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8840" windowHeight="6825" tabRatio="845" firstSheet="7" activeTab="7"/>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Delete IES" sheetId="34" r:id="rId9"/>
    <sheet name="Add IES Files" sheetId="29" r:id="rId10"/>
    <sheet name="MResults" sheetId="10" r:id="rId11"/>
    <sheet name="Info" sheetId="28" r:id="rId12"/>
    <sheet name="CostCalcs" sheetId="35" r:id="rId13"/>
    <sheet name="Assumptions" sheetId="7" r:id="rId14"/>
    <sheet name="FixtureData" sheetId="2" r:id="rId15"/>
    <sheet name="Chart Data Baseline" sheetId="37" r:id="rId16"/>
    <sheet name="Chart Data Upgrade" sheetId="40" r:id="rId17"/>
    <sheet name="Illuminance Calcs" sheetId="39" r:id="rId18"/>
    <sheet name="Luminance Calcs" sheetId="43" r:id="rId19"/>
    <sheet name="Luminance Calcs CIE" sheetId="55" r:id="rId20"/>
    <sheet name="InfoBoxes" sheetId="9" r:id="rId21"/>
    <sheet name="Rtables" sheetId="36" r:id="rId22"/>
    <sheet name="Translation" sheetId="33" r:id="rId23"/>
    <sheet name="Versions" sheetId="23" r:id="rId24"/>
    <sheet name="Scratch" sheetId="60" state="hidden" r:id="rId25"/>
    <sheet name="Dashboard" sheetId="53" state="hidden" r:id="rId26"/>
    <sheet name="Input" sheetId="46" state="hidden" r:id="rId27"/>
    <sheet name="Annual Energy" sheetId="47" state="hidden" r:id="rId28"/>
    <sheet name="Illuminance" sheetId="48" state="hidden" r:id="rId29"/>
    <sheet name="Luminance" sheetId="49" state="hidden" r:id="rId30"/>
    <sheet name="Simple Payback" sheetId="54" state="hidden" r:id="rId31"/>
    <sheet name="Net Present Value" sheetId="51" state="hidden" r:id="rId32"/>
    <sheet name="ROI" sheetId="57" state="hidden" r:id="rId33"/>
  </sheets>
  <functionGroups builtInGroupCount="18"/>
  <definedNames>
    <definedName name="_xlnm._FilterDatabase" localSheetId="9">'Add IES Files'!$A$19:$C$19</definedName>
    <definedName name="_xlnm._FilterDatabase" localSheetId="10">MResults!$A$1:$CE$895</definedName>
    <definedName name="AddStdMessage">Translation!#REF!</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Translation!$B$323</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Translation!$B$392</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Translation!$B$400</definedName>
    <definedName name="CIEmsg">Translation!$B$398</definedName>
    <definedName name="count_fixturerun" localSheetId="7">MResults!#REF!</definedName>
    <definedName name="count_fixturerun">MResults!#REF!</definedName>
    <definedName name="DeletePrompt">Translation!$B$572</definedName>
    <definedName name="DeletePrompt2">Translation!$B$310</definedName>
    <definedName name="DeleteTitle">Translation!$B$573</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Translation!$B$393</definedName>
    <definedName name="FixtureArrangement">Translation!$B$134:$B$137</definedName>
    <definedName name="FixtureArrangementEnglish">Translation!$C$134:$C$137</definedName>
    <definedName name="FixtureArrangementTranslations">Translation!$C$134:$G$137</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SeparationAngle">OFFSET(Fixtures!$V$36,1,0,Fixtures!$C$35,1)</definedName>
    <definedName name="fixturesPerPole">OFFSET(Fixtures!$U$36,1,0,Fixtures!$C$35,1)</definedName>
    <definedName name="FixtureTilt">OFFSET(Fixtures!$T$36,1,0,Fixtures!$C$35,1)</definedName>
    <definedName name="FixtureType">OFFSET(Fixtures!$F$36,1,0,Fixtures!$C$35,1)</definedName>
    <definedName name="FixtureTypeChoice">Assumptions!$B$43:$B$45</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oBack">Translation!$B$126</definedName>
    <definedName name="GroupDefaultName">Translation!$B$300</definedName>
    <definedName name="GroupNameHeader">Translation!$B$301</definedName>
    <definedName name="GroupPromptName">Translation!$B$299</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Translation!$B$399</definedName>
    <definedName name="iescieGraphChoice">FixtureData!$B$23</definedName>
    <definedName name="IESmsg">Translation!$B$397</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Translation!$B$309</definedName>
    <definedName name="ISOFixtureDefault">Translation!$B$305</definedName>
    <definedName name="ISOFixtureError">Translation!$B$308</definedName>
    <definedName name="ISOFixturePrompt">Translation!$B$303</definedName>
    <definedName name="ISOFixtureTitle">Translation!$B$304</definedName>
    <definedName name="ISOPrompt">Translation!$B$302</definedName>
    <definedName name="ISOTypeDefault">Translation!$B$306</definedName>
    <definedName name="ISOTypeTitle">Translation!$B$307</definedName>
    <definedName name="LanguageList">Translation!$C$2:$C$5</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Translation!$B$123:$B$125</definedName>
    <definedName name="Methods2">Translation!$B$123:$B$124</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Translation!$B$401</definedName>
    <definedName name="poleconfigError">Translation!$B$521</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Translation!#REF!</definedName>
    <definedName name="SavePrompt">Translation!#REF!</definedName>
    <definedName name="SaveTitle">Translation!#REF!</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edFixturesPerPole">FixtureData!$Q$6</definedName>
    <definedName name="selectedLLF">FixtureData!$H$6</definedName>
    <definedName name="selectedSeparationAngle">FixtureData!$R$6</definedName>
    <definedName name="selectedTilt">FixtureData!$P$6</definedName>
    <definedName name="SelectIESPathmsg">Translation!$B$390</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Translation!#REF!</definedName>
    <definedName name="StdNameDefault">Translation!#REF!</definedName>
    <definedName name="StdNamePrompt">Translation!#REF!</definedName>
    <definedName name="StdNameTitle">Translation!#REF!</definedName>
    <definedName name="t">Translation!$B$456</definedName>
    <definedName name="tAddFiles">Translation!$B$569</definedName>
    <definedName name="tAddFixture">Translation!$B$555</definedName>
    <definedName name="tAverageIlluminance">Translation!$B$497</definedName>
    <definedName name="tAverageLuminance">Translation!$B$499</definedName>
    <definedName name="tAvgToMin">Translation!$B$502</definedName>
    <definedName name="tBaseline">Translation!$B$237</definedName>
    <definedName name="tBeginUpload">Translation!$B$570</definedName>
    <definedName name="tBlue">Translation!$B$507</definedName>
    <definedName name="tCalculateScenario">Translation!$B$565</definedName>
    <definedName name="tChooseFixtures">Translation!$B$552</definedName>
    <definedName name="tCieIesChoice">Translation!$B$522</definedName>
    <definedName name="tConfirmInputs">Translation!$B$554</definedName>
    <definedName name="tDashboard">Translation!$B$423</definedName>
    <definedName name="tDeleteFixture">Translation!$B$556</definedName>
    <definedName name="tDescribeRoad">Translation!$B$550</definedName>
    <definedName name="testrange">#REF!</definedName>
    <definedName name="tFails">Translation!$B$495</definedName>
    <definedName name="tFixtureName">Translation!$B$426</definedName>
    <definedName name="tIdentifyCosts">Translation!$B$553</definedName>
    <definedName name="tIlluminance">Translation!$B$239</definedName>
    <definedName name="tIlluminanceVsWattage">Translation!$B$416</definedName>
    <definedName name="tInputs">Translation!$B$424</definedName>
    <definedName name="tLuminance">Translation!$B$240</definedName>
    <definedName name="tLuminanceVsWattage">Translation!$B$419</definedName>
    <definedName name="tMaxToMin">Translation!$B$503</definedName>
    <definedName name="tMinToAvg">Translation!$B$500</definedName>
    <definedName name="tMinToMax">Translation!$B$501</definedName>
    <definedName name="tMissingRoadGeometry">Translation!$B$561</definedName>
    <definedName name="tMsg1">Translation!$B$452</definedName>
    <definedName name="tMsg2">Translation!$B$453</definedName>
    <definedName name="tMsg3">Translation!$B$454</definedName>
    <definedName name="tMsg4">Translation!$B$455</definedName>
    <definedName name="tMsg5">Translation!$B$456</definedName>
    <definedName name="tMsg6">Translation!$B$457</definedName>
    <definedName name="tMsg7">Translation!$B$458</definedName>
    <definedName name="tMsg8">Translation!$B$459</definedName>
    <definedName name="tMsg9">Translation!$B$460</definedName>
    <definedName name="tNetPresentValue">Translation!$B$422</definedName>
    <definedName name="tNext">Translation!$B$526</definedName>
    <definedName name="ToolExpiration">Versions!$C$4</definedName>
    <definedName name="TotalAnnualCost">CostCalcs!$C$47</definedName>
    <definedName name="TotalAnnualCostwInflation">CostCalcs!$E$22</definedName>
    <definedName name="TotalInstallCost">CostCalcs!$C$46</definedName>
    <definedName name="tPasses">Translation!$B$494</definedName>
    <definedName name="tPerformingCalcs">Translation!$B$575</definedName>
    <definedName name="tPrevious">Translation!$B$525</definedName>
    <definedName name="tResults">Translation!$B$243</definedName>
    <definedName name="tSetLightingTargets">Translation!$B$551</definedName>
    <definedName name="tSimID">Translation!$B$425</definedName>
    <definedName name="tStatusHeader">Translation!$B$574</definedName>
    <definedName name="tTargetAverageLuminance">Translation!$B$498</definedName>
    <definedName name="tTargetAvgIlluminance">Translation!$B$496</definedName>
    <definedName name="tTargetVsActualIlluminance">Translation!$B$417</definedName>
    <definedName name="tTargetVsActualLuminance">Translation!$B$420</definedName>
    <definedName name="tType">Translation!$B$427</definedName>
    <definedName name="tUniformityIlluminance">Translation!$B$418</definedName>
    <definedName name="tUniformityLuminance">Translation!$B$421</definedName>
    <definedName name="tUpdateBaseline">Translation!$B$563</definedName>
    <definedName name="tUpdateUpgrade">Translation!$B$564</definedName>
    <definedName name="tUpgrade">Translation!$B$122</definedName>
    <definedName name="tUploadComplete">Translation!$B$562</definedName>
    <definedName name="tUploadingFixtures">Translation!$B$576</definedName>
    <definedName name="tViewInputs">Translation!$B$524</definedName>
    <definedName name="tWattage">Translation!$B$490</definedName>
    <definedName name="tYellow">Translation!$B$527</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Translation!#REF!</definedName>
    <definedName name="Verr2">Translation!#REF!</definedName>
    <definedName name="Verr3">Translation!#REF!</definedName>
    <definedName name="Verr4">Translation!#REF!</definedName>
    <definedName name="VersionNumber">Versions!$C$2</definedName>
    <definedName name="vertdegrees">OFFSET(FxLib_start,offset+Vrow,1,1,numvert)</definedName>
    <definedName name="Vrow">FixtureData!$B$2</definedName>
  </definedNames>
  <calcPr calcId="152511"/>
</workbook>
</file>

<file path=xl/calcChain.xml><?xml version="1.0" encoding="utf-8"?>
<calcChain xmlns="http://schemas.openxmlformats.org/spreadsheetml/2006/main">
  <c r="S79" i="17" l="1"/>
  <c r="D79" i="17"/>
  <c r="S78" i="17" l="1"/>
  <c r="D78" i="17"/>
  <c r="S77" i="17"/>
  <c r="D77" i="17"/>
  <c r="S76" i="17"/>
  <c r="D76" i="17"/>
  <c r="S75" i="17"/>
  <c r="D75" i="17"/>
  <c r="Q17" i="2" l="1"/>
  <c r="Q5" i="2" s="1"/>
  <c r="R17" i="2"/>
  <c r="R5" i="2" s="1"/>
  <c r="BE11" i="55" l="1"/>
  <c r="B4" i="2" l="1" a="1"/>
  <c r="B4" i="2" s="1"/>
  <c r="H5" i="2"/>
  <c r="K18" i="2"/>
  <c r="L18" i="2"/>
  <c r="M18" i="2"/>
  <c r="F27" i="33" l="1"/>
  <c r="H527" i="33"/>
  <c r="A10" i="59"/>
  <c r="A13" i="59"/>
  <c r="L3" i="10"/>
  <c r="M3" i="10"/>
  <c r="D7" i="39"/>
  <c r="D4" i="39"/>
  <c r="C50" i="59"/>
  <c r="D50" i="59" s="1"/>
  <c r="C51" i="59"/>
  <c r="D51" i="59"/>
  <c r="C52" i="59"/>
  <c r="D52" i="59" s="1"/>
  <c r="C53" i="59"/>
  <c r="D53" i="59" s="1"/>
  <c r="C38" i="59"/>
  <c r="D38" i="59" s="1"/>
  <c r="C39" i="59"/>
  <c r="D39" i="59" s="1"/>
  <c r="C40" i="59"/>
  <c r="D40" i="59" s="1"/>
  <c r="C42" i="59"/>
  <c r="D42" i="59" s="1"/>
  <c r="C43" i="59"/>
  <c r="D43" i="59" s="1"/>
  <c r="C45" i="59"/>
  <c r="D45" i="59" s="1"/>
  <c r="C46" i="59"/>
  <c r="D46" i="59" s="1"/>
  <c r="C47" i="59"/>
  <c r="D47" i="59" s="1"/>
  <c r="C35" i="59"/>
  <c r="D35" i="59" s="1"/>
  <c r="C36" i="59"/>
  <c r="D36" i="59" s="1"/>
  <c r="C32" i="59"/>
  <c r="D32" i="59" s="1"/>
  <c r="C22" i="59"/>
  <c r="D22" i="59"/>
  <c r="C23" i="59"/>
  <c r="D23" i="59"/>
  <c r="C24" i="59"/>
  <c r="D24" i="59"/>
  <c r="C25" i="59"/>
  <c r="D25" i="59"/>
  <c r="C26" i="59"/>
  <c r="D26" i="59"/>
  <c r="C27" i="59"/>
  <c r="D27" i="59"/>
  <c r="C28" i="59"/>
  <c r="D28" i="59"/>
  <c r="C29" i="59"/>
  <c r="D29" i="59"/>
  <c r="C30" i="59"/>
  <c r="A12" i="59"/>
  <c r="A11" i="59"/>
  <c r="W11" i="8"/>
  <c r="W12" i="8"/>
  <c r="W16" i="8"/>
  <c r="W17" i="8"/>
  <c r="W18" i="8"/>
  <c r="W19" i="8"/>
  <c r="W20" i="8"/>
  <c r="W10" i="8"/>
  <c r="AA16" i="8"/>
  <c r="AB16" i="8"/>
  <c r="D32" i="17"/>
  <c r="A14" i="59" s="1"/>
  <c r="C228" i="33"/>
  <c r="Q5" i="48"/>
  <c r="Q12" i="48"/>
  <c r="Q11" i="48"/>
  <c r="Q14" i="48"/>
  <c r="Q10" i="48"/>
  <c r="Q7" i="48"/>
  <c r="Q8" i="48"/>
  <c r="Q6" i="48"/>
  <c r="Q9" i="48"/>
  <c r="Q13"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s="1"/>
  <c r="D27" i="33"/>
  <c r="E27" i="33"/>
  <c r="C27"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7" i="48"/>
  <c r="R7" i="48" s="1"/>
  <c r="P11" i="48"/>
  <c r="R11" i="48" s="1"/>
  <c r="P6" i="48"/>
  <c r="R6" i="48" s="1"/>
  <c r="P9" i="48"/>
  <c r="R9" i="48" s="1"/>
  <c r="P8" i="48"/>
  <c r="R8" i="48" s="1"/>
  <c r="P12" i="48"/>
  <c r="R12" i="48" s="1"/>
  <c r="P14" i="48"/>
  <c r="R14" i="48" s="1"/>
  <c r="P10" i="48"/>
  <c r="R10" i="48" s="1"/>
  <c r="P13" i="48"/>
  <c r="R13" i="48" s="1"/>
  <c r="P15" i="48"/>
  <c r="R15" i="48" s="1"/>
  <c r="P16" i="48"/>
  <c r="R16" i="48" s="1"/>
  <c r="P17" i="48"/>
  <c r="R17" i="48" s="1"/>
  <c r="P18" i="48"/>
  <c r="R18" i="48" s="1"/>
  <c r="P19" i="48"/>
  <c r="R19" i="48" s="1"/>
  <c r="P20" i="48"/>
  <c r="R20" i="48" s="1"/>
  <c r="P21" i="48"/>
  <c r="R21" i="48" s="1"/>
  <c r="P22" i="48"/>
  <c r="R22" i="48" s="1"/>
  <c r="P23" i="48"/>
  <c r="R23" i="48" s="1"/>
  <c r="P24" i="48"/>
  <c r="R24" i="48" s="1"/>
  <c r="P25" i="48"/>
  <c r="R25" i="48" s="1"/>
  <c r="P26" i="48"/>
  <c r="R26" i="48" s="1"/>
  <c r="P27" i="48"/>
  <c r="R27" i="48" s="1"/>
  <c r="P28" i="48"/>
  <c r="R28" i="48" s="1"/>
  <c r="P29" i="48"/>
  <c r="R29" i="48" s="1"/>
  <c r="P30" i="48"/>
  <c r="R30" i="48" s="1"/>
  <c r="P31" i="48"/>
  <c r="R31" i="48" s="1"/>
  <c r="P32" i="48"/>
  <c r="R32" i="48" s="1"/>
  <c r="P33" i="48"/>
  <c r="R33" i="48" s="1"/>
  <c r="P34" i="48"/>
  <c r="P35" i="48"/>
  <c r="R35" i="48"/>
  <c r="P36" i="48"/>
  <c r="R36" i="48"/>
  <c r="P37" i="48"/>
  <c r="R37" i="48"/>
  <c r="P38" i="48"/>
  <c r="R38" i="48"/>
  <c r="P39" i="48"/>
  <c r="R39" i="48"/>
  <c r="P40" i="48"/>
  <c r="R40" i="48"/>
  <c r="P41" i="48"/>
  <c r="R41" i="48"/>
  <c r="P42" i="48"/>
  <c r="R42" i="48"/>
  <c r="P43" i="48"/>
  <c r="R43" i="48"/>
  <c r="P44" i="48"/>
  <c r="R44" i="48"/>
  <c r="P45" i="48"/>
  <c r="R45" i="48"/>
  <c r="P46" i="48"/>
  <c r="R46" i="48"/>
  <c r="P47" i="48"/>
  <c r="R47" i="48"/>
  <c r="P48" i="48"/>
  <c r="R48" i="48"/>
  <c r="P49" i="48"/>
  <c r="R49" i="48"/>
  <c r="P50" i="48"/>
  <c r="R50" i="48"/>
  <c r="P51" i="48"/>
  <c r="P52" i="48"/>
  <c r="R52" i="48" s="1"/>
  <c r="P53" i="48"/>
  <c r="R53" i="48" s="1"/>
  <c r="P54" i="48"/>
  <c r="R54" i="48" s="1"/>
  <c r="P55" i="48"/>
  <c r="R55" i="48" s="1"/>
  <c r="P56" i="48"/>
  <c r="R56" i="48" s="1"/>
  <c r="P57" i="48"/>
  <c r="R57" i="48" s="1"/>
  <c r="P58" i="48"/>
  <c r="R58" i="48" s="1"/>
  <c r="P59" i="48"/>
  <c r="R59" i="48" s="1"/>
  <c r="P60" i="48"/>
  <c r="P61" i="48"/>
  <c r="R61" i="48"/>
  <c r="P62" i="48"/>
  <c r="R62" i="48"/>
  <c r="P63" i="48"/>
  <c r="R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R76" i="48"/>
  <c r="P77" i="48"/>
  <c r="R77" i="48"/>
  <c r="P78" i="48"/>
  <c r="R78" i="48"/>
  <c r="P79" i="48"/>
  <c r="R79" i="48"/>
  <c r="P80" i="48"/>
  <c r="R80" i="48"/>
  <c r="P81" i="48"/>
  <c r="R81" i="48"/>
  <c r="P82" i="48"/>
  <c r="R82" i="48"/>
  <c r="P83" i="48"/>
  <c r="R83" i="48"/>
  <c r="P84" i="48"/>
  <c r="R84" i="48"/>
  <c r="P85" i="48"/>
  <c r="R85" i="48"/>
  <c r="P86" i="48"/>
  <c r="R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7" i="48"/>
  <c r="O11" i="48"/>
  <c r="O6" i="48"/>
  <c r="O9" i="48"/>
  <c r="O8" i="48"/>
  <c r="O12" i="48"/>
  <c r="O14" i="48"/>
  <c r="O10" i="48"/>
  <c r="O13"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60" i="48"/>
  <c r="R34" i="48"/>
  <c r="R51" i="48"/>
  <c r="B11" i="33"/>
  <c r="B312" i="33" s="1"/>
  <c r="B20" i="34" s="1"/>
  <c r="C2" i="33" a="1"/>
  <c r="C2" i="33"/>
  <c r="C4" i="36"/>
  <c r="M9" i="36" s="1"/>
  <c r="C3" i="35"/>
  <c r="C4" i="35"/>
  <c r="C5" i="35"/>
  <c r="B46" i="35"/>
  <c r="B47" i="35"/>
  <c r="D4" i="43"/>
  <c r="D7" i="43"/>
  <c r="D8" i="43"/>
  <c r="C4" i="39"/>
  <c r="H3" i="10" s="1"/>
  <c r="C5" i="39"/>
  <c r="I3" i="10" s="1"/>
  <c r="C6" i="39"/>
  <c r="J3" i="10" s="1"/>
  <c r="B10" i="35"/>
  <c r="B1" i="10" a="1"/>
  <c r="B1" i="10" s="1"/>
  <c r="V3" i="10"/>
  <c r="W3" i="10"/>
  <c r="BU3" i="10"/>
  <c r="BV3" i="10"/>
  <c r="BX3" i="10"/>
  <c r="BY3" i="10"/>
  <c r="BZ3" i="10"/>
  <c r="CA3" i="10"/>
  <c r="CB3" i="10"/>
  <c r="CC3" i="10"/>
  <c r="E1" i="17" a="1"/>
  <c r="E1" i="17" s="1"/>
  <c r="C35" i="17" a="1"/>
  <c r="C35" i="17" s="1"/>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s="1"/>
  <c r="C51" i="8"/>
  <c r="C77" i="8"/>
  <c r="BT3" i="10" s="1"/>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D71" i="17"/>
  <c r="D51" i="17"/>
  <c r="C4" i="33"/>
  <c r="C3" i="33"/>
  <c r="D63" i="17"/>
  <c r="D48" i="17"/>
  <c r="D73" i="17"/>
  <c r="D45" i="17"/>
  <c r="D53" i="17"/>
  <c r="D40" i="17"/>
  <c r="D46" i="17"/>
  <c r="D67" i="17"/>
  <c r="D70" i="17"/>
  <c r="D65" i="17"/>
  <c r="D49" i="17"/>
  <c r="D62" i="17"/>
  <c r="D66" i="17"/>
  <c r="D43" i="17"/>
  <c r="D42" i="17"/>
  <c r="D68" i="17"/>
  <c r="D56" i="17"/>
  <c r="D55" i="17"/>
  <c r="D74" i="17"/>
  <c r="D72" i="17"/>
  <c r="D50" i="17"/>
  <c r="D60" i="17"/>
  <c r="D59" i="17"/>
  <c r="D41" i="17"/>
  <c r="D58" i="17"/>
  <c r="D57" i="17"/>
  <c r="D39" i="17"/>
  <c r="D52" i="17"/>
  <c r="D54" i="17"/>
  <c r="D61" i="17"/>
  <c r="Q19" i="2" l="1"/>
  <c r="Q18" i="2"/>
  <c r="R18" i="2" s="1"/>
  <c r="B122" i="33"/>
  <c r="B579" i="33"/>
  <c r="B22" i="17" s="1"/>
  <c r="B167" i="33"/>
  <c r="E180" i="6" s="1"/>
  <c r="B192" i="33"/>
  <c r="C169" i="6" s="1"/>
  <c r="B151" i="33"/>
  <c r="B417" i="33"/>
  <c r="AC5" i="53" s="1"/>
  <c r="B252" i="33"/>
  <c r="B503" i="33"/>
  <c r="AC31" i="53" s="1"/>
  <c r="B336" i="33"/>
  <c r="A178" i="28" s="1"/>
  <c r="B440" i="33"/>
  <c r="B1" i="47" s="1"/>
  <c r="B104" i="33"/>
  <c r="B60" i="26" s="1"/>
  <c r="B280" i="33"/>
  <c r="B399" i="33"/>
  <c r="A142" i="58"/>
  <c r="A79" i="58"/>
  <c r="A60" i="58"/>
  <c r="A47" i="58"/>
  <c r="A98" i="58"/>
  <c r="A81" i="58"/>
  <c r="A43" i="58"/>
  <c r="A121" i="58"/>
  <c r="A107" i="58"/>
  <c r="D21" i="59"/>
  <c r="A108" i="58"/>
  <c r="A89" i="58"/>
  <c r="A90" i="58"/>
  <c r="A34" i="58"/>
  <c r="A31" i="58"/>
  <c r="A42" i="58"/>
  <c r="A87" i="58"/>
  <c r="A69" i="58"/>
  <c r="A100" i="58"/>
  <c r="A133" i="58"/>
  <c r="A37" i="58"/>
  <c r="A134" i="58"/>
  <c r="A28" i="58"/>
  <c r="A49" i="58"/>
  <c r="B551" i="33"/>
  <c r="B157" i="33"/>
  <c r="C185" i="6" s="1"/>
  <c r="B111" i="33"/>
  <c r="E16" i="17" s="1"/>
  <c r="B56" i="59" s="1"/>
  <c r="B504" i="33"/>
  <c r="G6" i="55" s="1"/>
  <c r="B145" i="33"/>
  <c r="C89" i="6" s="1"/>
  <c r="B51" i="33"/>
  <c r="D17" i="21" s="1"/>
  <c r="B76" i="33"/>
  <c r="D100" i="21" s="1"/>
  <c r="B191" i="33"/>
  <c r="C54" i="6" s="1"/>
  <c r="B540" i="33"/>
  <c r="B216" i="33"/>
  <c r="C216" i="6" s="1"/>
  <c r="B492" i="33"/>
  <c r="B435" i="33"/>
  <c r="L3" i="46" s="1"/>
  <c r="B116" i="33"/>
  <c r="B16" i="8" s="1"/>
  <c r="B25" i="59" s="1"/>
  <c r="B416" i="33"/>
  <c r="AC4" i="53" s="1"/>
  <c r="B310" i="33"/>
  <c r="B381" i="33"/>
  <c r="B48" i="33"/>
  <c r="D19" i="21" s="1"/>
  <c r="B333" i="33"/>
  <c r="A159" i="28" s="1"/>
  <c r="B179" i="33"/>
  <c r="G56" i="6" s="1"/>
  <c r="B56" i="33"/>
  <c r="D32" i="21" s="1"/>
  <c r="B453" i="33"/>
  <c r="B163" i="33"/>
  <c r="G18" i="6" s="1"/>
  <c r="B44" i="59" s="1"/>
  <c r="B292" i="33"/>
  <c r="P2" i="10" s="1"/>
  <c r="B400" i="33"/>
  <c r="B537" i="33"/>
  <c r="B474" i="33"/>
  <c r="K3" i="57" s="1"/>
  <c r="B321" i="33"/>
  <c r="C19" i="29" s="1"/>
  <c r="B483" i="33"/>
  <c r="B319" i="33"/>
  <c r="A19" i="29" s="1"/>
  <c r="B73" i="33"/>
  <c r="B99" i="33"/>
  <c r="B571" i="33"/>
  <c r="M17" i="29" s="1"/>
  <c r="B164" i="33"/>
  <c r="I12" i="6" s="1"/>
  <c r="A132" i="58"/>
  <c r="A55" i="58"/>
  <c r="A128" i="58"/>
  <c r="A123" i="58"/>
  <c r="A26" i="58"/>
  <c r="A65" i="58"/>
  <c r="A127" i="58"/>
  <c r="A115" i="58"/>
  <c r="A71" i="58"/>
  <c r="A59" i="58"/>
  <c r="A82" i="58"/>
  <c r="A66" i="58"/>
  <c r="A38" i="58"/>
  <c r="A74" i="58"/>
  <c r="A118" i="58"/>
  <c r="A83" i="58"/>
  <c r="A95" i="58"/>
  <c r="A104" i="58"/>
  <c r="A106" i="58"/>
  <c r="A78" i="58"/>
  <c r="A97" i="58"/>
  <c r="A103" i="58"/>
  <c r="A94" i="58"/>
  <c r="D8" i="8"/>
  <c r="A33" i="58"/>
  <c r="A139" i="58"/>
  <c r="A125" i="58"/>
  <c r="A102" i="58"/>
  <c r="A39" i="58"/>
  <c r="A44" i="58"/>
  <c r="A99" i="58"/>
  <c r="A73" i="58"/>
  <c r="B523" i="33"/>
  <c r="B23" i="8" s="1"/>
  <c r="B578" i="33"/>
  <c r="T36" i="17" s="1"/>
  <c r="B16" i="33"/>
  <c r="D15" i="26" s="1"/>
  <c r="B522" i="33"/>
  <c r="B109" i="33"/>
  <c r="B58" i="26" s="1"/>
  <c r="B33" i="33"/>
  <c r="D43" i="21" s="1"/>
  <c r="B232" i="33"/>
  <c r="B36" i="17" s="1"/>
  <c r="B494" i="33"/>
  <c r="AC21" i="53" s="1"/>
  <c r="B499" i="33"/>
  <c r="AC27" i="53" s="1"/>
  <c r="B556" i="33"/>
  <c r="B131" i="33"/>
  <c r="B444" i="33"/>
  <c r="B334" i="33"/>
  <c r="A160" i="28" s="1"/>
  <c r="B171" i="33"/>
  <c r="E183" i="6" s="1"/>
  <c r="B575" i="33"/>
  <c r="B272" i="33"/>
  <c r="B5" i="43" s="1"/>
  <c r="B458" i="33"/>
  <c r="N3" i="49" s="1"/>
  <c r="B63" i="33"/>
  <c r="D36" i="21" s="1"/>
  <c r="B140" i="33"/>
  <c r="B368" i="33"/>
  <c r="C5" i="6" s="1"/>
  <c r="B352" i="33"/>
  <c r="B161" i="33"/>
  <c r="B574" i="33"/>
  <c r="B397" i="33"/>
  <c r="B433" i="33"/>
  <c r="J3" i="46" s="1"/>
  <c r="B15" i="33"/>
  <c r="D14" i="26" s="1"/>
  <c r="B309" i="33"/>
  <c r="B221" i="33"/>
  <c r="C221" i="6" s="1"/>
  <c r="B166" i="33"/>
  <c r="E181" i="6" s="1"/>
  <c r="B355" i="33"/>
  <c r="A356" i="28" s="1"/>
  <c r="B356" i="33"/>
  <c r="A377" i="28" s="1"/>
  <c r="B544" i="33"/>
  <c r="B7" i="59" s="1"/>
  <c r="B476" i="33"/>
  <c r="B302" i="33"/>
  <c r="B477" i="33"/>
  <c r="B569" i="33"/>
  <c r="B142" i="33"/>
  <c r="B344" i="33"/>
  <c r="A266" i="28" s="1"/>
  <c r="B306" i="33"/>
  <c r="B305" i="33"/>
  <c r="B550" i="33"/>
  <c r="B68" i="33"/>
  <c r="D31" i="21" s="1"/>
  <c r="B200" i="33"/>
  <c r="B169" i="33"/>
  <c r="E193" i="6" s="1"/>
  <c r="B408" i="33"/>
  <c r="B1" i="55" s="1"/>
  <c r="C5" i="43" s="1"/>
  <c r="R3" i="10" s="1"/>
  <c r="B324" i="33"/>
  <c r="A75" i="28" s="1"/>
  <c r="B559" i="33"/>
  <c r="B5" i="8" s="1"/>
  <c r="B205" i="33"/>
  <c r="C192" i="6" s="1"/>
  <c r="B261" i="33"/>
  <c r="B46" i="33"/>
  <c r="D89" i="21" s="1"/>
  <c r="B454" i="33"/>
  <c r="B92" i="33"/>
  <c r="A15" i="28" s="1"/>
  <c r="B505" i="33"/>
  <c r="D15" i="29" s="1"/>
  <c r="B19" i="33"/>
  <c r="B20" i="26" s="1"/>
  <c r="B243" i="33"/>
  <c r="B274" i="33"/>
  <c r="B8" i="43" s="1"/>
  <c r="B96" i="33"/>
  <c r="A53" i="28" s="1"/>
  <c r="B326" i="33"/>
  <c r="A80" i="28" s="1"/>
  <c r="B59" i="33"/>
  <c r="C55" i="21" s="1"/>
  <c r="B208" i="33"/>
  <c r="G203" i="6" s="1"/>
  <c r="B415" i="33"/>
  <c r="B53" i="33"/>
  <c r="D23" i="21" s="1"/>
  <c r="B484" i="33"/>
  <c r="U3" i="57" s="1"/>
  <c r="B210" i="33"/>
  <c r="C96" i="6" s="1"/>
  <c r="B162" i="33"/>
  <c r="B427" i="33"/>
  <c r="B534" i="33"/>
  <c r="B174" i="33"/>
  <c r="E170" i="6" s="1"/>
  <c r="B442" i="33"/>
  <c r="G3" i="47" s="1"/>
  <c r="B284" i="33"/>
  <c r="B3" i="26" s="1"/>
  <c r="B351" i="33"/>
  <c r="B526" i="33"/>
  <c r="B466" i="33"/>
  <c r="J3" i="54" s="1"/>
  <c r="B114" i="33"/>
  <c r="B361" i="33"/>
  <c r="A419" i="28" s="1"/>
  <c r="B256" i="33"/>
  <c r="B12" i="33"/>
  <c r="C3" i="21" s="1"/>
  <c r="B315" i="33"/>
  <c r="B26" i="22" s="1"/>
  <c r="B447" i="33"/>
  <c r="I3" i="48" s="1"/>
  <c r="B90" i="33"/>
  <c r="A121" i="28" s="1"/>
  <c r="B154" i="33"/>
  <c r="H55" i="6" s="1"/>
  <c r="B120" i="33"/>
  <c r="B51" i="26" s="1"/>
  <c r="B41" i="33"/>
  <c r="D87" i="21" s="1"/>
  <c r="B409" i="33"/>
  <c r="C1" i="55" s="1"/>
  <c r="C6" i="43" s="1"/>
  <c r="S3" i="10" s="1"/>
  <c r="B488" i="33"/>
  <c r="B206" i="33"/>
  <c r="I170" i="6" s="1"/>
  <c r="B257" i="33"/>
  <c r="B103" i="33"/>
  <c r="B497" i="33"/>
  <c r="AC25" i="53" s="1"/>
  <c r="B91" i="33"/>
  <c r="A123" i="28" s="1"/>
  <c r="B348" i="33"/>
  <c r="B338" i="33"/>
  <c r="A200" i="28" s="1"/>
  <c r="B141" i="33"/>
  <c r="C19" i="6" s="1"/>
  <c r="B38" i="59" s="1"/>
  <c r="B150" i="33"/>
  <c r="E65" i="6" s="1"/>
  <c r="B432" i="33"/>
  <c r="B293" i="33"/>
  <c r="U65" i="26" s="1"/>
  <c r="B426" i="33"/>
  <c r="B186" i="33"/>
  <c r="B543" i="33"/>
  <c r="B218" i="33"/>
  <c r="C218" i="6" s="1"/>
  <c r="B249" i="33"/>
  <c r="B491" i="33"/>
  <c r="B276" i="33"/>
  <c r="B65" i="33"/>
  <c r="D7" i="21" s="1"/>
  <c r="B136" i="33"/>
  <c r="B555" i="33"/>
  <c r="B281" i="33"/>
  <c r="B285" i="33"/>
  <c r="B8" i="22" s="1"/>
  <c r="B153" i="33"/>
  <c r="C11" i="6" s="1"/>
  <c r="B254" i="33"/>
  <c r="H65" i="26" s="1"/>
  <c r="B126" i="33"/>
  <c r="B122" i="6" s="1"/>
  <c r="B548" i="33"/>
  <c r="B14" i="17" s="1"/>
  <c r="B507" i="33"/>
  <c r="B152" i="33"/>
  <c r="C39" i="6" s="1"/>
  <c r="B214" i="33"/>
  <c r="C214" i="6" s="1"/>
  <c r="B448" i="33"/>
  <c r="B82" i="33"/>
  <c r="C96" i="21" s="1"/>
  <c r="B148" i="33"/>
  <c r="C81" i="6" s="1"/>
  <c r="B176" i="33"/>
  <c r="B369" i="33"/>
  <c r="B436" i="33"/>
  <c r="M3" i="46" s="1"/>
  <c r="B561" i="33"/>
  <c r="B268" i="33"/>
  <c r="B4" i="39" s="1"/>
  <c r="B296" i="33"/>
  <c r="B266" i="33"/>
  <c r="G13" i="6" s="1"/>
  <c r="B43" i="59" s="1"/>
  <c r="B80" i="33"/>
  <c r="C15" i="21" s="1"/>
  <c r="B93" i="33"/>
  <c r="A124" i="28" s="1"/>
  <c r="B279" i="33"/>
  <c r="B21" i="7" s="1"/>
  <c r="B422" i="33"/>
  <c r="AC10" i="53" s="1"/>
  <c r="B147" i="33"/>
  <c r="B452" i="33"/>
  <c r="B23" i="33"/>
  <c r="B573" i="33"/>
  <c r="B576" i="33"/>
  <c r="B255" i="33"/>
  <c r="F1" i="10" s="1"/>
  <c r="B37" i="33"/>
  <c r="D101" i="21" s="1"/>
  <c r="B71" i="33"/>
  <c r="D98" i="21" s="1"/>
  <c r="B138" i="33"/>
  <c r="B40" i="26" s="1"/>
  <c r="B175" i="33"/>
  <c r="C20" i="6" s="1"/>
  <c r="B39" i="59" s="1"/>
  <c r="B258" i="33"/>
  <c r="B311" i="33"/>
  <c r="B3" i="34" s="1"/>
  <c r="B30" i="33"/>
  <c r="E11" i="21" s="1"/>
  <c r="B187" i="33"/>
  <c r="C183" i="6" s="1"/>
  <c r="B118" i="33"/>
  <c r="C6" i="6" s="1"/>
  <c r="B199" i="33"/>
  <c r="J55" i="6" s="1"/>
  <c r="B35" i="33"/>
  <c r="D45" i="21" s="1"/>
  <c r="B304" i="33"/>
  <c r="B398" i="33"/>
  <c r="B359" i="33"/>
  <c r="A398" i="28" s="1"/>
  <c r="B460" i="33"/>
  <c r="B346" i="33"/>
  <c r="A308" i="28" s="1"/>
  <c r="B165" i="33"/>
  <c r="B132" i="33"/>
  <c r="B75" i="33"/>
  <c r="D8" i="21" s="1"/>
  <c r="B570" i="33"/>
  <c r="B413" i="33"/>
  <c r="B32" i="33"/>
  <c r="F25" i="21" s="1"/>
  <c r="B419" i="33"/>
  <c r="AC7" i="53" s="1"/>
  <c r="B367" i="33"/>
  <c r="B110" i="33"/>
  <c r="B54" i="26" s="1"/>
  <c r="B529" i="33"/>
  <c r="B41" i="59" s="1"/>
  <c r="B318" i="33"/>
  <c r="C16" i="29" s="1"/>
  <c r="B512" i="33"/>
  <c r="A15" i="29" s="1"/>
  <c r="B42" i="33"/>
  <c r="J43" i="21" s="1"/>
  <c r="B155" i="33"/>
  <c r="B154" i="6" s="1"/>
  <c r="B197" i="33"/>
  <c r="C180" i="6" s="1"/>
  <c r="B508" i="33"/>
  <c r="B168" i="33"/>
  <c r="B85" i="33"/>
  <c r="B128" i="28" s="1"/>
  <c r="B61" i="33"/>
  <c r="D35" i="21" s="1"/>
  <c r="B554" i="33"/>
  <c r="B6" i="59" s="1"/>
  <c r="B331" i="33"/>
  <c r="A94" i="28" s="1"/>
  <c r="B451" i="33"/>
  <c r="B1" i="49" s="1"/>
  <c r="B565" i="33"/>
  <c r="B337" i="33"/>
  <c r="A179" i="28" s="1"/>
  <c r="B420" i="33"/>
  <c r="AC8" i="53" s="1"/>
  <c r="B290" i="33"/>
  <c r="H198" i="6" s="1"/>
  <c r="B295" i="33"/>
  <c r="X2" i="10" s="1"/>
  <c r="B358" i="33"/>
  <c r="O36" i="17" s="1"/>
  <c r="H19" i="29" s="1"/>
  <c r="B461" i="33"/>
  <c r="B1" i="54" s="1"/>
  <c r="B539" i="33"/>
  <c r="B538" i="33"/>
  <c r="B11" i="59" s="1"/>
  <c r="B193" i="33"/>
  <c r="C201" i="6" s="1"/>
  <c r="B277" i="33"/>
  <c r="B19" i="7" s="1"/>
  <c r="B69" i="33"/>
  <c r="D42" i="21" s="1"/>
  <c r="B224" i="33"/>
  <c r="C224" i="6" s="1"/>
  <c r="B190" i="33"/>
  <c r="I202" i="6" s="1"/>
  <c r="B471" i="33"/>
  <c r="B236" i="33"/>
  <c r="K34" i="17" s="1"/>
  <c r="B159" i="33"/>
  <c r="C71" i="6" s="1"/>
  <c r="B510" i="33"/>
  <c r="B566" i="33"/>
  <c r="B6" i="58" s="1"/>
  <c r="B49" i="59" s="1"/>
  <c r="B235" i="33"/>
  <c r="B335" i="33"/>
  <c r="A161" i="28" s="1"/>
  <c r="B341" i="33"/>
  <c r="A244" i="28" s="1"/>
  <c r="B128" i="33"/>
  <c r="B287" i="33"/>
  <c r="C75" i="6" s="1"/>
  <c r="B40" i="33"/>
  <c r="F26" i="21" s="1"/>
  <c r="B297" i="33"/>
  <c r="B225" i="33"/>
  <c r="C225" i="6" s="1"/>
  <c r="B207" i="33"/>
  <c r="H170" i="6" s="1"/>
  <c r="B267" i="33"/>
  <c r="B7" i="43" s="1"/>
  <c r="B428" i="33"/>
  <c r="G17" i="2" s="1"/>
  <c r="B429" i="33"/>
  <c r="F3" i="46" s="1"/>
  <c r="B204" i="33"/>
  <c r="B34" i="6" s="1"/>
  <c r="B156" i="33"/>
  <c r="B37" i="6" s="1"/>
  <c r="B222" i="33"/>
  <c r="C222" i="6" s="1"/>
  <c r="B146" i="33"/>
  <c r="D203" i="6" s="1"/>
  <c r="B44" i="33"/>
  <c r="E25" i="21" s="1"/>
  <c r="B303" i="33"/>
  <c r="B387" i="33"/>
  <c r="B330" i="33"/>
  <c r="A93" i="28" s="1"/>
  <c r="B182" i="33"/>
  <c r="E187" i="6" s="1"/>
  <c r="B173" i="33"/>
  <c r="B18" i="33"/>
  <c r="F15" i="26" s="1"/>
  <c r="B98" i="33"/>
  <c r="A104" i="28" s="1"/>
  <c r="B203" i="33"/>
  <c r="E179" i="6" s="1"/>
  <c r="B209" i="33"/>
  <c r="E184" i="6" s="1"/>
  <c r="B237" i="33"/>
  <c r="B16" i="17" s="1"/>
  <c r="B105" i="33"/>
  <c r="B56" i="26" s="1"/>
  <c r="B478" i="33"/>
  <c r="B405" i="33"/>
  <c r="B10" i="39" s="1"/>
  <c r="B481" i="33"/>
  <c r="B468" i="33"/>
  <c r="F3" i="51" s="1"/>
  <c r="B115" i="33"/>
  <c r="B465" i="33"/>
  <c r="I3" i="54" s="1"/>
  <c r="B365" i="33"/>
  <c r="B86" i="33"/>
  <c r="B127" i="28" s="1"/>
  <c r="B414" i="33"/>
  <c r="B233" i="33"/>
  <c r="P36" i="17" s="1"/>
  <c r="I19" i="29" s="1"/>
  <c r="B517" i="33"/>
  <c r="A9" i="29" s="1"/>
  <c r="B423" i="33"/>
  <c r="B545" i="33"/>
  <c r="B8" i="59" s="1"/>
  <c r="B83" i="33"/>
  <c r="B125" i="28" s="1"/>
  <c r="B516" i="33"/>
  <c r="A8" i="29" s="1"/>
  <c r="B393" i="33"/>
  <c r="B121" i="33"/>
  <c r="E8" i="8" s="1"/>
  <c r="B262" i="33"/>
  <c r="B396" i="33"/>
  <c r="BT1" i="10" s="1"/>
  <c r="B108" i="33"/>
  <c r="D8" i="58" s="1"/>
  <c r="B389" i="33"/>
  <c r="B13" i="33"/>
  <c r="C6" i="21" s="1"/>
  <c r="B55" i="33"/>
  <c r="J42" i="21" s="1"/>
  <c r="B213" i="33"/>
  <c r="C145" i="6" s="1"/>
  <c r="B57" i="33"/>
  <c r="D37" i="21" s="1"/>
  <c r="B172" i="33"/>
  <c r="E188" i="6" s="1"/>
  <c r="B229" i="33"/>
  <c r="E21" i="17" s="1"/>
  <c r="B61" i="59" s="1"/>
  <c r="B563" i="33"/>
  <c r="B350" i="33"/>
  <c r="A2" i="7" s="1"/>
  <c r="B363" i="33"/>
  <c r="A440" i="28" s="1"/>
  <c r="B549" i="33"/>
  <c r="E14" i="17" s="1"/>
  <c r="B375" i="33"/>
  <c r="AB2" i="10" s="1"/>
  <c r="B506" i="33"/>
  <c r="D16" i="29" s="1"/>
  <c r="B530" i="33"/>
  <c r="B143" i="58" s="1"/>
  <c r="B520" i="33"/>
  <c r="A12" i="29" s="1"/>
  <c r="B411" i="33"/>
  <c r="B246" i="33"/>
  <c r="A65" i="26" s="1"/>
  <c r="B443" i="33"/>
  <c r="B1" i="48" s="1"/>
  <c r="B77" i="33"/>
  <c r="F28" i="21" s="1"/>
  <c r="B231" i="33"/>
  <c r="D36" i="17" s="1"/>
  <c r="B353" i="33"/>
  <c r="A333" i="28" s="1"/>
  <c r="B143" i="33"/>
  <c r="B74" i="33"/>
  <c r="C77" i="21" s="1"/>
  <c r="B495" i="33"/>
  <c r="AC22" i="53" s="1"/>
  <c r="B62" i="33"/>
  <c r="C85" i="21" s="1"/>
  <c r="B480" i="33"/>
  <c r="R3" i="51" s="1"/>
  <c r="B392" i="33"/>
  <c r="B278" i="33"/>
  <c r="B97" i="33"/>
  <c r="A33" i="28" s="1"/>
  <c r="B43" i="33"/>
  <c r="E27" i="21" s="1"/>
  <c r="B434" i="33"/>
  <c r="K3" i="46" s="1"/>
  <c r="B106" i="33"/>
  <c r="B12" i="17" s="1"/>
  <c r="B328" i="33"/>
  <c r="A87" i="28" s="1"/>
  <c r="B26" i="33"/>
  <c r="B15" i="26" s="1"/>
  <c r="B391" i="33"/>
  <c r="B196" i="33"/>
  <c r="H202" i="6" s="1"/>
  <c r="B553" i="33"/>
  <c r="B245" i="33"/>
  <c r="M65" i="26" s="1"/>
  <c r="B519" i="33"/>
  <c r="A11" i="29" s="1"/>
  <c r="B456" i="33"/>
  <c r="B219" i="33"/>
  <c r="C219" i="6" s="1"/>
  <c r="B72" i="33"/>
  <c r="D18" i="21" s="1"/>
  <c r="B498" i="33"/>
  <c r="AC26" i="53" s="1"/>
  <c r="B406" i="33"/>
  <c r="B10" i="43" s="1"/>
  <c r="B81" i="33"/>
  <c r="B572" i="33"/>
  <c r="B513" i="33"/>
  <c r="A5" i="29" s="1"/>
  <c r="B339" i="33"/>
  <c r="A201" i="28" s="1"/>
  <c r="B560" i="33"/>
  <c r="B14" i="58" s="1"/>
  <c r="B322" i="33"/>
  <c r="A1" i="29" s="1"/>
  <c r="B401" i="33"/>
  <c r="B60" i="33"/>
  <c r="H44" i="21" s="1"/>
  <c r="B184" i="33"/>
  <c r="B52" i="33"/>
  <c r="C69" i="21" s="1"/>
  <c r="B273" i="33"/>
  <c r="B6" i="43" s="1"/>
  <c r="B250" i="33"/>
  <c r="K65" i="26" s="1"/>
  <c r="B364" i="33"/>
  <c r="A459" i="28" s="1"/>
  <c r="B189" i="33"/>
  <c r="D24" i="8" s="1"/>
  <c r="D30" i="59" s="1"/>
  <c r="B533" i="33"/>
  <c r="B10" i="59" s="1"/>
  <c r="B463" i="33"/>
  <c r="G3" i="54" s="1"/>
  <c r="B241" i="33"/>
  <c r="B265" i="33"/>
  <c r="B327" i="33"/>
  <c r="A81" i="28" s="1"/>
  <c r="B558" i="33"/>
  <c r="B6" i="17" s="1"/>
  <c r="B180" i="33"/>
  <c r="B431" i="33"/>
  <c r="H3" i="46" s="1"/>
  <c r="B294" i="33"/>
  <c r="V65" i="26" s="1"/>
  <c r="B386" i="33"/>
  <c r="B202" i="33"/>
  <c r="E172" i="6" s="1"/>
  <c r="B125" i="33"/>
  <c r="B482" i="33"/>
  <c r="B424" i="33"/>
  <c r="B390" i="33"/>
  <c r="B430" i="33"/>
  <c r="G3" i="46" s="1"/>
  <c r="B87" i="33"/>
  <c r="B227" i="33"/>
  <c r="C1" i="17" s="1"/>
  <c r="B244" i="33"/>
  <c r="I65" i="26" s="1"/>
  <c r="B269" i="33"/>
  <c r="B5" i="39" s="1"/>
  <c r="B384" i="33"/>
  <c r="B489" i="33"/>
  <c r="B459" i="33"/>
  <c r="B253" i="33"/>
  <c r="O65" i="26" s="1"/>
  <c r="B21" i="33"/>
  <c r="E20" i="26" s="1"/>
  <c r="C20" i="26" s="1"/>
  <c r="B457" i="33"/>
  <c r="B283" i="33"/>
  <c r="B464" i="33"/>
  <c r="H3" i="54" s="1"/>
  <c r="B119" i="33"/>
  <c r="C7" i="6" s="1"/>
  <c r="B32" i="59" s="1"/>
  <c r="B421" i="33"/>
  <c r="AC9" i="53" s="1"/>
  <c r="B511" i="33"/>
  <c r="B2" i="57" s="1"/>
  <c r="B31" i="33"/>
  <c r="E9" i="21" s="1"/>
  <c r="B135" i="33"/>
  <c r="B557" i="33"/>
  <c r="A286" i="28" s="1"/>
  <c r="B239" i="33"/>
  <c r="B183" i="33"/>
  <c r="B472" i="33"/>
  <c r="B42" i="7"/>
  <c r="B27" i="33"/>
  <c r="B1" i="39" s="1"/>
  <c r="B376" i="33"/>
  <c r="AC2" i="10" s="1"/>
  <c r="B217" i="33"/>
  <c r="C217" i="6" s="1"/>
  <c r="B181" i="33"/>
  <c r="E192" i="6" s="1"/>
  <c r="B133" i="33"/>
  <c r="B95" i="33"/>
  <c r="A52" i="28" s="1"/>
  <c r="B70" i="33"/>
  <c r="B286" i="33"/>
  <c r="B10" i="22" s="1"/>
  <c r="B509" i="33"/>
  <c r="B137" i="33"/>
  <c r="B564" i="33"/>
  <c r="B34" i="33"/>
  <c r="D44" i="21" s="1"/>
  <c r="B149" i="33"/>
  <c r="B101" i="33"/>
  <c r="B88" i="33"/>
  <c r="B470" i="33"/>
  <c r="H3" i="51" s="1"/>
  <c r="B486" i="33"/>
  <c r="B455" i="33"/>
  <c r="G21" i="6" s="1"/>
  <c r="B47" i="59" s="1"/>
  <c r="B439" i="33"/>
  <c r="P3" i="46" s="1"/>
  <c r="B24" i="33"/>
  <c r="B47" i="26" s="1"/>
  <c r="B382" i="33"/>
  <c r="B521" i="33"/>
  <c r="B383" i="33"/>
  <c r="B469" i="33"/>
  <c r="F3" i="57" s="1"/>
  <c r="B531" i="33"/>
  <c r="B288" i="33"/>
  <c r="B20" i="33"/>
  <c r="D20" i="26" s="1"/>
  <c r="B418" i="33"/>
  <c r="AC6" i="53" s="1"/>
  <c r="B541" i="33"/>
  <c r="B107" i="33"/>
  <c r="B30" i="17" s="1"/>
  <c r="B360" i="33"/>
  <c r="A418" i="28" s="1"/>
  <c r="B238" i="33"/>
  <c r="B552" i="33"/>
  <c r="B347" i="33"/>
  <c r="A309" i="28" s="1"/>
  <c r="B123" i="33"/>
  <c r="B343" i="33"/>
  <c r="A265" i="28" s="1"/>
  <c r="B377" i="33"/>
  <c r="B195" i="33"/>
  <c r="K193" i="6" s="1"/>
  <c r="B178" i="33"/>
  <c r="C187" i="6" s="1"/>
  <c r="B49" i="33"/>
  <c r="C40" i="21" s="1"/>
  <c r="B139" i="33"/>
  <c r="C189" i="6" s="1"/>
  <c r="B223" i="33"/>
  <c r="C223" i="6" s="1"/>
  <c r="B215" i="33"/>
  <c r="C215" i="6" s="1"/>
  <c r="B372" i="33"/>
  <c r="AD2" i="10" s="1"/>
  <c r="A45" i="58"/>
  <c r="A21" i="58"/>
  <c r="A126" i="58"/>
  <c r="A20" i="58"/>
  <c r="A56" i="58"/>
  <c r="A105" i="58"/>
  <c r="A130" i="58"/>
  <c r="A23" i="58"/>
  <c r="A72" i="58"/>
  <c r="A61" i="58"/>
  <c r="A109" i="58"/>
  <c r="A92" i="58"/>
  <c r="A112" i="58"/>
  <c r="A64" i="58"/>
  <c r="A135" i="58"/>
  <c r="A117" i="58"/>
  <c r="A41" i="58"/>
  <c r="A91" i="58"/>
  <c r="A57" i="58"/>
  <c r="A18" i="58"/>
  <c r="A25" i="58"/>
  <c r="A114" i="58"/>
  <c r="B349" i="33"/>
  <c r="B35" i="6" s="1"/>
  <c r="B487" i="33"/>
  <c r="B340" i="33"/>
  <c r="A223" i="28" s="1"/>
  <c r="B567" i="33"/>
  <c r="B13" i="58" s="1"/>
  <c r="B25" i="33"/>
  <c r="A66" i="26" s="1"/>
  <c r="B188" i="33"/>
  <c r="C172" i="6" s="1"/>
  <c r="B371" i="33"/>
  <c r="B66" i="33"/>
  <c r="C73" i="21" s="1"/>
  <c r="B473" i="33"/>
  <c r="B493" i="33"/>
  <c r="B501" i="33"/>
  <c r="AC29" i="53" s="1"/>
  <c r="B282" i="33"/>
  <c r="B260" i="33"/>
  <c r="B8" i="8" s="1"/>
  <c r="B316" i="33"/>
  <c r="A16" i="29" s="1"/>
  <c r="B394" i="33"/>
  <c r="B24" i="17" s="1"/>
  <c r="B366" i="33"/>
  <c r="B395" i="33"/>
  <c r="C23" i="17" s="1"/>
  <c r="B29" i="33"/>
  <c r="E10" i="21" s="1"/>
  <c r="B438" i="33"/>
  <c r="O3" i="46" s="1"/>
  <c r="B89" i="33"/>
  <c r="A103" i="28" s="1"/>
  <c r="B542" i="33"/>
  <c r="B28" i="33"/>
  <c r="D34" i="21" s="1"/>
  <c r="B535" i="33"/>
  <c r="B102" i="33"/>
  <c r="E65" i="26" s="1"/>
  <c r="B58" i="33"/>
  <c r="C95" i="21" s="1"/>
  <c r="B113" i="33"/>
  <c r="B50" i="26" s="1"/>
  <c r="B228" i="33"/>
  <c r="B34" i="17" s="1"/>
  <c r="B50" i="33"/>
  <c r="D99" i="21" s="1"/>
  <c r="B320" i="33"/>
  <c r="B19" i="29" s="1"/>
  <c r="B247" i="33"/>
  <c r="J65" i="26" s="1"/>
  <c r="B14" i="33"/>
  <c r="C13" i="26" s="1"/>
  <c r="B47" i="33"/>
  <c r="D97" i="21" s="1"/>
  <c r="B514" i="33"/>
  <c r="A6" i="29" s="1"/>
  <c r="B385" i="33"/>
  <c r="B100" i="33"/>
  <c r="A31" i="28" s="1"/>
  <c r="B345" i="33"/>
  <c r="A285" i="28" s="1"/>
  <c r="B144" i="33"/>
  <c r="B160" i="33"/>
  <c r="B220" i="33"/>
  <c r="C220" i="6" s="1"/>
  <c r="B373" i="33"/>
  <c r="Z2" i="10" s="1"/>
  <c r="B12" i="59"/>
  <c r="E14" i="26"/>
  <c r="A141" i="58"/>
  <c r="A53" i="58"/>
  <c r="A40" i="58"/>
  <c r="A62" i="58"/>
  <c r="A46" i="58"/>
  <c r="A76" i="58"/>
  <c r="A70" i="58"/>
  <c r="A96" i="58"/>
  <c r="A86" i="58"/>
  <c r="A51" i="58"/>
  <c r="A84" i="58"/>
  <c r="A36" i="58"/>
  <c r="A120" i="58"/>
  <c r="A32" i="58"/>
  <c r="A88" i="58"/>
  <c r="A131" i="58"/>
  <c r="A122" i="58"/>
  <c r="A58" i="58"/>
  <c r="A129" i="58"/>
  <c r="A77" i="58"/>
  <c r="A119" i="58"/>
  <c r="A30" i="58"/>
  <c r="A67" i="58"/>
  <c r="C68" i="6"/>
  <c r="B462" i="33"/>
  <c r="F3" i="54" s="1"/>
  <c r="B314" i="33"/>
  <c r="B25" i="22" s="1"/>
  <c r="B388" i="33"/>
  <c r="B185" i="33"/>
  <c r="D202" i="6" s="1"/>
  <c r="B298" i="33"/>
  <c r="B19" i="8" s="1"/>
  <c r="B28" i="59" s="1"/>
  <c r="B117" i="33"/>
  <c r="E7" i="6" s="1"/>
  <c r="B78" i="33"/>
  <c r="F29" i="21" s="1"/>
  <c r="B524" i="33"/>
  <c r="B27" i="8" s="1"/>
  <c r="B450" i="33"/>
  <c r="L3" i="48" s="1"/>
  <c r="B380" i="33"/>
  <c r="B354" i="33"/>
  <c r="B201" i="33"/>
  <c r="L55" i="6" s="1"/>
  <c r="B270" i="33"/>
  <c r="B6" i="39" s="1"/>
  <c r="B84" i="33"/>
  <c r="B126" i="28" s="1"/>
  <c r="B64" i="33"/>
  <c r="C76" i="21" s="1"/>
  <c r="B271" i="33"/>
  <c r="B4" i="43" s="1"/>
  <c r="B54" i="33"/>
  <c r="D24" i="21" s="1"/>
  <c r="B445" i="33"/>
  <c r="B446" i="33"/>
  <c r="H3" i="48" s="1"/>
  <c r="B546" i="33"/>
  <c r="B19" i="59" s="1"/>
  <c r="B407" i="33"/>
  <c r="A1" i="55" s="1"/>
  <c r="C4" i="43" s="1"/>
  <c r="Q3" i="10" s="1"/>
  <c r="B313" i="33"/>
  <c r="B22" i="34" s="1"/>
  <c r="B402" i="33"/>
  <c r="B177" i="33"/>
  <c r="C170" i="6" s="1"/>
  <c r="B500" i="33"/>
  <c r="AC28" i="53" s="1"/>
  <c r="B412" i="33"/>
  <c r="B518" i="33"/>
  <c r="A10" i="29" s="1"/>
  <c r="B289" i="33"/>
  <c r="A63" i="26" s="1"/>
  <c r="B332" i="33"/>
  <c r="A158" i="28" s="1"/>
  <c r="B112" i="33"/>
  <c r="B240" i="33"/>
  <c r="B67" i="33"/>
  <c r="C72" i="21" s="1"/>
  <c r="B36" i="33"/>
  <c r="C86" i="21" s="1"/>
  <c r="B502" i="33"/>
  <c r="AC30" i="53" s="1"/>
  <c r="B329" i="33"/>
  <c r="A88" i="28" s="1"/>
  <c r="B127" i="33"/>
  <c r="B425" i="33"/>
  <c r="B234" i="33"/>
  <c r="B264" i="33"/>
  <c r="B342" i="33"/>
  <c r="A245" i="28" s="1"/>
  <c r="B307" i="33"/>
  <c r="B547" i="33"/>
  <c r="B32" i="17" s="1"/>
  <c r="B55" i="59" s="1"/>
  <c r="B39" i="33"/>
  <c r="D102" i="21" s="1"/>
  <c r="B527" i="33"/>
  <c r="B374" i="33"/>
  <c r="AA2" i="10" s="1"/>
  <c r="B291" i="33"/>
  <c r="H194" i="6" s="1"/>
  <c r="B79" i="33"/>
  <c r="D88" i="21" s="1"/>
  <c r="B536" i="33"/>
  <c r="B370" i="33"/>
  <c r="A22" i="58"/>
  <c r="A101" i="58"/>
  <c r="A27" i="58"/>
  <c r="A35" i="58"/>
  <c r="A54" i="58"/>
  <c r="A136" i="58"/>
  <c r="A48" i="58"/>
  <c r="A52" i="58"/>
  <c r="A138" i="58"/>
  <c r="A140" i="58"/>
  <c r="A75" i="58"/>
  <c r="A50" i="58"/>
  <c r="A29" i="58"/>
  <c r="A80" i="58"/>
  <c r="A68" i="58"/>
  <c r="A93" i="58"/>
  <c r="A19" i="58"/>
  <c r="A113" i="58"/>
  <c r="A63" i="58"/>
  <c r="A137" i="58"/>
  <c r="A116" i="58"/>
  <c r="A24" i="58"/>
  <c r="A110" i="58"/>
  <c r="A111" i="58"/>
  <c r="A124" i="58"/>
  <c r="A85" i="58"/>
  <c r="B475" i="33"/>
  <c r="B251" i="33"/>
  <c r="L65" i="26" s="1"/>
  <c r="B325" i="33"/>
  <c r="A76" i="28" s="1"/>
  <c r="B134" i="33"/>
  <c r="B525" i="33"/>
  <c r="B467" i="33"/>
  <c r="B1" i="51" s="1"/>
  <c r="B323" i="33"/>
  <c r="B357" i="33"/>
  <c r="A378" i="28" s="1"/>
  <c r="B528" i="33"/>
  <c r="B33" i="59" s="1"/>
  <c r="B485" i="33"/>
  <c r="B490" i="33"/>
  <c r="AC19" i="53" s="1"/>
  <c r="B479" i="33"/>
  <c r="B410" i="33"/>
  <c r="D1" i="55" s="1"/>
  <c r="B130" i="33"/>
  <c r="B230" i="33"/>
  <c r="B379" i="33"/>
  <c r="B263" i="33"/>
  <c r="B38" i="26" s="1"/>
  <c r="B449" i="33"/>
  <c r="B496" i="33"/>
  <c r="AC24" i="53" s="1"/>
  <c r="B515" i="33"/>
  <c r="A7" i="29" s="1"/>
  <c r="B403" i="33"/>
  <c r="B2" i="39" s="1"/>
  <c r="B211" i="33"/>
  <c r="C136" i="6" s="1"/>
  <c r="B226" i="33"/>
  <c r="C226" i="6" s="1"/>
  <c r="B212" i="33"/>
  <c r="C137" i="6" s="1"/>
  <c r="B45" i="33"/>
  <c r="D78" i="21" s="1"/>
  <c r="B129" i="33"/>
  <c r="B404" i="33"/>
  <c r="B2" i="43" s="1"/>
  <c r="B170" i="33"/>
  <c r="E182" i="6" s="1"/>
  <c r="B94" i="33"/>
  <c r="A68" i="28" s="1"/>
  <c r="B568" i="33"/>
  <c r="B7" i="58" s="1"/>
  <c r="B259" i="33"/>
  <c r="B55" i="26" s="1"/>
  <c r="B198" i="33"/>
  <c r="C175" i="6" s="1"/>
  <c r="B17" i="33"/>
  <c r="E15" i="26" s="1"/>
  <c r="C15" i="26" s="1"/>
  <c r="B194" i="33"/>
  <c r="C156" i="6" s="1"/>
  <c r="B378" i="33"/>
  <c r="B562" i="33"/>
  <c r="B317" i="33"/>
  <c r="B16" i="29" s="1"/>
  <c r="B308" i="33"/>
  <c r="B532" i="33"/>
  <c r="B275" i="33"/>
  <c r="B20" i="7" s="1"/>
  <c r="B22" i="33"/>
  <c r="B24" i="26" s="1"/>
  <c r="B158" i="33"/>
  <c r="C202" i="6" s="1"/>
  <c r="B248" i="33"/>
  <c r="B577" i="33"/>
  <c r="A492" i="28" s="1"/>
  <c r="B124" i="33"/>
  <c r="B437" i="33"/>
  <c r="N3" i="46" s="1"/>
  <c r="B242" i="33"/>
  <c r="C8" i="8" s="1"/>
  <c r="B441" i="33"/>
  <c r="F3" i="47" s="1"/>
  <c r="B38" i="33"/>
  <c r="C5" i="21" s="1"/>
  <c r="B362" i="33"/>
  <c r="L8" i="36"/>
  <c r="T17" i="36"/>
  <c r="K9" i="36"/>
  <c r="T7" i="36"/>
  <c r="M13" i="36"/>
  <c r="F27" i="36"/>
  <c r="H31" i="36"/>
  <c r="C17" i="36"/>
  <c r="V14" i="36"/>
  <c r="H24" i="36"/>
  <c r="H27" i="36"/>
  <c r="G10" i="36"/>
  <c r="M6" i="36"/>
  <c r="P20" i="36"/>
  <c r="V5" i="36"/>
  <c r="T13" i="36"/>
  <c r="R13" i="36"/>
  <c r="I10" i="36"/>
  <c r="R9" i="36"/>
  <c r="J19" i="36"/>
  <c r="P6" i="36"/>
  <c r="S10" i="36"/>
  <c r="D9" i="36"/>
  <c r="F31" i="36"/>
  <c r="U16" i="36"/>
  <c r="AA27" i="36"/>
  <c r="AA25" i="36"/>
  <c r="H15" i="36"/>
  <c r="I15" i="36"/>
  <c r="N20" i="36"/>
  <c r="O5" i="36"/>
  <c r="Q12" i="36"/>
  <c r="K11" i="36"/>
  <c r="G33" i="36"/>
  <c r="D16" i="36"/>
  <c r="O9" i="36"/>
  <c r="V11" i="36"/>
  <c r="P9" i="36"/>
  <c r="L11" i="36"/>
  <c r="R10" i="36"/>
  <c r="F19" i="36"/>
  <c r="O12" i="36"/>
  <c r="P10" i="36"/>
  <c r="C30" i="36"/>
  <c r="M19" i="36"/>
  <c r="N19" i="36"/>
  <c r="V13" i="36"/>
  <c r="T8" i="36"/>
  <c r="E16" i="36"/>
  <c r="F8" i="36"/>
  <c r="W10" i="36"/>
  <c r="N8" i="36"/>
  <c r="W15" i="36"/>
  <c r="E30" i="36"/>
  <c r="J21" i="36"/>
  <c r="G32" i="36"/>
  <c r="P12" i="36"/>
  <c r="D24" i="36"/>
  <c r="U12" i="36"/>
  <c r="N5" i="36"/>
  <c r="U13" i="36"/>
  <c r="C21" i="36"/>
  <c r="C20" i="36"/>
  <c r="O14" i="36"/>
  <c r="G9" i="36"/>
  <c r="M8" i="36"/>
  <c r="E6" i="36"/>
  <c r="W7" i="36"/>
  <c r="F9" i="36"/>
  <c r="V20" i="36"/>
  <c r="H11" i="36"/>
  <c r="H20" i="36"/>
  <c r="T19" i="36"/>
  <c r="G19" i="36"/>
  <c r="F21" i="36"/>
  <c r="S15" i="36"/>
  <c r="D28" i="36"/>
  <c r="K10" i="36"/>
  <c r="S20" i="36"/>
  <c r="W17" i="36"/>
  <c r="O7" i="36"/>
  <c r="Q20" i="36"/>
  <c r="V8" i="36"/>
  <c r="C14" i="36"/>
  <c r="W9" i="36"/>
  <c r="E26" i="36"/>
  <c r="G20" i="36"/>
  <c r="N15" i="36"/>
  <c r="U11" i="36"/>
  <c r="G27" i="36"/>
  <c r="N17" i="36"/>
  <c r="C9" i="36"/>
  <c r="N10" i="36"/>
  <c r="W20" i="36"/>
  <c r="N14" i="36"/>
  <c r="C18" i="36"/>
  <c r="U6" i="36"/>
  <c r="I32" i="36"/>
  <c r="G24" i="36"/>
  <c r="H6" i="36"/>
  <c r="E31" i="36"/>
  <c r="E28" i="36"/>
  <c r="F17" i="36"/>
  <c r="H32" i="36"/>
  <c r="I18" i="36"/>
  <c r="C13" i="36"/>
  <c r="I13" i="36"/>
  <c r="U9" i="36"/>
  <c r="I22" i="36"/>
  <c r="G16" i="36"/>
  <c r="G18" i="36"/>
  <c r="K20" i="36"/>
  <c r="W16" i="36"/>
  <c r="H16" i="36"/>
  <c r="T9" i="36"/>
  <c r="I29" i="36"/>
  <c r="J12" i="36"/>
  <c r="D11" i="36"/>
  <c r="E11" i="36"/>
  <c r="J20" i="36"/>
  <c r="Q16" i="36"/>
  <c r="E19" i="36"/>
  <c r="D34" i="36"/>
  <c r="L5" i="36"/>
  <c r="Q13" i="36"/>
  <c r="F12" i="36"/>
  <c r="F10" i="36"/>
  <c r="C6" i="36"/>
  <c r="I9" i="36"/>
  <c r="O13" i="36"/>
  <c r="M17" i="36"/>
  <c r="D13" i="36"/>
  <c r="I17" i="36"/>
  <c r="N18" i="36"/>
  <c r="I12" i="36"/>
  <c r="F22" i="36"/>
  <c r="S9" i="36"/>
  <c r="H13" i="36"/>
  <c r="D21" i="36"/>
  <c r="I14" i="36"/>
  <c r="J15" i="36"/>
  <c r="J6" i="36"/>
  <c r="J13" i="36"/>
  <c r="E7" i="36"/>
  <c r="V18" i="36"/>
  <c r="I21" i="36"/>
  <c r="G12" i="36"/>
  <c r="I5" i="36"/>
  <c r="V17" i="36"/>
  <c r="N12" i="36"/>
  <c r="K7" i="36"/>
  <c r="E15" i="36"/>
  <c r="L15" i="36"/>
  <c r="H34" i="36"/>
  <c r="U18" i="36"/>
  <c r="P16" i="36"/>
  <c r="J9" i="36"/>
  <c r="J8" i="36"/>
  <c r="E34" i="36"/>
  <c r="O20" i="36"/>
  <c r="J10" i="36"/>
  <c r="T18" i="36"/>
  <c r="S11" i="36"/>
  <c r="E10" i="36"/>
  <c r="D5" i="36"/>
  <c r="I6" i="36"/>
  <c r="R17" i="36"/>
  <c r="T15" i="36"/>
  <c r="H30" i="36"/>
  <c r="C22" i="36"/>
  <c r="P19" i="36"/>
  <c r="G25" i="36"/>
  <c r="G22" i="36"/>
  <c r="E29" i="36"/>
  <c r="G21" i="36"/>
  <c r="V10" i="36"/>
  <c r="E33" i="36"/>
  <c r="O19" i="36"/>
  <c r="O6" i="36"/>
  <c r="V16" i="36"/>
  <c r="D7" i="36"/>
  <c r="O18" i="36"/>
  <c r="AB25" i="36"/>
  <c r="U15" i="36"/>
  <c r="T20" i="36"/>
  <c r="W8" i="36"/>
  <c r="I31" i="36"/>
  <c r="N6" i="36"/>
  <c r="O10" i="36"/>
  <c r="H25" i="36"/>
  <c r="D26" i="36"/>
  <c r="U7" i="36"/>
  <c r="C32" i="36"/>
  <c r="C11" i="36"/>
  <c r="Q10" i="36"/>
  <c r="G6" i="36"/>
  <c r="J23" i="36"/>
  <c r="I28" i="36"/>
  <c r="H18" i="36"/>
  <c r="K5" i="36"/>
  <c r="AA26" i="36"/>
  <c r="O15" i="36"/>
  <c r="F29" i="36"/>
  <c r="L21" i="36"/>
  <c r="L10" i="36"/>
  <c r="W19" i="36"/>
  <c r="C10" i="36"/>
  <c r="M10" i="36"/>
  <c r="E24" i="36"/>
  <c r="S6" i="36"/>
  <c r="D22" i="36"/>
  <c r="G23" i="36"/>
  <c r="T11" i="36"/>
  <c r="R15" i="36"/>
  <c r="G29" i="36"/>
  <c r="S14" i="36"/>
  <c r="L20" i="36"/>
  <c r="H14" i="36"/>
  <c r="I27" i="36"/>
  <c r="R11" i="36"/>
  <c r="I20" i="36"/>
  <c r="K18" i="36"/>
  <c r="V15" i="36"/>
  <c r="E9" i="36"/>
  <c r="E20" i="36"/>
  <c r="E21" i="36"/>
  <c r="S7" i="36"/>
  <c r="L22" i="36"/>
  <c r="I19" i="36"/>
  <c r="S5" i="36"/>
  <c r="T6" i="36"/>
  <c r="P5" i="36"/>
  <c r="J22" i="36"/>
  <c r="W13" i="36"/>
  <c r="I23" i="36"/>
  <c r="M5" i="36"/>
  <c r="U5" i="36"/>
  <c r="N16" i="36"/>
  <c r="J27" i="36"/>
  <c r="U14" i="36"/>
  <c r="R8" i="36"/>
  <c r="C15" i="36"/>
  <c r="D30" i="36"/>
  <c r="H9" i="36"/>
  <c r="C27" i="36"/>
  <c r="H26" i="36"/>
  <c r="L14" i="36"/>
  <c r="K14" i="36"/>
  <c r="J11" i="36"/>
  <c r="T10" i="36"/>
  <c r="C12" i="36"/>
  <c r="C31" i="36"/>
  <c r="K12" i="36"/>
  <c r="I16" i="36"/>
  <c r="U20" i="36"/>
  <c r="D31" i="36"/>
  <c r="W11" i="36"/>
  <c r="S16" i="36"/>
  <c r="P14" i="36"/>
  <c r="M20" i="36"/>
  <c r="H21" i="36"/>
  <c r="AB26" i="36"/>
  <c r="P15" i="36"/>
  <c r="G13" i="36"/>
  <c r="D27" i="36"/>
  <c r="K16" i="36"/>
  <c r="I25" i="36"/>
  <c r="Q5" i="36"/>
  <c r="P17" i="36"/>
  <c r="Q19" i="36"/>
  <c r="C28" i="36"/>
  <c r="L19" i="36"/>
  <c r="C26" i="36"/>
  <c r="Q7" i="36"/>
  <c r="E5" i="36"/>
  <c r="C33" i="36"/>
  <c r="S13" i="36"/>
  <c r="G15" i="36"/>
  <c r="F18" i="36"/>
  <c r="H17" i="36"/>
  <c r="M7" i="36"/>
  <c r="O16" i="36"/>
  <c r="F15" i="36"/>
  <c r="J14" i="36"/>
  <c r="C34" i="36"/>
  <c r="K15" i="36"/>
  <c r="H7" i="36"/>
  <c r="F16" i="36"/>
  <c r="G14" i="36"/>
  <c r="F30" i="36"/>
  <c r="E8" i="36"/>
  <c r="K13" i="36"/>
  <c r="O8" i="36"/>
  <c r="R18" i="36"/>
  <c r="F23" i="36"/>
  <c r="I11" i="36"/>
  <c r="C8" i="36"/>
  <c r="P8" i="36"/>
  <c r="D18" i="36"/>
  <c r="F34" i="36"/>
  <c r="AB27" i="36"/>
  <c r="J5" i="36"/>
  <c r="U10" i="36"/>
  <c r="M12" i="36"/>
  <c r="F13" i="36"/>
  <c r="R12" i="36"/>
  <c r="I30" i="36"/>
  <c r="D19" i="36"/>
  <c r="V12" i="36"/>
  <c r="S17" i="36"/>
  <c r="M18" i="36"/>
  <c r="C25" i="36"/>
  <c r="M15" i="36"/>
  <c r="H5" i="36"/>
  <c r="S18" i="36"/>
  <c r="K6" i="36"/>
  <c r="J7" i="36"/>
  <c r="K17" i="36"/>
  <c r="Q15" i="36"/>
  <c r="Q18" i="36"/>
  <c r="D10" i="36"/>
  <c r="L16" i="36"/>
  <c r="H28" i="36"/>
  <c r="C7" i="36"/>
  <c r="J16" i="36"/>
  <c r="C24" i="36"/>
  <c r="W12" i="36"/>
  <c r="F6" i="36"/>
  <c r="F7" i="36"/>
  <c r="Q6" i="36"/>
  <c r="Q9" i="36"/>
  <c r="D15" i="36"/>
  <c r="V6" i="36"/>
  <c r="Q8" i="36"/>
  <c r="H23" i="36"/>
  <c r="T5" i="36"/>
  <c r="W6" i="36"/>
  <c r="K19" i="36"/>
  <c r="E17" i="36"/>
  <c r="C23" i="36"/>
  <c r="D12" i="36"/>
  <c r="F20" i="36"/>
  <c r="G30" i="36"/>
  <c r="E18" i="36"/>
  <c r="I7" i="36"/>
  <c r="O11" i="36"/>
  <c r="K22" i="36"/>
  <c r="F24" i="36"/>
  <c r="F11" i="36"/>
  <c r="R16" i="36"/>
  <c r="F25" i="36"/>
  <c r="P18" i="36"/>
  <c r="F28" i="36"/>
  <c r="M21" i="36"/>
  <c r="D14" i="36"/>
  <c r="G26" i="36"/>
  <c r="F5" i="36"/>
  <c r="L12" i="36"/>
  <c r="Q11" i="36"/>
  <c r="E23" i="36"/>
  <c r="K8" i="36"/>
  <c r="N9" i="36"/>
  <c r="F33" i="36"/>
  <c r="C16" i="36"/>
  <c r="H29" i="36"/>
  <c r="S8" i="36"/>
  <c r="G31" i="36"/>
  <c r="P7" i="36"/>
  <c r="G17" i="36"/>
  <c r="V7" i="36"/>
  <c r="P13" i="36"/>
  <c r="K23" i="36"/>
  <c r="D23" i="36"/>
  <c r="I24" i="36"/>
  <c r="R7" i="36"/>
  <c r="I26" i="36"/>
  <c r="L18" i="36"/>
  <c r="H10" i="36"/>
  <c r="Q14" i="36"/>
  <c r="D6" i="36"/>
  <c r="O17" i="36"/>
  <c r="V9" i="36"/>
  <c r="H33" i="36"/>
  <c r="R20" i="36"/>
  <c r="R14" i="36"/>
  <c r="M16" i="36"/>
  <c r="J24" i="36"/>
  <c r="E12" i="36"/>
  <c r="H22" i="36"/>
  <c r="G5" i="36"/>
  <c r="F14" i="36"/>
  <c r="E27" i="36"/>
  <c r="L9" i="36"/>
  <c r="G11" i="36"/>
  <c r="F32" i="36"/>
  <c r="U17" i="36"/>
  <c r="L13" i="36"/>
  <c r="D20" i="36"/>
  <c r="R6" i="36"/>
  <c r="K21" i="36"/>
  <c r="E32" i="36"/>
  <c r="T12" i="36"/>
  <c r="F26" i="36"/>
  <c r="M11" i="36"/>
  <c r="V19" i="36"/>
  <c r="D32" i="36"/>
  <c r="D25" i="36"/>
  <c r="C29" i="36"/>
  <c r="U8" i="36"/>
  <c r="N13" i="36"/>
  <c r="N11" i="36"/>
  <c r="K24" i="36"/>
  <c r="E25" i="36"/>
  <c r="D17" i="36"/>
  <c r="G8" i="36"/>
  <c r="J18" i="36"/>
  <c r="M14" i="36"/>
  <c r="G34" i="36"/>
  <c r="R19" i="36"/>
  <c r="H8" i="36"/>
  <c r="R5" i="36"/>
  <c r="J26" i="36"/>
  <c r="T16" i="36"/>
  <c r="G7" i="36"/>
  <c r="C19" i="36"/>
  <c r="H12" i="36"/>
  <c r="J17" i="36"/>
  <c r="H19" i="36"/>
  <c r="Q17" i="36"/>
  <c r="D29" i="36"/>
  <c r="L6" i="36"/>
  <c r="W14" i="36"/>
  <c r="T14" i="36"/>
  <c r="D8" i="36"/>
  <c r="J25" i="36"/>
  <c r="N7" i="36"/>
  <c r="S12" i="36"/>
  <c r="L7" i="36"/>
  <c r="U19" i="36"/>
  <c r="E14" i="36"/>
  <c r="E13" i="36"/>
  <c r="I8" i="36"/>
  <c r="W5" i="36"/>
  <c r="S19" i="36"/>
  <c r="E22" i="36"/>
  <c r="W18" i="36"/>
  <c r="L17" i="36"/>
  <c r="G28" i="36"/>
  <c r="P11" i="36"/>
  <c r="D33" i="36"/>
  <c r="C18" i="35"/>
  <c r="M23" i="35" s="1"/>
  <c r="AD65" i="26"/>
  <c r="AB65" i="26"/>
  <c r="C21" i="6"/>
  <c r="B40" i="59" s="1"/>
  <c r="N36" i="17"/>
  <c r="N17" i="2" s="1"/>
  <c r="E26" i="17"/>
  <c r="B66" i="59" s="1"/>
  <c r="B9" i="58"/>
  <c r="G3" i="51"/>
  <c r="AM65" i="26"/>
  <c r="BY2" i="10"/>
  <c r="I36" i="17"/>
  <c r="V2" i="10"/>
  <c r="V3" i="51"/>
  <c r="H2" i="10"/>
  <c r="P65" i="26"/>
  <c r="E18" i="8"/>
  <c r="E12" i="8"/>
  <c r="G3" i="57"/>
  <c r="B1" i="57"/>
  <c r="W65" i="26"/>
  <c r="B32" i="26"/>
  <c r="R2" i="10"/>
  <c r="E25" i="17"/>
  <c r="B65" i="59" s="1"/>
  <c r="Q2" i="10"/>
  <c r="A23" i="9"/>
  <c r="A15" i="9"/>
  <c r="E67" i="6"/>
  <c r="E191" i="6"/>
  <c r="E94" i="6"/>
  <c r="E91" i="6"/>
  <c r="B13" i="59"/>
  <c r="P19" i="2"/>
  <c r="P18" i="2"/>
  <c r="C47" i="58" a="1"/>
  <c r="C47" i="58" s="1"/>
  <c r="H18" i="2"/>
  <c r="F28" i="17" s="1"/>
  <c r="C68" i="59" s="1"/>
  <c r="N18" i="2"/>
  <c r="G17" i="58" s="1"/>
  <c r="H19" i="2"/>
  <c r="N19" i="2"/>
  <c r="K19" i="2"/>
  <c r="K6" i="2" s="1"/>
  <c r="C13" i="35" s="1"/>
  <c r="O18" i="2"/>
  <c r="F27" i="17" s="1"/>
  <c r="C67" i="59" s="1"/>
  <c r="B18" i="2"/>
  <c r="B19" i="2"/>
  <c r="L19" i="2"/>
  <c r="L6" i="2" s="1"/>
  <c r="C14" i="35" s="1"/>
  <c r="G18" i="2"/>
  <c r="I18" i="2" s="1"/>
  <c r="J18" i="2" s="1"/>
  <c r="G19" i="2"/>
  <c r="M19" i="2"/>
  <c r="M6" i="2" s="1"/>
  <c r="C15" i="35" s="1"/>
  <c r="O19" i="2"/>
  <c r="O17" i="2"/>
  <c r="O5" i="2" s="1"/>
  <c r="B17" i="35" s="1"/>
  <c r="C8" i="43"/>
  <c r="U3" i="10" s="1"/>
  <c r="C7" i="39"/>
  <c r="K3" i="10" s="1"/>
  <c r="P3" i="10" s="1"/>
  <c r="S61" i="59" a="1"/>
  <c r="S61" i="59" s="1"/>
  <c r="B88" i="58" a="1"/>
  <c r="B88" i="58" s="1"/>
  <c r="C22" i="58" a="1"/>
  <c r="C22" i="58" s="1"/>
  <c r="X62" i="59" a="1"/>
  <c r="X62" i="59" s="1"/>
  <c r="C116" i="58" a="1"/>
  <c r="C116" i="58" s="1"/>
  <c r="E135" i="58" a="1"/>
  <c r="E135" i="58" s="1"/>
  <c r="CW60" i="59" a="1"/>
  <c r="CW60" i="59" s="1"/>
  <c r="CX68" i="59" a="1"/>
  <c r="CX68" i="59" s="1"/>
  <c r="BF60" i="59" a="1"/>
  <c r="BF60" i="59" s="1"/>
  <c r="H21" i="58" a="1"/>
  <c r="H21" i="58" s="1"/>
  <c r="C61" i="58" a="1"/>
  <c r="C61" i="58" s="1"/>
  <c r="G86" i="58" a="1"/>
  <c r="G86" i="58" s="1"/>
  <c r="CC64" i="59" a="1"/>
  <c r="CC64" i="59" s="1"/>
  <c r="BJ66" i="59" a="1"/>
  <c r="BJ66" i="59" s="1"/>
  <c r="F57" i="58" a="1"/>
  <c r="F57" i="58" s="1"/>
  <c r="E34" i="58" a="1"/>
  <c r="E34" i="58" s="1"/>
  <c r="P66" i="59" a="1"/>
  <c r="P66" i="59" s="1"/>
  <c r="AY60" i="59" a="1"/>
  <c r="AY60" i="59" s="1"/>
  <c r="AR63" i="59" a="1"/>
  <c r="AR63" i="59" s="1"/>
  <c r="F44" i="58" a="1"/>
  <c r="F44" i="58" s="1"/>
  <c r="AL58" i="59" a="1"/>
  <c r="AL58" i="59" s="1"/>
  <c r="F87" i="58" a="1"/>
  <c r="F87" i="58" s="1"/>
  <c r="Q61" i="59" a="1"/>
  <c r="Q61" i="59" s="1"/>
  <c r="H63" i="59" a="1"/>
  <c r="H63" i="59" s="1"/>
  <c r="CV68" i="59" a="1"/>
  <c r="CV68" i="59" s="1"/>
  <c r="DA59" i="59" a="1"/>
  <c r="DA59" i="59" s="1"/>
  <c r="D105" i="58" a="1"/>
  <c r="D105" i="58" s="1"/>
  <c r="CL64" i="59" a="1"/>
  <c r="CL64" i="59" s="1"/>
  <c r="G125" i="58" a="1"/>
  <c r="G125" i="58" s="1"/>
  <c r="BW64" i="59" a="1"/>
  <c r="BW64" i="59" s="1"/>
  <c r="CD59" i="59" a="1"/>
  <c r="CD59" i="59" s="1"/>
  <c r="D81" i="58" a="1"/>
  <c r="D81" i="58" s="1"/>
  <c r="G77" i="58" a="1"/>
  <c r="G77" i="58" s="1"/>
  <c r="H122" i="58" a="1"/>
  <c r="H122" i="58" s="1"/>
  <c r="CN66" i="59" a="1"/>
  <c r="CN66" i="59" s="1"/>
  <c r="G76" i="58" a="1"/>
  <c r="G76" i="58" s="1"/>
  <c r="AM59" i="59" a="1"/>
  <c r="AM59" i="59" s="1"/>
  <c r="X63" i="59" a="1"/>
  <c r="X63" i="59" s="1"/>
  <c r="C73" i="58" a="1"/>
  <c r="C73" i="58" s="1"/>
  <c r="F141" i="58" a="1"/>
  <c r="F141" i="58" s="1"/>
  <c r="CK58" i="59" a="1"/>
  <c r="CK58" i="59" s="1"/>
  <c r="P56" i="59" a="1"/>
  <c r="P56" i="59" s="1"/>
  <c r="C82" i="58" a="1"/>
  <c r="C82" i="58" s="1"/>
  <c r="C107" i="58" a="1"/>
  <c r="C107" i="58" s="1"/>
  <c r="G117" i="58" a="1"/>
  <c r="G117" i="58" s="1"/>
  <c r="D94" i="58" a="1"/>
  <c r="D94" i="58" s="1"/>
  <c r="L65" i="59" a="1"/>
  <c r="L65" i="59" s="1"/>
  <c r="BG65" i="59" a="1"/>
  <c r="BG65" i="59" s="1"/>
  <c r="BI60" i="59" a="1"/>
  <c r="BI60" i="59" s="1"/>
  <c r="K60" i="59" a="1"/>
  <c r="K60" i="59" s="1"/>
  <c r="BM65" i="59" a="1"/>
  <c r="BM65" i="59" s="1"/>
  <c r="CO65" i="59" a="1"/>
  <c r="CO65" i="59" s="1"/>
  <c r="CW68" i="59" a="1"/>
  <c r="CW68" i="59" s="1"/>
  <c r="H42" i="58" a="1"/>
  <c r="H42" i="58" s="1"/>
  <c r="CG60" i="59" a="1"/>
  <c r="CG60" i="59" s="1"/>
  <c r="F85" i="58" a="1"/>
  <c r="F85" i="58" s="1"/>
  <c r="H98" i="58" a="1"/>
  <c r="H98" i="58" s="1"/>
  <c r="BP66" i="59" a="1"/>
  <c r="BP66" i="59" s="1"/>
  <c r="CU60" i="59" a="1"/>
  <c r="CU60" i="59" s="1"/>
  <c r="O57" i="59" a="1"/>
  <c r="O57" i="59" s="1"/>
  <c r="M65" i="59" a="1"/>
  <c r="M65" i="59" s="1"/>
  <c r="K62" i="59" a="1"/>
  <c r="K62" i="59" s="1"/>
  <c r="BB68" i="59" a="1"/>
  <c r="BB68" i="59" s="1"/>
  <c r="BY63" i="59" a="1"/>
  <c r="BY63" i="59" s="1"/>
  <c r="G93" i="58" a="1"/>
  <c r="G93" i="58" s="1"/>
  <c r="D88" i="58" a="1"/>
  <c r="D88" i="58" s="1"/>
  <c r="AG57" i="59" a="1"/>
  <c r="AG57" i="59" s="1"/>
  <c r="F130" i="58" a="1"/>
  <c r="F130" i="58" s="1"/>
  <c r="H119" i="58" a="1"/>
  <c r="H119" i="58" s="1"/>
  <c r="AL59" i="59" a="1"/>
  <c r="AL59" i="59" s="1"/>
  <c r="AK64" i="59" a="1"/>
  <c r="AK64" i="59" s="1"/>
  <c r="F34" i="58" a="1"/>
  <c r="F34" i="58" s="1"/>
  <c r="V64" i="59" a="1"/>
  <c r="V64" i="59" s="1"/>
  <c r="BV62" i="59" a="1"/>
  <c r="BV62" i="59" s="1"/>
  <c r="CY63" i="59" a="1"/>
  <c r="CY63" i="59" s="1"/>
  <c r="D128" i="58" a="1"/>
  <c r="D128" i="58" s="1"/>
  <c r="F22" i="58" a="1"/>
  <c r="F22" i="58" s="1"/>
  <c r="H94" i="58" a="1"/>
  <c r="H94" i="58" s="1"/>
  <c r="E74" i="58" a="1"/>
  <c r="E74" i="58" s="1"/>
  <c r="AM68" i="59" a="1"/>
  <c r="AM68" i="59" s="1"/>
  <c r="F58" i="58" a="1"/>
  <c r="F58" i="58" s="1"/>
  <c r="CM57" i="59" a="1"/>
  <c r="CM57" i="59" s="1"/>
  <c r="AZ57" i="59" a="1"/>
  <c r="AZ57" i="59" s="1"/>
  <c r="CS60" i="59" a="1"/>
  <c r="CS60" i="59" s="1"/>
  <c r="AF66" i="59" a="1"/>
  <c r="AF66" i="59" s="1"/>
  <c r="DH68" i="59" a="1"/>
  <c r="DH68" i="59" s="1"/>
  <c r="BF58" i="59" a="1"/>
  <c r="BF58" i="59" s="1"/>
  <c r="CS67" i="59" a="1"/>
  <c r="CS67" i="59" s="1"/>
  <c r="BN64" i="59" a="1"/>
  <c r="BN64" i="59" s="1"/>
  <c r="D66" i="58" a="1"/>
  <c r="D66" i="58" s="1"/>
  <c r="C45" i="58" a="1"/>
  <c r="C45" i="58" s="1"/>
  <c r="AB65" i="59" a="1"/>
  <c r="AB65" i="59" s="1"/>
  <c r="CQ58" i="59" a="1"/>
  <c r="CQ58" i="59" s="1"/>
  <c r="CI56" i="59" a="1"/>
  <c r="CI56" i="59" s="1"/>
  <c r="BW65" i="59" a="1"/>
  <c r="BW65" i="59" s="1"/>
  <c r="C46" i="58" a="1"/>
  <c r="C46" i="58" s="1"/>
  <c r="AW67" i="59" a="1"/>
  <c r="AW67" i="59" s="1"/>
  <c r="CP62" i="59" a="1"/>
  <c r="CP62" i="59" s="1"/>
  <c r="B109" i="58" a="1"/>
  <c r="B109" i="58" s="1"/>
  <c r="B141" i="58" a="1"/>
  <c r="B141" i="58" s="1"/>
  <c r="F39" i="58" a="1"/>
  <c r="F39" i="58" s="1"/>
  <c r="E88" i="58" a="1"/>
  <c r="E88" i="58" s="1"/>
  <c r="C87" i="58" a="1"/>
  <c r="C87" i="58" s="1"/>
  <c r="F128" i="58" a="1"/>
  <c r="F128" i="58" s="1"/>
  <c r="CZ59" i="59" a="1"/>
  <c r="CZ59" i="59" s="1"/>
  <c r="AJ64" i="59" a="1"/>
  <c r="AJ64" i="59" s="1"/>
  <c r="CO60" i="59" a="1"/>
  <c r="CO60" i="59" s="1"/>
  <c r="O66" i="59" a="1"/>
  <c r="O66" i="59" s="1"/>
  <c r="CZ63" i="59" a="1"/>
  <c r="CZ63" i="59" s="1"/>
  <c r="CE58" i="59" a="1"/>
  <c r="CE58" i="59" s="1"/>
  <c r="DF64" i="59" a="1"/>
  <c r="DF64" i="59" s="1"/>
  <c r="H133" i="58" a="1"/>
  <c r="H133" i="58" s="1"/>
  <c r="F54" i="58" a="1"/>
  <c r="F54" i="58" s="1"/>
  <c r="BO67" i="59" a="1"/>
  <c r="BO67" i="59" s="1"/>
  <c r="M64" i="59" a="1"/>
  <c r="M64" i="59" s="1"/>
  <c r="AE63" i="59" a="1"/>
  <c r="AE63" i="59" s="1"/>
  <c r="H137" i="58" a="1"/>
  <c r="H137" i="58" s="1"/>
  <c r="CJ64" i="59" a="1"/>
  <c r="CJ64" i="59" s="1"/>
  <c r="E122" i="58" a="1"/>
  <c r="E122" i="58" s="1"/>
  <c r="AA58" i="59" a="1"/>
  <c r="AA58" i="59" s="1"/>
  <c r="D70" i="58" a="1"/>
  <c r="D70" i="58" s="1"/>
  <c r="G68" i="58" a="1"/>
  <c r="G68" i="58" s="1"/>
  <c r="AD61" i="59" a="1"/>
  <c r="AD61" i="59" s="1"/>
  <c r="F50" i="58" a="1"/>
  <c r="F50" i="58" s="1"/>
  <c r="S57" i="59" a="1"/>
  <c r="S57" i="59" s="1"/>
  <c r="C25" i="58" a="1"/>
  <c r="C25" i="58" s="1"/>
  <c r="X59" i="59" a="1"/>
  <c r="X59" i="59" s="1"/>
  <c r="D102" i="58" a="1"/>
  <c r="D102" i="58" s="1"/>
  <c r="E21" i="58" a="1"/>
  <c r="E21" i="58" s="1"/>
  <c r="CU62" i="59" a="1"/>
  <c r="CU62" i="59" s="1"/>
  <c r="BK58" i="59" a="1"/>
  <c r="BK58" i="59" s="1"/>
  <c r="AI59" i="59" a="1"/>
  <c r="AI59" i="59" s="1"/>
  <c r="AJ57" i="59" a="1"/>
  <c r="AJ57" i="59" s="1"/>
  <c r="AQ65" i="59" a="1"/>
  <c r="AQ65" i="59" s="1"/>
  <c r="C51" i="58" a="1"/>
  <c r="C51" i="58" s="1"/>
  <c r="BC66" i="59" a="1"/>
  <c r="BC66" i="59" s="1"/>
  <c r="BW61" i="59" a="1"/>
  <c r="BW61" i="59" s="1"/>
  <c r="G66" i="58" a="1"/>
  <c r="G66" i="58" s="1"/>
  <c r="AD63" i="59" a="1"/>
  <c r="AD63" i="59" s="1"/>
  <c r="E70" i="58" a="1"/>
  <c r="E70" i="58" s="1"/>
  <c r="CI62" i="59" a="1"/>
  <c r="CI62" i="59" s="1"/>
  <c r="CD64" i="59" a="1"/>
  <c r="CD64" i="59" s="1"/>
  <c r="H46" i="58" a="1"/>
  <c r="H46" i="58" s="1"/>
  <c r="AN64" i="59" a="1"/>
  <c r="AN64" i="59" s="1"/>
  <c r="BU58" i="59" a="1"/>
  <c r="BU58" i="59" s="1"/>
  <c r="AC60" i="59" a="1"/>
  <c r="AC60" i="59" s="1"/>
  <c r="F134" i="58" a="1"/>
  <c r="F134" i="58" s="1"/>
  <c r="G59" i="59" a="1"/>
  <c r="G59" i="59" s="1"/>
  <c r="BQ58" i="59" a="1"/>
  <c r="BQ58" i="59" s="1"/>
  <c r="D60" i="59" a="1"/>
  <c r="D60" i="59" s="1"/>
  <c r="G95" i="58" a="1"/>
  <c r="G95" i="58" s="1"/>
  <c r="D55" i="58" a="1"/>
  <c r="D55" i="58" s="1"/>
  <c r="G45" i="58" a="1"/>
  <c r="G45" i="58" s="1"/>
  <c r="F18" i="58" a="1"/>
  <c r="F18" i="58" s="1"/>
  <c r="CX63" i="59" a="1"/>
  <c r="CX63" i="59" s="1"/>
  <c r="F127" i="58" a="1"/>
  <c r="F127" i="58" s="1"/>
  <c r="I68" i="59" a="1"/>
  <c r="I68" i="59" s="1"/>
  <c r="C120" i="58" a="1"/>
  <c r="C120" i="58" s="1"/>
  <c r="AL57" i="59" a="1"/>
  <c r="AL57" i="59" s="1"/>
  <c r="C96" i="58" a="1"/>
  <c r="C96" i="58" s="1"/>
  <c r="G53" i="58" a="1"/>
  <c r="G53" i="58" s="1"/>
  <c r="BU61" i="59" a="1"/>
  <c r="BU61" i="59" s="1"/>
  <c r="CR66" i="59" a="1"/>
  <c r="CR66" i="59" s="1"/>
  <c r="F26" i="58" a="1"/>
  <c r="F26" i="58" s="1"/>
  <c r="F36" i="58" a="1"/>
  <c r="F36" i="58" s="1"/>
  <c r="P68" i="59" a="1"/>
  <c r="P68" i="59" s="1"/>
  <c r="BP58" i="59" a="1"/>
  <c r="BP58" i="59" s="1"/>
  <c r="AD58" i="59" a="1"/>
  <c r="AD58" i="59" s="1"/>
  <c r="BK57" i="59" a="1"/>
  <c r="BK57" i="59" s="1"/>
  <c r="R66" i="59" a="1"/>
  <c r="R66" i="59" s="1"/>
  <c r="BX60" i="59" a="1"/>
  <c r="BX60" i="59" s="1"/>
  <c r="AH57" i="59" a="1"/>
  <c r="AH57" i="59" s="1"/>
  <c r="BS63" i="59" a="1"/>
  <c r="BS63" i="59" s="1"/>
  <c r="BB57" i="59" a="1"/>
  <c r="BB57" i="59" s="1"/>
  <c r="F35" i="58" a="1"/>
  <c r="F35" i="58" s="1"/>
  <c r="F32" i="58" a="1"/>
  <c r="F32" i="58" s="1"/>
  <c r="B105" i="58" a="1"/>
  <c r="B105" i="58" s="1"/>
  <c r="S56" i="59" a="1"/>
  <c r="S56" i="59" s="1"/>
  <c r="K63" i="59" a="1"/>
  <c r="K63" i="59" s="1"/>
  <c r="AY66" i="59" a="1"/>
  <c r="AY66" i="59" s="1"/>
  <c r="I64" i="59" a="1"/>
  <c r="I64" i="59" s="1"/>
  <c r="G28" i="58" a="1"/>
  <c r="G28" i="58" s="1"/>
  <c r="CC63" i="59" a="1"/>
  <c r="CC63" i="59" s="1"/>
  <c r="AN59" i="59" a="1"/>
  <c r="AN59" i="59" s="1"/>
  <c r="D65" i="59" a="1"/>
  <c r="D65" i="59" s="1"/>
  <c r="G25" i="58" a="1"/>
  <c r="G25" i="58" s="1"/>
  <c r="G51" i="58" a="1"/>
  <c r="G51" i="58" s="1"/>
  <c r="D134" i="58" a="1"/>
  <c r="D134" i="58" s="1"/>
  <c r="T66" i="59" a="1"/>
  <c r="T66" i="59" s="1"/>
  <c r="CV63" i="59" a="1"/>
  <c r="CV63" i="59" s="1"/>
  <c r="BK64" i="59" a="1"/>
  <c r="BK64" i="59" s="1"/>
  <c r="F126" i="58" a="1"/>
  <c r="F126" i="58" s="1"/>
  <c r="D68" i="59" a="1"/>
  <c r="D68" i="59" s="1"/>
  <c r="C67" i="58" a="1"/>
  <c r="C67" i="58" s="1"/>
  <c r="F42" i="58" a="1"/>
  <c r="F42" i="58" s="1"/>
  <c r="E33" i="58" a="1"/>
  <c r="E33" i="58" s="1"/>
  <c r="T62" i="59" a="1"/>
  <c r="T62" i="59" s="1"/>
  <c r="CV64" i="59" a="1"/>
  <c r="CV64" i="59" s="1"/>
  <c r="AL61" i="59" a="1"/>
  <c r="AL61" i="59" s="1"/>
  <c r="F45" i="58" a="1"/>
  <c r="F45" i="58" s="1"/>
  <c r="H41" i="58" a="1"/>
  <c r="H41" i="58" s="1"/>
  <c r="CA61" i="59" a="1"/>
  <c r="CA61" i="59" s="1"/>
  <c r="C133" i="58" a="1"/>
  <c r="C133" i="58" s="1"/>
  <c r="E40" i="58" a="1"/>
  <c r="E40" i="58" s="1"/>
  <c r="AT61" i="59" a="1"/>
  <c r="AT61" i="59" s="1"/>
  <c r="AF62" i="59" a="1"/>
  <c r="AF62" i="59" s="1"/>
  <c r="F101" i="58" a="1"/>
  <c r="F101" i="58" s="1"/>
  <c r="G140" i="58" a="1"/>
  <c r="G140" i="58" s="1"/>
  <c r="D97" i="58" a="1"/>
  <c r="D97" i="58" s="1"/>
  <c r="BX57" i="59" a="1"/>
  <c r="BX57" i="59" s="1"/>
  <c r="E96" i="58" a="1"/>
  <c r="E96" i="58" s="1"/>
  <c r="D85" i="58" a="1"/>
  <c r="D85" i="58" s="1"/>
  <c r="CM64" i="59" a="1"/>
  <c r="CM64" i="59" s="1"/>
  <c r="BA60" i="59" a="1"/>
  <c r="BA60" i="59" s="1"/>
  <c r="AP61" i="59" a="1"/>
  <c r="AP61" i="59" s="1"/>
  <c r="H27" i="58" a="1"/>
  <c r="H27" i="58" s="1"/>
  <c r="CN64" i="59" a="1"/>
  <c r="CN64" i="59" s="1"/>
  <c r="D36" i="58" a="1"/>
  <c r="D36" i="58" s="1"/>
  <c r="BA58" i="59" a="1"/>
  <c r="BA58" i="59" s="1"/>
  <c r="G120" i="58" a="1"/>
  <c r="G120" i="58" s="1"/>
  <c r="BA59" i="59" a="1"/>
  <c r="BA59" i="59" s="1"/>
  <c r="G50" i="58" a="1"/>
  <c r="G50" i="58" s="1"/>
  <c r="F114" i="58" a="1"/>
  <c r="F114" i="58" s="1"/>
  <c r="BC60" i="59" a="1"/>
  <c r="BC60" i="59" s="1"/>
  <c r="G41" i="58" a="1"/>
  <c r="G41" i="58" s="1"/>
  <c r="AB67" i="59" a="1"/>
  <c r="AB67" i="59" s="1"/>
  <c r="G29" i="58" a="1"/>
  <c r="G29" i="58" s="1"/>
  <c r="DA64" i="59" a="1"/>
  <c r="DA64" i="59" s="1"/>
  <c r="AI63" i="59" a="1"/>
  <c r="AI63" i="59" s="1"/>
  <c r="BB58" i="59" a="1"/>
  <c r="BB58" i="59" s="1"/>
  <c r="D46" i="58" a="1"/>
  <c r="D46" i="58" s="1"/>
  <c r="BI68" i="59" a="1"/>
  <c r="BI68" i="59" s="1"/>
  <c r="DE60" i="59" a="1"/>
  <c r="DE60" i="59" s="1"/>
  <c r="C140" i="58" a="1"/>
  <c r="C140" i="58" s="1"/>
  <c r="BX62" i="59" a="1"/>
  <c r="BX62" i="59" s="1"/>
  <c r="DD59" i="59" a="1"/>
  <c r="DD59" i="59" s="1"/>
  <c r="C59" i="58" a="1"/>
  <c r="C59" i="58" s="1"/>
  <c r="F30" i="58" a="1"/>
  <c r="F30" i="58" s="1"/>
  <c r="E93" i="58" a="1"/>
  <c r="E93" i="58" s="1"/>
  <c r="AM64" i="59" a="1"/>
  <c r="AM64" i="59" s="1"/>
  <c r="F37" i="58" a="1"/>
  <c r="F37" i="58" s="1"/>
  <c r="BJ58" i="59" a="1"/>
  <c r="BJ58" i="59" s="1"/>
  <c r="CN63" i="59" a="1"/>
  <c r="CN63" i="59" s="1"/>
  <c r="H104" i="58" a="1"/>
  <c r="H104" i="58" s="1"/>
  <c r="S68" i="59" a="1"/>
  <c r="S68" i="59" s="1"/>
  <c r="AU65" i="59" a="1"/>
  <c r="AU65" i="59" s="1"/>
  <c r="F88" i="58" a="1"/>
  <c r="F88" i="58" s="1"/>
  <c r="BS64" i="59" a="1"/>
  <c r="BS64" i="59" s="1"/>
  <c r="C98" i="58" a="1"/>
  <c r="C98" i="58" s="1"/>
  <c r="CP58" i="59" a="1"/>
  <c r="CP58" i="59" s="1"/>
  <c r="D28" i="58" a="1"/>
  <c r="D28" i="58" s="1"/>
  <c r="BL66" i="59" a="1"/>
  <c r="BL66" i="59" s="1"/>
  <c r="AN61" i="59" a="1"/>
  <c r="AN61" i="59" s="1"/>
  <c r="CT59" i="59" a="1"/>
  <c r="CT59" i="59" s="1"/>
  <c r="AL60" i="59" a="1"/>
  <c r="AL60" i="59" s="1"/>
  <c r="AE61" i="59" a="1"/>
  <c r="AE61" i="59" s="1"/>
  <c r="D40" i="58" a="1"/>
  <c r="D40" i="58" s="1"/>
  <c r="AB68" i="59" a="1"/>
  <c r="AB68" i="59" s="1"/>
  <c r="H106" i="58" a="1"/>
  <c r="H106" i="58" s="1"/>
  <c r="D57" i="59" a="1"/>
  <c r="D57" i="59" s="1"/>
  <c r="C125" i="58" a="1"/>
  <c r="C125" i="58" s="1"/>
  <c r="AS60" i="59" a="1"/>
  <c r="AS60" i="59" s="1"/>
  <c r="BN63" i="59" a="1"/>
  <c r="BN63" i="59" s="1"/>
  <c r="AP60" i="59" a="1"/>
  <c r="AP60" i="59" s="1"/>
  <c r="F84" i="58" a="1"/>
  <c r="F84" i="58" s="1"/>
  <c r="BC64" i="59" a="1"/>
  <c r="BC64" i="59" s="1"/>
  <c r="C76" i="58" a="1"/>
  <c r="C76" i="58" s="1"/>
  <c r="G122" i="58" a="1"/>
  <c r="G122" i="58" s="1"/>
  <c r="C27" i="58" a="1"/>
  <c r="C27" i="58" s="1"/>
  <c r="AK57" i="59" a="1"/>
  <c r="AK57" i="59" s="1"/>
  <c r="CT67" i="59" a="1"/>
  <c r="CT67" i="59" s="1"/>
  <c r="F91" i="58" a="1"/>
  <c r="F91" i="58" s="1"/>
  <c r="AX59" i="59" a="1"/>
  <c r="AX59" i="59" s="1"/>
  <c r="CH68" i="59" a="1"/>
  <c r="CH68" i="59" s="1"/>
  <c r="CD68" i="59" a="1"/>
  <c r="CD68" i="59" s="1"/>
  <c r="DB63" i="59" a="1"/>
  <c r="DB63" i="59" s="1"/>
  <c r="BO57" i="59" a="1"/>
  <c r="BO57" i="59" s="1"/>
  <c r="BL64" i="59" a="1"/>
  <c r="BL64" i="59" s="1"/>
  <c r="B129" i="58" a="1"/>
  <c r="B129" i="58" s="1"/>
  <c r="CJ56" i="59" a="1"/>
  <c r="CJ56" i="59" s="1"/>
  <c r="CV62" i="59" a="1"/>
  <c r="CV62" i="59" s="1"/>
  <c r="C24" i="58" a="1"/>
  <c r="C24" i="58" s="1"/>
  <c r="F65" i="59" a="1"/>
  <c r="F65" i="59" s="1"/>
  <c r="AO67" i="59" a="1"/>
  <c r="AO67" i="59" s="1"/>
  <c r="H50" i="58" a="1"/>
  <c r="H50" i="58" s="1"/>
  <c r="D53" i="58" a="1"/>
  <c r="D53" i="58" s="1"/>
  <c r="B139" i="58" a="1"/>
  <c r="B139" i="58" s="1"/>
  <c r="Y56" i="59" a="1"/>
  <c r="Y56" i="59" s="1"/>
  <c r="CV56" i="59" a="1"/>
  <c r="CV56" i="59" s="1"/>
  <c r="AJ63" i="59" a="1"/>
  <c r="AJ63" i="59" s="1"/>
  <c r="G118" i="58" a="1"/>
  <c r="G118" i="58" s="1"/>
  <c r="F99" i="58" a="1"/>
  <c r="F99" i="58" s="1"/>
  <c r="E17" i="58"/>
  <c r="CS58" i="59" a="1"/>
  <c r="CS58" i="59" s="1"/>
  <c r="DA61" i="59" a="1"/>
  <c r="DA61" i="59" s="1"/>
  <c r="E85" i="58" a="1"/>
  <c r="E85" i="58" s="1"/>
  <c r="CU67" i="59" a="1"/>
  <c r="CU67" i="59" s="1"/>
  <c r="AU57" i="59" a="1"/>
  <c r="AU57" i="59" s="1"/>
  <c r="AM67" i="59" a="1"/>
  <c r="AM67" i="59" s="1"/>
  <c r="F63" i="59" a="1"/>
  <c r="F63" i="59" s="1"/>
  <c r="AM60" i="59" a="1"/>
  <c r="AM60" i="59" s="1"/>
  <c r="E110" i="58" a="1"/>
  <c r="E110" i="58" s="1"/>
  <c r="H18" i="58" a="1"/>
  <c r="H18" i="58" s="1"/>
  <c r="E98" i="58" a="1"/>
  <c r="E98" i="58" s="1"/>
  <c r="CU58" i="59" a="1"/>
  <c r="CU58" i="59" s="1"/>
  <c r="BC65" i="59" a="1"/>
  <c r="BC65" i="59" s="1"/>
  <c r="AA65" i="59" a="1"/>
  <c r="AA65" i="59" s="1"/>
  <c r="DH65" i="59" a="1"/>
  <c r="DH65" i="59" s="1"/>
  <c r="E139" i="58" a="1"/>
  <c r="E139" i="58" s="1"/>
  <c r="AS58" i="59" a="1"/>
  <c r="AS58" i="59" s="1"/>
  <c r="E42" i="58" a="1"/>
  <c r="E42" i="58" s="1"/>
  <c r="D140" i="58" a="1"/>
  <c r="D140" i="58" s="1"/>
  <c r="CF66" i="59" a="1"/>
  <c r="CF66" i="59" s="1"/>
  <c r="AB57" i="59" a="1"/>
  <c r="AB57" i="59" s="1"/>
  <c r="D20" i="58" a="1"/>
  <c r="D20" i="58" s="1"/>
  <c r="DC68" i="59" a="1"/>
  <c r="DC68" i="59" s="1"/>
  <c r="D110" i="58" a="1"/>
  <c r="D110" i="58" s="1"/>
  <c r="BB59" i="59" a="1"/>
  <c r="BB59" i="59" s="1"/>
  <c r="CR59" i="59" a="1"/>
  <c r="CR59" i="59" s="1"/>
  <c r="D75" i="58" a="1"/>
  <c r="D75" i="58" s="1"/>
  <c r="F59" i="59" a="1"/>
  <c r="F59" i="59" s="1"/>
  <c r="DC67" i="59" a="1"/>
  <c r="DC67" i="59" s="1"/>
  <c r="AJ67" i="59" a="1"/>
  <c r="AJ67" i="59" s="1"/>
  <c r="CU64" i="59" a="1"/>
  <c r="CU64" i="59" s="1"/>
  <c r="AW57" i="59" a="1"/>
  <c r="AW57" i="59" s="1"/>
  <c r="CS59" i="59" a="1"/>
  <c r="CS59" i="59" s="1"/>
  <c r="J67" i="59" a="1"/>
  <c r="J67" i="59" s="1"/>
  <c r="C134" i="58" a="1"/>
  <c r="C134" i="58" s="1"/>
  <c r="E130" i="58" a="1"/>
  <c r="E130" i="58" s="1"/>
  <c r="DF67" i="59" a="1"/>
  <c r="DF67" i="59" s="1"/>
  <c r="CU59" i="59" a="1"/>
  <c r="CU59" i="59" s="1"/>
  <c r="F61" i="58" a="1"/>
  <c r="F61" i="58" s="1"/>
  <c r="C89" i="58" a="1"/>
  <c r="C89" i="58" s="1"/>
  <c r="D64" i="58" a="1"/>
  <c r="D64" i="58" s="1"/>
  <c r="C74" i="58" a="1"/>
  <c r="C74" i="58" s="1"/>
  <c r="L68" i="59" a="1"/>
  <c r="L68" i="59" s="1"/>
  <c r="I67" i="59" a="1"/>
  <c r="I67" i="59" s="1"/>
  <c r="F57" i="59" a="1"/>
  <c r="F57" i="59" s="1"/>
  <c r="BE59" i="59" a="1"/>
  <c r="BE59" i="59" s="1"/>
  <c r="BQ60" i="59" a="1"/>
  <c r="BQ60" i="59" s="1"/>
  <c r="F62" i="58" a="1"/>
  <c r="F62" i="58" s="1"/>
  <c r="CN58" i="59" a="1"/>
  <c r="CN58" i="59" s="1"/>
  <c r="AQ68" i="59" a="1"/>
  <c r="AQ68" i="59" s="1"/>
  <c r="BW63" i="59" a="1"/>
  <c r="BW63" i="59" s="1"/>
  <c r="CZ65" i="59" a="1"/>
  <c r="CZ65" i="59" s="1"/>
  <c r="AV63" i="59" a="1"/>
  <c r="AV63" i="59" s="1"/>
  <c r="AA62" i="59" a="1"/>
  <c r="AA62" i="59" s="1"/>
  <c r="CG63" i="59" a="1"/>
  <c r="CG63" i="59" s="1"/>
  <c r="C118" i="58" a="1"/>
  <c r="C118" i="58" s="1"/>
  <c r="F33" i="58" a="1"/>
  <c r="F33" i="58" s="1"/>
  <c r="BP62" i="59" a="1"/>
  <c r="BP62" i="59" s="1"/>
  <c r="D106" i="58" a="1"/>
  <c r="D106" i="58" s="1"/>
  <c r="CE59" i="59" a="1"/>
  <c r="CE59" i="59" s="1"/>
  <c r="CL59" i="59" a="1"/>
  <c r="CL59" i="59" s="1"/>
  <c r="E100" i="58" a="1"/>
  <c r="E100" i="58" s="1"/>
  <c r="H125" i="58" a="1"/>
  <c r="H125" i="58" s="1"/>
  <c r="AT66" i="59" a="1"/>
  <c r="AT66" i="59" s="1"/>
  <c r="D137" i="58" a="1"/>
  <c r="D137" i="58" s="1"/>
  <c r="CA58" i="59" a="1"/>
  <c r="CA58" i="59" s="1"/>
  <c r="C83" i="58" a="1"/>
  <c r="C83" i="58" s="1"/>
  <c r="CA66" i="59" a="1"/>
  <c r="CA66" i="59" s="1"/>
  <c r="E90" i="58" a="1"/>
  <c r="E90" i="58" s="1"/>
  <c r="E83" i="58" a="1"/>
  <c r="E83" i="58" s="1"/>
  <c r="U65" i="59" a="1"/>
  <c r="U65" i="59" s="1"/>
  <c r="BS60" i="59" a="1"/>
  <c r="BS60" i="59" s="1"/>
  <c r="D123" i="58" a="1"/>
  <c r="D123" i="58" s="1"/>
  <c r="H142" i="58" a="1"/>
  <c r="H142" i="58" s="1"/>
  <c r="E64" i="59" a="1"/>
  <c r="E64" i="59" s="1"/>
  <c r="F82" i="58" a="1"/>
  <c r="F82" i="58" s="1"/>
  <c r="CN61" i="59" a="1"/>
  <c r="CN61" i="59" s="1"/>
  <c r="CB68" i="59" a="1"/>
  <c r="CB68" i="59" s="1"/>
  <c r="AR68" i="59" a="1"/>
  <c r="AR68" i="59" s="1"/>
  <c r="AO61" i="59" a="1"/>
  <c r="AO61" i="59" s="1"/>
  <c r="H19" i="58" a="1"/>
  <c r="H19" i="58" s="1"/>
  <c r="G58" i="59" a="1"/>
  <c r="G58" i="59" s="1"/>
  <c r="E94" i="58" a="1"/>
  <c r="E94" i="58" s="1"/>
  <c r="B127" i="58" a="1"/>
  <c r="B127" i="58" s="1"/>
  <c r="G104" i="58" a="1"/>
  <c r="G104" i="58" s="1"/>
  <c r="F65" i="58" a="1"/>
  <c r="F65" i="58" s="1"/>
  <c r="C92" i="58" a="1"/>
  <c r="C92" i="58" s="1"/>
  <c r="F46" i="58" a="1"/>
  <c r="F46" i="58" s="1"/>
  <c r="B61" i="58" a="1"/>
  <c r="B61" i="58" s="1"/>
  <c r="B128" i="58" a="1"/>
  <c r="B128" i="58" s="1"/>
  <c r="CJ60" i="59" a="1"/>
  <c r="CJ60" i="59" s="1"/>
  <c r="K68" i="59" a="1"/>
  <c r="K68" i="59" s="1"/>
  <c r="AZ63" i="59" a="1"/>
  <c r="AZ63" i="59" s="1"/>
  <c r="M57" i="59" a="1"/>
  <c r="M57" i="59" s="1"/>
  <c r="DC59" i="59" a="1"/>
  <c r="DC59" i="59" s="1"/>
  <c r="W62" i="59" a="1"/>
  <c r="W62" i="59" s="1"/>
  <c r="BO65" i="59" a="1"/>
  <c r="BO65" i="59" s="1"/>
  <c r="BZ65" i="59" a="1"/>
  <c r="BZ65" i="59" s="1"/>
  <c r="D133" i="58" a="1"/>
  <c r="D133" i="58" s="1"/>
  <c r="D115" i="58" a="1"/>
  <c r="D115" i="58" s="1"/>
  <c r="H57" i="59" a="1"/>
  <c r="H57" i="59" s="1"/>
  <c r="CY66" i="59" a="1"/>
  <c r="CY66" i="59" s="1"/>
  <c r="BW62" i="59" a="1"/>
  <c r="BW62" i="59" s="1"/>
  <c r="BC57" i="59" a="1"/>
  <c r="BC57" i="59" s="1"/>
  <c r="AQ59" i="59" a="1"/>
  <c r="AQ59" i="59" s="1"/>
  <c r="BF64" i="59" a="1"/>
  <c r="BF64" i="59" s="1"/>
  <c r="E62" i="58" a="1"/>
  <c r="E62" i="58" s="1"/>
  <c r="CX62" i="59" a="1"/>
  <c r="CX62" i="59" s="1"/>
  <c r="AQ60" i="59" a="1"/>
  <c r="AQ60" i="59" s="1"/>
  <c r="AE68" i="59" a="1"/>
  <c r="AE68" i="59" s="1"/>
  <c r="E65" i="59" a="1"/>
  <c r="E65" i="59" s="1"/>
  <c r="BF62" i="59" a="1"/>
  <c r="BF62" i="59" s="1"/>
  <c r="E36" i="58" a="1"/>
  <c r="E36" i="58" s="1"/>
  <c r="BM64" i="59" a="1"/>
  <c r="BM64" i="59" s="1"/>
  <c r="E72" i="58" a="1"/>
  <c r="E72" i="58" s="1"/>
  <c r="AD68" i="59" a="1"/>
  <c r="AD68" i="59" s="1"/>
  <c r="E60" i="58" a="1"/>
  <c r="E60" i="58" s="1"/>
  <c r="DC60" i="59" a="1"/>
  <c r="DC60" i="59" s="1"/>
  <c r="F105" i="58" a="1"/>
  <c r="F105" i="58" s="1"/>
  <c r="I63" i="59" a="1"/>
  <c r="I63" i="59" s="1"/>
  <c r="CQ60" i="59" a="1"/>
  <c r="CQ60" i="59" s="1"/>
  <c r="AH62" i="59" a="1"/>
  <c r="AH62" i="59" s="1"/>
  <c r="AJ60" i="59" a="1"/>
  <c r="AJ60" i="59" s="1"/>
  <c r="D25" i="58" a="1"/>
  <c r="D25" i="58" s="1"/>
  <c r="DC63" i="59" a="1"/>
  <c r="DC63" i="59" s="1"/>
  <c r="AO59" i="59" a="1"/>
  <c r="AO59" i="59" s="1"/>
  <c r="Y62" i="59" a="1"/>
  <c r="Y62" i="59" s="1"/>
  <c r="C41" i="58" a="1"/>
  <c r="C41" i="58" s="1"/>
  <c r="CA57" i="59" a="1"/>
  <c r="CA57" i="59" s="1"/>
  <c r="C36" i="58" a="1"/>
  <c r="C36" i="58" s="1"/>
  <c r="Y66" i="59" a="1"/>
  <c r="Y66" i="59" s="1"/>
  <c r="CL57" i="59" a="1"/>
  <c r="CL57" i="59" s="1"/>
  <c r="AV58" i="59" a="1"/>
  <c r="AV58" i="59" s="1"/>
  <c r="CX60" i="59" a="1"/>
  <c r="CX60" i="59" s="1"/>
  <c r="CH63" i="59" a="1"/>
  <c r="CH63" i="59" s="1"/>
  <c r="BX58" i="59" a="1"/>
  <c r="BX58" i="59" s="1"/>
  <c r="F28" i="58" a="1"/>
  <c r="F28" i="58" s="1"/>
  <c r="BP67" i="59" a="1"/>
  <c r="BP67" i="59" s="1"/>
  <c r="G59" i="58" a="1"/>
  <c r="G59" i="58" s="1"/>
  <c r="G81" i="58" a="1"/>
  <c r="G81" i="58" s="1"/>
  <c r="G88" i="58" a="1"/>
  <c r="G88" i="58" s="1"/>
  <c r="E137" i="58" a="1"/>
  <c r="E137" i="58" s="1"/>
  <c r="C137" i="58" a="1"/>
  <c r="C137" i="58" s="1"/>
  <c r="C97" i="58" a="1"/>
  <c r="C97" i="58" s="1"/>
  <c r="H61" i="58" a="1"/>
  <c r="H61" i="58" s="1"/>
  <c r="CB58" i="59" a="1"/>
  <c r="CB58" i="59" s="1"/>
  <c r="BN67" i="59" a="1"/>
  <c r="BN67" i="59" s="1"/>
  <c r="E103" i="58" a="1"/>
  <c r="E103" i="58" s="1"/>
  <c r="D62" i="59" a="1"/>
  <c r="D62" i="59" s="1"/>
  <c r="BI63" i="59" a="1"/>
  <c r="BI63" i="59" s="1"/>
  <c r="AW59" i="59" a="1"/>
  <c r="AW59" i="59" s="1"/>
  <c r="W61" i="59" a="1"/>
  <c r="W61" i="59" s="1"/>
  <c r="F21" i="17"/>
  <c r="C61" i="59" s="1"/>
  <c r="AK68" i="59" a="1"/>
  <c r="AK68" i="59" s="1"/>
  <c r="F64" i="59" a="1"/>
  <c r="F64" i="59" s="1"/>
  <c r="H68" i="59" a="1"/>
  <c r="H68" i="59" s="1"/>
  <c r="BL58" i="59" a="1"/>
  <c r="BL58" i="59" s="1"/>
  <c r="BY61" i="59" a="1"/>
  <c r="BY61" i="59" s="1"/>
  <c r="C138" i="58" a="1"/>
  <c r="C138" i="58" s="1"/>
  <c r="DA62" i="59" a="1"/>
  <c r="DA62" i="59" s="1"/>
  <c r="BI65" i="59" a="1"/>
  <c r="BI65" i="59" s="1"/>
  <c r="CE67" i="59" a="1"/>
  <c r="CE67" i="59" s="1"/>
  <c r="DB64" i="59" a="1"/>
  <c r="DB64" i="59" s="1"/>
  <c r="DC57" i="59" a="1"/>
  <c r="DC57" i="59" s="1"/>
  <c r="AB62" i="59" a="1"/>
  <c r="AB62" i="59" s="1"/>
  <c r="B47" i="58" a="1"/>
  <c r="B47" i="58" s="1"/>
  <c r="B58" i="58" a="1"/>
  <c r="B58" i="58" s="1"/>
  <c r="D119" i="58" a="1"/>
  <c r="D119" i="58" s="1"/>
  <c r="H111" i="58" a="1"/>
  <c r="H111" i="58" s="1"/>
  <c r="CW65" i="59" a="1"/>
  <c r="CW65" i="59" s="1"/>
  <c r="BR63" i="59" a="1"/>
  <c r="BR63" i="59" s="1"/>
  <c r="CC62" i="59" a="1"/>
  <c r="CC62" i="59" s="1"/>
  <c r="BA57" i="59" a="1"/>
  <c r="BA57" i="59" s="1"/>
  <c r="CJ65" i="59" a="1"/>
  <c r="CJ65" i="59" s="1"/>
  <c r="CA62" i="59" a="1"/>
  <c r="CA62" i="59" s="1"/>
  <c r="BV64" i="59" a="1"/>
  <c r="BV64" i="59" s="1"/>
  <c r="U59" i="59" a="1"/>
  <c r="U59" i="59" s="1"/>
  <c r="AM61" i="59" a="1"/>
  <c r="AM61" i="59" s="1"/>
  <c r="E80" i="58" a="1"/>
  <c r="E80" i="58" s="1"/>
  <c r="CF59" i="59" a="1"/>
  <c r="CF59" i="59" s="1"/>
  <c r="AV60" i="59" a="1"/>
  <c r="AV60" i="59" s="1"/>
  <c r="BC59" i="59" a="1"/>
  <c r="BC59" i="59" s="1"/>
  <c r="BD66" i="59" a="1"/>
  <c r="BD66" i="59" s="1"/>
  <c r="CW63" i="59" a="1"/>
  <c r="CW63" i="59" s="1"/>
  <c r="C115" i="58" a="1"/>
  <c r="C115" i="58" s="1"/>
  <c r="J63" i="59" a="1"/>
  <c r="J63" i="59" s="1"/>
  <c r="M68" i="59" a="1"/>
  <c r="M68" i="59" s="1"/>
  <c r="AT58" i="59" a="1"/>
  <c r="AT58" i="59" s="1"/>
  <c r="G36" i="58" a="1"/>
  <c r="G36" i="58" s="1"/>
  <c r="CM62" i="59" a="1"/>
  <c r="CM62" i="59" s="1"/>
  <c r="H116" i="58" a="1"/>
  <c r="H116" i="58" s="1"/>
  <c r="Y68" i="59" a="1"/>
  <c r="Y68" i="59" s="1"/>
  <c r="F49" i="58" a="1"/>
  <c r="F49" i="58" s="1"/>
  <c r="CF63" i="59" a="1"/>
  <c r="CF63" i="59" s="1"/>
  <c r="AT59" i="59" a="1"/>
  <c r="AT59" i="59" s="1"/>
  <c r="F110" i="58" a="1"/>
  <c r="F110" i="58" s="1"/>
  <c r="CI63" i="59" a="1"/>
  <c r="CI63" i="59" s="1"/>
  <c r="D47" i="58" a="1"/>
  <c r="D47" i="58" s="1"/>
  <c r="AX66" i="59" a="1"/>
  <c r="AX66" i="59" s="1"/>
  <c r="G75" i="58" a="1"/>
  <c r="G75" i="58" s="1"/>
  <c r="E26" i="58" a="1"/>
  <c r="E26" i="58" s="1"/>
  <c r="E82" i="58" a="1"/>
  <c r="E82" i="58" s="1"/>
  <c r="BZ64" i="59" a="1"/>
  <c r="BZ64" i="59" s="1"/>
  <c r="AZ59" i="59" a="1"/>
  <c r="AZ59" i="59" s="1"/>
  <c r="Y59" i="59" a="1"/>
  <c r="Y59" i="59" s="1"/>
  <c r="BS65" i="59" a="1"/>
  <c r="BS65" i="59" s="1"/>
  <c r="CL68" i="59" a="1"/>
  <c r="CL68" i="59" s="1"/>
  <c r="AQ57" i="59" a="1"/>
  <c r="AQ57" i="59" s="1"/>
  <c r="BK61" i="59" a="1"/>
  <c r="BK61" i="59" s="1"/>
  <c r="N64" i="59" a="1"/>
  <c r="N64" i="59" s="1"/>
  <c r="K66" i="59" a="1"/>
  <c r="K66" i="59" s="1"/>
  <c r="S63" i="59" a="1"/>
  <c r="S63" i="59" s="1"/>
  <c r="J57" i="59" a="1"/>
  <c r="J57" i="59" s="1"/>
  <c r="C52" i="58" a="1"/>
  <c r="C52" i="58" s="1"/>
  <c r="DG64" i="59" a="1"/>
  <c r="DG64" i="59" s="1"/>
  <c r="AX60" i="59" a="1"/>
  <c r="AX60" i="59" s="1"/>
  <c r="AK58" i="59" a="1"/>
  <c r="AK58" i="59" s="1"/>
  <c r="CZ67" i="59" a="1"/>
  <c r="CZ67" i="59" s="1"/>
  <c r="BV60" i="59" a="1"/>
  <c r="BV60" i="59" s="1"/>
  <c r="W57" i="59" a="1"/>
  <c r="W57" i="59" s="1"/>
  <c r="CT57" i="59" a="1"/>
  <c r="CT57" i="59" s="1"/>
  <c r="CI58" i="59" a="1"/>
  <c r="CI58" i="59" s="1"/>
  <c r="DF59" i="59" a="1"/>
  <c r="DF59" i="59" s="1"/>
  <c r="CY61" i="59" a="1"/>
  <c r="CY61" i="59" s="1"/>
  <c r="F48" i="58" a="1"/>
  <c r="F48" i="58" s="1"/>
  <c r="F103" i="58" a="1"/>
  <c r="F103" i="58" s="1"/>
  <c r="H127" i="58" a="1"/>
  <c r="H127" i="58" s="1"/>
  <c r="G64" i="58" a="1"/>
  <c r="G64" i="58" s="1"/>
  <c r="BO64" i="59" a="1"/>
  <c r="BO64" i="59" s="1"/>
  <c r="CS62" i="59" a="1"/>
  <c r="CS62" i="59" s="1"/>
  <c r="AS68" i="59" a="1"/>
  <c r="AS68" i="59" s="1"/>
  <c r="G136" i="58" a="1"/>
  <c r="G136" i="58" s="1"/>
  <c r="D59" i="58" a="1"/>
  <c r="D59" i="58" s="1"/>
  <c r="E99" i="58" a="1"/>
  <c r="E99" i="58" s="1"/>
  <c r="E132" i="58" a="1"/>
  <c r="E132" i="58" s="1"/>
  <c r="J61" i="59" a="1"/>
  <c r="J61" i="59" s="1"/>
  <c r="CY68" i="59" a="1"/>
  <c r="CY68" i="59" s="1"/>
  <c r="H33" i="58" a="1"/>
  <c r="H33" i="58" s="1"/>
  <c r="F95" i="58" a="1"/>
  <c r="F95" i="58" s="1"/>
  <c r="AM66" i="59" a="1"/>
  <c r="AM66" i="59" s="1"/>
  <c r="H57" i="58" a="1"/>
  <c r="H57" i="58" s="1"/>
  <c r="F41" i="58" a="1"/>
  <c r="F41" i="58" s="1"/>
  <c r="AH59" i="59" a="1"/>
  <c r="AH59" i="59" s="1"/>
  <c r="E111" i="58" a="1"/>
  <c r="E111" i="58" s="1"/>
  <c r="CF62" i="59" a="1"/>
  <c r="CF62" i="59" s="1"/>
  <c r="CP65" i="59" a="1"/>
  <c r="CP65" i="59" s="1"/>
  <c r="CK61" i="59" a="1"/>
  <c r="CK61" i="59" s="1"/>
  <c r="BY60" i="59" a="1"/>
  <c r="BY60" i="59" s="1"/>
  <c r="E75" i="58" a="1"/>
  <c r="E75" i="58" s="1"/>
  <c r="G60" i="58" a="1"/>
  <c r="G60" i="58" s="1"/>
  <c r="BZ59" i="59" a="1"/>
  <c r="BZ59" i="59" s="1"/>
  <c r="AY62" i="59" a="1"/>
  <c r="AY62" i="59" s="1"/>
  <c r="AG64" i="59" a="1"/>
  <c r="AG64" i="59" s="1"/>
  <c r="DF61" i="59" a="1"/>
  <c r="DF61" i="59" s="1"/>
  <c r="C117" i="58" a="1"/>
  <c r="C117" i="58" s="1"/>
  <c r="D72" i="58" a="1"/>
  <c r="D72" i="58" s="1"/>
  <c r="BN65" i="59" a="1"/>
  <c r="BN65" i="59" s="1"/>
  <c r="BU62" i="59" a="1"/>
  <c r="BU62" i="59" s="1"/>
  <c r="CR61" i="59" a="1"/>
  <c r="CR61" i="59" s="1"/>
  <c r="AE58" i="59" a="1"/>
  <c r="AE58" i="59" s="1"/>
  <c r="DA65" i="59" a="1"/>
  <c r="DA65" i="59" s="1"/>
  <c r="CV61" i="59" a="1"/>
  <c r="CV61" i="59" s="1"/>
  <c r="AO58" i="59" a="1"/>
  <c r="AO58" i="59" s="1"/>
  <c r="AK61" i="59" a="1"/>
  <c r="AK61" i="59" s="1"/>
  <c r="F117" i="58" a="1"/>
  <c r="F117" i="58" s="1"/>
  <c r="C18" i="58" a="1"/>
  <c r="C18" i="58" s="1"/>
  <c r="D87" i="58" a="1"/>
  <c r="D87" i="58" s="1"/>
  <c r="B134" i="58" a="1"/>
  <c r="B134" i="58" s="1"/>
  <c r="DC56" i="59" a="1"/>
  <c r="DC56" i="59" s="1"/>
  <c r="B74" i="58" a="1"/>
  <c r="B74" i="58" s="1"/>
  <c r="AG65" i="59" a="1"/>
  <c r="AG65" i="59" s="1"/>
  <c r="CO62" i="59" a="1"/>
  <c r="CO62" i="59" s="1"/>
  <c r="X64" i="59" a="1"/>
  <c r="X64" i="59" s="1"/>
  <c r="V62" i="59" a="1"/>
  <c r="V62" i="59" s="1"/>
  <c r="BG67" i="59" a="1"/>
  <c r="BG67" i="59" s="1"/>
  <c r="G107" i="58" a="1"/>
  <c r="G107" i="58" s="1"/>
  <c r="BA63" i="59" a="1"/>
  <c r="BA63" i="59" s="1"/>
  <c r="W60" i="59" a="1"/>
  <c r="W60" i="59" s="1"/>
  <c r="CU57" i="59" a="1"/>
  <c r="CU57" i="59" s="1"/>
  <c r="C66" i="58" a="1"/>
  <c r="C66" i="58" s="1"/>
  <c r="U62" i="59" a="1"/>
  <c r="U62" i="59" s="1"/>
  <c r="I57" i="59" a="1"/>
  <c r="I57" i="59" s="1"/>
  <c r="AV64" i="59" a="1"/>
  <c r="AV64" i="59" s="1"/>
  <c r="E87" i="58" a="1"/>
  <c r="E87" i="58" s="1"/>
  <c r="C23" i="58" a="1"/>
  <c r="C23" i="58" s="1"/>
  <c r="C72" i="58" a="1"/>
  <c r="C72" i="58" s="1"/>
  <c r="BZ61" i="59" a="1"/>
  <c r="BZ61" i="59" s="1"/>
  <c r="H117" i="58" a="1"/>
  <c r="H117" i="58" s="1"/>
  <c r="BV65" i="59" a="1"/>
  <c r="BV65" i="59" s="1"/>
  <c r="AV65" i="59" a="1"/>
  <c r="AV65" i="59" s="1"/>
  <c r="CL63" i="59" a="1"/>
  <c r="CL63" i="59" s="1"/>
  <c r="BH67" i="59" a="1"/>
  <c r="BH67" i="59" s="1"/>
  <c r="BP64" i="59" a="1"/>
  <c r="BP64" i="59" s="1"/>
  <c r="CK60" i="59" a="1"/>
  <c r="CK60" i="59" s="1"/>
  <c r="CD61" i="59" a="1"/>
  <c r="CD61" i="59" s="1"/>
  <c r="H89" i="58" a="1"/>
  <c r="H89" i="58" s="1"/>
  <c r="U66" i="59" a="1"/>
  <c r="U66" i="59" s="1"/>
  <c r="BY65" i="59" a="1"/>
  <c r="BY65" i="59" s="1"/>
  <c r="AG67" i="59" a="1"/>
  <c r="AG67" i="59" s="1"/>
  <c r="BD65" i="59" a="1"/>
  <c r="BD65" i="59" s="1"/>
  <c r="R59" i="59" a="1"/>
  <c r="R59" i="59" s="1"/>
  <c r="BG60" i="59" a="1"/>
  <c r="BG60" i="59" s="1"/>
  <c r="H59" i="58" a="1"/>
  <c r="H59" i="58" s="1"/>
  <c r="BY67" i="59" a="1"/>
  <c r="BY67" i="59" s="1"/>
  <c r="AC57" i="59" a="1"/>
  <c r="AC57" i="59" s="1"/>
  <c r="AL65" i="59" a="1"/>
  <c r="AL65" i="59" s="1"/>
  <c r="E31" i="58" a="1"/>
  <c r="E31" i="58" s="1"/>
  <c r="AH64" i="59" a="1"/>
  <c r="AH64" i="59" s="1"/>
  <c r="AJ58" i="59" a="1"/>
  <c r="AJ58" i="59" s="1"/>
  <c r="BN57" i="59" a="1"/>
  <c r="BN57" i="59" s="1"/>
  <c r="AR67" i="59" a="1"/>
  <c r="AR67" i="59" s="1"/>
  <c r="DG65" i="59" a="1"/>
  <c r="DG65" i="59" s="1"/>
  <c r="E106" i="58" a="1"/>
  <c r="E106" i="58" s="1"/>
  <c r="BC58" i="59" a="1"/>
  <c r="BC58" i="59" s="1"/>
  <c r="G58" i="58" a="1"/>
  <c r="G58" i="58" s="1"/>
  <c r="CB61" i="59" a="1"/>
  <c r="CB61" i="59" s="1"/>
  <c r="CL62" i="59" a="1"/>
  <c r="CL62" i="59" s="1"/>
  <c r="E77" i="58" a="1"/>
  <c r="E77" i="58" s="1"/>
  <c r="H109" i="58" a="1"/>
  <c r="H109" i="58" s="1"/>
  <c r="AG58" i="59" a="1"/>
  <c r="AG58" i="59" s="1"/>
  <c r="F77" i="58" a="1"/>
  <c r="F77" i="58" s="1"/>
  <c r="BM57" i="59" a="1"/>
  <c r="BM57" i="59" s="1"/>
  <c r="BA62" i="59" a="1"/>
  <c r="BA62" i="59" s="1"/>
  <c r="E133" i="58" a="1"/>
  <c r="E133" i="58" s="1"/>
  <c r="D49" i="58" a="1"/>
  <c r="D49" i="58" s="1"/>
  <c r="AK60" i="59" a="1"/>
  <c r="AK60" i="59" s="1"/>
  <c r="BW67" i="59" a="1"/>
  <c r="BW67" i="59" s="1"/>
  <c r="BF66" i="59" a="1"/>
  <c r="BF66" i="59" s="1"/>
  <c r="G129" i="58" a="1"/>
  <c r="G129" i="58" s="1"/>
  <c r="T58" i="59" a="1"/>
  <c r="T58" i="59" s="1"/>
  <c r="CD63" i="59" a="1"/>
  <c r="CD63" i="59" s="1"/>
  <c r="U67" i="59" a="1"/>
  <c r="U67" i="59" s="1"/>
  <c r="D44" i="58" a="1"/>
  <c r="D44" i="58" s="1"/>
  <c r="AI58" i="59" a="1"/>
  <c r="AI58" i="59" s="1"/>
  <c r="BO66" i="59" a="1"/>
  <c r="BO66" i="59" s="1"/>
  <c r="V63" i="59" a="1"/>
  <c r="V63" i="59" s="1"/>
  <c r="J64" i="59" a="1"/>
  <c r="J64" i="59" s="1"/>
  <c r="E61" i="58" a="1"/>
  <c r="E61" i="58" s="1"/>
  <c r="AL62" i="59" a="1"/>
  <c r="AL62" i="59" s="1"/>
  <c r="F102" i="58" a="1"/>
  <c r="F102" i="58" s="1"/>
  <c r="U68" i="59" a="1"/>
  <c r="U68" i="59" s="1"/>
  <c r="BE63" i="59" a="1"/>
  <c r="BE63" i="59" s="1"/>
  <c r="F107" i="58" a="1"/>
  <c r="F107" i="58" s="1"/>
  <c r="BF67" i="59" a="1"/>
  <c r="BF67" i="59" s="1"/>
  <c r="H74" i="58" a="1"/>
  <c r="H74" i="58" s="1"/>
  <c r="F71" i="58" a="1"/>
  <c r="F71" i="58" s="1"/>
  <c r="E35" i="58" a="1"/>
  <c r="E35" i="58" s="1"/>
  <c r="C101" i="58" a="1"/>
  <c r="C101" i="58" s="1"/>
  <c r="BK65" i="59" a="1"/>
  <c r="BK65" i="59" s="1"/>
  <c r="BZ62" i="59" a="1"/>
  <c r="BZ62" i="59" s="1"/>
  <c r="AC65" i="59" a="1"/>
  <c r="AC65" i="59" s="1"/>
  <c r="E60" i="59" a="1"/>
  <c r="E60" i="59" s="1"/>
  <c r="F80" i="58" a="1"/>
  <c r="F80" i="58" s="1"/>
  <c r="F68" i="59" a="1"/>
  <c r="F68" i="59" s="1"/>
  <c r="AT57" i="59" a="1"/>
  <c r="AT57" i="59" s="1"/>
  <c r="AZ66" i="59" a="1"/>
  <c r="AZ66" i="59" s="1"/>
  <c r="AE62" i="59" a="1"/>
  <c r="AE62" i="59" s="1"/>
  <c r="G26" i="58" a="1"/>
  <c r="G26" i="58" s="1"/>
  <c r="AK65" i="59" a="1"/>
  <c r="AK65" i="59" s="1"/>
  <c r="BI62" i="59" a="1"/>
  <c r="BI62" i="59" s="1"/>
  <c r="AG61" i="59" a="1"/>
  <c r="AG61" i="59" s="1"/>
  <c r="CQ57" i="59" a="1"/>
  <c r="CQ57" i="59" s="1"/>
  <c r="D78" i="58" a="1"/>
  <c r="D78" i="58" s="1"/>
  <c r="I62" i="59" a="1"/>
  <c r="I62" i="59" s="1"/>
  <c r="AP62" i="59" a="1"/>
  <c r="AP62" i="59" s="1"/>
  <c r="BW68" i="59" a="1"/>
  <c r="BW68" i="59" s="1"/>
  <c r="H131" i="58" a="1"/>
  <c r="H131" i="58" s="1"/>
  <c r="CF57" i="59" a="1"/>
  <c r="CF57" i="59" s="1"/>
  <c r="H38" i="58" a="1"/>
  <c r="H38" i="58" s="1"/>
  <c r="G100" i="58" a="1"/>
  <c r="G100" i="58" s="1"/>
  <c r="Z58" i="59" a="1"/>
  <c r="Z58" i="59" s="1"/>
  <c r="BT60" i="59" a="1"/>
  <c r="BT60" i="59" s="1"/>
  <c r="G84" i="58" a="1"/>
  <c r="G84" i="58" s="1"/>
  <c r="CD62" i="59" a="1"/>
  <c r="CD62" i="59" s="1"/>
  <c r="H85" i="58" a="1"/>
  <c r="H85" i="58" s="1"/>
  <c r="E49" i="58" a="1"/>
  <c r="E49" i="58" s="1"/>
  <c r="D112" i="58" a="1"/>
  <c r="D112" i="58" s="1"/>
  <c r="G62" i="59" a="1"/>
  <c r="G62" i="59" s="1"/>
  <c r="CB64" i="59" a="1"/>
  <c r="CB64" i="59" s="1"/>
  <c r="G24" i="58" a="1"/>
  <c r="G24" i="58" s="1"/>
  <c r="CZ57" i="59" a="1"/>
  <c r="CZ57" i="59" s="1"/>
  <c r="C81" i="58" a="1"/>
  <c r="C81" i="58" s="1"/>
  <c r="BN68" i="59" a="1"/>
  <c r="BN68" i="59" s="1"/>
  <c r="BJ62" i="59" a="1"/>
  <c r="BJ62" i="59" s="1"/>
  <c r="BN58" i="59" a="1"/>
  <c r="BN58" i="59" s="1"/>
  <c r="CN62" i="59" a="1"/>
  <c r="CN62" i="59" s="1"/>
  <c r="D63" i="58" a="1"/>
  <c r="D63" i="58" s="1"/>
  <c r="E47" i="58" a="1"/>
  <c r="E47" i="58" s="1"/>
  <c r="BP57" i="59" a="1"/>
  <c r="BP57" i="59" s="1"/>
  <c r="BQ62" i="59" a="1"/>
  <c r="BQ62" i="59" s="1"/>
  <c r="C112" i="58" a="1"/>
  <c r="C112" i="58" s="1"/>
  <c r="BZ68" i="59" a="1"/>
  <c r="BZ68" i="59" s="1"/>
  <c r="DC61" i="59" a="1"/>
  <c r="DC61" i="59" s="1"/>
  <c r="CK59" i="59" a="1"/>
  <c r="CK59" i="59" s="1"/>
  <c r="CG68" i="59" a="1"/>
  <c r="CG68" i="59" s="1"/>
  <c r="DE67" i="59" a="1"/>
  <c r="DE67" i="59" s="1"/>
  <c r="BF65" i="59" a="1"/>
  <c r="BF65" i="59" s="1"/>
  <c r="CU65" i="59" a="1"/>
  <c r="CU65" i="59" s="1"/>
  <c r="G113" i="58" a="1"/>
  <c r="G113" i="58" s="1"/>
  <c r="H53" i="58" a="1"/>
  <c r="H53" i="58" s="1"/>
  <c r="N60" i="59" a="1"/>
  <c r="N60" i="59" s="1"/>
  <c r="H67" i="58" a="1"/>
  <c r="H67" i="58" s="1"/>
  <c r="H84" i="58" a="1"/>
  <c r="H84" i="58" s="1"/>
  <c r="E81" i="58" a="1"/>
  <c r="E81" i="58" s="1"/>
  <c r="AL66" i="59" a="1"/>
  <c r="AL66" i="59" s="1"/>
  <c r="C63" i="58" a="1"/>
  <c r="C63" i="58" s="1"/>
  <c r="AN66" i="59" a="1"/>
  <c r="AN66" i="59" s="1"/>
  <c r="CF60" i="59" a="1"/>
  <c r="CF60" i="59" s="1"/>
  <c r="M59" i="59" a="1"/>
  <c r="M59" i="59" s="1"/>
  <c r="D58" i="58" a="1"/>
  <c r="D58" i="58" s="1"/>
  <c r="U61" i="59" a="1"/>
  <c r="U61" i="59" s="1"/>
  <c r="AW58" i="59" a="1"/>
  <c r="AW58" i="59" s="1"/>
  <c r="E138" i="58" a="1"/>
  <c r="E138" i="58" s="1"/>
  <c r="H113" i="58" a="1"/>
  <c r="H113" i="58" s="1"/>
  <c r="CQ63" i="59" a="1"/>
  <c r="CQ63" i="59" s="1"/>
  <c r="F131" i="58" a="1"/>
  <c r="F131" i="58" s="1"/>
  <c r="AX62" i="59" a="1"/>
  <c r="AX62" i="59" s="1"/>
  <c r="E46" i="58" a="1"/>
  <c r="E46" i="58" s="1"/>
  <c r="C102" i="58" a="1"/>
  <c r="C102" i="58" s="1"/>
  <c r="DG58" i="59" a="1"/>
  <c r="DG58" i="59" s="1"/>
  <c r="E129" i="58" a="1"/>
  <c r="E129" i="58" s="1"/>
  <c r="DH61" i="59" a="1"/>
  <c r="DH61" i="59" s="1"/>
  <c r="AE57" i="59" a="1"/>
  <c r="AE57" i="59" s="1"/>
  <c r="AW60" i="59" a="1"/>
  <c r="AW60" i="59" s="1"/>
  <c r="DE57" i="59" a="1"/>
  <c r="DE57" i="59" s="1"/>
  <c r="F21" i="58" a="1"/>
  <c r="F21" i="58" s="1"/>
  <c r="AC59" i="59" a="1"/>
  <c r="AC59" i="59" s="1"/>
  <c r="J65" i="59" a="1"/>
  <c r="J65" i="59" s="1"/>
  <c r="H45" i="58" a="1"/>
  <c r="H45" i="58" s="1"/>
  <c r="H37" i="58" a="1"/>
  <c r="H37" i="58" s="1"/>
  <c r="CO59" i="59" a="1"/>
  <c r="CO59" i="59" s="1"/>
  <c r="H40" i="58" a="1"/>
  <c r="H40" i="58" s="1"/>
  <c r="BJ60" i="59" a="1"/>
  <c r="BJ60" i="59" s="1"/>
  <c r="E23" i="58" a="1"/>
  <c r="E23" i="58" s="1"/>
  <c r="F18" i="17"/>
  <c r="C58" i="59" s="1"/>
  <c r="H47" i="58" a="1"/>
  <c r="H47" i="58" s="1"/>
  <c r="DB57" i="59" a="1"/>
  <c r="DB57" i="59" s="1"/>
  <c r="F94" i="58" a="1"/>
  <c r="F94" i="58" s="1"/>
  <c r="D27" i="58" a="1"/>
  <c r="D27" i="58" s="1"/>
  <c r="AA67" i="59" a="1"/>
  <c r="AA67" i="59" s="1"/>
  <c r="P62" i="59" a="1"/>
  <c r="P62" i="59" s="1"/>
  <c r="CT63" i="59" a="1"/>
  <c r="CT63" i="59" s="1"/>
  <c r="AZ62" i="59" a="1"/>
  <c r="AZ62" i="59" s="1"/>
  <c r="C126" i="58" a="1"/>
  <c r="C126" i="58" s="1"/>
  <c r="E61" i="59" a="1"/>
  <c r="E61" i="59" s="1"/>
  <c r="G42" i="58" a="1"/>
  <c r="G42" i="58" s="1"/>
  <c r="E141" i="58" a="1"/>
  <c r="E141" i="58" s="1"/>
  <c r="BO59" i="59" a="1"/>
  <c r="BO59" i="59" s="1"/>
  <c r="D82" i="58" a="1"/>
  <c r="D82" i="58" s="1"/>
  <c r="AO68" i="59" a="1"/>
  <c r="AO68" i="59" s="1"/>
  <c r="C122" i="58" a="1"/>
  <c r="C122" i="58" s="1"/>
  <c r="G73" i="58" a="1"/>
  <c r="G73" i="58" s="1"/>
  <c r="DD64" i="59" a="1"/>
  <c r="DD64" i="59" s="1"/>
  <c r="E59" i="59" a="1"/>
  <c r="E59" i="59" s="1"/>
  <c r="V67" i="59" a="1"/>
  <c r="V67" i="59" s="1"/>
  <c r="F78" i="58" a="1"/>
  <c r="F78" i="58" s="1"/>
  <c r="BJ65" i="59" a="1"/>
  <c r="BJ65" i="59" s="1"/>
  <c r="G63" i="59" a="1"/>
  <c r="G63" i="59" s="1"/>
  <c r="AV59" i="59" a="1"/>
  <c r="AV59" i="59" s="1"/>
  <c r="AZ68" i="59" a="1"/>
  <c r="AZ68" i="59" s="1"/>
  <c r="CR64" i="59" a="1"/>
  <c r="CR64" i="59" s="1"/>
  <c r="AP66" i="59" a="1"/>
  <c r="AP66" i="59" s="1"/>
  <c r="C71" i="58" a="1"/>
  <c r="C71" i="58" s="1"/>
  <c r="I66" i="59" a="1"/>
  <c r="I66" i="59" s="1"/>
  <c r="CD65" i="59" a="1"/>
  <c r="CD65" i="59" s="1"/>
  <c r="CS61" i="59" a="1"/>
  <c r="CS61" i="59" s="1"/>
  <c r="V68" i="59" a="1"/>
  <c r="V68" i="59" s="1"/>
  <c r="E116" i="58" a="1"/>
  <c r="E116" i="58" s="1"/>
  <c r="D21" i="58" a="1"/>
  <c r="D21" i="58" s="1"/>
  <c r="D132" i="58" a="1"/>
  <c r="D132" i="58" s="1"/>
  <c r="E123" i="58" a="1"/>
  <c r="E123" i="58" s="1"/>
  <c r="D89" i="58" a="1"/>
  <c r="D89" i="58" s="1"/>
  <c r="H54" i="58" a="1"/>
  <c r="H54" i="58" s="1"/>
  <c r="BL65" i="59" a="1"/>
  <c r="BL65" i="59" s="1"/>
  <c r="AS57" i="59" a="1"/>
  <c r="AS57" i="59" s="1"/>
  <c r="CQ64" i="59" a="1"/>
  <c r="CQ64" i="59" s="1"/>
  <c r="AF65" i="59" a="1"/>
  <c r="AF65" i="59" s="1"/>
  <c r="BW58" i="59" a="1"/>
  <c r="BW58" i="59" s="1"/>
  <c r="G56" i="58" a="1"/>
  <c r="G56" i="58" s="1"/>
  <c r="E63" i="58" a="1"/>
  <c r="E63" i="58" s="1"/>
  <c r="BG62" i="59" a="1"/>
  <c r="BG62" i="59" s="1"/>
  <c r="H96" i="58" a="1"/>
  <c r="H96" i="58" s="1"/>
  <c r="DG61" i="59" a="1"/>
  <c r="DG61" i="59" s="1"/>
  <c r="E115" i="58" a="1"/>
  <c r="E115" i="58" s="1"/>
  <c r="D37" i="58" a="1"/>
  <c r="D37" i="58" s="1"/>
  <c r="AE65" i="59" a="1"/>
  <c r="AE65" i="59" s="1"/>
  <c r="AU67" i="59" a="1"/>
  <c r="AU67" i="59" s="1"/>
  <c r="AZ67" i="59" a="1"/>
  <c r="AZ67" i="59" s="1"/>
  <c r="G52" i="58" a="1"/>
  <c r="G52" i="58" s="1"/>
  <c r="BX67" i="59" a="1"/>
  <c r="BX67" i="59" s="1"/>
  <c r="F123" i="58" a="1"/>
  <c r="F123" i="58" s="1"/>
  <c r="BH65" i="59" a="1"/>
  <c r="BH65" i="59" s="1"/>
  <c r="CJ63" i="59" a="1"/>
  <c r="CJ63" i="59" s="1"/>
  <c r="C128" i="58" a="1"/>
  <c r="C128" i="58" s="1"/>
  <c r="G115" i="58" a="1"/>
  <c r="G115" i="58" s="1"/>
  <c r="AS62" i="59" a="1"/>
  <c r="AS62" i="59" s="1"/>
  <c r="B32" i="58" a="1"/>
  <c r="B32" i="58" s="1"/>
  <c r="B31" i="58" a="1"/>
  <c r="B31" i="58" s="1"/>
  <c r="AC56" i="59" a="1"/>
  <c r="AC56" i="59" s="1"/>
  <c r="BV56" i="59" a="1"/>
  <c r="BV56" i="59" s="1"/>
  <c r="CX56" i="59" a="1"/>
  <c r="CX56" i="59" s="1"/>
  <c r="B50" i="58" a="1"/>
  <c r="B50" i="58" s="1"/>
  <c r="BN56" i="59" a="1"/>
  <c r="BN56" i="59" s="1"/>
  <c r="B110" i="58" a="1"/>
  <c r="B110" i="58" s="1"/>
  <c r="BQ56" i="59" a="1"/>
  <c r="BQ56" i="59" s="1"/>
  <c r="B130" i="58" a="1"/>
  <c r="B130" i="58" s="1"/>
  <c r="B118" i="58" a="1"/>
  <c r="B118" i="58" s="1"/>
  <c r="Z68" i="59" a="1"/>
  <c r="Z68" i="59" s="1"/>
  <c r="CI66" i="59" a="1"/>
  <c r="CI66" i="59" s="1"/>
  <c r="H65" i="58" a="1"/>
  <c r="H65" i="58" s="1"/>
  <c r="CV59" i="59" a="1"/>
  <c r="CV59" i="59" s="1"/>
  <c r="CX67" i="59" a="1"/>
  <c r="CX67" i="59" s="1"/>
  <c r="BX68" i="59" a="1"/>
  <c r="BX68" i="59" s="1"/>
  <c r="AF57" i="59" a="1"/>
  <c r="AF57" i="59" s="1"/>
  <c r="O60" i="59" a="1"/>
  <c r="O60" i="59" s="1"/>
  <c r="DB60" i="59" a="1"/>
  <c r="DB60" i="59" s="1"/>
  <c r="E53" i="58" a="1"/>
  <c r="E53" i="58" s="1"/>
  <c r="H24" i="58" a="1"/>
  <c r="H24" i="58" s="1"/>
  <c r="CC60" i="59" a="1"/>
  <c r="CC60" i="59" s="1"/>
  <c r="C123" i="58" a="1"/>
  <c r="C123" i="58" s="1"/>
  <c r="C56" i="58" a="1"/>
  <c r="C56" i="58" s="1"/>
  <c r="AK63" i="59" a="1"/>
  <c r="AK63" i="59" s="1"/>
  <c r="BM62" i="59" a="1"/>
  <c r="BM62" i="59" s="1"/>
  <c r="CP59" i="59" a="1"/>
  <c r="CP59" i="59" s="1"/>
  <c r="DF65" i="59" a="1"/>
  <c r="DF65" i="59" s="1"/>
  <c r="AY58" i="59" a="1"/>
  <c r="AY58" i="59" s="1"/>
  <c r="DE58" i="59" a="1"/>
  <c r="DE58" i="59" s="1"/>
  <c r="G123" i="58" a="1"/>
  <c r="G123" i="58" s="1"/>
  <c r="G127" i="58" a="1"/>
  <c r="G127" i="58" s="1"/>
  <c r="AE64" i="59" a="1"/>
  <c r="AE64" i="59" s="1"/>
  <c r="D48" i="58" a="1"/>
  <c r="D48" i="58" s="1"/>
  <c r="AC61" i="59" a="1"/>
  <c r="AC61" i="59" s="1"/>
  <c r="D121" i="58" a="1"/>
  <c r="D121" i="58" s="1"/>
  <c r="F81" i="58" a="1"/>
  <c r="F81" i="58" s="1"/>
  <c r="DA68" i="59" a="1"/>
  <c r="DA68" i="59" s="1"/>
  <c r="L62" i="59" a="1"/>
  <c r="L62" i="59" s="1"/>
  <c r="C111" i="58" a="1"/>
  <c r="C111" i="58" s="1"/>
  <c r="T67" i="59" a="1"/>
  <c r="T67" i="59" s="1"/>
  <c r="CD60" i="59" a="1"/>
  <c r="CD60" i="59" s="1"/>
  <c r="CI64" i="59" a="1"/>
  <c r="CI64" i="59" s="1"/>
  <c r="I60" i="59" a="1"/>
  <c r="I60" i="59" s="1"/>
  <c r="R68" i="59" a="1"/>
  <c r="R68" i="59" s="1"/>
  <c r="BU57" i="59" a="1"/>
  <c r="BU57" i="59" s="1"/>
  <c r="D35" i="58" a="1"/>
  <c r="D35" i="58" s="1"/>
  <c r="E71" i="58" a="1"/>
  <c r="E71" i="58" s="1"/>
  <c r="CO64" i="59" a="1"/>
  <c r="CO64" i="59" s="1"/>
  <c r="C29" i="58" a="1"/>
  <c r="C29" i="58" s="1"/>
  <c r="F75" i="58" a="1"/>
  <c r="F75" i="58" s="1"/>
  <c r="CJ66" i="59" a="1"/>
  <c r="CJ66" i="59" s="1"/>
  <c r="C95" i="58" a="1"/>
  <c r="C95" i="58" s="1"/>
  <c r="H91" i="58" a="1"/>
  <c r="H91" i="58" s="1"/>
  <c r="BV61" i="59" a="1"/>
  <c r="BV61" i="59" s="1"/>
  <c r="AI57" i="59" a="1"/>
  <c r="AI57" i="59" s="1"/>
  <c r="CK68" i="59" a="1"/>
  <c r="CK68" i="59" s="1"/>
  <c r="H83" i="58" a="1"/>
  <c r="H83" i="58" s="1"/>
  <c r="CZ62" i="59" a="1"/>
  <c r="CZ62" i="59" s="1"/>
  <c r="BO63" i="59" a="1"/>
  <c r="BO63" i="59" s="1"/>
  <c r="E89" i="58" a="1"/>
  <c r="E89" i="58" s="1"/>
  <c r="BM59" i="59" a="1"/>
  <c r="BM59" i="59" s="1"/>
  <c r="AP59" i="59" a="1"/>
  <c r="AP59" i="59" s="1"/>
  <c r="Q58" i="59" a="1"/>
  <c r="Q58" i="59" s="1"/>
  <c r="F135" i="58" a="1"/>
  <c r="F135" i="58" s="1"/>
  <c r="BR58" i="59" a="1"/>
  <c r="BR58" i="59" s="1"/>
  <c r="D39" i="58" a="1"/>
  <c r="D39" i="58" s="1"/>
  <c r="CM66" i="59" a="1"/>
  <c r="CM66" i="59" s="1"/>
  <c r="AB59" i="59" a="1"/>
  <c r="AB59" i="59" s="1"/>
  <c r="BM63" i="59" a="1"/>
  <c r="BM63" i="59" s="1"/>
  <c r="BG58" i="59" a="1"/>
  <c r="BG58" i="59" s="1"/>
  <c r="CE60" i="59" a="1"/>
  <c r="CE60" i="59" s="1"/>
  <c r="BF68" i="59" a="1"/>
  <c r="BF68" i="59" s="1"/>
  <c r="CA67" i="59" a="1"/>
  <c r="CA67" i="59" s="1"/>
  <c r="S64" i="59" a="1"/>
  <c r="S64" i="59" s="1"/>
  <c r="BC67" i="59" a="1"/>
  <c r="BC67" i="59" s="1"/>
  <c r="CG61" i="59" a="1"/>
  <c r="CG61" i="59" s="1"/>
  <c r="BI58" i="59" a="1"/>
  <c r="BI58" i="59" s="1"/>
  <c r="CN60" i="59" a="1"/>
  <c r="CN60" i="59" s="1"/>
  <c r="AA61" i="59" a="1"/>
  <c r="AA61" i="59" s="1"/>
  <c r="B116" i="58" a="1"/>
  <c r="B116" i="58" s="1"/>
  <c r="BK66" i="59" a="1"/>
  <c r="BK66" i="59" s="1"/>
  <c r="H68" i="58" a="1"/>
  <c r="H68" i="58" s="1"/>
  <c r="BY59" i="59" a="1"/>
  <c r="BY59" i="59" s="1"/>
  <c r="CS68" i="59" a="1"/>
  <c r="CS68" i="59" s="1"/>
  <c r="CH67" i="59" a="1"/>
  <c r="CH67" i="59" s="1"/>
  <c r="L58" i="59" a="1"/>
  <c r="L58" i="59" s="1"/>
  <c r="B45" i="58" a="1"/>
  <c r="B45" i="58" s="1"/>
  <c r="B84" i="58" a="1"/>
  <c r="B84" i="58" s="1"/>
  <c r="B113" i="58" a="1"/>
  <c r="B113" i="58" s="1"/>
  <c r="DE56" i="59" a="1"/>
  <c r="DE56" i="59" s="1"/>
  <c r="R56" i="59" a="1"/>
  <c r="R56" i="59" s="1"/>
  <c r="B131" i="58" a="1"/>
  <c r="B131" i="58" s="1"/>
  <c r="M56" i="59" a="1"/>
  <c r="M56" i="59" s="1"/>
  <c r="K67" i="59" a="1"/>
  <c r="K67" i="59" s="1"/>
  <c r="AQ66" i="59" a="1"/>
  <c r="AQ66" i="59" s="1"/>
  <c r="D99" i="58" a="1"/>
  <c r="D99" i="58" s="1"/>
  <c r="CE64" i="59" a="1"/>
  <c r="CE64" i="59" s="1"/>
  <c r="Q64" i="59" a="1"/>
  <c r="Q64" i="59" s="1"/>
  <c r="AM57" i="59" a="1"/>
  <c r="AM57" i="59" s="1"/>
  <c r="AW62" i="59" a="1"/>
  <c r="AW62" i="59" s="1"/>
  <c r="CE66" i="59" a="1"/>
  <c r="CE66" i="59" s="1"/>
  <c r="G112" i="58" a="1"/>
  <c r="G112" i="58" s="1"/>
  <c r="F108" i="58" a="1"/>
  <c r="F108" i="58" s="1"/>
  <c r="E25" i="58" a="1"/>
  <c r="E25" i="58" s="1"/>
  <c r="Y64" i="59" a="1"/>
  <c r="Y64" i="59" s="1"/>
  <c r="G101" i="58" a="1"/>
  <c r="G101" i="58" s="1"/>
  <c r="BX65" i="59" a="1"/>
  <c r="BX65" i="59" s="1"/>
  <c r="L63" i="59" a="1"/>
  <c r="L63" i="59" s="1"/>
  <c r="H30" i="58" a="1"/>
  <c r="H30" i="58" s="1"/>
  <c r="E127" i="58" a="1"/>
  <c r="E127" i="58" s="1"/>
  <c r="G32" i="58" a="1"/>
  <c r="G32" i="58" s="1"/>
  <c r="CX61" i="59" a="1"/>
  <c r="CX61" i="59" s="1"/>
  <c r="S59" i="59" a="1"/>
  <c r="S59" i="59" s="1"/>
  <c r="D135" i="58" a="1"/>
  <c r="D135" i="58" s="1"/>
  <c r="DH64" i="59" a="1"/>
  <c r="DH64" i="59" s="1"/>
  <c r="Z64" i="59" a="1"/>
  <c r="Z64" i="59" s="1"/>
  <c r="F120" i="58" a="1"/>
  <c r="F120" i="58" s="1"/>
  <c r="R64" i="59" a="1"/>
  <c r="R64" i="59" s="1"/>
  <c r="H32" i="58" a="1"/>
  <c r="H32" i="58" s="1"/>
  <c r="AJ65" i="59" a="1"/>
  <c r="AJ65" i="59" s="1"/>
  <c r="K59" i="59" a="1"/>
  <c r="K59" i="59" s="1"/>
  <c r="E59" i="58" a="1"/>
  <c r="E59" i="58" s="1"/>
  <c r="H126" i="58" a="1"/>
  <c r="H126" i="58" s="1"/>
  <c r="AM63" i="59" a="1"/>
  <c r="AM63" i="59" s="1"/>
  <c r="CL61" i="59" a="1"/>
  <c r="CL61" i="59" s="1"/>
  <c r="AJ61" i="59" a="1"/>
  <c r="AJ61" i="59" s="1"/>
  <c r="E62" i="59" a="1"/>
  <c r="E62" i="59" s="1"/>
  <c r="H56" i="58" a="1"/>
  <c r="H56" i="58" s="1"/>
  <c r="CT61" i="59" a="1"/>
  <c r="CT61" i="59" s="1"/>
  <c r="H130" i="58" a="1"/>
  <c r="H130" i="58" s="1"/>
  <c r="AF61" i="59" a="1"/>
  <c r="AF61" i="59" s="1"/>
  <c r="BD58" i="59" a="1"/>
  <c r="BD58" i="59" s="1"/>
  <c r="X58" i="59" a="1"/>
  <c r="X58" i="59" s="1"/>
  <c r="BH59" i="59" a="1"/>
  <c r="BH59" i="59" s="1"/>
  <c r="D34" i="58" a="1"/>
  <c r="D34" i="58" s="1"/>
  <c r="BD64" i="59" a="1"/>
  <c r="BD64" i="59" s="1"/>
  <c r="F56" i="58" a="1"/>
  <c r="F56" i="58" s="1"/>
  <c r="AK56" i="59" a="1"/>
  <c r="AK56" i="59" s="1"/>
  <c r="BE67" i="59" a="1"/>
  <c r="BE67" i="59" s="1"/>
  <c r="F38" i="58" a="1"/>
  <c r="F38" i="58" s="1"/>
  <c r="CE65" i="59" a="1"/>
  <c r="CE65" i="59" s="1"/>
  <c r="F17" i="17"/>
  <c r="C57" i="59" s="1"/>
  <c r="P61" i="59" a="1"/>
  <c r="P61" i="59" s="1"/>
  <c r="D43" i="58" a="1"/>
  <c r="D43" i="58" s="1"/>
  <c r="K61" i="59" a="1"/>
  <c r="K61" i="59" s="1"/>
  <c r="CL58" i="59" a="1"/>
  <c r="CL58" i="59" s="1"/>
  <c r="BP61" i="59" a="1"/>
  <c r="BP61" i="59" s="1"/>
  <c r="DH67" i="59" a="1"/>
  <c r="DH67" i="59" s="1"/>
  <c r="AX57" i="59" a="1"/>
  <c r="AX57" i="59" s="1"/>
  <c r="DH59" i="59" a="1"/>
  <c r="DH59" i="59" s="1"/>
  <c r="BC56" i="59" a="1"/>
  <c r="BC56" i="59" s="1"/>
  <c r="BE56" i="59" a="1"/>
  <c r="BE56" i="59" s="1"/>
  <c r="B23" i="58" a="1"/>
  <c r="B23" i="58" s="1"/>
  <c r="BA56" i="59" a="1"/>
  <c r="BA56" i="59" s="1"/>
  <c r="B79" i="58" a="1"/>
  <c r="B79" i="58" s="1"/>
  <c r="C34" i="58" a="1"/>
  <c r="C34" i="58" s="1"/>
  <c r="G65" i="59" a="1"/>
  <c r="G65" i="59" s="1"/>
  <c r="D79" i="58" a="1"/>
  <c r="D79" i="58" s="1"/>
  <c r="D67" i="59" a="1"/>
  <c r="D67" i="59" s="1"/>
  <c r="BT66" i="59" a="1"/>
  <c r="BT66" i="59" s="1"/>
  <c r="G65" i="58" a="1"/>
  <c r="G65" i="58" s="1"/>
  <c r="CI61" i="59" a="1"/>
  <c r="CI61" i="59" s="1"/>
  <c r="CD58" i="59" a="1"/>
  <c r="CD58" i="59" s="1"/>
  <c r="BT61" i="59" a="1"/>
  <c r="BT61" i="59" s="1"/>
  <c r="CW66" i="59" a="1"/>
  <c r="CW66" i="59" s="1"/>
  <c r="DA63" i="59" a="1"/>
  <c r="DA63" i="59" s="1"/>
  <c r="CB59" i="59" a="1"/>
  <c r="CB59" i="59" s="1"/>
  <c r="BC62" i="59" a="1"/>
  <c r="BC62" i="59" s="1"/>
  <c r="H103" i="58" a="1"/>
  <c r="H103" i="58" s="1"/>
  <c r="E128" i="58" a="1"/>
  <c r="E128" i="58" s="1"/>
  <c r="CQ66" i="59" a="1"/>
  <c r="CQ66" i="59" s="1"/>
  <c r="F86" i="58" a="1"/>
  <c r="F86" i="58" s="1"/>
  <c r="C38" i="58" a="1"/>
  <c r="C38" i="58" s="1"/>
  <c r="AN63" i="59" a="1"/>
  <c r="AN63" i="59" s="1"/>
  <c r="CI60" i="59" a="1"/>
  <c r="CI60" i="59" s="1"/>
  <c r="CQ62" i="59" a="1"/>
  <c r="CQ62" i="59" s="1"/>
  <c r="BN66" i="59" a="1"/>
  <c r="BN66" i="59" s="1"/>
  <c r="H62" i="59" a="1"/>
  <c r="H62" i="59" s="1"/>
  <c r="AU63" i="59" a="1"/>
  <c r="AU63" i="59" s="1"/>
  <c r="DA57" i="59" a="1"/>
  <c r="DA57" i="59" s="1"/>
  <c r="DB61" i="59" a="1"/>
  <c r="DB61" i="59" s="1"/>
  <c r="C106" i="58" a="1"/>
  <c r="C106" i="58" s="1"/>
  <c r="H105" i="58" a="1"/>
  <c r="H105" i="58" s="1"/>
  <c r="E57" i="58" a="1"/>
  <c r="E57" i="58" s="1"/>
  <c r="O63" i="59" a="1"/>
  <c r="O63" i="59" s="1"/>
  <c r="H97" i="58" a="1"/>
  <c r="H97" i="58" s="1"/>
  <c r="G142" i="58" a="1"/>
  <c r="G142" i="58" s="1"/>
  <c r="F111" i="58" a="1"/>
  <c r="F111" i="58" s="1"/>
  <c r="O64" i="59" a="1"/>
  <c r="O64" i="59" s="1"/>
  <c r="BR64" i="59" a="1"/>
  <c r="BR64" i="59" s="1"/>
  <c r="AI68" i="59" a="1"/>
  <c r="AI68" i="59" s="1"/>
  <c r="D98" i="58" a="1"/>
  <c r="D98" i="58" s="1"/>
  <c r="BR57" i="59" a="1"/>
  <c r="BR57" i="59" s="1"/>
  <c r="Q68" i="59" a="1"/>
  <c r="Q68" i="59" s="1"/>
  <c r="C79" i="58" a="1"/>
  <c r="C79" i="58" s="1"/>
  <c r="E50" i="58" a="1"/>
  <c r="E50" i="58" s="1"/>
  <c r="AP68" i="59" a="1"/>
  <c r="AP68" i="59" s="1"/>
  <c r="DF62" i="59" a="1"/>
  <c r="DF62" i="59" s="1"/>
  <c r="AK62" i="59" a="1"/>
  <c r="AK62" i="59" s="1"/>
  <c r="DG57" i="59" a="1"/>
  <c r="DG57" i="59" s="1"/>
  <c r="H139" i="58" a="1"/>
  <c r="H139" i="58" s="1"/>
  <c r="DE64" i="59" a="1"/>
  <c r="DE64" i="59" s="1"/>
  <c r="D61" i="59" a="1"/>
  <c r="D61" i="59" s="1"/>
  <c r="BM61" i="59" a="1"/>
  <c r="BM61" i="59" s="1"/>
  <c r="BL59" i="59" a="1"/>
  <c r="BL59" i="59" s="1"/>
  <c r="U56" i="59" a="1"/>
  <c r="U56" i="59" s="1"/>
  <c r="BX56" i="59" a="1"/>
  <c r="BX56" i="59" s="1"/>
  <c r="B94" i="58" a="1"/>
  <c r="B94" i="58" s="1"/>
  <c r="B73" i="58" a="1"/>
  <c r="B73" i="58" s="1"/>
  <c r="BO56" i="59" a="1"/>
  <c r="BO56" i="59" s="1"/>
  <c r="B68" i="58" a="1"/>
  <c r="B68" i="58" s="1"/>
  <c r="B82" i="58" a="1"/>
  <c r="B82" i="58" s="1"/>
  <c r="DA56" i="59" a="1"/>
  <c r="DA56" i="59" s="1"/>
  <c r="B91" i="58" a="1"/>
  <c r="B91" i="58" s="1"/>
  <c r="E119" i="58" a="1"/>
  <c r="E119" i="58" s="1"/>
  <c r="Z66" i="59" a="1"/>
  <c r="Z66" i="59" s="1"/>
  <c r="G38" i="58" a="1"/>
  <c r="G38" i="58" s="1"/>
  <c r="C60" i="58" a="1"/>
  <c r="C60" i="58" s="1"/>
  <c r="E120" i="58" a="1"/>
  <c r="E120" i="58" s="1"/>
  <c r="BU60" i="59" a="1"/>
  <c r="BU60" i="59" s="1"/>
  <c r="CG59" i="59" a="1"/>
  <c r="CG59" i="59" s="1"/>
  <c r="CZ61" i="59" a="1"/>
  <c r="CZ61" i="59" s="1"/>
  <c r="D42" i="58" a="1"/>
  <c r="D42" i="58" s="1"/>
  <c r="AD62" i="59" a="1"/>
  <c r="AD62" i="59" s="1"/>
  <c r="H66" i="58" a="1"/>
  <c r="H66" i="58" s="1"/>
  <c r="G47" i="58" a="1"/>
  <c r="G47" i="58" s="1"/>
  <c r="BE61" i="59" a="1"/>
  <c r="BE61" i="59" s="1"/>
  <c r="BG63" i="59" a="1"/>
  <c r="BG63" i="59" s="1"/>
  <c r="N65" i="59" a="1"/>
  <c r="N65" i="59" s="1"/>
  <c r="AG68" i="59" a="1"/>
  <c r="AG68" i="59" s="1"/>
  <c r="BA64" i="59" a="1"/>
  <c r="BA64" i="59" s="1"/>
  <c r="BP59" i="59" a="1"/>
  <c r="BP59" i="59" s="1"/>
  <c r="AE67" i="59" a="1"/>
  <c r="AE67" i="59" s="1"/>
  <c r="D129" i="58" a="1"/>
  <c r="D129" i="58" s="1"/>
  <c r="G96" i="58" a="1"/>
  <c r="G96" i="58" s="1"/>
  <c r="C37" i="58" a="1"/>
  <c r="C37" i="58" s="1"/>
  <c r="R57" i="59" a="1"/>
  <c r="R57" i="59" s="1"/>
  <c r="CH66" i="59" a="1"/>
  <c r="CH66" i="59" s="1"/>
  <c r="BG57" i="59" a="1"/>
  <c r="BG57" i="59" s="1"/>
  <c r="AY61" i="59" a="1"/>
  <c r="AY61" i="59" s="1"/>
  <c r="CE62" i="59" a="1"/>
  <c r="CE62" i="59" s="1"/>
  <c r="AT62" i="59" a="1"/>
  <c r="AT62" i="59" s="1"/>
  <c r="BU63" i="59" a="1"/>
  <c r="BU63" i="59" s="1"/>
  <c r="AR59" i="59" a="1"/>
  <c r="AR59" i="59" s="1"/>
  <c r="D118" i="58" a="1"/>
  <c r="D118" i="58" s="1"/>
  <c r="AR60" i="59" a="1"/>
  <c r="AR60" i="59" s="1"/>
  <c r="BH60" i="59" a="1"/>
  <c r="BH60" i="59" s="1"/>
  <c r="U58" i="59" a="1"/>
  <c r="U58" i="59" s="1"/>
  <c r="D117" i="58" a="1"/>
  <c r="D117" i="58" s="1"/>
  <c r="AG66" i="59" a="1"/>
  <c r="AG66" i="59" s="1"/>
  <c r="AG62" i="59" a="1"/>
  <c r="AG62" i="59" s="1"/>
  <c r="DA67" i="59" a="1"/>
  <c r="DA67" i="59" s="1"/>
  <c r="H102" i="58" a="1"/>
  <c r="H102" i="58" s="1"/>
  <c r="Q60" i="59" a="1"/>
  <c r="Q60" i="59" s="1"/>
  <c r="H66" i="59" a="1"/>
  <c r="H66" i="59" s="1"/>
  <c r="BW59" i="59" a="1"/>
  <c r="BW59" i="59" s="1"/>
  <c r="CI57" i="59" a="1"/>
  <c r="CI57" i="59" s="1"/>
  <c r="D19" i="58" a="1"/>
  <c r="D19" i="58" s="1"/>
  <c r="G99" i="58" a="1"/>
  <c r="G99" i="58" s="1"/>
  <c r="G66" i="59" a="1"/>
  <c r="G66" i="59" s="1"/>
  <c r="F125" i="58" a="1"/>
  <c r="F125" i="58" s="1"/>
  <c r="P57" i="59" a="1"/>
  <c r="P57" i="59" s="1"/>
  <c r="DF66" i="59" a="1"/>
  <c r="DF66" i="59" s="1"/>
  <c r="AA66" i="59" a="1"/>
  <c r="AA66" i="59" s="1"/>
  <c r="AO64" i="59" a="1"/>
  <c r="AO64" i="59" s="1"/>
  <c r="G138" i="58" a="1"/>
  <c r="G138" i="58" s="1"/>
  <c r="E86" i="58" a="1"/>
  <c r="E86" i="58" s="1"/>
  <c r="BO62" i="59" a="1"/>
  <c r="BO62" i="59" s="1"/>
  <c r="F100" i="58" a="1"/>
  <c r="F100" i="58" s="1"/>
  <c r="AX67" i="59" a="1"/>
  <c r="AX67" i="59" s="1"/>
  <c r="E125" i="58" a="1"/>
  <c r="E125" i="58" s="1"/>
  <c r="CZ58" i="59" a="1"/>
  <c r="CZ58" i="59" s="1"/>
  <c r="D61" i="58" a="1"/>
  <c r="D61" i="58" s="1"/>
  <c r="BG64" i="59" a="1"/>
  <c r="BG64" i="59" s="1"/>
  <c r="BD62" i="59" a="1"/>
  <c r="BD62" i="59" s="1"/>
  <c r="BR67" i="59" a="1"/>
  <c r="BR67" i="59" s="1"/>
  <c r="C109" i="58" a="1"/>
  <c r="C109" i="58" s="1"/>
  <c r="R63" i="59" a="1"/>
  <c r="R63" i="59" s="1"/>
  <c r="B140" i="58" a="1"/>
  <c r="B140" i="58" s="1"/>
  <c r="AB56" i="59" a="1"/>
  <c r="AB56" i="59" s="1"/>
  <c r="CZ56" i="59" a="1"/>
  <c r="CZ56" i="59" s="1"/>
  <c r="B86" i="58" a="1"/>
  <c r="B86" i="58" s="1"/>
  <c r="CP56" i="59" a="1"/>
  <c r="CP56" i="59" s="1"/>
  <c r="CB56" i="59" a="1"/>
  <c r="CB56" i="59" s="1"/>
  <c r="BY56" i="59" a="1"/>
  <c r="BY56" i="59" s="1"/>
  <c r="AV56" i="59" a="1"/>
  <c r="AV56" i="59" s="1"/>
  <c r="AS56" i="59" a="1"/>
  <c r="AS56" i="59" s="1"/>
  <c r="AP56" i="59" a="1"/>
  <c r="AP56" i="59" s="1"/>
  <c r="BF56" i="59" a="1"/>
  <c r="BF56" i="59" s="1"/>
  <c r="B85" i="58" a="1"/>
  <c r="B85" i="58" s="1"/>
  <c r="B39" i="58" a="1"/>
  <c r="B39" i="58" s="1"/>
  <c r="B104" i="58" a="1"/>
  <c r="B104" i="58" s="1"/>
  <c r="R61" i="59" a="1"/>
  <c r="R61" i="59" s="1"/>
  <c r="F43" i="58" a="1"/>
  <c r="F43" i="58" s="1"/>
  <c r="O68" i="59" a="1"/>
  <c r="O68" i="59" s="1"/>
  <c r="AA64" i="59" a="1"/>
  <c r="AA64" i="59" s="1"/>
  <c r="H39" i="58" a="1"/>
  <c r="H39" i="58" s="1"/>
  <c r="H108" i="58" a="1"/>
  <c r="H108" i="58" s="1"/>
  <c r="D86" i="58" a="1"/>
  <c r="D86" i="58" s="1"/>
  <c r="C113" i="58" a="1"/>
  <c r="C113" i="58" s="1"/>
  <c r="DC65" i="59" a="1"/>
  <c r="DC65" i="59" s="1"/>
  <c r="V61" i="59" a="1"/>
  <c r="V61" i="59" s="1"/>
  <c r="BM66" i="59" a="1"/>
  <c r="BM66" i="59" s="1"/>
  <c r="BU59" i="59" a="1"/>
  <c r="BU59" i="59" s="1"/>
  <c r="H43" i="58" a="1"/>
  <c r="H43" i="58" s="1"/>
  <c r="CB57" i="59" a="1"/>
  <c r="CB57" i="59" s="1"/>
  <c r="F20" i="17"/>
  <c r="C60" i="59" s="1"/>
  <c r="H92" i="58" a="1"/>
  <c r="H92" i="58" s="1"/>
  <c r="AX65" i="59" a="1"/>
  <c r="AX65" i="59" s="1"/>
  <c r="E107" i="58" a="1"/>
  <c r="E107" i="58" s="1"/>
  <c r="CT64" i="59" a="1"/>
  <c r="CT64" i="59" s="1"/>
  <c r="B121" i="58" a="1"/>
  <c r="B121" i="58" s="1"/>
  <c r="B18" i="58" a="1"/>
  <c r="B18" i="58" s="1"/>
  <c r="AX56" i="59" a="1"/>
  <c r="AX56" i="59" s="1"/>
  <c r="AO63" i="59" a="1"/>
  <c r="AO63" i="59" s="1"/>
  <c r="AX61" i="59" a="1"/>
  <c r="AX61" i="59" s="1"/>
  <c r="BM68" i="59" a="1"/>
  <c r="BM68" i="59" s="1"/>
  <c r="E38" i="58" a="1"/>
  <c r="E38" i="58" s="1"/>
  <c r="AV61" i="59" a="1"/>
  <c r="AV61" i="59" s="1"/>
  <c r="BZ67" i="59" a="1"/>
  <c r="BZ67" i="59" s="1"/>
  <c r="BK68" i="59" a="1"/>
  <c r="BK68" i="59" s="1"/>
  <c r="C19" i="58" a="1"/>
  <c r="C19" i="58" s="1"/>
  <c r="G116" i="58" a="1"/>
  <c r="G116" i="58" s="1"/>
  <c r="E67" i="59" a="1"/>
  <c r="E67" i="59" s="1"/>
  <c r="H70" i="58" a="1"/>
  <c r="H70" i="58" s="1"/>
  <c r="D71" i="58" a="1"/>
  <c r="D71" i="58" s="1"/>
  <c r="AU60" i="59" a="1"/>
  <c r="AU60" i="59" s="1"/>
  <c r="H138" i="58" a="1"/>
  <c r="H138" i="58" s="1"/>
  <c r="F52" i="58" a="1"/>
  <c r="F52" i="58" s="1"/>
  <c r="CT58" i="59" a="1"/>
  <c r="CT58" i="59" s="1"/>
  <c r="DC58" i="59" a="1"/>
  <c r="DC58" i="59" s="1"/>
  <c r="Y67" i="59" a="1"/>
  <c r="Y67" i="59" s="1"/>
  <c r="D131" i="58" a="1"/>
  <c r="D131" i="58" s="1"/>
  <c r="BO61" i="59" a="1"/>
  <c r="BO61" i="59" s="1"/>
  <c r="AW64" i="59" a="1"/>
  <c r="AW64" i="59" s="1"/>
  <c r="CA68" i="59" a="1"/>
  <c r="CA68" i="59" s="1"/>
  <c r="Z57" i="59" a="1"/>
  <c r="Z57" i="59" s="1"/>
  <c r="AU62" i="59" a="1"/>
  <c r="AU62" i="59" s="1"/>
  <c r="F64" i="58" a="1"/>
  <c r="F64" i="58" s="1"/>
  <c r="C84" i="58" a="1"/>
  <c r="C84" i="58" s="1"/>
  <c r="G91" i="58" a="1"/>
  <c r="G91" i="58" s="1"/>
  <c r="B53" i="58" a="1"/>
  <c r="B53" i="58" s="1"/>
  <c r="B92" i="58" a="1"/>
  <c r="B92" i="58" s="1"/>
  <c r="B101" i="58" a="1"/>
  <c r="B101" i="58" s="1"/>
  <c r="AI56" i="59" a="1"/>
  <c r="AI56" i="59" s="1"/>
  <c r="B29" i="58" a="1"/>
  <c r="B29" i="58" s="1"/>
  <c r="B87" i="58" a="1"/>
  <c r="B87" i="58" s="1"/>
  <c r="AM56" i="59" a="1"/>
  <c r="AM56" i="59" s="1"/>
  <c r="AW66" i="59" a="1"/>
  <c r="AW66" i="59" s="1"/>
  <c r="F25" i="58" a="1"/>
  <c r="F25" i="58" s="1"/>
  <c r="C119" i="58" a="1"/>
  <c r="C119" i="58" s="1"/>
  <c r="DE65" i="59" a="1"/>
  <c r="DE65" i="59" s="1"/>
  <c r="Q66" i="59" a="1"/>
  <c r="Q66" i="59" s="1"/>
  <c r="M66" i="59" a="1"/>
  <c r="M66" i="59" s="1"/>
  <c r="BJ64" i="59" a="1"/>
  <c r="BJ64" i="59" s="1"/>
  <c r="G48" i="58" a="1"/>
  <c r="G48" i="58" s="1"/>
  <c r="BE62" i="59" a="1"/>
  <c r="BE62" i="59" s="1"/>
  <c r="CY58" i="59" a="1"/>
  <c r="CY58" i="59" s="1"/>
  <c r="K65" i="59" a="1"/>
  <c r="K65" i="59" s="1"/>
  <c r="G70" i="58" a="1"/>
  <c r="G70" i="58" s="1"/>
  <c r="CJ61" i="59" a="1"/>
  <c r="CJ61" i="59" s="1"/>
  <c r="H134" i="58" a="1"/>
  <c r="H134" i="58" s="1"/>
  <c r="D108" i="58" a="1"/>
  <c r="D108" i="58" s="1"/>
  <c r="C68" i="58" a="1"/>
  <c r="C68" i="58" s="1"/>
  <c r="C32" i="58" a="1"/>
  <c r="C32" i="58" s="1"/>
  <c r="AI60" i="59" a="1"/>
  <c r="AI60" i="59" s="1"/>
  <c r="H107" i="58" a="1"/>
  <c r="H107" i="58" s="1"/>
  <c r="D58" i="59" a="1"/>
  <c r="D58" i="59" s="1"/>
  <c r="O58" i="59" a="1"/>
  <c r="O58" i="59" s="1"/>
  <c r="BQ61" i="59" a="1"/>
  <c r="BQ61" i="59" s="1"/>
  <c r="D104" i="58" a="1"/>
  <c r="D104" i="58" s="1"/>
  <c r="BB64" i="59" a="1"/>
  <c r="BB64" i="59" s="1"/>
  <c r="BZ60" i="59" a="1"/>
  <c r="BZ60" i="59" s="1"/>
  <c r="W65" i="59" a="1"/>
  <c r="W65" i="59" s="1"/>
  <c r="N58" i="59" a="1"/>
  <c r="N58" i="59" s="1"/>
  <c r="CK67" i="59" a="1"/>
  <c r="CK67" i="59" s="1"/>
  <c r="C42" i="58" a="1"/>
  <c r="C42" i="58" s="1"/>
  <c r="BG59" i="59" a="1"/>
  <c r="BG59" i="59" s="1"/>
  <c r="CW62" i="59" a="1"/>
  <c r="CW62" i="59" s="1"/>
  <c r="G40" i="58" a="1"/>
  <c r="G40" i="58" s="1"/>
  <c r="D84" i="58" a="1"/>
  <c r="D84" i="58" s="1"/>
  <c r="CH59" i="59" a="1"/>
  <c r="CH59" i="59" s="1"/>
  <c r="G64" i="59" a="1"/>
  <c r="G64" i="59" s="1"/>
  <c r="D66" i="59" a="1"/>
  <c r="D66" i="59" s="1"/>
  <c r="G128" i="58" a="1"/>
  <c r="G128" i="58" s="1"/>
  <c r="G68" i="59" a="1"/>
  <c r="G68" i="59" s="1"/>
  <c r="G130" i="58" a="1"/>
  <c r="G130" i="58" s="1"/>
  <c r="BE68" i="59" a="1"/>
  <c r="BE68" i="59" s="1"/>
  <c r="CM60" i="59" a="1"/>
  <c r="CM60" i="59" s="1"/>
  <c r="E63" i="59" a="1"/>
  <c r="E63" i="59" s="1"/>
  <c r="M58" i="59" a="1"/>
  <c r="M58" i="59" s="1"/>
  <c r="CE61" i="59" a="1"/>
  <c r="CE61" i="59" s="1"/>
  <c r="E51" i="58" a="1"/>
  <c r="E51" i="58" s="1"/>
  <c r="L64" i="59" a="1"/>
  <c r="L64" i="59" s="1"/>
  <c r="T59" i="59" a="1"/>
  <c r="T59" i="59" s="1"/>
  <c r="CR67" i="59" a="1"/>
  <c r="CR67" i="59" s="1"/>
  <c r="E56" i="59" a="1"/>
  <c r="E56" i="59" s="1"/>
  <c r="B65" i="58" a="1"/>
  <c r="B65" i="58" s="1"/>
  <c r="B115" i="58" a="1"/>
  <c r="B115" i="58" s="1"/>
  <c r="BD56" i="59" a="1"/>
  <c r="BD56" i="59" s="1"/>
  <c r="B51" i="58" a="1"/>
  <c r="B51" i="58" s="1"/>
  <c r="CU56" i="59" a="1"/>
  <c r="CU56" i="59" s="1"/>
  <c r="CK56" i="59" a="1"/>
  <c r="CK56" i="59" s="1"/>
  <c r="F116" i="58" a="1"/>
  <c r="F116" i="58" s="1"/>
  <c r="CH62" i="59" a="1"/>
  <c r="CH62" i="59" s="1"/>
  <c r="BD57" i="59" a="1"/>
  <c r="BD57" i="59" s="1"/>
  <c r="E44" i="58" a="1"/>
  <c r="E44" i="58" s="1"/>
  <c r="CL66" i="59" a="1"/>
  <c r="CL66" i="59" s="1"/>
  <c r="H65" i="59" a="1"/>
  <c r="H65" i="59" s="1"/>
  <c r="G71" i="58" a="1"/>
  <c r="G71" i="58" s="1"/>
  <c r="B75" i="58" a="1"/>
  <c r="B75" i="58" s="1"/>
  <c r="B95" i="58" a="1"/>
  <c r="B95" i="58" s="1"/>
  <c r="AU56" i="59" a="1"/>
  <c r="AU56" i="59" s="1"/>
  <c r="G137" i="58" a="1"/>
  <c r="G137" i="58" s="1"/>
  <c r="G22" i="58" a="1"/>
  <c r="G22" i="58" s="1"/>
  <c r="F23" i="58" a="1"/>
  <c r="F23" i="58" s="1"/>
  <c r="DE63" i="59" a="1"/>
  <c r="DE63" i="59" s="1"/>
  <c r="BG66" i="59" a="1"/>
  <c r="BG66" i="59" s="1"/>
  <c r="E54" i="58" a="1"/>
  <c r="E54" i="58" s="1"/>
  <c r="F137" i="58" a="1"/>
  <c r="F137" i="58" s="1"/>
  <c r="CX59" i="59" a="1"/>
  <c r="CX59" i="59" s="1"/>
  <c r="DG67" i="59" a="1"/>
  <c r="DG67" i="59" s="1"/>
  <c r="BS59" i="59" a="1"/>
  <c r="BS59" i="59" s="1"/>
  <c r="BS57" i="59" a="1"/>
  <c r="BS57" i="59" s="1"/>
  <c r="I58" i="59" a="1"/>
  <c r="I58" i="59" s="1"/>
  <c r="E52" i="58" a="1"/>
  <c r="E52" i="58" s="1"/>
  <c r="CM68" i="59" a="1"/>
  <c r="CM68" i="59" s="1"/>
  <c r="BW66" i="59" a="1"/>
  <c r="BW66" i="59" s="1"/>
  <c r="C99" i="58" a="1"/>
  <c r="C99" i="58" s="1"/>
  <c r="D60" i="58" a="1"/>
  <c r="D60" i="58" s="1"/>
  <c r="AG59" i="59" a="1"/>
  <c r="AG59" i="59" s="1"/>
  <c r="P60" i="59" a="1"/>
  <c r="P60" i="59" s="1"/>
  <c r="F115" i="58" a="1"/>
  <c r="F115" i="58" s="1"/>
  <c r="AP57" i="59" a="1"/>
  <c r="AP57" i="59" s="1"/>
  <c r="AW63" i="59" a="1"/>
  <c r="AW63" i="59" s="1"/>
  <c r="E124" i="58" a="1"/>
  <c r="E124" i="58" s="1"/>
  <c r="BX59" i="59" a="1"/>
  <c r="BX59" i="59" s="1"/>
  <c r="DD57" i="59" a="1"/>
  <c r="DD57" i="59" s="1"/>
  <c r="DG59" i="59" a="1"/>
  <c r="DG59" i="59" s="1"/>
  <c r="BX64" i="59" a="1"/>
  <c r="BX64" i="59" s="1"/>
  <c r="G56" i="59" a="1"/>
  <c r="G56" i="59" s="1"/>
  <c r="T56" i="59" a="1"/>
  <c r="T56" i="59" s="1"/>
  <c r="B41" i="58" a="1"/>
  <c r="B41" i="58" s="1"/>
  <c r="AY56" i="59" a="1"/>
  <c r="AY56" i="59" s="1"/>
  <c r="B108" i="58" a="1"/>
  <c r="B108" i="58" s="1"/>
  <c r="B25" i="58" a="1"/>
  <c r="B25" i="58" s="1"/>
  <c r="O59" i="59" a="1"/>
  <c r="O59" i="59" s="1"/>
  <c r="AU59" i="59" a="1"/>
  <c r="AU59" i="59" s="1"/>
  <c r="D77" i="58" a="1"/>
  <c r="D77" i="58" s="1"/>
  <c r="CV67" i="59" a="1"/>
  <c r="CV67" i="59" s="1"/>
  <c r="D95" i="58" a="1"/>
  <c r="D95" i="58" s="1"/>
  <c r="CC67" i="59" a="1"/>
  <c r="CC67" i="59" s="1"/>
  <c r="J68" i="59" a="1"/>
  <c r="J68" i="59" s="1"/>
  <c r="AX58" i="59" a="1"/>
  <c r="AX58" i="59" s="1"/>
  <c r="R62" i="59" a="1"/>
  <c r="R62" i="59" s="1"/>
  <c r="E32" i="58" a="1"/>
  <c r="E32" i="58" s="1"/>
  <c r="CM67" i="59" a="1"/>
  <c r="CM67" i="59" s="1"/>
  <c r="CW61" i="59" a="1"/>
  <c r="CW61" i="59" s="1"/>
  <c r="AI65" i="59" a="1"/>
  <c r="AI65" i="59" s="1"/>
  <c r="C21" i="58" a="1"/>
  <c r="C21" i="58" s="1"/>
  <c r="Q63" i="59" a="1"/>
  <c r="Q63" i="59" s="1"/>
  <c r="BI59" i="59" a="1"/>
  <c r="BI59" i="59" s="1"/>
  <c r="D26" i="58" a="1"/>
  <c r="D26" i="58" s="1"/>
  <c r="H132" i="58" a="1"/>
  <c r="H132" i="58" s="1"/>
  <c r="AQ63" i="59" a="1"/>
  <c r="AQ63" i="59" s="1"/>
  <c r="CC61" i="59" a="1"/>
  <c r="CC61" i="59" s="1"/>
  <c r="W63" i="59" a="1"/>
  <c r="W63" i="59" s="1"/>
  <c r="V65" i="59" a="1"/>
  <c r="V65" i="59" s="1"/>
  <c r="H78" i="58" a="1"/>
  <c r="H78" i="58" s="1"/>
  <c r="CO61" i="59" a="1"/>
  <c r="CO61" i="59" s="1"/>
  <c r="D92" i="58" a="1"/>
  <c r="D92" i="58" s="1"/>
  <c r="BX63" i="59" a="1"/>
  <c r="BX63" i="59" s="1"/>
  <c r="CI67" i="59" a="1"/>
  <c r="CI67" i="59" s="1"/>
  <c r="BI67" i="59" a="1"/>
  <c r="BI67" i="59" s="1"/>
  <c r="AD67" i="59" a="1"/>
  <c r="AD67" i="59" s="1"/>
  <c r="BP63" i="59" a="1"/>
  <c r="BP63" i="59" s="1"/>
  <c r="R65" i="59" a="1"/>
  <c r="R65" i="59" s="1"/>
  <c r="BS58" i="59" a="1"/>
  <c r="BS58" i="59" s="1"/>
  <c r="D114" i="58" a="1"/>
  <c r="D114" i="58" s="1"/>
  <c r="F109" i="58" a="1"/>
  <c r="F109" i="58" s="1"/>
  <c r="D107" i="58" a="1"/>
  <c r="D107" i="58" s="1"/>
  <c r="AG56" i="59" a="1"/>
  <c r="AG56" i="59" s="1"/>
  <c r="AI61" i="59" a="1"/>
  <c r="AI61" i="59" s="1"/>
  <c r="U64" i="59" a="1"/>
  <c r="U64" i="59" s="1"/>
  <c r="B44" i="58" a="1"/>
  <c r="B44" i="58" s="1"/>
  <c r="BP65" i="59" a="1"/>
  <c r="BP65" i="59" s="1"/>
  <c r="G39" i="58" a="1"/>
  <c r="G39" i="58" s="1"/>
  <c r="AE59" i="59" a="1"/>
  <c r="AE59" i="59" s="1"/>
  <c r="G124" i="58" a="1"/>
  <c r="G124" i="58" s="1"/>
  <c r="AH56" i="59" a="1"/>
  <c r="AH56" i="59" s="1"/>
  <c r="W56" i="59" a="1"/>
  <c r="W56" i="59" s="1"/>
  <c r="BD59" i="59" a="1"/>
  <c r="BD59" i="59" s="1"/>
  <c r="G18" i="58" a="1"/>
  <c r="G18" i="58" s="1"/>
  <c r="CP63" i="59" a="1"/>
  <c r="CP63" i="59" s="1"/>
  <c r="DE61" i="59" a="1"/>
  <c r="DE61" i="59" s="1"/>
  <c r="H114" i="58" a="1"/>
  <c r="H114" i="58" s="1"/>
  <c r="P63" i="59" a="1"/>
  <c r="P63" i="59" s="1"/>
  <c r="E134" i="58" a="1"/>
  <c r="E134" i="58" s="1"/>
  <c r="F93" i="58" a="1"/>
  <c r="F93" i="58" s="1"/>
  <c r="N62" i="59" a="1"/>
  <c r="N62" i="59" s="1"/>
  <c r="CQ61" i="59" a="1"/>
  <c r="CQ61" i="59" s="1"/>
  <c r="BE64" i="59" a="1"/>
  <c r="BE64" i="59" s="1"/>
  <c r="E28" i="58" a="1"/>
  <c r="E28" i="58" s="1"/>
  <c r="G43" i="58" a="1"/>
  <c r="G43" i="58" s="1"/>
  <c r="AN58" i="59" a="1"/>
  <c r="AN58" i="59" s="1"/>
  <c r="C40" i="58" a="1"/>
  <c r="C40" i="58" s="1"/>
  <c r="F129" i="58" a="1"/>
  <c r="F129" i="58" s="1"/>
  <c r="CF65" i="59" a="1"/>
  <c r="CF65" i="59" s="1"/>
  <c r="M67" i="59" a="1"/>
  <c r="M67" i="59" s="1"/>
  <c r="BH66" i="59" a="1"/>
  <c r="BH66" i="59" s="1"/>
  <c r="G37" i="58" a="1"/>
  <c r="G37" i="58" s="1"/>
  <c r="G94" i="58" a="1"/>
  <c r="G94" i="58" s="1"/>
  <c r="CN67" i="59" a="1"/>
  <c r="CN67" i="59" s="1"/>
  <c r="BB66" i="59" a="1"/>
  <c r="BB66" i="59" s="1"/>
  <c r="G62" i="58" a="1"/>
  <c r="G62" i="58" s="1"/>
  <c r="C30" i="58" a="1"/>
  <c r="C30" i="58" s="1"/>
  <c r="F51" i="58" a="1"/>
  <c r="F51" i="58" s="1"/>
  <c r="BR62" i="59" a="1"/>
  <c r="BR62" i="59" s="1"/>
  <c r="AR57" i="59" a="1"/>
  <c r="AR57" i="59" s="1"/>
  <c r="Z56" i="59" a="1"/>
  <c r="Z56" i="59" s="1"/>
  <c r="BU56" i="59" a="1"/>
  <c r="BU56" i="59" s="1"/>
  <c r="B125" i="58" a="1"/>
  <c r="B125" i="58" s="1"/>
  <c r="BI56" i="59" a="1"/>
  <c r="BI56" i="59" s="1"/>
  <c r="Q56" i="59" a="1"/>
  <c r="Q56" i="59" s="1"/>
  <c r="AO56" i="59" a="1"/>
  <c r="AO56" i="59" s="1"/>
  <c r="CN68" i="59" a="1"/>
  <c r="CN68" i="59" s="1"/>
  <c r="F83" i="58" a="1"/>
  <c r="F83" i="58" s="1"/>
  <c r="H99" i="58" a="1"/>
  <c r="H99" i="58" s="1"/>
  <c r="AQ58" i="59" a="1"/>
  <c r="AQ58" i="59" s="1"/>
  <c r="K58" i="59" a="1"/>
  <c r="K58" i="59" s="1"/>
  <c r="DF63" i="59" a="1"/>
  <c r="DF63" i="59" s="1"/>
  <c r="G61" i="58" a="1"/>
  <c r="G61" i="58" s="1"/>
  <c r="G109" i="58" a="1"/>
  <c r="G109" i="58" s="1"/>
  <c r="F47" i="58" a="1"/>
  <c r="F47" i="58" s="1"/>
  <c r="E57" i="59" a="1"/>
  <c r="E57" i="59" s="1"/>
  <c r="F140" i="58" a="1"/>
  <c r="F140" i="58" s="1"/>
  <c r="L66" i="59" a="1"/>
  <c r="L66" i="59" s="1"/>
  <c r="H95" i="58" a="1"/>
  <c r="H95" i="58" s="1"/>
  <c r="D142" i="58" a="1"/>
  <c r="D142" i="58" s="1"/>
  <c r="F139" i="58" a="1"/>
  <c r="F139" i="58" s="1"/>
  <c r="CC58" i="59" a="1"/>
  <c r="CC58" i="59" s="1"/>
  <c r="CQ59" i="59" a="1"/>
  <c r="CQ59" i="59" s="1"/>
  <c r="CJ58" i="59" a="1"/>
  <c r="CJ58" i="59" s="1"/>
  <c r="CT65" i="59" a="1"/>
  <c r="CT65" i="59" s="1"/>
  <c r="G60" i="59" a="1"/>
  <c r="G60" i="59" s="1"/>
  <c r="F63" i="58" a="1"/>
  <c r="F63" i="58" s="1"/>
  <c r="U60" i="59" a="1"/>
  <c r="U60" i="59" s="1"/>
  <c r="BA66" i="59" a="1"/>
  <c r="BA66" i="59" s="1"/>
  <c r="N68" i="59" a="1"/>
  <c r="N68" i="59" s="1"/>
  <c r="R60" i="59" a="1"/>
  <c r="R60" i="59" s="1"/>
  <c r="C93" i="58" a="1"/>
  <c r="C93" i="58" s="1"/>
  <c r="H141" i="58" a="1"/>
  <c r="H141" i="58" s="1"/>
  <c r="Y63" i="59" a="1"/>
  <c r="Y63" i="59" s="1"/>
  <c r="N61" i="59" a="1"/>
  <c r="N61" i="59" s="1"/>
  <c r="C130" i="58" a="1"/>
  <c r="C130" i="58" s="1"/>
  <c r="CJ59" i="59" a="1"/>
  <c r="CJ59" i="59" s="1"/>
  <c r="E69" i="58" a="1"/>
  <c r="E69" i="58" s="1"/>
  <c r="F62" i="59" a="1"/>
  <c r="F62" i="59" s="1"/>
  <c r="F76" i="58" a="1"/>
  <c r="F76" i="58" s="1"/>
  <c r="F72" i="58" a="1"/>
  <c r="F72" i="58" s="1"/>
  <c r="G82" i="58" a="1"/>
  <c r="G82" i="58" s="1"/>
  <c r="BK59" i="59" a="1"/>
  <c r="BK59" i="59" s="1"/>
  <c r="AM58" i="59" a="1"/>
  <c r="AM58" i="59" s="1"/>
  <c r="DF68" i="59" a="1"/>
  <c r="DF68" i="59" s="1"/>
  <c r="BZ57" i="59" a="1"/>
  <c r="BZ57" i="59" s="1"/>
  <c r="H28" i="58" a="1"/>
  <c r="H28" i="58" s="1"/>
  <c r="C129" i="58" a="1"/>
  <c r="C129" i="58" s="1"/>
  <c r="BY62" i="59" a="1"/>
  <c r="BY62" i="59" s="1"/>
  <c r="CK62" i="59" a="1"/>
  <c r="CK62" i="59" s="1"/>
  <c r="CS64" i="59" a="1"/>
  <c r="CS64" i="59" s="1"/>
  <c r="P65" i="59" a="1"/>
  <c r="P65" i="59" s="1"/>
  <c r="CD66" i="59" a="1"/>
  <c r="CD66" i="59" s="1"/>
  <c r="D124" i="58" a="1"/>
  <c r="D124" i="58" s="1"/>
  <c r="AJ59" i="59" a="1"/>
  <c r="AJ59" i="59" s="1"/>
  <c r="B24" i="58" a="1"/>
  <c r="B24" i="58" s="1"/>
  <c r="B138" i="58" a="1"/>
  <c r="B138" i="58" s="1"/>
  <c r="D31" i="58" a="1"/>
  <c r="D31" i="58" s="1"/>
  <c r="AI66" i="59" a="1"/>
  <c r="AI66" i="59" s="1"/>
  <c r="C57" i="58" a="1"/>
  <c r="C57" i="58" s="1"/>
  <c r="CF58" i="59" a="1"/>
  <c r="CF58" i="59" s="1"/>
  <c r="AR64" i="59" a="1"/>
  <c r="AR64" i="59" s="1"/>
  <c r="AN62" i="59" a="1"/>
  <c r="AN62" i="59" s="1"/>
  <c r="D23" i="58" a="1"/>
  <c r="D23" i="58" s="1"/>
  <c r="T65" i="59" a="1"/>
  <c r="T65" i="59" s="1"/>
  <c r="H44" i="58" a="1"/>
  <c r="H44" i="58" s="1"/>
  <c r="BF63" i="59" a="1"/>
  <c r="BF63" i="59" s="1"/>
  <c r="BH62" i="59" a="1"/>
  <c r="BH62" i="59" s="1"/>
  <c r="V66" i="59" a="1"/>
  <c r="V66" i="59" s="1"/>
  <c r="H73" i="58" a="1"/>
  <c r="H73" i="58" s="1"/>
  <c r="C28" i="58" a="1"/>
  <c r="C28" i="58" s="1"/>
  <c r="E65" i="58" a="1"/>
  <c r="E65" i="58" s="1"/>
  <c r="AI62" i="59" a="1"/>
  <c r="AI62" i="59" s="1"/>
  <c r="CV60" i="59" a="1"/>
  <c r="CV60" i="59" s="1"/>
  <c r="BT68" i="59" a="1"/>
  <c r="BT68" i="59" s="1"/>
  <c r="B22" i="58" a="1"/>
  <c r="B22" i="58" s="1"/>
  <c r="BW56" i="59" a="1"/>
  <c r="BW56" i="59" s="1"/>
  <c r="CT56" i="59" a="1"/>
  <c r="CT56" i="59" s="1"/>
  <c r="B98" i="58" a="1"/>
  <c r="B98" i="58" s="1"/>
  <c r="B55" i="58" a="1"/>
  <c r="B55" i="58" s="1"/>
  <c r="B59" i="58" a="1"/>
  <c r="B59" i="58" s="1"/>
  <c r="B42" i="58" a="1"/>
  <c r="B42" i="58" s="1"/>
  <c r="B76" i="58" a="1"/>
  <c r="B76" i="58" s="1"/>
  <c r="B57" i="58" a="1"/>
  <c r="B57" i="58" s="1"/>
  <c r="AH58" i="59" a="1"/>
  <c r="AH58" i="59" s="1"/>
  <c r="CH60" i="59" a="1"/>
  <c r="CH60" i="59" s="1"/>
  <c r="E95" i="58" a="1"/>
  <c r="E95" i="58" s="1"/>
  <c r="BT58" i="59" a="1"/>
  <c r="BT58" i="59" s="1"/>
  <c r="BU66" i="59" a="1"/>
  <c r="BU66" i="59" s="1"/>
  <c r="BL61" i="59" a="1"/>
  <c r="BL61" i="59" s="1"/>
  <c r="F90" i="58" a="1"/>
  <c r="F90" i="58" s="1"/>
  <c r="AF59" i="59" a="1"/>
  <c r="AF59" i="59" s="1"/>
  <c r="C20" i="58" a="1"/>
  <c r="C20" i="58" s="1"/>
  <c r="F60" i="58" a="1"/>
  <c r="F60" i="58" s="1"/>
  <c r="BV67" i="59" a="1"/>
  <c r="BV67" i="59" s="1"/>
  <c r="G33" i="58" a="1"/>
  <c r="G33" i="58" s="1"/>
  <c r="J59" i="59" a="1"/>
  <c r="J59" i="59" s="1"/>
  <c r="P59" i="59" a="1"/>
  <c r="P59" i="59" s="1"/>
  <c r="G132" i="58" a="1"/>
  <c r="G132" i="58" s="1"/>
  <c r="BV57" i="59" a="1"/>
  <c r="BV57" i="59" s="1"/>
  <c r="E68" i="58" a="1"/>
  <c r="E68" i="58" s="1"/>
  <c r="DE66" i="59" a="1"/>
  <c r="DE66" i="59" s="1"/>
  <c r="CA60" i="59" a="1"/>
  <c r="CA60" i="59" s="1"/>
  <c r="M63" i="59" a="1"/>
  <c r="M63" i="59" s="1"/>
  <c r="E79" i="58" a="1"/>
  <c r="E79" i="58" s="1"/>
  <c r="AH61" i="59" a="1"/>
  <c r="AH61" i="59" s="1"/>
  <c r="DC66" i="59" a="1"/>
  <c r="DC66" i="59" s="1"/>
  <c r="D59" i="59" a="1"/>
  <c r="D59" i="59" s="1"/>
  <c r="G135" i="58" a="1"/>
  <c r="G135" i="58" s="1"/>
  <c r="AF64" i="59" a="1"/>
  <c r="AF64" i="59" s="1"/>
  <c r="C94" i="58" a="1"/>
  <c r="C94" i="58" s="1"/>
  <c r="E48" i="58" a="1"/>
  <c r="E48" i="58" s="1"/>
  <c r="E101" i="58" a="1"/>
  <c r="E101" i="58" s="1"/>
  <c r="DB62" i="59" a="1"/>
  <c r="DB62" i="59" s="1"/>
  <c r="BN59" i="59" a="1"/>
  <c r="BN59" i="59" s="1"/>
  <c r="AD66" i="59" a="1"/>
  <c r="AD66" i="59" s="1"/>
  <c r="AW68" i="59" a="1"/>
  <c r="AW68" i="59" s="1"/>
  <c r="J60" i="59" a="1"/>
  <c r="J60" i="59" s="1"/>
  <c r="CH57" i="59" a="1"/>
  <c r="CH57" i="59" s="1"/>
  <c r="AE66" i="59" a="1"/>
  <c r="AE66" i="59" s="1"/>
  <c r="BV66" i="59" a="1"/>
  <c r="BV66" i="59" s="1"/>
  <c r="Q67" i="59" a="1"/>
  <c r="Q67" i="59" s="1"/>
  <c r="AQ62" i="59" a="1"/>
  <c r="AQ62" i="59" s="1"/>
  <c r="D45" i="58" a="1"/>
  <c r="D45" i="58" s="1"/>
  <c r="D74" i="58" a="1"/>
  <c r="D74" i="58" s="1"/>
  <c r="H76" i="58" a="1"/>
  <c r="H76" i="58" s="1"/>
  <c r="AY68" i="59" a="1"/>
  <c r="AY68" i="59" s="1"/>
  <c r="G83" i="58" a="1"/>
  <c r="G83" i="58" s="1"/>
  <c r="H25" i="58" a="1"/>
  <c r="H25" i="58" s="1"/>
  <c r="AR62" i="59" a="1"/>
  <c r="AR62" i="59" s="1"/>
  <c r="AL63" i="59" a="1"/>
  <c r="AL63" i="59" s="1"/>
  <c r="AY63" i="59" a="1"/>
  <c r="AY63" i="59" s="1"/>
  <c r="AB63" i="59" a="1"/>
  <c r="AB63" i="59" s="1"/>
  <c r="BZ66" i="59" a="1"/>
  <c r="BZ66" i="59" s="1"/>
  <c r="AR58" i="59" a="1"/>
  <c r="AR58" i="59" s="1"/>
  <c r="BI61" i="59" a="1"/>
  <c r="BI61" i="59" s="1"/>
  <c r="T57" i="59" a="1"/>
  <c r="T57" i="59" s="1"/>
  <c r="D52" i="58" a="1"/>
  <c r="D52" i="58" s="1"/>
  <c r="G23" i="58" a="1"/>
  <c r="G23" i="58" s="1"/>
  <c r="C142" i="58" a="1"/>
  <c r="C142" i="58" s="1"/>
  <c r="G69" i="58" a="1"/>
  <c r="G69" i="58" s="1"/>
  <c r="E117" i="58" a="1"/>
  <c r="E117" i="58" s="1"/>
  <c r="CC66" i="59" a="1"/>
  <c r="CC66" i="59" s="1"/>
  <c r="AK59" i="59" a="1"/>
  <c r="AK59" i="59" s="1"/>
  <c r="G106" i="58" a="1"/>
  <c r="G106" i="58" s="1"/>
  <c r="BD63" i="59" a="1"/>
  <c r="BD63" i="59" s="1"/>
  <c r="BS61" i="59" a="1"/>
  <c r="BS61" i="59" s="1"/>
  <c r="CC65" i="59" a="1"/>
  <c r="CC65" i="59" s="1"/>
  <c r="BD61" i="59" a="1"/>
  <c r="BD61" i="59" s="1"/>
  <c r="C110" i="58" a="1"/>
  <c r="C110" i="58" s="1"/>
  <c r="DB59" i="59" a="1"/>
  <c r="DB59" i="59" s="1"/>
  <c r="E66" i="58" a="1"/>
  <c r="E66" i="58" s="1"/>
  <c r="BU65" i="59" a="1"/>
  <c r="BU65" i="59" s="1"/>
  <c r="O65" i="59" a="1"/>
  <c r="O65" i="59" s="1"/>
  <c r="AH63" i="59" a="1"/>
  <c r="AH63" i="59" s="1"/>
  <c r="H63" i="58" a="1"/>
  <c r="H63" i="58" s="1"/>
  <c r="C69" i="58" a="1"/>
  <c r="C69" i="58" s="1"/>
  <c r="CB66" i="59" a="1"/>
  <c r="CB66" i="59" s="1"/>
  <c r="BH61" i="59" a="1"/>
  <c r="BH61" i="59" s="1"/>
  <c r="AV68" i="59" a="1"/>
  <c r="AV68" i="59" s="1"/>
  <c r="D73" i="58" a="1"/>
  <c r="D73" i="58" s="1"/>
  <c r="Q59" i="59" a="1"/>
  <c r="Q59" i="59" s="1"/>
  <c r="BD60" i="59" a="1"/>
  <c r="BD60" i="59" s="1"/>
  <c r="BR59" i="59" a="1"/>
  <c r="BR59" i="59" s="1"/>
  <c r="AO62" i="59" a="1"/>
  <c r="AO62" i="59" s="1"/>
  <c r="AT64" i="59" a="1"/>
  <c r="AT64" i="59" s="1"/>
  <c r="H29" i="58" a="1"/>
  <c r="H29" i="58" s="1"/>
  <c r="AR65" i="59" a="1"/>
  <c r="AR65" i="59" s="1"/>
  <c r="E22" i="58" a="1"/>
  <c r="E22" i="58" s="1"/>
  <c r="DH63" i="59" a="1"/>
  <c r="DH63" i="59" s="1"/>
  <c r="CX58" i="59" a="1"/>
  <c r="CX58" i="59" s="1"/>
  <c r="H64" i="59" a="1"/>
  <c r="H64" i="59" s="1"/>
  <c r="E131" i="58" a="1"/>
  <c r="E131" i="58" s="1"/>
  <c r="C132" i="58" a="1"/>
  <c r="C132" i="58" s="1"/>
  <c r="CJ57" i="59" a="1"/>
  <c r="CJ57" i="59" s="1"/>
  <c r="CE63" i="59" a="1"/>
  <c r="CE63" i="59" s="1"/>
  <c r="I61" i="59" a="1"/>
  <c r="I61" i="59" s="1"/>
  <c r="AA60" i="59" a="1"/>
  <c r="AA60" i="59" s="1"/>
  <c r="BE65" i="59" a="1"/>
  <c r="BE65" i="59" s="1"/>
  <c r="AM65" i="59" a="1"/>
  <c r="AM65" i="59" s="1"/>
  <c r="AD60" i="59" a="1"/>
  <c r="AD60" i="59" s="1"/>
  <c r="AQ64" i="59" a="1"/>
  <c r="AQ64" i="59" s="1"/>
  <c r="DA60" i="59" a="1"/>
  <c r="DA60" i="59" s="1"/>
  <c r="CD57" i="59" a="1"/>
  <c r="CD57" i="59" s="1"/>
  <c r="CB60" i="59" a="1"/>
  <c r="CB60" i="59" s="1"/>
  <c r="CU66" i="59" a="1"/>
  <c r="CU66" i="59" s="1"/>
  <c r="DB66" i="59" a="1"/>
  <c r="DB66" i="59" s="1"/>
  <c r="F112" i="58" a="1"/>
  <c r="F112" i="58" s="1"/>
  <c r="S66" i="59" a="1"/>
  <c r="S66" i="59" s="1"/>
  <c r="C114" i="58" a="1"/>
  <c r="C114" i="58" s="1"/>
  <c r="DG62" i="59" a="1"/>
  <c r="DG62" i="59" s="1"/>
  <c r="BQ59" i="59" a="1"/>
  <c r="BQ59" i="59" s="1"/>
  <c r="N59" i="59" a="1"/>
  <c r="N59" i="59" s="1"/>
  <c r="CR63" i="59" a="1"/>
  <c r="CR63" i="59" s="1"/>
  <c r="E43" i="58" a="1"/>
  <c r="E43" i="58" s="1"/>
  <c r="T63" i="59" a="1"/>
  <c r="T63" i="59" s="1"/>
  <c r="F20" i="58" a="1"/>
  <c r="F20" i="58" s="1"/>
  <c r="G61" i="59" a="1"/>
  <c r="G61" i="59" s="1"/>
  <c r="AF60" i="59" a="1"/>
  <c r="AF60" i="59" s="1"/>
  <c r="C105" i="58" a="1"/>
  <c r="C105" i="58" s="1"/>
  <c r="D18" i="58" a="1"/>
  <c r="D18" i="58" s="1"/>
  <c r="BP60" i="59" a="1"/>
  <c r="BP60" i="59" s="1"/>
  <c r="L67" i="59" a="1"/>
  <c r="L67" i="59" s="1"/>
  <c r="J62" i="59" a="1"/>
  <c r="J62" i="59" s="1"/>
  <c r="AU68" i="59" a="1"/>
  <c r="AU68" i="59" s="1"/>
  <c r="CT68" i="59" a="1"/>
  <c r="CT68" i="59" s="1"/>
  <c r="DB68" i="59" a="1"/>
  <c r="DB68" i="59" s="1"/>
  <c r="AJ66" i="59" a="1"/>
  <c r="AJ66" i="59" s="1"/>
  <c r="DC64" i="59" a="1"/>
  <c r="DC64" i="59" s="1"/>
  <c r="H81" i="58" a="1"/>
  <c r="H81" i="58" s="1"/>
  <c r="BU67" i="59" a="1"/>
  <c r="BU67" i="59" s="1"/>
  <c r="F119" i="58" a="1"/>
  <c r="F119" i="58" s="1"/>
  <c r="Z63" i="59" a="1"/>
  <c r="Z63" i="59" s="1"/>
  <c r="BS68" i="59" a="1"/>
  <c r="BS68" i="59" s="1"/>
  <c r="M61" i="59" a="1"/>
  <c r="M61" i="59" s="1"/>
  <c r="V60" i="59" a="1"/>
  <c r="V60" i="59" s="1"/>
  <c r="AK67" i="59" a="1"/>
  <c r="AK67" i="59" s="1"/>
  <c r="E97" i="58" a="1"/>
  <c r="E97" i="58" s="1"/>
  <c r="BR65" i="59" a="1"/>
  <c r="BR65" i="59" s="1"/>
  <c r="AL68" i="59" a="1"/>
  <c r="AL68" i="59" s="1"/>
  <c r="H93" i="58" a="1"/>
  <c r="H93" i="58" s="1"/>
  <c r="H124" i="58" a="1"/>
  <c r="H124" i="58" s="1"/>
  <c r="BR66" i="59" a="1"/>
  <c r="BR66" i="59" s="1"/>
  <c r="BJ68" i="59" a="1"/>
  <c r="BJ68" i="59" s="1"/>
  <c r="CV58" i="59" a="1"/>
  <c r="CV58" i="59" s="1"/>
  <c r="G57" i="58" a="1"/>
  <c r="G57" i="58" s="1"/>
  <c r="F106" i="58" a="1"/>
  <c r="F106" i="58" s="1"/>
  <c r="AO66" i="59" a="1"/>
  <c r="AO66" i="59" s="1"/>
  <c r="AH65" i="59" a="1"/>
  <c r="AH65" i="59" s="1"/>
  <c r="W64" i="59" a="1"/>
  <c r="W64" i="59" s="1"/>
  <c r="D64" i="59" a="1"/>
  <c r="D64" i="59" s="1"/>
  <c r="D22" i="58" a="1"/>
  <c r="D22" i="58" s="1"/>
  <c r="G72" i="58" a="1"/>
  <c r="G72" i="58" s="1"/>
  <c r="CT62" i="59" a="1"/>
  <c r="CT62" i="59" s="1"/>
  <c r="AE60" i="59" a="1"/>
  <c r="AE60" i="59" s="1"/>
  <c r="AD64" i="59" a="1"/>
  <c r="AD64" i="59" s="1"/>
  <c r="G103" i="58" a="1"/>
  <c r="G103" i="58" s="1"/>
  <c r="CP67" i="59" a="1"/>
  <c r="CP67" i="59" s="1"/>
  <c r="G46" i="58" a="1"/>
  <c r="G46" i="58" s="1"/>
  <c r="G63" i="58" a="1"/>
  <c r="G63" i="58" s="1"/>
  <c r="AB66" i="59" a="1"/>
  <c r="AB66" i="59" s="1"/>
  <c r="AA63" i="59" a="1"/>
  <c r="AA63" i="59" s="1"/>
  <c r="CI59" i="59" a="1"/>
  <c r="CI59" i="59" s="1"/>
  <c r="BX61" i="59" a="1"/>
  <c r="BX61" i="59" s="1"/>
  <c r="F118" i="58" a="1"/>
  <c r="F118" i="58" s="1"/>
  <c r="BJ63" i="59" a="1"/>
  <c r="BJ63" i="59" s="1"/>
  <c r="AD56" i="59" a="1"/>
  <c r="AD56" i="59" s="1"/>
  <c r="BT56" i="59" a="1"/>
  <c r="BT56" i="59" s="1"/>
  <c r="AN60" i="59" a="1"/>
  <c r="AN60" i="59" s="1"/>
  <c r="H140" i="58" a="1"/>
  <c r="H140" i="58" s="1"/>
  <c r="DD62" i="59" a="1"/>
  <c r="DD62" i="59" s="1"/>
  <c r="E20" i="58" a="1"/>
  <c r="E20" i="58" s="1"/>
  <c r="T68" i="59" a="1"/>
  <c r="T68" i="59" s="1"/>
  <c r="H100" i="58" a="1"/>
  <c r="H100" i="58" s="1"/>
  <c r="AJ62" i="59" a="1"/>
  <c r="AJ62" i="59" s="1"/>
  <c r="AH60" i="59" a="1"/>
  <c r="AH60" i="59" s="1"/>
  <c r="E84" i="58" a="1"/>
  <c r="E84" i="58" s="1"/>
  <c r="CL67" i="59" a="1"/>
  <c r="CL67" i="59" s="1"/>
  <c r="D103" i="58" a="1"/>
  <c r="D103" i="58" s="1"/>
  <c r="W68" i="59" a="1"/>
  <c r="W68" i="59" s="1"/>
  <c r="Z59" i="59" a="1"/>
  <c r="Z59" i="59" s="1"/>
  <c r="J58" i="59" a="1"/>
  <c r="J58" i="59" s="1"/>
  <c r="CY64" i="59" a="1"/>
  <c r="CY64" i="59" s="1"/>
  <c r="BT59" i="59" a="1"/>
  <c r="BT59" i="59" s="1"/>
  <c r="D76" i="58" a="1"/>
  <c r="D76" i="58" s="1"/>
  <c r="DH56" i="59" a="1"/>
  <c r="DH56" i="59" s="1"/>
  <c r="CQ56" i="59" a="1"/>
  <c r="CQ56" i="59" s="1"/>
  <c r="AA56" i="59" a="1"/>
  <c r="AA56" i="59" s="1"/>
  <c r="B119" i="58" a="1"/>
  <c r="B119" i="58" s="1"/>
  <c r="B111" i="58" a="1"/>
  <c r="B111" i="58" s="1"/>
  <c r="BH56" i="59" a="1"/>
  <c r="BH56" i="59" s="1"/>
  <c r="B26" i="58" a="1"/>
  <c r="B26" i="58" s="1"/>
  <c r="CF56" i="59" a="1"/>
  <c r="CF56" i="59" s="1"/>
  <c r="K57" i="59" a="1"/>
  <c r="K57" i="59" s="1"/>
  <c r="AL64" i="59" a="1"/>
  <c r="AL64" i="59" s="1"/>
  <c r="G34" i="58" a="1"/>
  <c r="G34" i="58" s="1"/>
  <c r="BH68" i="59" a="1"/>
  <c r="BH68" i="59" s="1"/>
  <c r="D116" i="58" a="1"/>
  <c r="D116" i="58" s="1"/>
  <c r="D91" i="58" a="1"/>
  <c r="D91" i="58" s="1"/>
  <c r="X60" i="59" a="1"/>
  <c r="X60" i="59" s="1"/>
  <c r="AD57" i="59" a="1"/>
  <c r="AD57" i="59" s="1"/>
  <c r="C108" i="58" a="1"/>
  <c r="C108" i="58" s="1"/>
  <c r="F97" i="58" a="1"/>
  <c r="F97" i="58" s="1"/>
  <c r="E45" i="58" a="1"/>
  <c r="E45" i="58" s="1"/>
  <c r="E105" i="58" a="1"/>
  <c r="E105" i="58" s="1"/>
  <c r="CG57" i="59" a="1"/>
  <c r="CG57" i="59" s="1"/>
  <c r="BK63" i="59" a="1"/>
  <c r="BK63" i="59" s="1"/>
  <c r="AD65" i="59" a="1"/>
  <c r="AD65" i="59" s="1"/>
  <c r="AN68" i="59" a="1"/>
  <c r="AN68" i="59" s="1"/>
  <c r="H58" i="59" a="1"/>
  <c r="H58" i="59" s="1"/>
  <c r="K64" i="59" a="1"/>
  <c r="K64" i="59" s="1"/>
  <c r="DF58" i="59" a="1"/>
  <c r="DF58" i="59" s="1"/>
  <c r="CY59" i="59" a="1"/>
  <c r="CY59" i="59" s="1"/>
  <c r="BV58" i="59" a="1"/>
  <c r="BV58" i="59" s="1"/>
  <c r="H55" i="58" a="1"/>
  <c r="H55" i="58" s="1"/>
  <c r="C86" i="58" a="1"/>
  <c r="C86" i="58" s="1"/>
  <c r="C33" i="58" a="1"/>
  <c r="C33" i="58" s="1"/>
  <c r="CF64" i="59" a="1"/>
  <c r="CF64" i="59" s="1"/>
  <c r="F19" i="58" a="1"/>
  <c r="F19" i="58" s="1"/>
  <c r="G97" i="58" a="1"/>
  <c r="G97" i="58" s="1"/>
  <c r="CB63" i="59" a="1"/>
  <c r="CB63" i="59" s="1"/>
  <c r="BF57" i="59" a="1"/>
  <c r="BF57" i="59" s="1"/>
  <c r="AT63" i="59" a="1"/>
  <c r="AT63" i="59" s="1"/>
  <c r="E24" i="58" a="1"/>
  <c r="E24" i="58" s="1"/>
  <c r="AW61" i="59" a="1"/>
  <c r="AW61" i="59" s="1"/>
  <c r="AY67" i="59" a="1"/>
  <c r="AY67" i="59" s="1"/>
  <c r="BQ66" i="59" a="1"/>
  <c r="BQ66" i="59" s="1"/>
  <c r="D30" i="58" a="1"/>
  <c r="D30" i="58" s="1"/>
  <c r="H52" i="58" a="1"/>
  <c r="H52" i="58" s="1"/>
  <c r="H115" i="58" a="1"/>
  <c r="H115" i="58" s="1"/>
  <c r="CL60" i="59" a="1"/>
  <c r="CL60" i="59" s="1"/>
  <c r="G105" i="58" a="1"/>
  <c r="G105" i="58" s="1"/>
  <c r="AP58" i="59" a="1"/>
  <c r="AP58" i="59" s="1"/>
  <c r="CY57" i="59" a="1"/>
  <c r="CY57" i="59" s="1"/>
  <c r="BJ59" i="59" a="1"/>
  <c r="BJ59" i="59" s="1"/>
  <c r="BJ57" i="59" a="1"/>
  <c r="BJ57" i="59" s="1"/>
  <c r="C139" i="58" a="1"/>
  <c r="C139" i="58" s="1"/>
  <c r="T61" i="59" a="1"/>
  <c r="T61" i="59" s="1"/>
  <c r="C127" i="58" a="1"/>
  <c r="C127" i="58" s="1"/>
  <c r="BY57" i="59" a="1"/>
  <c r="BY57" i="59" s="1"/>
  <c r="DH58" i="59" a="1"/>
  <c r="DH58" i="59" s="1"/>
  <c r="D113" i="58" a="1"/>
  <c r="D113" i="58" s="1"/>
  <c r="X68" i="59" a="1"/>
  <c r="X68" i="59" s="1"/>
  <c r="CP61" i="59" a="1"/>
  <c r="CP61" i="59" s="1"/>
  <c r="BK62" i="59" a="1"/>
  <c r="BK62" i="59" s="1"/>
  <c r="F142" i="58" a="1"/>
  <c r="F142" i="58" s="1"/>
  <c r="BG61" i="59" a="1"/>
  <c r="BG61" i="59" s="1"/>
  <c r="CA64" i="59" a="1"/>
  <c r="CA64" i="59" s="1"/>
  <c r="C35" i="58" a="1"/>
  <c r="C35" i="58" s="1"/>
  <c r="F17" i="58"/>
  <c r="BB60" i="59" a="1"/>
  <c r="BB60" i="59" s="1"/>
  <c r="BP68" i="59" a="1"/>
  <c r="BP68" i="59" s="1"/>
  <c r="AN67" i="59" a="1"/>
  <c r="AN67" i="59" s="1"/>
  <c r="G141" i="58" a="1"/>
  <c r="G141" i="58" s="1"/>
  <c r="G57" i="59" a="1"/>
  <c r="G57" i="59" s="1"/>
  <c r="F60" i="59" a="1"/>
  <c r="F60" i="59" s="1"/>
  <c r="AU66" i="59" a="1"/>
  <c r="AU66" i="59" s="1"/>
  <c r="N57" i="59" a="1"/>
  <c r="N57" i="59" s="1"/>
  <c r="AT65" i="59" a="1"/>
  <c r="AT65" i="59" s="1"/>
  <c r="CY62" i="59" a="1"/>
  <c r="CY62" i="59" s="1"/>
  <c r="H49" i="58" a="1"/>
  <c r="H49" i="58" s="1"/>
  <c r="P64" i="59" a="1"/>
  <c r="P64" i="59" s="1"/>
  <c r="D57" i="58" a="1"/>
  <c r="D57" i="58" s="1"/>
  <c r="CX64" i="59" a="1"/>
  <c r="CX64" i="59" s="1"/>
  <c r="AS61" i="59" a="1"/>
  <c r="AS61" i="59" s="1"/>
  <c r="Y58" i="59" a="1"/>
  <c r="Y58" i="59" s="1"/>
  <c r="CP64" i="59" a="1"/>
  <c r="CP64" i="59" s="1"/>
  <c r="E140" i="58" a="1"/>
  <c r="E140" i="58" s="1"/>
  <c r="I65" i="59" a="1"/>
  <c r="I65" i="59" s="1"/>
  <c r="G20" i="58" a="1"/>
  <c r="G20" i="58" s="1"/>
  <c r="AR61" i="59" a="1"/>
  <c r="AR61" i="59" s="1"/>
  <c r="O61" i="59" a="1"/>
  <c r="O61" i="59" s="1"/>
  <c r="G87" i="58" a="1"/>
  <c r="G87" i="58" s="1"/>
  <c r="H88" i="58" a="1"/>
  <c r="H88" i="58" s="1"/>
  <c r="BD68" i="59" a="1"/>
  <c r="BD68" i="59" s="1"/>
  <c r="G54" i="58" a="1"/>
  <c r="G54" i="58" s="1"/>
  <c r="BA61" i="59" a="1"/>
  <c r="BA61" i="59" s="1"/>
  <c r="E55" i="58" a="1"/>
  <c r="E55" i="58" s="1"/>
  <c r="H34" i="58" a="1"/>
  <c r="H34" i="58" s="1"/>
  <c r="CC68" i="59" a="1"/>
  <c r="CC68" i="59" s="1"/>
  <c r="F68" i="58" a="1"/>
  <c r="F68" i="58" s="1"/>
  <c r="S67" i="59" a="1"/>
  <c r="S67" i="59" s="1"/>
  <c r="CG66" i="59" a="1"/>
  <c r="CG66" i="59" s="1"/>
  <c r="C55" i="58" a="1"/>
  <c r="C55" i="58" s="1"/>
  <c r="F24" i="58" a="1"/>
  <c r="F24" i="58" s="1"/>
  <c r="AC62" i="59" a="1"/>
  <c r="AC62" i="59" s="1"/>
  <c r="W59" i="59" a="1"/>
  <c r="W59" i="59" s="1"/>
  <c r="AJ68" i="59" a="1"/>
  <c r="AJ68" i="59" s="1"/>
  <c r="DG63" i="59" a="1"/>
  <c r="DG63" i="59" s="1"/>
  <c r="CQ67" i="59" a="1"/>
  <c r="CQ67" i="59" s="1"/>
  <c r="AY64" i="59" a="1"/>
  <c r="AY64" i="59" s="1"/>
  <c r="G35" i="58" a="1"/>
  <c r="G35" i="58" s="1"/>
  <c r="BH63" i="59" a="1"/>
  <c r="BH63" i="59" s="1"/>
  <c r="F69" i="58" a="1"/>
  <c r="F69" i="58" s="1"/>
  <c r="D68" i="58" a="1"/>
  <c r="D68" i="58" s="1"/>
  <c r="C103" i="58" a="1"/>
  <c r="C103" i="58" s="1"/>
  <c r="CM58" i="59" a="1"/>
  <c r="CM58" i="59" s="1"/>
  <c r="G126" i="58" a="1"/>
  <c r="G126" i="58" s="1"/>
  <c r="CO68" i="59" a="1"/>
  <c r="CO68" i="59" s="1"/>
  <c r="AV62" i="59" a="1"/>
  <c r="AV62" i="59" s="1"/>
  <c r="CA65" i="59" a="1"/>
  <c r="CA65" i="59" s="1"/>
  <c r="D50" i="58" a="1"/>
  <c r="D50" i="58" s="1"/>
  <c r="CJ67" i="59" a="1"/>
  <c r="CJ67" i="59" s="1"/>
  <c r="BQ63" i="59" a="1"/>
  <c r="BQ63" i="59" s="1"/>
  <c r="G49" i="58" a="1"/>
  <c r="G49" i="58" s="1"/>
  <c r="BZ63" i="59" a="1"/>
  <c r="BZ63" i="59" s="1"/>
  <c r="F89" i="58" a="1"/>
  <c r="F89" i="58" s="1"/>
  <c r="C48" i="58" a="1"/>
  <c r="C48" i="58" s="1"/>
  <c r="H120" i="58" a="1"/>
  <c r="H120" i="58" s="1"/>
  <c r="CF68" i="59" a="1"/>
  <c r="CF68" i="59" s="1"/>
  <c r="H35" i="58" a="1"/>
  <c r="H35" i="58" s="1"/>
  <c r="E29" i="58" a="1"/>
  <c r="E29" i="58" s="1"/>
  <c r="BG68" i="59" a="1"/>
  <c r="BG68" i="59" s="1"/>
  <c r="U57" i="59" a="1"/>
  <c r="U57" i="59" s="1"/>
  <c r="W66" i="59" a="1"/>
  <c r="W66" i="59" s="1"/>
  <c r="D83" i="58" a="1"/>
  <c r="D83" i="58" s="1"/>
  <c r="L61" i="59" a="1"/>
  <c r="L61" i="59" s="1"/>
  <c r="AI64" i="59" a="1"/>
  <c r="AI64" i="59" s="1"/>
  <c r="N63" i="59" a="1"/>
  <c r="N63" i="59" s="1"/>
  <c r="CK65" i="59" a="1"/>
  <c r="CK65" i="59" s="1"/>
  <c r="DF60" i="59" a="1"/>
  <c r="DF60" i="59" s="1"/>
  <c r="AA57" i="59" a="1"/>
  <c r="AA57" i="59" s="1"/>
  <c r="H59" i="59" a="1"/>
  <c r="H59" i="59" s="1"/>
  <c r="CW64" i="59" a="1"/>
  <c r="CW64" i="59" s="1"/>
  <c r="AG63" i="59" a="1"/>
  <c r="AG63" i="59" s="1"/>
  <c r="AU58" i="59" a="1"/>
  <c r="AU58" i="59" s="1"/>
  <c r="D111" i="58" a="1"/>
  <c r="D111" i="58" s="1"/>
  <c r="BI64" i="59" a="1"/>
  <c r="BI64" i="59" s="1"/>
  <c r="X67" i="59" a="1"/>
  <c r="X67" i="59" s="1"/>
  <c r="L57" i="59" a="1"/>
  <c r="L57" i="59" s="1"/>
  <c r="BE66" i="59" a="1"/>
  <c r="BE66" i="59" s="1"/>
  <c r="AT67" i="59" a="1"/>
  <c r="AT67" i="59" s="1"/>
  <c r="E39" i="58" a="1"/>
  <c r="E39" i="58" s="1"/>
  <c r="BT67" i="59" a="1"/>
  <c r="BT67" i="59" s="1"/>
  <c r="AQ67" i="59" a="1"/>
  <c r="AQ67" i="59" s="1"/>
  <c r="H61" i="59" a="1"/>
  <c r="H61" i="59" s="1"/>
  <c r="F67" i="59" a="1"/>
  <c r="F67" i="59" s="1"/>
  <c r="C80" i="58" a="1"/>
  <c r="C80" i="58" s="1"/>
  <c r="D65" i="58" a="1"/>
  <c r="D65" i="58" s="1"/>
  <c r="G67" i="58" a="1"/>
  <c r="G67" i="58" s="1"/>
  <c r="C78" i="58" a="1"/>
  <c r="C78" i="58" s="1"/>
  <c r="D56" i="58" a="1"/>
  <c r="D56" i="58" s="1"/>
  <c r="T60" i="59" a="1"/>
  <c r="T60" i="59" s="1"/>
  <c r="G78" i="58" a="1"/>
  <c r="G78" i="58" s="1"/>
  <c r="E142" i="58" a="1"/>
  <c r="E142" i="58" s="1"/>
  <c r="C85" i="58" a="1"/>
  <c r="C85" i="58" s="1"/>
  <c r="F113" i="58" a="1"/>
  <c r="F113" i="58" s="1"/>
  <c r="C26" i="58" a="1"/>
  <c r="C26" i="58" s="1"/>
  <c r="BB63" i="59" a="1"/>
  <c r="BB63" i="59" s="1"/>
  <c r="AY59" i="59" a="1"/>
  <c r="AY59" i="59" s="1"/>
  <c r="B133" i="58" a="1"/>
  <c r="B133" i="58" s="1"/>
  <c r="CR57" i="59" a="1"/>
  <c r="CR57" i="59" s="1"/>
  <c r="D41" i="58" a="1"/>
  <c r="D41" i="58" s="1"/>
  <c r="BY68" i="59" a="1"/>
  <c r="BY68" i="59" s="1"/>
  <c r="H77" i="58" a="1"/>
  <c r="H77" i="58" s="1"/>
  <c r="F59" i="58" a="1"/>
  <c r="F59" i="58" s="1"/>
  <c r="Z61" i="59" a="1"/>
  <c r="Z61" i="59" s="1"/>
  <c r="CW67" i="59" a="1"/>
  <c r="CW67" i="59" s="1"/>
  <c r="BM56" i="59" a="1"/>
  <c r="BM56" i="59" s="1"/>
  <c r="C62" i="58" a="1"/>
  <c r="C62" i="58" s="1"/>
  <c r="E91" i="58" a="1"/>
  <c r="E91" i="58" s="1"/>
  <c r="D24" i="58" a="1"/>
  <c r="D24" i="58" s="1"/>
  <c r="BT64" i="59" a="1"/>
  <c r="BT64" i="59" s="1"/>
  <c r="BQ64" i="59" a="1"/>
  <c r="BQ64" i="59" s="1"/>
  <c r="BL60" i="59" a="1"/>
  <c r="BL60" i="59" s="1"/>
  <c r="DE68" i="59" a="1"/>
  <c r="DE68" i="59" s="1"/>
  <c r="AZ60" i="59" a="1"/>
  <c r="AZ60" i="59" s="1"/>
  <c r="AU64" i="59" a="1"/>
  <c r="AU64" i="59" s="1"/>
  <c r="CF61" i="59" a="1"/>
  <c r="CF61" i="59" s="1"/>
  <c r="BY64" i="59" a="1"/>
  <c r="BY64" i="59" s="1"/>
  <c r="CD67" i="59" a="1"/>
  <c r="CD67" i="59" s="1"/>
  <c r="CA63" i="59" a="1"/>
  <c r="CA63" i="59" s="1"/>
  <c r="BS67" i="59" a="1"/>
  <c r="BS67" i="59" s="1"/>
  <c r="C65" i="58" a="1"/>
  <c r="C65" i="58" s="1"/>
  <c r="AC58" i="59" a="1"/>
  <c r="AC58" i="59" s="1"/>
  <c r="CV66" i="59" a="1"/>
  <c r="CV66" i="59" s="1"/>
  <c r="BK56" i="59" a="1"/>
  <c r="BK56" i="59" s="1"/>
  <c r="CE56" i="59" a="1"/>
  <c r="CE56" i="59" s="1"/>
  <c r="B33" i="58" a="1"/>
  <c r="B33" i="58" s="1"/>
  <c r="B81" i="58" a="1"/>
  <c r="B81" i="58" s="1"/>
  <c r="CH56" i="59" a="1"/>
  <c r="CH56" i="59" s="1"/>
  <c r="J56" i="59" a="1"/>
  <c r="J56" i="59" s="1"/>
  <c r="B34" i="58" a="1"/>
  <c r="B34" i="58" s="1"/>
  <c r="B52" i="58" a="1"/>
  <c r="B52" i="58" s="1"/>
  <c r="BR56" i="59" a="1"/>
  <c r="BR56" i="59" s="1"/>
  <c r="G19" i="58" a="1"/>
  <c r="G19" i="58" s="1"/>
  <c r="E18" i="58" a="1"/>
  <c r="E18" i="58" s="1"/>
  <c r="BO60" i="59" a="1"/>
  <c r="BO60" i="59" s="1"/>
  <c r="DD63" i="59" a="1"/>
  <c r="DD63" i="59" s="1"/>
  <c r="F133" i="58" a="1"/>
  <c r="F133" i="58" s="1"/>
  <c r="G31" i="58" a="1"/>
  <c r="G31" i="58" s="1"/>
  <c r="T64" i="59" a="1"/>
  <c r="T64" i="59" s="1"/>
  <c r="DG60" i="59" a="1"/>
  <c r="DG60" i="59" s="1"/>
  <c r="CO66" i="59" a="1"/>
  <c r="CO66" i="59" s="1"/>
  <c r="V58" i="59" a="1"/>
  <c r="V58" i="59" s="1"/>
  <c r="E113" i="58" a="1"/>
  <c r="E113" i="58" s="1"/>
  <c r="AC67" i="59" a="1"/>
  <c r="AC67" i="59" s="1"/>
  <c r="BU64" i="59" a="1"/>
  <c r="BU64" i="59" s="1"/>
  <c r="E66" i="59" a="1"/>
  <c r="E66" i="59" s="1"/>
  <c r="Z65" i="59" a="1"/>
  <c r="Z65" i="59" s="1"/>
  <c r="AI67" i="59" a="1"/>
  <c r="AI67" i="59" s="1"/>
  <c r="CP66" i="59" a="1"/>
  <c r="CP66" i="59" s="1"/>
  <c r="X61" i="59" a="1"/>
  <c r="X61" i="59" s="1"/>
  <c r="AH67" i="59" a="1"/>
  <c r="AH67" i="59" s="1"/>
  <c r="C136" i="58" a="1"/>
  <c r="C136" i="58" s="1"/>
  <c r="CB62" i="59" a="1"/>
  <c r="CB62" i="59" s="1"/>
  <c r="BB62" i="59" a="1"/>
  <c r="BB62" i="59" s="1"/>
  <c r="F136" i="58" a="1"/>
  <c r="F136" i="58" s="1"/>
  <c r="L59" i="59" a="1"/>
  <c r="L59" i="59" s="1"/>
  <c r="G119" i="58" a="1"/>
  <c r="G119" i="58" s="1"/>
  <c r="CH61" i="59" a="1"/>
  <c r="CH61" i="59" s="1"/>
  <c r="BD67" i="59" a="1"/>
  <c r="BD67" i="59" s="1"/>
  <c r="C70" i="58" a="1"/>
  <c r="C70" i="58" s="1"/>
  <c r="F70" i="58" a="1"/>
  <c r="F70" i="58" s="1"/>
  <c r="CW57" i="59" a="1"/>
  <c r="CW57" i="59" s="1"/>
  <c r="C100" i="58" a="1"/>
  <c r="C100" i="58" s="1"/>
  <c r="AC68" i="59" a="1"/>
  <c r="AC68" i="59" s="1"/>
  <c r="H75" i="58" a="1"/>
  <c r="H75" i="58" s="1"/>
  <c r="G102" i="58" a="1"/>
  <c r="G102" i="58" s="1"/>
  <c r="H48" i="58" a="1"/>
  <c r="H48" i="58" s="1"/>
  <c r="CH65" i="59" a="1"/>
  <c r="CH65" i="59" s="1"/>
  <c r="C53" i="58" a="1"/>
  <c r="C53" i="58" s="1"/>
  <c r="AP65" i="59" a="1"/>
  <c r="AP65" i="59" s="1"/>
  <c r="D139" i="58" a="1"/>
  <c r="D139" i="58" s="1"/>
  <c r="F66" i="59" a="1"/>
  <c r="F66" i="59" s="1"/>
  <c r="C91" i="58" a="1"/>
  <c r="C91" i="58" s="1"/>
  <c r="G110" i="58" a="1"/>
  <c r="G110" i="58" s="1"/>
  <c r="F74" i="58" a="1"/>
  <c r="F74" i="58" s="1"/>
  <c r="AV66" i="59" a="1"/>
  <c r="AV66" i="59" s="1"/>
  <c r="G44" i="58" a="1"/>
  <c r="G44" i="58" s="1"/>
  <c r="Q57" i="59" a="1"/>
  <c r="Q57" i="59" s="1"/>
  <c r="P67" i="59" a="1"/>
  <c r="P67" i="59" s="1"/>
  <c r="Q65" i="59" a="1"/>
  <c r="Q65" i="59" s="1"/>
  <c r="BS62" i="59" a="1"/>
  <c r="BS62" i="59" s="1"/>
  <c r="C44" i="58" a="1"/>
  <c r="C44" i="58" s="1"/>
  <c r="BH64" i="59" a="1"/>
  <c r="BH64" i="59" s="1"/>
  <c r="E92" i="58" a="1"/>
  <c r="E92" i="58" s="1"/>
  <c r="F92" i="58" a="1"/>
  <c r="F92" i="58" s="1"/>
  <c r="CU68" i="59" a="1"/>
  <c r="CU68" i="59" s="1"/>
  <c r="CV65" i="59" a="1"/>
  <c r="CV65" i="59" s="1"/>
  <c r="R67" i="59" a="1"/>
  <c r="R67" i="59" s="1"/>
  <c r="C141" i="58" a="1"/>
  <c r="C141" i="58" s="1"/>
  <c r="G98" i="58" a="1"/>
  <c r="G98" i="58" s="1"/>
  <c r="C58" i="58" a="1"/>
  <c r="C58" i="58" s="1"/>
  <c r="E37" i="58" a="1"/>
  <c r="E37" i="58" s="1"/>
  <c r="BF61" i="59" a="1"/>
  <c r="BF61" i="59" s="1"/>
  <c r="BR68" i="59" a="1"/>
  <c r="BR68" i="59" s="1"/>
  <c r="BE60" i="59" a="1"/>
  <c r="BE60" i="59" s="1"/>
  <c r="BV63" i="59" a="1"/>
  <c r="BV63" i="59" s="1"/>
  <c r="AX63" i="59" a="1"/>
  <c r="AX63" i="59" s="1"/>
  <c r="D100" i="58" a="1"/>
  <c r="D100" i="58" s="1"/>
  <c r="CX57" i="59" a="1"/>
  <c r="CX57" i="59" s="1"/>
  <c r="CO58" i="59" a="1"/>
  <c r="CO58" i="59" s="1"/>
  <c r="E118" i="58" a="1"/>
  <c r="E118" i="58" s="1"/>
  <c r="CR68" i="59" a="1"/>
  <c r="CR68" i="59" s="1"/>
  <c r="AO60" i="59" a="1"/>
  <c r="AO60" i="59" s="1"/>
  <c r="CT66" i="59" a="1"/>
  <c r="CT66" i="59" s="1"/>
  <c r="X65" i="59" a="1"/>
  <c r="X65" i="59" s="1"/>
  <c r="AT60" i="59" a="1"/>
  <c r="AT60" i="59" s="1"/>
  <c r="D51" i="58" a="1"/>
  <c r="D51" i="58" s="1"/>
  <c r="BK67" i="59" a="1"/>
  <c r="BK67" i="59" s="1"/>
  <c r="CE68" i="59" a="1"/>
  <c r="CE68" i="59" s="1"/>
  <c r="CQ65" i="59" a="1"/>
  <c r="CQ65" i="59" s="1"/>
  <c r="BJ61" i="59" a="1"/>
  <c r="BJ61" i="59" s="1"/>
  <c r="BV59" i="59" a="1"/>
  <c r="BV59" i="59" s="1"/>
  <c r="G111" i="58" a="1"/>
  <c r="G111" i="58" s="1"/>
  <c r="DB67" i="59" a="1"/>
  <c r="DB67" i="59" s="1"/>
  <c r="AB61" i="59" a="1"/>
  <c r="AB61" i="59" s="1"/>
  <c r="C88" i="58" a="1"/>
  <c r="C88" i="58" s="1"/>
  <c r="DD67" i="59" a="1"/>
  <c r="DD67" i="59" s="1"/>
  <c r="AX64" i="59" a="1"/>
  <c r="AX64" i="59" s="1"/>
  <c r="CP57" i="59" a="1"/>
  <c r="CP57" i="59" s="1"/>
  <c r="C54" i="58" a="1"/>
  <c r="C54" i="58" s="1"/>
  <c r="CT60" i="59" a="1"/>
  <c r="CT60" i="59" s="1"/>
  <c r="S60" i="59" a="1"/>
  <c r="S60" i="59" s="1"/>
  <c r="Y61" i="59" a="1"/>
  <c r="Y61" i="59" s="1"/>
  <c r="E136" i="58" a="1"/>
  <c r="E136" i="58" s="1"/>
  <c r="BL68" i="59" a="1"/>
  <c r="BL68" i="59" s="1"/>
  <c r="BX66" i="59" a="1"/>
  <c r="BX66" i="59" s="1"/>
  <c r="V57" i="59" a="1"/>
  <c r="V57" i="59" s="1"/>
  <c r="CZ68" i="59" a="1"/>
  <c r="CZ68" i="59" s="1"/>
  <c r="AF67" i="59" a="1"/>
  <c r="AF67" i="59" s="1"/>
  <c r="CU61" i="59" a="1"/>
  <c r="CU61" i="59" s="1"/>
  <c r="C20" i="34"/>
  <c r="B20" i="2" s="1"/>
  <c r="DD66" i="59" a="1"/>
  <c r="DD66" i="59" s="1"/>
  <c r="H51" i="58" a="1"/>
  <c r="H51" i="58" s="1"/>
  <c r="CO63" i="59" a="1"/>
  <c r="CO63" i="59" s="1"/>
  <c r="DA66" i="59" a="1"/>
  <c r="DA66" i="59" s="1"/>
  <c r="F138" i="58" a="1"/>
  <c r="F138" i="58" s="1"/>
  <c r="G67" i="59" a="1"/>
  <c r="G67" i="59" s="1"/>
  <c r="C31" i="58" a="1"/>
  <c r="C31" i="58" s="1"/>
  <c r="AW65" i="59" a="1"/>
  <c r="AW65" i="59" s="1"/>
  <c r="H26" i="58" a="1"/>
  <c r="H26" i="58" s="1"/>
  <c r="G79" i="58" a="1"/>
  <c r="G79" i="58" s="1"/>
  <c r="CU63" i="59" a="1"/>
  <c r="CU63" i="59" s="1"/>
  <c r="F23" i="17"/>
  <c r="C63" i="59" s="1"/>
  <c r="BR61" i="59" a="1"/>
  <c r="BR61" i="59" s="1"/>
  <c r="AQ61" i="59" a="1"/>
  <c r="AQ61" i="59" s="1"/>
  <c r="W67" i="59" a="1"/>
  <c r="W67" i="59" s="1"/>
  <c r="AV57" i="59" a="1"/>
  <c r="AV57" i="59" s="1"/>
  <c r="DF57" i="59" a="1"/>
  <c r="DF57" i="59" s="1"/>
  <c r="D80" i="58" a="1"/>
  <c r="D80" i="58" s="1"/>
  <c r="D122" i="58" a="1"/>
  <c r="D122" i="58" s="1"/>
  <c r="AA59" i="59" a="1"/>
  <c r="AA59" i="59" s="1"/>
  <c r="CG58" i="59" a="1"/>
  <c r="CG58" i="59" s="1"/>
  <c r="CJ62" i="59" a="1"/>
  <c r="CJ62" i="59" s="1"/>
  <c r="F67" i="58" a="1"/>
  <c r="F67" i="58" s="1"/>
  <c r="D101" i="58" a="1"/>
  <c r="D101" i="58" s="1"/>
  <c r="F55" i="58" a="1"/>
  <c r="F55" i="58" s="1"/>
  <c r="CO67" i="59" a="1"/>
  <c r="CO67" i="59" s="1"/>
  <c r="CV57" i="59" a="1"/>
  <c r="CV57" i="59" s="1"/>
  <c r="BC61" i="59" a="1"/>
  <c r="BC61" i="59" s="1"/>
  <c r="AH68" i="59" a="1"/>
  <c r="AH68" i="59" s="1"/>
  <c r="AY57" i="59" a="1"/>
  <c r="AY57" i="59" s="1"/>
  <c r="CN65" i="59" a="1"/>
  <c r="CN65" i="59" s="1"/>
  <c r="G89" i="58" a="1"/>
  <c r="G89" i="58" s="1"/>
  <c r="G27" i="58" a="1"/>
  <c r="G27" i="58" s="1"/>
  <c r="B71" i="58" a="1"/>
  <c r="B71" i="58" s="1"/>
  <c r="B56" i="58" a="1"/>
  <c r="B56" i="58" s="1"/>
  <c r="C77" i="58" a="1"/>
  <c r="C77" i="58" s="1"/>
  <c r="G90" i="58" a="1"/>
  <c r="G90" i="58" s="1"/>
  <c r="U63" i="59" a="1"/>
  <c r="U63" i="59" s="1"/>
  <c r="BW60" i="59" a="1"/>
  <c r="BW60" i="59" s="1"/>
  <c r="S62" i="59" a="1"/>
  <c r="S62" i="59" s="1"/>
  <c r="BM60" i="59" a="1"/>
  <c r="BM60" i="59" s="1"/>
  <c r="CO57" i="59" a="1"/>
  <c r="CO57" i="59" s="1"/>
  <c r="AF58" i="59" a="1"/>
  <c r="AF58" i="59" s="1"/>
  <c r="G139" i="58" a="1"/>
  <c r="G139" i="58" s="1"/>
  <c r="D29" i="58" a="1"/>
  <c r="D29" i="58" s="1"/>
  <c r="AZ58" i="59" a="1"/>
  <c r="AZ58" i="59" s="1"/>
  <c r="AC64" i="59" a="1"/>
  <c r="AC64" i="59" s="1"/>
  <c r="D127" i="58" a="1"/>
  <c r="D127" i="58" s="1"/>
  <c r="E126" i="58" a="1"/>
  <c r="E126" i="58" s="1"/>
  <c r="AY65" i="59" a="1"/>
  <c r="AY65" i="59" s="1"/>
  <c r="N66" i="59" a="1"/>
  <c r="N66" i="59" s="1"/>
  <c r="BI57" i="59" a="1"/>
  <c r="BI57" i="59" s="1"/>
  <c r="H79" i="58" a="1"/>
  <c r="H79" i="58" s="1"/>
  <c r="CI65" i="59" a="1"/>
  <c r="CI65" i="59" s="1"/>
  <c r="CP60" i="59" a="1"/>
  <c r="CP60" i="59" s="1"/>
  <c r="D96" i="58" a="1"/>
  <c r="D96" i="58" s="1"/>
  <c r="E112" i="58" a="1"/>
  <c r="E112" i="58" s="1"/>
  <c r="Z60" i="59" a="1"/>
  <c r="Z60" i="59" s="1"/>
  <c r="F61" i="59" a="1"/>
  <c r="F61" i="59" s="1"/>
  <c r="CJ68" i="59" a="1"/>
  <c r="CJ68" i="59" s="1"/>
  <c r="AN65" i="59" a="1"/>
  <c r="AN65" i="59" s="1"/>
  <c r="AP64" i="59" a="1"/>
  <c r="AP64" i="59" s="1"/>
  <c r="CR65" i="59" a="1"/>
  <c r="CR65" i="59" s="1"/>
  <c r="BK60" i="59" a="1"/>
  <c r="BK60" i="59" s="1"/>
  <c r="AZ61" i="59" a="1"/>
  <c r="AZ61" i="59" s="1"/>
  <c r="BM58" i="59" a="1"/>
  <c r="BM58" i="59" s="1"/>
  <c r="CM63" i="59" a="1"/>
  <c r="CM63" i="59" s="1"/>
  <c r="H71" i="58" a="1"/>
  <c r="H71" i="58" s="1"/>
  <c r="F19" i="17"/>
  <c r="C59" i="59" s="1"/>
  <c r="P58" i="59" a="1"/>
  <c r="P58" i="59" s="1"/>
  <c r="CL65" i="59" a="1"/>
  <c r="CL65" i="59" s="1"/>
  <c r="BE58" i="59" a="1"/>
  <c r="BE58" i="59" s="1"/>
  <c r="CW58" i="59" a="1"/>
  <c r="CW58" i="59" s="1"/>
  <c r="CH58" i="59" a="1"/>
  <c r="CH58" i="59" s="1"/>
  <c r="AC66" i="59" a="1"/>
  <c r="AC66" i="59" s="1"/>
  <c r="H72" i="58" a="1"/>
  <c r="H72" i="58" s="1"/>
  <c r="DB58" i="59" a="1"/>
  <c r="DB58" i="59" s="1"/>
  <c r="BT62" i="59" a="1"/>
  <c r="BT62" i="59" s="1"/>
  <c r="BQ57" i="59" a="1"/>
  <c r="BQ57" i="59" s="1"/>
  <c r="CY65" i="59" a="1"/>
  <c r="CY65" i="59" s="1"/>
  <c r="E104" i="58" a="1"/>
  <c r="E104" i="58" s="1"/>
  <c r="CE57" i="59" a="1"/>
  <c r="CE57" i="59" s="1"/>
  <c r="D63" i="59" a="1"/>
  <c r="D63" i="59" s="1"/>
  <c r="AS63" i="59" a="1"/>
  <c r="AS63" i="59" s="1"/>
  <c r="DD60" i="59" a="1"/>
  <c r="DD60" i="59" s="1"/>
  <c r="O67" i="59" a="1"/>
  <c r="O67" i="59" s="1"/>
  <c r="BC68" i="59" a="1"/>
  <c r="BC68" i="59" s="1"/>
  <c r="E76" i="58" a="1"/>
  <c r="E76" i="58" s="1"/>
  <c r="E67" i="58" a="1"/>
  <c r="E67" i="58" s="1"/>
  <c r="BY66" i="59" a="1"/>
  <c r="BY66" i="59" s="1"/>
  <c r="DC62" i="59" a="1"/>
  <c r="DC62" i="59" s="1"/>
  <c r="F73" i="58" a="1"/>
  <c r="F73" i="58" s="1"/>
  <c r="H121" i="58" a="1"/>
  <c r="H121" i="58" s="1"/>
  <c r="I59" i="59" a="1"/>
  <c r="I59" i="59" s="1"/>
  <c r="D93" i="58" a="1"/>
  <c r="D93" i="58" s="1"/>
  <c r="AS64" i="59" a="1"/>
  <c r="AS64" i="59" s="1"/>
  <c r="C124" i="58" a="1"/>
  <c r="C124" i="58" s="1"/>
  <c r="H64" i="58" a="1"/>
  <c r="H64" i="58" s="1"/>
  <c r="CC57" i="59" a="1"/>
  <c r="CC57" i="59" s="1"/>
  <c r="CS63" i="59" a="1"/>
  <c r="CS63" i="59" s="1"/>
  <c r="C39" i="58" a="1"/>
  <c r="C39" i="58" s="1"/>
  <c r="W58" i="59" a="1"/>
  <c r="W58" i="59" s="1"/>
  <c r="M60" i="59" a="1"/>
  <c r="M60" i="59" s="1"/>
  <c r="CG67" i="59" a="1"/>
  <c r="CG67" i="59" s="1"/>
  <c r="C90" i="58" a="1"/>
  <c r="C90" i="58" s="1"/>
  <c r="AS65" i="59" a="1"/>
  <c r="AS65" i="59" s="1"/>
  <c r="BL57" i="59" a="1"/>
  <c r="BL57" i="59" s="1"/>
  <c r="AK66" i="59" a="1"/>
  <c r="AK66" i="59" s="1"/>
  <c r="E102" i="58" a="1"/>
  <c r="E102" i="58" s="1"/>
  <c r="O62" i="59" a="1"/>
  <c r="O62" i="59" s="1"/>
  <c r="B117" i="58" a="1"/>
  <c r="B117" i="58" s="1"/>
  <c r="BN60" i="59" a="1"/>
  <c r="BN60" i="59" s="1"/>
  <c r="BT57" i="59" a="1"/>
  <c r="BT57" i="59" s="1"/>
  <c r="F121" i="58" a="1"/>
  <c r="F121" i="58" s="1"/>
  <c r="AV67" i="59" a="1"/>
  <c r="AV67" i="59" s="1"/>
  <c r="E41" i="58" a="1"/>
  <c r="E41" i="58" s="1"/>
  <c r="G133" i="58" a="1"/>
  <c r="G133" i="58" s="1"/>
  <c r="H60" i="58" a="1"/>
  <c r="H60" i="58" s="1"/>
  <c r="H22" i="58" a="1"/>
  <c r="H22" i="58" s="1"/>
  <c r="E58" i="59" a="1"/>
  <c r="E58" i="59" s="1"/>
  <c r="AF63" i="59" a="1"/>
  <c r="AF63" i="59" s="1"/>
  <c r="E30" i="58" a="1"/>
  <c r="E30" i="58" s="1"/>
  <c r="CB65" i="59" a="1"/>
  <c r="CB65" i="59" s="1"/>
  <c r="BL62" i="59" a="1"/>
  <c r="BL62" i="59" s="1"/>
  <c r="BF59" i="59" a="1"/>
  <c r="BF59" i="59" s="1"/>
  <c r="D90" i="58" a="1"/>
  <c r="D90" i="58" s="1"/>
  <c r="AR66" i="59" a="1"/>
  <c r="AR66" i="59" s="1"/>
  <c r="BO68" i="59" a="1"/>
  <c r="BO68" i="59" s="1"/>
  <c r="E56" i="58" a="1"/>
  <c r="E56" i="58" s="1"/>
  <c r="D69" i="58" a="1"/>
  <c r="D69" i="58" s="1"/>
  <c r="F66" i="58" a="1"/>
  <c r="F66" i="58" s="1"/>
  <c r="C121" i="58" a="1"/>
  <c r="C121" i="58" s="1"/>
  <c r="X57" i="59" a="1"/>
  <c r="X57" i="59" s="1"/>
  <c r="F98" i="58" a="1"/>
  <c r="F98" i="58" s="1"/>
  <c r="H31" i="58" a="1"/>
  <c r="H31" i="58" s="1"/>
  <c r="G114" i="58" a="1"/>
  <c r="G114" i="58" s="1"/>
  <c r="H87" i="58" a="1"/>
  <c r="H87" i="58" s="1"/>
  <c r="C104" i="58" a="1"/>
  <c r="C104" i="58" s="1"/>
  <c r="H80" i="58" a="1"/>
  <c r="H80" i="58" s="1"/>
  <c r="DH62" i="59" a="1"/>
  <c r="DH62" i="59" s="1"/>
  <c r="S65" i="59" a="1"/>
  <c r="S65" i="59" s="1"/>
  <c r="Y60" i="59" a="1"/>
  <c r="Y60" i="59" s="1"/>
  <c r="G131" i="58" a="1"/>
  <c r="G131" i="58" s="1"/>
  <c r="CR60" i="59" a="1"/>
  <c r="CR60" i="59" s="1"/>
  <c r="H128" i="58" a="1"/>
  <c r="H128" i="58" s="1"/>
  <c r="CS66" i="59" a="1"/>
  <c r="CS66" i="59" s="1"/>
  <c r="BJ67" i="59" a="1"/>
  <c r="BJ67" i="59" s="1"/>
  <c r="E58" i="58" a="1"/>
  <c r="E58" i="58" s="1"/>
  <c r="L60" i="59" a="1"/>
  <c r="L60" i="59" s="1"/>
  <c r="BB67" i="59" a="1"/>
  <c r="BB67" i="59" s="1"/>
  <c r="DH60" i="59" a="1"/>
  <c r="DH60" i="59" s="1"/>
  <c r="C43" i="58" a="1"/>
  <c r="C43" i="58" s="1"/>
  <c r="BE57" i="59" a="1"/>
  <c r="BE57" i="59" s="1"/>
  <c r="BL67" i="59" a="1"/>
  <c r="BL67" i="59" s="1"/>
  <c r="CR62" i="59" a="1"/>
  <c r="CR62" i="59" s="1"/>
  <c r="BB61" i="59" a="1"/>
  <c r="BB61" i="59" s="1"/>
  <c r="AZ64" i="59" a="1"/>
  <c r="AZ64" i="59" s="1"/>
  <c r="E73" i="58" a="1"/>
  <c r="E73" i="58" s="1"/>
  <c r="E68" i="59" a="1"/>
  <c r="E68" i="59" s="1"/>
  <c r="CY67" i="59" a="1"/>
  <c r="CY67" i="59" s="1"/>
  <c r="C75" i="58" a="1"/>
  <c r="C75" i="58" s="1"/>
  <c r="BC63" i="59" a="1"/>
  <c r="BC63" i="59" s="1"/>
  <c r="C131" i="58" a="1"/>
  <c r="C131" i="58" s="1"/>
  <c r="F40" i="58" a="1"/>
  <c r="F40" i="58" s="1"/>
  <c r="D141" i="58" a="1"/>
  <c r="D141" i="58" s="1"/>
  <c r="G108" i="58" a="1"/>
  <c r="G108" i="58" s="1"/>
  <c r="E78" i="58" a="1"/>
  <c r="E78" i="58" s="1"/>
  <c r="BW57" i="59" a="1"/>
  <c r="BW57" i="59" s="1"/>
  <c r="DB65" i="59" a="1"/>
  <c r="DB65" i="59" s="1"/>
  <c r="BS66" i="59" a="1"/>
  <c r="BS66" i="59" s="1"/>
  <c r="CZ66" i="59" a="1"/>
  <c r="CZ66" i="59" s="1"/>
  <c r="CG64" i="59" a="1"/>
  <c r="CG64" i="59" s="1"/>
  <c r="H118" i="58" a="1"/>
  <c r="H118" i="58" s="1"/>
  <c r="D120" i="58" a="1"/>
  <c r="D120" i="58" s="1"/>
  <c r="G134" i="58" a="1"/>
  <c r="G134" i="58" s="1"/>
  <c r="AB60" i="59" a="1"/>
  <c r="AB60" i="59" s="1"/>
  <c r="D126" i="58" a="1"/>
  <c r="D126" i="58" s="1"/>
  <c r="AO65" i="59" a="1"/>
  <c r="AO65" i="59" s="1"/>
  <c r="C135" i="58" a="1"/>
  <c r="C135" i="58" s="1"/>
  <c r="H112" i="58" a="1"/>
  <c r="H112" i="58" s="1"/>
  <c r="BH57" i="59" a="1"/>
  <c r="BH57" i="59" s="1"/>
  <c r="BA65" i="59" a="1"/>
  <c r="BA65" i="59" s="1"/>
  <c r="BU68" i="59" a="1"/>
  <c r="BU68" i="59" s="1"/>
  <c r="CA59" i="59" a="1"/>
  <c r="CA59" i="59" s="1"/>
  <c r="BB65" i="59" a="1"/>
  <c r="BB65" i="59" s="1"/>
  <c r="AS67" i="59" a="1"/>
  <c r="AS67" i="59" s="1"/>
  <c r="AP67" i="59" a="1"/>
  <c r="AP67" i="59" s="1"/>
  <c r="H69" i="58" a="1"/>
  <c r="H69" i="58" s="1"/>
  <c r="CB67" i="59" a="1"/>
  <c r="CB67" i="59" s="1"/>
  <c r="E19" i="58" a="1"/>
  <c r="E19" i="58" s="1"/>
  <c r="AD59" i="59" a="1"/>
  <c r="AD59" i="59" s="1"/>
  <c r="CG65" i="59" a="1"/>
  <c r="CG65" i="59" s="1"/>
  <c r="CR58" i="59" a="1"/>
  <c r="CR58" i="59" s="1"/>
  <c r="H67" i="59" a="1"/>
  <c r="H67" i="59" s="1"/>
  <c r="E114" i="58" a="1"/>
  <c r="E114" i="58" s="1"/>
  <c r="AG60" i="59" a="1"/>
  <c r="AG60" i="59" s="1"/>
  <c r="F31" i="58" a="1"/>
  <c r="F31" i="58" s="1"/>
  <c r="F124" i="58" a="1"/>
  <c r="F124" i="58" s="1"/>
  <c r="AZ65" i="59" a="1"/>
  <c r="AZ65" i="59" s="1"/>
  <c r="H20" i="58" a="1"/>
  <c r="H20" i="58" s="1"/>
  <c r="AX68" i="59" a="1"/>
  <c r="AX68" i="59" s="1"/>
  <c r="F29" i="58" a="1"/>
  <c r="F29" i="58" s="1"/>
  <c r="CK57" i="59" a="1"/>
  <c r="CK57" i="59" s="1"/>
  <c r="BT65" i="59" a="1"/>
  <c r="BT65" i="59" s="1"/>
  <c r="CS65" i="59" a="1"/>
  <c r="CS65" i="59" s="1"/>
  <c r="AL67" i="59" a="1"/>
  <c r="AL67" i="59" s="1"/>
  <c r="S58" i="59" a="1"/>
  <c r="S58" i="59" s="1"/>
  <c r="H90" i="58" a="1"/>
  <c r="H90" i="58" s="1"/>
  <c r="X66" i="59" a="1"/>
  <c r="X66" i="59" s="1"/>
  <c r="AF68" i="59" a="1"/>
  <c r="AF68" i="59" s="1"/>
  <c r="CN57" i="59" a="1"/>
  <c r="CN57" i="59" s="1"/>
  <c r="CH64" i="59" a="1"/>
  <c r="CH64" i="59" s="1"/>
  <c r="B72" i="58" a="1"/>
  <c r="B72" i="58" s="1"/>
  <c r="B107" i="58" a="1"/>
  <c r="B107" i="58" s="1"/>
  <c r="H123" i="58" a="1"/>
  <c r="H123" i="58" s="1"/>
  <c r="J66" i="59" a="1"/>
  <c r="J66" i="59" s="1"/>
  <c r="F122" i="58" a="1"/>
  <c r="F122" i="58" s="1"/>
  <c r="E108" i="58" a="1"/>
  <c r="E108" i="58" s="1"/>
  <c r="H56" i="59" a="1"/>
  <c r="H56" i="59" s="1"/>
  <c r="Q62" i="59" a="1"/>
  <c r="Q62" i="59" s="1"/>
  <c r="AR56" i="59" a="1"/>
  <c r="AR56" i="59" s="1"/>
  <c r="B78" i="58" a="1"/>
  <c r="B78" i="58" s="1"/>
  <c r="AT56" i="59" a="1"/>
  <c r="AT56" i="59" s="1"/>
  <c r="B106" i="58" a="1"/>
  <c r="B106" i="58" s="1"/>
  <c r="V56" i="59" a="1"/>
  <c r="V56" i="59" s="1"/>
  <c r="B77" i="58" a="1"/>
  <c r="B77" i="58" s="1"/>
  <c r="B70" i="58" a="1"/>
  <c r="B70" i="58" s="1"/>
  <c r="CS56" i="59" a="1"/>
  <c r="CS56" i="59" s="1"/>
  <c r="B66" i="58" a="1"/>
  <c r="B66" i="58" s="1"/>
  <c r="CC56" i="59" a="1"/>
  <c r="CC56" i="59" s="1"/>
  <c r="CL56" i="59" a="1"/>
  <c r="CL56" i="59" s="1"/>
  <c r="F56" i="59" a="1"/>
  <c r="F56" i="59" s="1"/>
  <c r="BZ56" i="59" a="1"/>
  <c r="BZ56" i="59" s="1"/>
  <c r="O56" i="59" a="1"/>
  <c r="O56" i="59" s="1"/>
  <c r="B93" i="58" a="1"/>
  <c r="B93" i="58" s="1"/>
  <c r="B103" i="58" a="1"/>
  <c r="B103" i="58" s="1"/>
  <c r="B63" i="58" a="1"/>
  <c r="B63" i="58" s="1"/>
  <c r="DG56" i="59" a="1"/>
  <c r="DG56" i="59" s="1"/>
  <c r="B67" i="58" a="1"/>
  <c r="B67" i="58" s="1"/>
  <c r="B49" i="58" a="1"/>
  <c r="B49" i="58" s="1"/>
  <c r="B46" i="58" a="1"/>
  <c r="B46" i="58" s="1"/>
  <c r="B120" i="58" a="1"/>
  <c r="B120" i="58" s="1"/>
  <c r="D56" i="59" a="1"/>
  <c r="D56" i="59" s="1"/>
  <c r="B35" i="58" a="1"/>
  <c r="B35" i="58" s="1"/>
  <c r="CW56" i="59" a="1"/>
  <c r="CW56" i="59" s="1"/>
  <c r="CN56" i="59" a="1"/>
  <c r="CN56" i="59" s="1"/>
  <c r="B122" i="58" a="1"/>
  <c r="B122" i="58" s="1"/>
  <c r="CR56" i="59" a="1"/>
  <c r="CR56" i="59" s="1"/>
  <c r="AE56" i="59" a="1"/>
  <c r="AE56" i="59" s="1"/>
  <c r="B60" i="58" a="1"/>
  <c r="B60" i="58" s="1"/>
  <c r="BL56" i="59" a="1"/>
  <c r="BL56" i="59" s="1"/>
  <c r="AW56" i="59" a="1"/>
  <c r="AW56" i="59" s="1"/>
  <c r="B36" i="58" a="1"/>
  <c r="B36" i="58" s="1"/>
  <c r="B102" i="58" a="1"/>
  <c r="B102" i="58" s="1"/>
  <c r="B123" i="58" a="1"/>
  <c r="B123" i="58" s="1"/>
  <c r="B37" i="58" a="1"/>
  <c r="B37" i="58" s="1"/>
  <c r="AZ56" i="59" a="1"/>
  <c r="AZ56" i="59" s="1"/>
  <c r="B30" i="58" a="1"/>
  <c r="B30" i="58" s="1"/>
  <c r="CY56" i="59" a="1"/>
  <c r="CY56" i="59" s="1"/>
  <c r="B80" i="58" a="1"/>
  <c r="B80" i="58" s="1"/>
  <c r="B114" i="58" a="1"/>
  <c r="B114" i="58" s="1"/>
  <c r="B136" i="58" a="1"/>
  <c r="B136" i="58" s="1"/>
  <c r="CM56" i="59" a="1"/>
  <c r="CM56" i="59" s="1"/>
  <c r="B14" i="59"/>
  <c r="H36" i="58" a="1"/>
  <c r="H36" i="58" s="1"/>
  <c r="DE59" i="59" a="1"/>
  <c r="DE59" i="59" s="1"/>
  <c r="Z62" i="59" a="1"/>
  <c r="Z62" i="59" s="1"/>
  <c r="Y65" i="59" a="1"/>
  <c r="Y65" i="59" s="1"/>
  <c r="CS57" i="59" a="1"/>
  <c r="CS57" i="59" s="1"/>
  <c r="G55" i="58" a="1"/>
  <c r="G55" i="58" s="1"/>
  <c r="BQ65" i="59" a="1"/>
  <c r="BQ65" i="59" s="1"/>
  <c r="BQ67" i="59" a="1"/>
  <c r="BQ67" i="59" s="1"/>
  <c r="H23" i="58" a="1"/>
  <c r="H23" i="58" s="1"/>
  <c r="G74" i="58" a="1"/>
  <c r="G74" i="58" s="1"/>
  <c r="BA68" i="59" a="1"/>
  <c r="BA68" i="59" s="1"/>
  <c r="DG68" i="59" a="1"/>
  <c r="DG68" i="59" s="1"/>
  <c r="CK66" i="59" a="1"/>
  <c r="CK66" i="59" s="1"/>
  <c r="AO57" i="59" a="1"/>
  <c r="AO57" i="59" s="1"/>
  <c r="G30" i="58" a="1"/>
  <c r="G30" i="58" s="1"/>
  <c r="CI68" i="59" a="1"/>
  <c r="CI68" i="59" s="1"/>
  <c r="BT63" i="59" a="1"/>
  <c r="BT63" i="59" s="1"/>
  <c r="DD68" i="59" a="1"/>
  <c r="DD68" i="59" s="1"/>
  <c r="CM59" i="59" a="1"/>
  <c r="CM59" i="59" s="1"/>
  <c r="N67" i="59" a="1"/>
  <c r="N67" i="59" s="1"/>
  <c r="G85" i="58" a="1"/>
  <c r="G85" i="58" s="1"/>
  <c r="AB64" i="59" a="1"/>
  <c r="AB64" i="59" s="1"/>
  <c r="BY58" i="59" a="1"/>
  <c r="BY58" i="59" s="1"/>
  <c r="CP68" i="59" a="1"/>
  <c r="CP68" i="59" s="1"/>
  <c r="D38" i="58" a="1"/>
  <c r="D38" i="58" s="1"/>
  <c r="CZ64" i="59" a="1"/>
  <c r="CZ64" i="59" s="1"/>
  <c r="F58" i="59" a="1"/>
  <c r="F58" i="59" s="1"/>
  <c r="H129" i="58" a="1"/>
  <c r="H129" i="58" s="1"/>
  <c r="BA67" i="59" a="1"/>
  <c r="BA67" i="59" s="1"/>
  <c r="D32" i="58" a="1"/>
  <c r="D32" i="58" s="1"/>
  <c r="BN62" i="59" a="1"/>
  <c r="BN62" i="59" s="1"/>
  <c r="D67" i="58" a="1"/>
  <c r="D67" i="58" s="1"/>
  <c r="AU61" i="59" a="1"/>
  <c r="AU61" i="59" s="1"/>
  <c r="CG62" i="59" a="1"/>
  <c r="CG62" i="59" s="1"/>
  <c r="E121" i="58" a="1"/>
  <c r="E121" i="58" s="1"/>
  <c r="BN61" i="59" a="1"/>
  <c r="BN61" i="59" s="1"/>
  <c r="M62" i="59" a="1"/>
  <c r="M62" i="59" s="1"/>
  <c r="AC63" i="59" a="1"/>
  <c r="AC63" i="59" s="1"/>
  <c r="G80" i="58" a="1"/>
  <c r="G80" i="58" s="1"/>
  <c r="C49" i="58" a="1"/>
  <c r="C49" i="58" s="1"/>
  <c r="G92" i="58" a="1"/>
  <c r="G92" i="58" s="1"/>
  <c r="DA58" i="59" a="1"/>
  <c r="DA58" i="59" s="1"/>
  <c r="F104" i="58" a="1"/>
  <c r="F104" i="58" s="1"/>
  <c r="F96" i="58" a="1"/>
  <c r="F96" i="58" s="1"/>
  <c r="Y57" i="59" a="1"/>
  <c r="Y57" i="59" s="1"/>
  <c r="H58" i="58" a="1"/>
  <c r="H58" i="58" s="1"/>
  <c r="D54" i="58" a="1"/>
  <c r="D54" i="58" s="1"/>
  <c r="F132" i="58" a="1"/>
  <c r="F132" i="58" s="1"/>
  <c r="CK64" i="59" a="1"/>
  <c r="CK64" i="59" s="1"/>
  <c r="AM62" i="59" a="1"/>
  <c r="AM62" i="59" s="1"/>
  <c r="DD65" i="59" a="1"/>
  <c r="DD65" i="59" s="1"/>
  <c r="H82" i="58" a="1"/>
  <c r="H82" i="58" s="1"/>
  <c r="CW59" i="59" a="1"/>
  <c r="CW59" i="59" s="1"/>
  <c r="V59" i="59" a="1"/>
  <c r="V59" i="59" s="1"/>
  <c r="AH66" i="59" a="1"/>
  <c r="AH66" i="59" s="1"/>
  <c r="CX66" i="59" a="1"/>
  <c r="CX66" i="59" s="1"/>
  <c r="G21" i="58" a="1"/>
  <c r="G21" i="58" s="1"/>
  <c r="CM61" i="59" a="1"/>
  <c r="CM61" i="59" s="1"/>
  <c r="F27" i="58" a="1"/>
  <c r="F27" i="58" s="1"/>
  <c r="DH57" i="59" a="1"/>
  <c r="DH57" i="59" s="1"/>
  <c r="AS66" i="59" a="1"/>
  <c r="AS66" i="59" s="1"/>
  <c r="BQ68" i="59" a="1"/>
  <c r="BQ68" i="59" s="1"/>
  <c r="D138" i="58" a="1"/>
  <c r="D138" i="58" s="1"/>
  <c r="E109" i="58" a="1"/>
  <c r="E109" i="58" s="1"/>
  <c r="DD58" i="59" a="1"/>
  <c r="DD58" i="59" s="1"/>
  <c r="DH66" i="59" a="1"/>
  <c r="DH66" i="59" s="1"/>
  <c r="F79" i="58" a="1"/>
  <c r="F79" i="58" s="1"/>
  <c r="DE62" i="59" a="1"/>
  <c r="DE62" i="59" s="1"/>
  <c r="CQ68" i="59" a="1"/>
  <c r="CQ68" i="59" s="1"/>
  <c r="AN57" i="59" a="1"/>
  <c r="AN57" i="59" s="1"/>
  <c r="R58" i="59" a="1"/>
  <c r="R58" i="59" s="1"/>
  <c r="AS59" i="59" a="1"/>
  <c r="AS59" i="59" s="1"/>
  <c r="DD61" i="59" a="1"/>
  <c r="DD61" i="59" s="1"/>
  <c r="CZ60" i="59" a="1"/>
  <c r="CZ60" i="59" s="1"/>
  <c r="D62" i="58" a="1"/>
  <c r="D62" i="58" s="1"/>
  <c r="BO58" i="59" a="1"/>
  <c r="BO58" i="59" s="1"/>
  <c r="AB58" i="59" a="1"/>
  <c r="AB58" i="59" s="1"/>
  <c r="F53" i="58" a="1"/>
  <c r="F53" i="58" s="1"/>
  <c r="AP63" i="59" a="1"/>
  <c r="AP63" i="59" s="1"/>
  <c r="H60" i="59" a="1"/>
  <c r="H60" i="59" s="1"/>
  <c r="Z67" i="59" a="1"/>
  <c r="Z67" i="59" s="1"/>
  <c r="AT68" i="59" a="1"/>
  <c r="AT68" i="59" s="1"/>
  <c r="CY60" i="59" a="1"/>
  <c r="CY60" i="59" s="1"/>
  <c r="H110" i="58" a="1"/>
  <c r="H110" i="58" s="1"/>
  <c r="BV68" i="59" a="1"/>
  <c r="BV68" i="59" s="1"/>
  <c r="CM65" i="59" a="1"/>
  <c r="CM65" i="59" s="1"/>
  <c r="H101" i="58" a="1"/>
  <c r="H101" i="58" s="1"/>
  <c r="CC59" i="59" a="1"/>
  <c r="CC59" i="59" s="1"/>
  <c r="E64" i="58" a="1"/>
  <c r="E64" i="58" s="1"/>
  <c r="D125" i="58" a="1"/>
  <c r="D125" i="58" s="1"/>
  <c r="C64" i="58" a="1"/>
  <c r="C64" i="58" s="1"/>
  <c r="D136" i="58" a="1"/>
  <c r="D136" i="58" s="1"/>
  <c r="H136" i="58" a="1"/>
  <c r="H136" i="58" s="1"/>
  <c r="D33" i="58" a="1"/>
  <c r="D33" i="58" s="1"/>
  <c r="DG66" i="59" a="1"/>
  <c r="DG66" i="59" s="1"/>
  <c r="CX65" i="59" a="1"/>
  <c r="CX65" i="59" s="1"/>
  <c r="BZ58" i="59" a="1"/>
  <c r="BZ58" i="59" s="1"/>
  <c r="CF67" i="59" a="1"/>
  <c r="CF67" i="59" s="1"/>
  <c r="D130" i="58" a="1"/>
  <c r="D130" i="58" s="1"/>
  <c r="E27" i="58" a="1"/>
  <c r="E27" i="58" s="1"/>
  <c r="H86" i="58" a="1"/>
  <c r="H86" i="58" s="1"/>
  <c r="BI66" i="59" a="1"/>
  <c r="BI66" i="59" s="1"/>
  <c r="C50" i="58" a="1"/>
  <c r="C50" i="58" s="1"/>
  <c r="G121" i="58" a="1"/>
  <c r="G121" i="58" s="1"/>
  <c r="H135" i="58" a="1"/>
  <c r="H135" i="58" s="1"/>
  <c r="BH58" i="59" a="1"/>
  <c r="BH58" i="59" s="1"/>
  <c r="D109" i="58" a="1"/>
  <c r="D109" i="58" s="1"/>
  <c r="BR60" i="59" a="1"/>
  <c r="BR60" i="59" s="1"/>
  <c r="BM67" i="59" a="1"/>
  <c r="BM67" i="59" s="1"/>
  <c r="H62" i="58" a="1"/>
  <c r="H62" i="58" s="1"/>
  <c r="CN59" i="59" a="1"/>
  <c r="CN59" i="59" s="1"/>
  <c r="BL63" i="59" a="1"/>
  <c r="BL63" i="59" s="1"/>
  <c r="AA68" i="59" a="1"/>
  <c r="AA68" i="59" s="1"/>
  <c r="CK63" i="59" a="1"/>
  <c r="CK63" i="59" s="1"/>
  <c r="B27" i="58" a="1"/>
  <c r="B27" i="58" s="1"/>
  <c r="AL56" i="59" a="1"/>
  <c r="AL56" i="59" s="1"/>
  <c r="B38" i="58" a="1"/>
  <c r="B38" i="58" s="1"/>
  <c r="AF56" i="59" a="1"/>
  <c r="AF56" i="59" s="1"/>
  <c r="B142" i="58" a="1"/>
  <c r="B142" i="58" s="1"/>
  <c r="B132" i="58" a="1"/>
  <c r="B132" i="58" s="1"/>
  <c r="AQ56" i="59" a="1"/>
  <c r="AQ56" i="59" s="1"/>
  <c r="I56" i="59" a="1"/>
  <c r="I56" i="59" s="1"/>
  <c r="CG56" i="59" a="1"/>
  <c r="CG56" i="59" s="1"/>
  <c r="B126" i="58" a="1"/>
  <c r="B126" i="58" s="1"/>
  <c r="B62" i="58" a="1"/>
  <c r="B62" i="58" s="1"/>
  <c r="BB56" i="59" a="1"/>
  <c r="BB56" i="59" s="1"/>
  <c r="B112" i="58" a="1"/>
  <c r="B112" i="58" s="1"/>
  <c r="N56" i="59" a="1"/>
  <c r="N56" i="59" s="1"/>
  <c r="X56" i="59" a="1"/>
  <c r="X56" i="59" s="1"/>
  <c r="B97" i="58" a="1"/>
  <c r="B97" i="58" s="1"/>
  <c r="B64" i="58" a="1"/>
  <c r="B64" i="58" s="1"/>
  <c r="B69" i="58" a="1"/>
  <c r="B69" i="58" s="1"/>
  <c r="B48" i="58" a="1"/>
  <c r="B48" i="58" s="1"/>
  <c r="B43" i="58" a="1"/>
  <c r="B43" i="58" s="1"/>
  <c r="BG56" i="59" a="1"/>
  <c r="BG56" i="59" s="1"/>
  <c r="B137" i="58" a="1"/>
  <c r="B137" i="58" s="1"/>
  <c r="AJ56" i="59" a="1"/>
  <c r="AJ56" i="59" s="1"/>
  <c r="B54" i="58" a="1"/>
  <c r="B54" i="58" s="1"/>
  <c r="CA56" i="59" a="1"/>
  <c r="CA56" i="59" s="1"/>
  <c r="L56" i="59" a="1"/>
  <c r="L56" i="59" s="1"/>
  <c r="BJ56" i="59" a="1"/>
  <c r="BJ56" i="59" s="1"/>
  <c r="CD56" i="59" a="1"/>
  <c r="CD56" i="59" s="1"/>
  <c r="DD56" i="59" a="1"/>
  <c r="DD56" i="59" s="1"/>
  <c r="B40" i="58" a="1"/>
  <c r="B40" i="58" s="1"/>
  <c r="B96" i="58" a="1"/>
  <c r="B96" i="58" s="1"/>
  <c r="B89" i="58" a="1"/>
  <c r="B89" i="58" s="1"/>
  <c r="B21" i="58" a="1"/>
  <c r="B21" i="58" s="1"/>
  <c r="B135" i="58" a="1"/>
  <c r="B135" i="58" s="1"/>
  <c r="B19" i="58" a="1"/>
  <c r="B19" i="58" s="1"/>
  <c r="B124" i="58" a="1"/>
  <c r="B124" i="58" s="1"/>
  <c r="DF56" i="59" a="1"/>
  <c r="DF56" i="59" s="1"/>
  <c r="B100" i="58" a="1"/>
  <c r="B100" i="58" s="1"/>
  <c r="B90" i="58" a="1"/>
  <c r="B90" i="58" s="1"/>
  <c r="DB56" i="59" a="1"/>
  <c r="DB56" i="59" s="1"/>
  <c r="B99" i="58" a="1"/>
  <c r="B99" i="58" s="1"/>
  <c r="CO56" i="59" a="1"/>
  <c r="CO56" i="59" s="1"/>
  <c r="AN56" i="59" a="1"/>
  <c r="AN56" i="59" s="1"/>
  <c r="B83" i="58" a="1"/>
  <c r="B83" i="58" s="1"/>
  <c r="B28" i="58" a="1"/>
  <c r="B28" i="58" s="1"/>
  <c r="B20" i="58" a="1"/>
  <c r="B20" i="58" s="1"/>
  <c r="BS56" i="59" a="1"/>
  <c r="BS56" i="59" s="1"/>
  <c r="K56" i="59" a="1"/>
  <c r="K56" i="59" s="1"/>
  <c r="BP56" i="59" a="1"/>
  <c r="BP56" i="59" s="1"/>
  <c r="K23" i="35"/>
  <c r="W21" i="8"/>
  <c r="B9" i="59" s="1"/>
  <c r="CB2" i="10"/>
  <c r="E85" i="6"/>
  <c r="E64" i="6"/>
  <c r="N23" i="35"/>
  <c r="AR65" i="26"/>
  <c r="E73" i="6"/>
  <c r="D44" i="17"/>
  <c r="D64" i="17"/>
  <c r="D69" i="17"/>
  <c r="A18" i="9"/>
  <c r="H3" i="49"/>
  <c r="AN65" i="26"/>
  <c r="B19" i="26"/>
  <c r="D47" i="17"/>
  <c r="F25" i="17"/>
  <c r="C65" i="59" s="1"/>
  <c r="B8" i="7" l="1"/>
  <c r="B12" i="7" s="1"/>
  <c r="B16" i="7" s="1"/>
  <c r="P6" i="2"/>
  <c r="C7" i="43"/>
  <c r="T3" i="10" s="1"/>
  <c r="Y3" i="10" s="1"/>
  <c r="Q6" i="2"/>
  <c r="R19" i="2"/>
  <c r="R6" i="2" s="1"/>
  <c r="E22" i="17"/>
  <c r="B62" i="59" s="1"/>
  <c r="T65" i="26"/>
  <c r="B44" i="7"/>
  <c r="B43" i="7"/>
  <c r="B45" i="7"/>
  <c r="L3" i="51"/>
  <c r="G36" i="17"/>
  <c r="E19" i="17"/>
  <c r="B59" i="59" s="1"/>
  <c r="A332" i="28"/>
  <c r="E23" i="17"/>
  <c r="B63" i="59" s="1"/>
  <c r="K36" i="17"/>
  <c r="C65" i="26"/>
  <c r="C36" i="17"/>
  <c r="B16" i="58" s="1"/>
  <c r="L36" i="17"/>
  <c r="B6" i="7" s="1"/>
  <c r="B10" i="7" s="1"/>
  <c r="B14" i="7" s="1"/>
  <c r="S36" i="17"/>
  <c r="E24" i="17"/>
  <c r="B64" i="59" s="1"/>
  <c r="H36" i="17"/>
  <c r="E20" i="17"/>
  <c r="B60" i="59" s="1"/>
  <c r="E12" i="6"/>
  <c r="E28" i="17"/>
  <c r="B68" i="59" s="1"/>
  <c r="A439" i="28"/>
  <c r="Q36" i="17"/>
  <c r="J19" i="29" s="1"/>
  <c r="E36" i="17"/>
  <c r="E17" i="17"/>
  <c r="B57" i="59" s="1"/>
  <c r="A67" i="28"/>
  <c r="R36" i="17"/>
  <c r="K19" i="29" s="1"/>
  <c r="A30" i="28"/>
  <c r="J36" i="17"/>
  <c r="E18" i="17"/>
  <c r="B58" i="59" s="1"/>
  <c r="F36" i="17"/>
  <c r="L19" i="29"/>
  <c r="P17" i="2"/>
  <c r="P5" i="2" s="1"/>
  <c r="C2" i="10"/>
  <c r="G5" i="2"/>
  <c r="B9" i="35" s="1"/>
  <c r="C16" i="58"/>
  <c r="H16" i="58"/>
  <c r="AB17" i="8"/>
  <c r="Q3" i="57"/>
  <c r="CD2" i="10"/>
  <c r="L2" i="10"/>
  <c r="N65" i="26"/>
  <c r="E2" i="10"/>
  <c r="U2" i="10"/>
  <c r="U3" i="51"/>
  <c r="T3" i="57"/>
  <c r="AA17" i="8"/>
  <c r="B46" i="26"/>
  <c r="D91" i="21"/>
  <c r="D80" i="21"/>
  <c r="G19" i="6"/>
  <c r="B45" i="59" s="1"/>
  <c r="B3" i="49"/>
  <c r="B3" i="57"/>
  <c r="B3" i="51"/>
  <c r="B3" i="54"/>
  <c r="B3" i="46"/>
  <c r="B3" i="47"/>
  <c r="AC13" i="53"/>
  <c r="B3" i="48"/>
  <c r="B35" i="26"/>
  <c r="AP65" i="26"/>
  <c r="E84" i="6"/>
  <c r="E69" i="6"/>
  <c r="E90" i="6"/>
  <c r="E72" i="6"/>
  <c r="E87" i="6"/>
  <c r="E93" i="6"/>
  <c r="E66" i="6"/>
  <c r="E63" i="6"/>
  <c r="D2" i="10"/>
  <c r="A14" i="28"/>
  <c r="D65" i="26"/>
  <c r="C58" i="6"/>
  <c r="C79" i="6"/>
  <c r="C13" i="6"/>
  <c r="B36" i="59" s="1"/>
  <c r="B7" i="39"/>
  <c r="B42" i="26"/>
  <c r="B15" i="8"/>
  <c r="B31" i="26"/>
  <c r="F14" i="26"/>
  <c r="S13" i="26" s="1" a="1"/>
  <c r="C83" i="6"/>
  <c r="C62" i="6"/>
  <c r="B125" i="6"/>
  <c r="B24" i="8"/>
  <c r="B30" i="59" s="1"/>
  <c r="B45" i="26"/>
  <c r="E71" i="6"/>
  <c r="E189" i="6"/>
  <c r="E83" i="6"/>
  <c r="E185" i="6"/>
  <c r="E68" i="6"/>
  <c r="E62" i="6"/>
  <c r="E86" i="6"/>
  <c r="E92" i="6"/>
  <c r="E89" i="6"/>
  <c r="E176" i="6"/>
  <c r="B26" i="26"/>
  <c r="BU2" i="10"/>
  <c r="AI65" i="26"/>
  <c r="B10" i="8"/>
  <c r="B22" i="59" s="1"/>
  <c r="D3" i="48"/>
  <c r="D3" i="46"/>
  <c r="D3" i="47"/>
  <c r="D3" i="51"/>
  <c r="D3" i="54"/>
  <c r="D3" i="57"/>
  <c r="D3" i="49"/>
  <c r="AC15" i="53"/>
  <c r="P3" i="57"/>
  <c r="Q3" i="51"/>
  <c r="L3" i="57"/>
  <c r="M3" i="51"/>
  <c r="CC2" i="10"/>
  <c r="AQ65" i="26"/>
  <c r="B20" i="8"/>
  <c r="B29" i="59" s="1"/>
  <c r="B36" i="26"/>
  <c r="A491" i="28"/>
  <c r="B10" i="58"/>
  <c r="AE1" i="10"/>
  <c r="I22" i="35"/>
  <c r="X3" i="51"/>
  <c r="W3" i="57"/>
  <c r="C61" i="6"/>
  <c r="C82" i="6"/>
  <c r="B50" i="8"/>
  <c r="B76" i="8"/>
  <c r="B1" i="43"/>
  <c r="D2" i="22"/>
  <c r="AC17" i="53"/>
  <c r="H1" i="10"/>
  <c r="K3" i="48"/>
  <c r="W2" i="10"/>
  <c r="M2" i="10"/>
  <c r="E79" i="6"/>
  <c r="E58" i="6"/>
  <c r="Z65" i="26"/>
  <c r="S65" i="26"/>
  <c r="K2" i="10"/>
  <c r="C76" i="6"/>
  <c r="C55" i="6"/>
  <c r="D90" i="21"/>
  <c r="D79" i="21"/>
  <c r="B52" i="26"/>
  <c r="B8" i="58"/>
  <c r="B50" i="59" s="1"/>
  <c r="O3" i="57"/>
  <c r="P3" i="51"/>
  <c r="AK65" i="26"/>
  <c r="B28" i="26"/>
  <c r="B34" i="59"/>
  <c r="G11" i="6"/>
  <c r="Y65" i="26"/>
  <c r="R65" i="26"/>
  <c r="S2" i="10"/>
  <c r="J2" i="10"/>
  <c r="C3" i="57"/>
  <c r="C3" i="46"/>
  <c r="C3" i="47"/>
  <c r="AC14" i="53"/>
  <c r="C3" i="54"/>
  <c r="C3" i="51"/>
  <c r="C3" i="49"/>
  <c r="C3" i="48"/>
  <c r="Y3" i="57"/>
  <c r="Z3" i="51"/>
  <c r="B44" i="26"/>
  <c r="C18" i="6"/>
  <c r="B37" i="59" s="1"/>
  <c r="B11" i="8"/>
  <c r="B23" i="59" s="1"/>
  <c r="AJ65" i="26"/>
  <c r="B17" i="26"/>
  <c r="BV2" i="10"/>
  <c r="B27" i="26"/>
  <c r="M3" i="57"/>
  <c r="N3" i="51"/>
  <c r="C92" i="6"/>
  <c r="C60" i="6"/>
  <c r="E173" i="6"/>
  <c r="J17" i="2"/>
  <c r="J5" i="2" s="1"/>
  <c r="B12" i="35" s="1"/>
  <c r="G2" i="10"/>
  <c r="G65" i="26"/>
  <c r="AI2" i="10"/>
  <c r="BC2" i="10" s="1"/>
  <c r="AQ2" i="10"/>
  <c r="BK2" i="10" s="1"/>
  <c r="AM2" i="10"/>
  <c r="BG2" i="10" s="1"/>
  <c r="AV2" i="10"/>
  <c r="BP2" i="10" s="1"/>
  <c r="AP2" i="10"/>
  <c r="BJ2" i="10" s="1"/>
  <c r="AN2" i="10"/>
  <c r="BH2" i="10" s="1"/>
  <c r="AW2" i="10"/>
  <c r="BQ2" i="10" s="1"/>
  <c r="AU2" i="10"/>
  <c r="BO2" i="10" s="1"/>
  <c r="AL2" i="10"/>
  <c r="BF2" i="10" s="1"/>
  <c r="AO2" i="10"/>
  <c r="BI2" i="10" s="1"/>
  <c r="AH2" i="10"/>
  <c r="BB2" i="10" s="1"/>
  <c r="AE2" i="10"/>
  <c r="AF2" i="10"/>
  <c r="AZ2" i="10" s="1"/>
  <c r="AS2" i="10"/>
  <c r="BM2" i="10" s="1"/>
  <c r="AG2" i="10"/>
  <c r="BA2" i="10" s="1"/>
  <c r="AX2" i="10"/>
  <c r="BR2" i="10" s="1"/>
  <c r="AJ2" i="10"/>
  <c r="BD2" i="10" s="1"/>
  <c r="AY2" i="10"/>
  <c r="BS2" i="10" s="1"/>
  <c r="AT2" i="10"/>
  <c r="BN2" i="10" s="1"/>
  <c r="AK2" i="10"/>
  <c r="BE2" i="10" s="1"/>
  <c r="AR2" i="10"/>
  <c r="BL2" i="10" s="1"/>
  <c r="B18" i="8"/>
  <c r="B27" i="59" s="1"/>
  <c r="AO65" i="26"/>
  <c r="CA2" i="10"/>
  <c r="B34" i="26"/>
  <c r="B18" i="26"/>
  <c r="Q1" i="10"/>
  <c r="AC18" i="53"/>
  <c r="M36" i="17"/>
  <c r="A355" i="28"/>
  <c r="E70" i="6"/>
  <c r="E178" i="6"/>
  <c r="E88" i="6"/>
  <c r="X3" i="57"/>
  <c r="Y3" i="51"/>
  <c r="AC12" i="53"/>
  <c r="B1" i="46"/>
  <c r="B1" i="53"/>
  <c r="AC11" i="53"/>
  <c r="B51" i="8"/>
  <c r="B18" i="35" s="1"/>
  <c r="B77" i="8"/>
  <c r="BT2" i="10"/>
  <c r="AH65" i="26"/>
  <c r="H3" i="57"/>
  <c r="I3" i="51"/>
  <c r="E186" i="6"/>
  <c r="E174" i="6"/>
  <c r="E177" i="6"/>
  <c r="E190" i="6"/>
  <c r="C86" i="6"/>
  <c r="C65" i="6"/>
  <c r="B11" i="58"/>
  <c r="B59" i="26"/>
  <c r="A7" i="9"/>
  <c r="A14" i="9"/>
  <c r="A21" i="9"/>
  <c r="A9" i="9"/>
  <c r="A10" i="9"/>
  <c r="A22" i="9"/>
  <c r="A11" i="9"/>
  <c r="A12" i="9"/>
  <c r="A25" i="9"/>
  <c r="A13" i="9"/>
  <c r="A19" i="9"/>
  <c r="B25" i="26"/>
  <c r="A24" i="9"/>
  <c r="A6" i="9"/>
  <c r="A16" i="9"/>
  <c r="B9" i="8"/>
  <c r="A20" i="9"/>
  <c r="A8" i="9"/>
  <c r="A17" i="9"/>
  <c r="J3" i="48"/>
  <c r="K3" i="49"/>
  <c r="B49" i="26"/>
  <c r="A36" i="9"/>
  <c r="A37" i="9"/>
  <c r="A33" i="9"/>
  <c r="A38" i="9"/>
  <c r="A28" i="9"/>
  <c r="A34" i="9"/>
  <c r="A39" i="9"/>
  <c r="B21" i="59"/>
  <c r="A31" i="9"/>
  <c r="A32" i="9"/>
  <c r="A29" i="9"/>
  <c r="A35" i="9"/>
  <c r="A30" i="9"/>
  <c r="I17" i="2"/>
  <c r="I5" i="2" s="1"/>
  <c r="B11" i="35" s="1"/>
  <c r="F65" i="26"/>
  <c r="F2" i="10"/>
  <c r="F3" i="48"/>
  <c r="F3" i="49"/>
  <c r="BX2" i="10"/>
  <c r="AL65" i="26"/>
  <c r="B12" i="8"/>
  <c r="B24" i="59" s="1"/>
  <c r="B29" i="26"/>
  <c r="E17" i="8"/>
  <c r="E11" i="8"/>
  <c r="E19" i="8"/>
  <c r="D50" i="8"/>
  <c r="D76" i="8"/>
  <c r="E20" i="8"/>
  <c r="W3" i="51"/>
  <c r="V3" i="57"/>
  <c r="E10" i="8"/>
  <c r="B16" i="26"/>
  <c r="G3" i="48"/>
  <c r="G3" i="49"/>
  <c r="I19" i="6"/>
  <c r="E19" i="6"/>
  <c r="J3" i="57"/>
  <c r="K3" i="51"/>
  <c r="D21" i="21"/>
  <c r="C54" i="21"/>
  <c r="J3" i="51"/>
  <c r="I3" i="57"/>
  <c r="S3" i="57"/>
  <c r="T3" i="51"/>
  <c r="A460" i="28"/>
  <c r="A3" i="29"/>
  <c r="S3" i="51"/>
  <c r="R3" i="57"/>
  <c r="C21" i="59"/>
  <c r="A17" i="58"/>
  <c r="AC20" i="53"/>
  <c r="E3" i="47"/>
  <c r="E3" i="48"/>
  <c r="E3" i="57"/>
  <c r="E3" i="49"/>
  <c r="E3" i="54"/>
  <c r="E3" i="46"/>
  <c r="E3" i="51"/>
  <c r="AC65" i="26"/>
  <c r="AE65" i="26"/>
  <c r="E27" i="17"/>
  <c r="B67" i="59" s="1"/>
  <c r="A397" i="28"/>
  <c r="AZ1" i="10"/>
  <c r="U22" i="35"/>
  <c r="Q65" i="26"/>
  <c r="X65" i="26"/>
  <c r="I2" i="10"/>
  <c r="G20" i="6"/>
  <c r="B46" i="59" s="1"/>
  <c r="T2" i="10"/>
  <c r="E20" i="6"/>
  <c r="E21" i="6" s="1"/>
  <c r="E13" i="6"/>
  <c r="I20" i="6"/>
  <c r="I21" i="6" s="1"/>
  <c r="I13" i="6"/>
  <c r="O3" i="51"/>
  <c r="N3" i="57"/>
  <c r="C12" i="6"/>
  <c r="B35" i="59" s="1"/>
  <c r="G12" i="6"/>
  <c r="B42" i="59" s="1"/>
  <c r="B41" i="26"/>
  <c r="BZ2" i="10"/>
  <c r="B17" i="8"/>
  <c r="B26" i="59" s="1"/>
  <c r="A222" i="28"/>
  <c r="B33" i="26"/>
  <c r="F22" i="17"/>
  <c r="C62" i="59" s="1"/>
  <c r="G19" i="29"/>
  <c r="B7" i="7"/>
  <c r="B11" i="7" s="1"/>
  <c r="B15" i="7" s="1"/>
  <c r="O23" i="35"/>
  <c r="O6" i="2"/>
  <c r="C17" i="35" s="1"/>
  <c r="N6" i="2"/>
  <c r="C16" i="35" s="1"/>
  <c r="B6" i="2"/>
  <c r="B7" i="2" s="1"/>
  <c r="B13" i="2" s="1"/>
  <c r="H6" i="2"/>
  <c r="C10" i="35" s="1"/>
  <c r="B3" i="35"/>
  <c r="B51" i="59"/>
  <c r="N5" i="2"/>
  <c r="B16" i="35" s="1"/>
  <c r="G16" i="58"/>
  <c r="I19" i="2"/>
  <c r="G6" i="2"/>
  <c r="C9" i="35" s="1"/>
  <c r="H17" i="58"/>
  <c r="CE3" i="10"/>
  <c r="F24" i="17"/>
  <c r="C64" i="59" s="1"/>
  <c r="C17" i="58"/>
  <c r="D17" i="58"/>
  <c r="C20" i="35"/>
  <c r="I23" i="35" s="1"/>
  <c r="S23" i="35" s="1"/>
  <c r="T23" i="35" s="1"/>
  <c r="B17" i="58"/>
  <c r="F16" i="17"/>
  <c r="C56" i="59" s="1"/>
  <c r="F26" i="17"/>
  <c r="C66" i="59" s="1"/>
  <c r="A9" i="59"/>
  <c r="L17" i="2" l="1"/>
  <c r="L5" i="2" s="1"/>
  <c r="B14" i="35" s="1"/>
  <c r="E19" i="29"/>
  <c r="B5" i="7"/>
  <c r="B9" i="7" s="1"/>
  <c r="B13" i="7" s="1"/>
  <c r="D19" i="29"/>
  <c r="K17" i="2"/>
  <c r="M17" i="2"/>
  <c r="F19" i="29"/>
  <c r="S15" i="26"/>
  <c r="S13" i="26"/>
  <c r="S14" i="26"/>
  <c r="B5" i="35"/>
  <c r="B53" i="59"/>
  <c r="B4" i="35"/>
  <c r="B52" i="59"/>
  <c r="AB3" i="51"/>
  <c r="AA3" i="57"/>
  <c r="C3" i="17"/>
  <c r="B2" i="26"/>
  <c r="B2" i="58"/>
  <c r="C2" i="21"/>
  <c r="B2" i="59"/>
  <c r="B2" i="8"/>
  <c r="C2" i="6"/>
  <c r="B8" i="2"/>
  <c r="B15" i="2"/>
  <c r="B17" i="2" s="1"/>
  <c r="B16" i="2"/>
  <c r="B10" i="2"/>
  <c r="B9" i="2"/>
  <c r="B11" i="2"/>
  <c r="B14" i="2"/>
  <c r="B12" i="2"/>
  <c r="J19" i="2"/>
  <c r="J6" i="2" s="1"/>
  <c r="G3" i="10" s="1"/>
  <c r="I6" i="2"/>
  <c r="C11" i="35" s="1"/>
  <c r="D31" i="35" s="1"/>
  <c r="K31" i="35" s="1"/>
  <c r="C37" i="35"/>
  <c r="F37" i="35" s="1"/>
  <c r="M37" i="35" s="1"/>
  <c r="C35" i="35"/>
  <c r="F35" i="35" s="1"/>
  <c r="M35" i="35" s="1"/>
  <c r="C41" i="35"/>
  <c r="F41" i="35" s="1"/>
  <c r="M41" i="35" s="1"/>
  <c r="C43" i="35"/>
  <c r="F43" i="35" s="1"/>
  <c r="M43" i="35" s="1"/>
  <c r="C26" i="35"/>
  <c r="F26" i="35" s="1"/>
  <c r="M26" i="35" s="1"/>
  <c r="C30" i="35"/>
  <c r="F30" i="35" s="1"/>
  <c r="M30" i="35" s="1"/>
  <c r="C24" i="35"/>
  <c r="F24" i="35" s="1"/>
  <c r="M24" i="35" s="1"/>
  <c r="C27" i="35"/>
  <c r="F27" i="35" s="1"/>
  <c r="M27" i="35" s="1"/>
  <c r="C39" i="35"/>
  <c r="J39" i="35" s="1"/>
  <c r="C34" i="35"/>
  <c r="J34" i="35" s="1"/>
  <c r="C36" i="35"/>
  <c r="F36" i="35" s="1"/>
  <c r="M36" i="35" s="1"/>
  <c r="C38" i="35"/>
  <c r="J38" i="35" s="1"/>
  <c r="C42" i="35"/>
  <c r="J42" i="35" s="1"/>
  <c r="C29" i="35"/>
  <c r="J29" i="35" s="1"/>
  <c r="C33" i="35"/>
  <c r="F33" i="35" s="1"/>
  <c r="M33" i="35" s="1"/>
  <c r="C32" i="35"/>
  <c r="J32" i="35" s="1"/>
  <c r="C25" i="35"/>
  <c r="F25" i="35" s="1"/>
  <c r="M25" i="35" s="1"/>
  <c r="C31" i="35"/>
  <c r="C40" i="35"/>
  <c r="J40" i="35" s="1"/>
  <c r="C28" i="35"/>
  <c r="F28" i="35" s="1"/>
  <c r="M28" i="35" s="1"/>
  <c r="C3" i="10"/>
  <c r="AE3" i="10"/>
  <c r="E3" i="10"/>
  <c r="P23" i="35"/>
  <c r="C46" i="35"/>
  <c r="Z3" i="10" s="1"/>
  <c r="J23" i="35"/>
  <c r="E16" i="58" l="1"/>
  <c r="K5" i="2"/>
  <c r="B13" i="35" s="1"/>
  <c r="D16" i="58"/>
  <c r="M5" i="2"/>
  <c r="B15" i="35" s="1"/>
  <c r="F16" i="58"/>
  <c r="C47" i="35"/>
  <c r="AA3" i="10" s="1"/>
  <c r="D38" i="35"/>
  <c r="G38" i="35" s="1"/>
  <c r="N38" i="35" s="1"/>
  <c r="D37" i="35"/>
  <c r="K37" i="35" s="1"/>
  <c r="D41" i="35"/>
  <c r="G41" i="35" s="1"/>
  <c r="N41" i="35" s="1"/>
  <c r="G31" i="35"/>
  <c r="N31" i="35" s="1"/>
  <c r="D29" i="35"/>
  <c r="K29" i="35" s="1"/>
  <c r="E31" i="35"/>
  <c r="S31" i="35" s="1"/>
  <c r="T31" i="35" s="1"/>
  <c r="D26" i="35"/>
  <c r="K26" i="35" s="1"/>
  <c r="D36" i="35"/>
  <c r="K36" i="35" s="1"/>
  <c r="D27" i="35"/>
  <c r="K27" i="35" s="1"/>
  <c r="D40" i="35"/>
  <c r="K40" i="35" s="1"/>
  <c r="D28" i="35"/>
  <c r="G28" i="35" s="1"/>
  <c r="N28" i="35" s="1"/>
  <c r="F3" i="10"/>
  <c r="D35" i="35"/>
  <c r="G35" i="35" s="1"/>
  <c r="N35" i="35" s="1"/>
  <c r="D33" i="35"/>
  <c r="G33" i="35" s="1"/>
  <c r="D34" i="35"/>
  <c r="G34" i="35" s="1"/>
  <c r="N34" i="35" s="1"/>
  <c r="D39" i="35"/>
  <c r="K39" i="35" s="1"/>
  <c r="D32" i="35"/>
  <c r="G32" i="35" s="1"/>
  <c r="N32" i="35" s="1"/>
  <c r="D30" i="35"/>
  <c r="K30" i="35" s="1"/>
  <c r="D43" i="35"/>
  <c r="K43" i="35" s="1"/>
  <c r="D24" i="35"/>
  <c r="G24" i="35" s="1"/>
  <c r="N24" i="35" s="1"/>
  <c r="D25" i="35"/>
  <c r="K25" i="35" s="1"/>
  <c r="D42" i="35"/>
  <c r="G42" i="35" s="1"/>
  <c r="N42" i="35" s="1"/>
  <c r="C12" i="35"/>
  <c r="J37" i="35"/>
  <c r="J35" i="35"/>
  <c r="F29" i="35"/>
  <c r="M29" i="35" s="1"/>
  <c r="J28" i="35"/>
  <c r="F42" i="35"/>
  <c r="M42" i="35" s="1"/>
  <c r="J41" i="35"/>
  <c r="J33" i="35"/>
  <c r="F31" i="35"/>
  <c r="M31" i="35" s="1"/>
  <c r="J36" i="35"/>
  <c r="F40" i="35"/>
  <c r="M40" i="35" s="1"/>
  <c r="J24" i="35"/>
  <c r="F39" i="35"/>
  <c r="M39" i="35" s="1"/>
  <c r="F38" i="35"/>
  <c r="M38" i="35" s="1"/>
  <c r="J43" i="35"/>
  <c r="F32" i="35"/>
  <c r="J27" i="35"/>
  <c r="J25" i="35"/>
  <c r="J26" i="35"/>
  <c r="J30" i="35"/>
  <c r="F34" i="35"/>
  <c r="J31" i="35"/>
  <c r="D3" i="10"/>
  <c r="E38" i="35" l="1"/>
  <c r="S38" i="35" s="1"/>
  <c r="T38" i="35" s="1"/>
  <c r="K38" i="35"/>
  <c r="E41" i="35"/>
  <c r="S41" i="35" s="1"/>
  <c r="T41" i="35" s="1"/>
  <c r="E30" i="35"/>
  <c r="S30" i="35" s="1"/>
  <c r="T30" i="35" s="1"/>
  <c r="E42" i="35"/>
  <c r="S42" i="35" s="1"/>
  <c r="T42" i="35" s="1"/>
  <c r="K28" i="35"/>
  <c r="H41" i="35"/>
  <c r="O41" i="35" s="1"/>
  <c r="G37" i="35"/>
  <c r="N37" i="35" s="1"/>
  <c r="E37" i="35"/>
  <c r="S37" i="35" s="1"/>
  <c r="T37" i="35" s="1"/>
  <c r="E26" i="35"/>
  <c r="S26" i="35" s="1"/>
  <c r="T26" i="35" s="1"/>
  <c r="K41" i="35"/>
  <c r="G36" i="35"/>
  <c r="N36" i="35" s="1"/>
  <c r="H35" i="35"/>
  <c r="O35" i="35" s="1"/>
  <c r="E29" i="35"/>
  <c r="S29" i="35" s="1"/>
  <c r="T29" i="35" s="1"/>
  <c r="G27" i="35"/>
  <c r="N27" i="35" s="1"/>
  <c r="E32" i="35"/>
  <c r="S32" i="35" s="1"/>
  <c r="T32" i="35" s="1"/>
  <c r="K33" i="35"/>
  <c r="E25" i="35"/>
  <c r="S25" i="35" s="1"/>
  <c r="T25" i="35" s="1"/>
  <c r="K32" i="35"/>
  <c r="K35" i="35"/>
  <c r="E27" i="35"/>
  <c r="S27" i="35" s="1"/>
  <c r="T27" i="35" s="1"/>
  <c r="G40" i="35"/>
  <c r="N40" i="35" s="1"/>
  <c r="G25" i="35"/>
  <c r="N25" i="35" s="1"/>
  <c r="H32" i="35"/>
  <c r="O32" i="35" s="1"/>
  <c r="E33" i="35"/>
  <c r="S33" i="35" s="1"/>
  <c r="T33" i="35" s="1"/>
  <c r="E35" i="35"/>
  <c r="S35" i="35" s="1"/>
  <c r="T35" i="35" s="1"/>
  <c r="G29" i="35"/>
  <c r="N29" i="35" s="1"/>
  <c r="K34" i="35"/>
  <c r="H28" i="35"/>
  <c r="O28" i="35" s="1"/>
  <c r="E36" i="35"/>
  <c r="S36" i="35" s="1"/>
  <c r="T36" i="35" s="1"/>
  <c r="G26" i="35"/>
  <c r="N26" i="35" s="1"/>
  <c r="E34" i="35"/>
  <c r="S34" i="35" s="1"/>
  <c r="T34" i="35" s="1"/>
  <c r="E28" i="35"/>
  <c r="S28" i="35" s="1"/>
  <c r="T28" i="35" s="1"/>
  <c r="E24" i="35"/>
  <c r="S24" i="35" s="1"/>
  <c r="T24" i="35" s="1"/>
  <c r="E39" i="35"/>
  <c r="S39" i="35" s="1"/>
  <c r="T39" i="35" s="1"/>
  <c r="G39" i="35"/>
  <c r="N39" i="35" s="1"/>
  <c r="K24" i="35"/>
  <c r="H24" i="35"/>
  <c r="O24" i="35" s="1"/>
  <c r="I24" i="35"/>
  <c r="P24" i="35" s="1"/>
  <c r="E40" i="35"/>
  <c r="S40" i="35" s="1"/>
  <c r="T40" i="35" s="1"/>
  <c r="G30" i="35"/>
  <c r="N30" i="35" s="1"/>
  <c r="E43" i="35"/>
  <c r="S43" i="35" s="1"/>
  <c r="T43" i="35" s="1"/>
  <c r="G43" i="35"/>
  <c r="N43" i="35" s="1"/>
  <c r="K42" i="35"/>
  <c r="H42" i="35"/>
  <c r="O42" i="35" s="1"/>
  <c r="M32" i="35"/>
  <c r="H31" i="35"/>
  <c r="O31" i="35" s="1"/>
  <c r="H38" i="35"/>
  <c r="O38" i="35" s="1"/>
  <c r="N33" i="35"/>
  <c r="H33" i="35"/>
  <c r="O33" i="35" s="1"/>
  <c r="H34" i="35"/>
  <c r="O34" i="35" s="1"/>
  <c r="M34" i="35"/>
  <c r="H37" i="35" l="1"/>
  <c r="O37" i="35" s="1"/>
  <c r="H36" i="35"/>
  <c r="O36" i="35" s="1"/>
  <c r="H27" i="35"/>
  <c r="O27" i="35" s="1"/>
  <c r="H26" i="35"/>
  <c r="O26" i="35" s="1"/>
  <c r="H40" i="35"/>
  <c r="O40" i="35" s="1"/>
  <c r="H25" i="35"/>
  <c r="O25" i="35" s="1"/>
  <c r="H29" i="35"/>
  <c r="O29" i="35" s="1"/>
  <c r="U23" i="35"/>
  <c r="U32" i="35" s="1"/>
  <c r="AF3" i="10"/>
  <c r="I25" i="35"/>
  <c r="AG3" i="10" s="1"/>
  <c r="H30" i="35"/>
  <c r="O30" i="35" s="1"/>
  <c r="H39" i="35"/>
  <c r="O39" i="35" s="1"/>
  <c r="H43" i="35"/>
  <c r="O43" i="35" s="1"/>
  <c r="I26" i="35" l="1"/>
  <c r="I27" i="35" s="1"/>
  <c r="P27" i="35" s="1"/>
  <c r="P25" i="35"/>
  <c r="U33" i="35"/>
  <c r="U38" i="35"/>
  <c r="U39" i="35"/>
  <c r="U42" i="35"/>
  <c r="U41" i="35"/>
  <c r="U27" i="35"/>
  <c r="U36" i="35"/>
  <c r="U25" i="35"/>
  <c r="U31" i="35"/>
  <c r="U28" i="35"/>
  <c r="U43" i="35"/>
  <c r="U37" i="35"/>
  <c r="U34" i="35"/>
  <c r="U26" i="35"/>
  <c r="U24" i="35"/>
  <c r="U29" i="35"/>
  <c r="U40" i="35"/>
  <c r="U35" i="35"/>
  <c r="U30" i="35"/>
  <c r="P26" i="35" l="1"/>
  <c r="AH3" i="10"/>
  <c r="AI3" i="10"/>
  <c r="I28" i="35"/>
  <c r="P28" i="35" s="1"/>
  <c r="I29" i="35" l="1"/>
  <c r="AK3" i="10" s="1"/>
  <c r="AJ3" i="10"/>
  <c r="I30" i="35" l="1"/>
  <c r="P30" i="35" s="1"/>
  <c r="P29" i="35"/>
  <c r="AL3" i="10" l="1"/>
  <c r="I31" i="35"/>
  <c r="P31" i="35" s="1"/>
  <c r="I32" i="35" l="1"/>
  <c r="AN3" i="10" s="1"/>
  <c r="AM3" i="10"/>
  <c r="P32" i="35" l="1"/>
  <c r="I33" i="35"/>
  <c r="I34" i="35" s="1"/>
  <c r="I35" i="35" s="1"/>
  <c r="P33" i="35" l="1"/>
  <c r="AO3" i="10"/>
  <c r="P34" i="35"/>
  <c r="AP3" i="10"/>
  <c r="P35" i="35"/>
  <c r="AQ3" i="10"/>
  <c r="I36" i="35"/>
  <c r="I37" i="35" l="1"/>
  <c r="P36" i="35"/>
  <c r="AR3" i="10"/>
  <c r="AS3" i="10" l="1"/>
  <c r="I38" i="35"/>
  <c r="P37" i="35"/>
  <c r="P38" i="35" l="1"/>
  <c r="AT3" i="10"/>
  <c r="I39" i="35"/>
  <c r="P39" i="35" l="1"/>
  <c r="I40" i="35"/>
  <c r="AU3" i="10"/>
  <c r="P40" i="35" l="1"/>
  <c r="AV3" i="10"/>
  <c r="I41" i="35"/>
  <c r="AW3" i="10" l="1"/>
  <c r="I42" i="35"/>
  <c r="P41" i="35"/>
  <c r="P42" i="35" l="1"/>
  <c r="I43" i="35"/>
  <c r="AX3" i="10"/>
  <c r="P43" i="35" l="1"/>
  <c r="AY3" i="10"/>
</calcChain>
</file>

<file path=xl/sharedStrings.xml><?xml version="1.0" encoding="utf-8"?>
<sst xmlns="http://schemas.openxmlformats.org/spreadsheetml/2006/main" count="4909" uniqueCount="3384">
  <si>
    <t>HPS</t>
  </si>
  <si>
    <t>Type</t>
  </si>
  <si>
    <t>Pole Spacing</t>
  </si>
  <si>
    <t>Pole Setback</t>
  </si>
  <si>
    <t>Arm length</t>
  </si>
  <si>
    <t>Number of Lanes</t>
  </si>
  <si>
    <t>Lane Width</t>
  </si>
  <si>
    <t>meters</t>
  </si>
  <si>
    <t>Pole Height</t>
  </si>
  <si>
    <t>Offset</t>
  </si>
  <si>
    <t>Min</t>
  </si>
  <si>
    <t>Max</t>
  </si>
  <si>
    <t>Average</t>
  </si>
  <si>
    <t>Light Geometry:</t>
  </si>
  <si>
    <t>Road Geometry</t>
  </si>
  <si>
    <t>Pole Placement</t>
  </si>
  <si>
    <t>Operating hours</t>
  </si>
  <si>
    <t>Illuminance</t>
  </si>
  <si>
    <t>Lux</t>
  </si>
  <si>
    <t>Upgrade</t>
  </si>
  <si>
    <t>Annual Energy</t>
  </si>
  <si>
    <t>kWh/fixture</t>
  </si>
  <si>
    <t>Baseline</t>
  </si>
  <si>
    <t>$/fixture</t>
  </si>
  <si>
    <t>Sheet</t>
  </si>
  <si>
    <t>Info box Name</t>
  </si>
  <si>
    <t>Info_PoleHeight</t>
  </si>
  <si>
    <t>Column</t>
  </si>
  <si>
    <t>Row</t>
  </si>
  <si>
    <t>First Road Geometry Row</t>
  </si>
  <si>
    <t>Last Road Geometry Row</t>
  </si>
  <si>
    <t>Description:</t>
  </si>
  <si>
    <t>Units</t>
  </si>
  <si>
    <t>Shoulder Width</t>
  </si>
  <si>
    <t>Median Width</t>
  </si>
  <si>
    <t>Number of Points in Grid</t>
  </si>
  <si>
    <t>Spacing of Grid</t>
  </si>
  <si>
    <t>Fixtures</t>
  </si>
  <si>
    <t>Average Illuminance</t>
  </si>
  <si>
    <t>Minimum Illuminance</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</si>
  <si>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</si>
  <si>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</si>
  <si>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</si>
  <si>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</si>
  <si>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</si>
  <si>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</si>
  <si>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</si>
  <si>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</si>
  <si>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</si>
  <si>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</si>
  <si>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</si>
  <si>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Uniformity</t>
  </si>
  <si>
    <t>Target</t>
  </si>
  <si>
    <t>Maximum Illuminance</t>
  </si>
  <si>
    <t>Fixtures/km</t>
  </si>
  <si>
    <t>$/kilometer/yr</t>
  </si>
  <si>
    <t>kWh/kilometer/yr</t>
  </si>
  <si>
    <t>Choose Baseline Fixture</t>
  </si>
  <si>
    <t>ID</t>
  </si>
  <si>
    <t>Meets Illuminance?</t>
  </si>
  <si>
    <t>Meets Ill. Criteria</t>
  </si>
  <si>
    <t>Fails Ill. Criteria</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</si>
  <si>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</si>
  <si>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</si>
  <si>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</si>
  <si>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</si>
  <si>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</si>
  <si>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</si>
  <si>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</si>
  <si>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</si>
  <si>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</si>
  <si>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</si>
  <si>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Info_GridPoints</t>
  </si>
  <si>
    <t>Info_PoleSpacing</t>
  </si>
  <si>
    <t>Info_PoleSetback</t>
  </si>
  <si>
    <t>Info_ArmLength</t>
  </si>
  <si>
    <t>Info_PolePlacement</t>
  </si>
  <si>
    <t>Info_NumLanes</t>
  </si>
  <si>
    <t>Info_LaneWidth</t>
  </si>
  <si>
    <t>Info_ShoulderWidth</t>
  </si>
  <si>
    <t>Info_MedianWidth</t>
  </si>
  <si>
    <t>Energy Cost ($/kWh)</t>
  </si>
  <si>
    <t>Fixture Life (hours)</t>
  </si>
  <si>
    <t>Fixture Cost</t>
  </si>
  <si>
    <t>Replacement Bulb Cost</t>
  </si>
  <si>
    <t>General Costs</t>
  </si>
  <si>
    <t>Fixture installation (labor)</t>
  </si>
  <si>
    <t>Pole installation cost
(labor + materials)</t>
  </si>
  <si>
    <t>Discount Rate</t>
  </si>
  <si>
    <t>Analysis Period (years)</t>
  </si>
  <si>
    <t>Installation $/km</t>
  </si>
  <si>
    <t>NPV Energy Cost $/km</t>
  </si>
  <si>
    <t>NPV Maintenance Cost ($/km)</t>
  </si>
  <si>
    <t>Full NPV costs</t>
  </si>
  <si>
    <t>Luminaire Dirt Depreciation</t>
  </si>
  <si>
    <t>Lamp Lumen Depreciation</t>
  </si>
  <si>
    <t>Variable</t>
  </si>
  <si>
    <t>Value</t>
  </si>
  <si>
    <t>Notes</t>
  </si>
  <si>
    <t>LED Default life (hours)</t>
  </si>
  <si>
    <t>HPS default life (hours)</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</si>
  <si>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</si>
  <si>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</si>
  <si>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</si>
  <si>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</si>
  <si>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</si>
  <si>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</si>
  <si>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</si>
  <si>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</si>
  <si>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</si>
  <si>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</si>
  <si>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</si>
  <si>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TYPE II, MEDIUM, CUTOFF</t>
  </si>
  <si>
    <t>TYPE II, SHORT, FULL CUTOFF</t>
  </si>
  <si>
    <t>TYPE III, MEDIUM, CUTOFF</t>
  </si>
  <si>
    <t>TYPE III, MEDIUM, FULL CUTOFF</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</si>
  <si>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</si>
  <si>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</si>
  <si>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</si>
  <si>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</si>
  <si>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</si>
  <si>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</si>
  <si>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</si>
  <si>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</si>
  <si>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</si>
  <si>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</si>
  <si>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</si>
  <si>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</si>
  <si>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</si>
  <si>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</si>
  <si>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</si>
  <si>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</si>
  <si>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</si>
  <si>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</si>
  <si>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</si>
  <si>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</si>
  <si>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</si>
  <si>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</si>
  <si>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</si>
  <si>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</si>
  <si>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</si>
  <si>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</si>
  <si>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</si>
  <si>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</si>
  <si>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</si>
  <si>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</si>
  <si>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</si>
  <si>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</si>
  <si>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</si>
  <si>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</si>
  <si>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</si>
  <si>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</si>
  <si>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</si>
  <si>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</si>
  <si>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</si>
  <si>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</si>
  <si>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</si>
  <si>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</si>
  <si>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</si>
  <si>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</si>
  <si>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</si>
  <si>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</si>
  <si>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</si>
  <si>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</si>
  <si>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</si>
  <si>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</si>
  <si>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</si>
  <si>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</si>
  <si>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</si>
  <si>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</si>
  <si>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</si>
  <si>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</si>
  <si>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</si>
  <si>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</si>
  <si>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</si>
  <si>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</si>
  <si>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</si>
  <si>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</si>
  <si>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</si>
  <si>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</si>
  <si>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</si>
  <si>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</si>
  <si>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</si>
  <si>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</si>
  <si>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</si>
  <si>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</si>
  <si>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</si>
  <si>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</si>
  <si>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</si>
  <si>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</si>
  <si>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</si>
  <si>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</si>
  <si>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</si>
  <si>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β</t>
  </si>
  <si>
    <t>Tan γ</t>
  </si>
  <si>
    <t>Q0</t>
  </si>
  <si>
    <t>S1</t>
  </si>
  <si>
    <t>S2</t>
  </si>
  <si>
    <t>Luminance</t>
  </si>
  <si>
    <t>Road Surface Type</t>
  </si>
  <si>
    <t>R1</t>
  </si>
  <si>
    <t>Standard Surface</t>
  </si>
  <si>
    <t>Average Luminance</t>
  </si>
  <si>
    <t>Minimum Luminance</t>
  </si>
  <si>
    <t>Surface Type:</t>
  </si>
  <si>
    <t>R4</t>
  </si>
  <si>
    <t>R2</t>
  </si>
  <si>
    <t>R3</t>
  </si>
  <si>
    <t>Meets Luminance?</t>
  </si>
  <si>
    <t>Target - Avg Lum</t>
  </si>
  <si>
    <t>Target - Min Lum</t>
  </si>
  <si>
    <t>Illuminance Method</t>
  </si>
  <si>
    <t>Calculation Assumptions per:</t>
  </si>
  <si>
    <t>Bulb Replacement Cost (labor only)</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</si>
  <si>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</si>
  <si>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</si>
  <si>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</si>
  <si>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</si>
  <si>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</si>
  <si>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</si>
  <si>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</si>
  <si>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</si>
  <si>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</si>
  <si>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</si>
  <si>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</si>
  <si>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</si>
  <si>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</si>
  <si>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</si>
  <si>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</si>
  <si>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</si>
  <si>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</si>
  <si>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</si>
  <si>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</si>
  <si>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</si>
  <si>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</si>
  <si>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</si>
  <si>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</si>
  <si>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</si>
  <si>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</si>
  <si>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</si>
  <si>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</si>
  <si>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</si>
  <si>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</si>
  <si>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</si>
  <si>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</si>
  <si>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</si>
  <si>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</si>
  <si>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</si>
  <si>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</si>
  <si>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</si>
  <si>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</si>
  <si>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</si>
  <si>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</si>
  <si>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</si>
  <si>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</si>
  <si>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</si>
  <si>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</si>
  <si>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</si>
  <si>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</si>
  <si>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</si>
  <si>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</si>
  <si>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</si>
  <si>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</si>
  <si>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</si>
  <si>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</si>
  <si>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</si>
  <si>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</si>
  <si>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</si>
  <si>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</si>
  <si>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</si>
  <si>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</si>
  <si>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</si>
  <si>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</si>
  <si>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</si>
  <si>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</si>
  <si>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</si>
  <si>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BACKGROUND INFORMATION</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</si>
  <si>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</si>
  <si>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</si>
  <si>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</si>
  <si>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</si>
  <si>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</si>
  <si>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</si>
  <si>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</si>
  <si>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</si>
  <si>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</si>
  <si>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</si>
  <si>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</si>
  <si>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</si>
  <si>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</si>
  <si>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</si>
  <si>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</si>
  <si>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</si>
  <si>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</si>
  <si>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</si>
  <si>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</si>
  <si>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</si>
  <si>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</si>
  <si>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</si>
  <si>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</si>
  <si>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</si>
  <si>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</si>
  <si>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</si>
  <si>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</si>
  <si>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</si>
  <si>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</si>
  <si>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</si>
  <si>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</si>
  <si>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</si>
  <si>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</si>
  <si>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</si>
  <si>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</si>
  <si>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</si>
  <si>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</si>
  <si>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</si>
  <si>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NA</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</si>
  <si>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</si>
  <si>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</si>
  <si>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</si>
  <si>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</si>
  <si>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</si>
  <si>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</si>
  <si>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</si>
  <si>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</si>
  <si>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</si>
  <si>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</si>
  <si>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</si>
  <si>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</si>
  <si>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</si>
  <si>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</si>
  <si>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</si>
  <si>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</si>
  <si>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</si>
  <si>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</si>
  <si>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</si>
  <si>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</si>
  <si>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</si>
  <si>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</si>
  <si>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</si>
  <si>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</si>
  <si>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</si>
  <si>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</si>
  <si>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</si>
  <si>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</si>
  <si>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</si>
  <si>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</si>
  <si>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</si>
  <si>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</si>
  <si>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</si>
  <si>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</si>
  <si>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 xml:space="preserve">Instructions for potential applications of the tool: </t>
  </si>
  <si>
    <t xml:space="preserve">Retrofit - Exploratory Phase </t>
  </si>
  <si>
    <t xml:space="preserve">Single  Fixture </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</si>
  <si>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</si>
  <si>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</si>
  <si>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</si>
  <si>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</si>
  <si>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</si>
  <si>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</si>
  <si>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</si>
  <si>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</si>
  <si>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</si>
  <si>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</si>
  <si>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</si>
  <si>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</si>
  <si>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</si>
  <si>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</si>
  <si>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</si>
  <si>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</si>
  <si>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</si>
  <si>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</si>
  <si>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</si>
  <si>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</si>
  <si>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</si>
  <si>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</si>
  <si>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</si>
  <si>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</si>
  <si>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</si>
  <si>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</si>
  <si>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</si>
  <si>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</si>
  <si>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</si>
  <si>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</si>
  <si>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</si>
  <si>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</si>
  <si>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</si>
  <si>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</si>
  <si>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</si>
  <si>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</si>
  <si>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</si>
  <si>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</si>
  <si>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</si>
  <si>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</si>
  <si>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</si>
  <si>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</si>
  <si>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</si>
  <si>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</si>
  <si>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</si>
  <si>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</si>
  <si>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</si>
  <si>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</si>
  <si>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</si>
  <si>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</si>
  <si>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</si>
  <si>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</si>
  <si>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</si>
  <si>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</si>
  <si>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</si>
  <si>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</si>
  <si>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</si>
  <si>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</si>
  <si>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</si>
  <si>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</si>
  <si>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</si>
  <si>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</si>
  <si>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</si>
  <si>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</si>
  <si>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</si>
  <si>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</si>
  <si>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</si>
  <si>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</si>
  <si>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</si>
  <si>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</si>
  <si>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</si>
  <si>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</si>
  <si>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</si>
  <si>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</si>
  <si>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</si>
  <si>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</si>
  <si>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</si>
  <si>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</si>
  <si>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</si>
  <si>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</si>
  <si>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</si>
  <si>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</si>
  <si>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</si>
  <si>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</si>
  <si>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</si>
  <si>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</si>
  <si>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</si>
  <si>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</si>
  <si>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</si>
  <si>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</si>
  <si>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</si>
  <si>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</si>
  <si>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</si>
  <si>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</si>
  <si>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</si>
  <si>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</si>
  <si>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</si>
  <si>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</si>
  <si>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</si>
  <si>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</si>
  <si>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</si>
  <si>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</si>
  <si>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</si>
  <si>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</si>
  <si>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</si>
  <si>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</si>
  <si>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</si>
  <si>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</si>
  <si>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</si>
  <si>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</si>
  <si>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</si>
  <si>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</si>
  <si>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</si>
  <si>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</si>
  <si>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</si>
  <si>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</si>
  <si>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</si>
  <si>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</si>
  <si>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</si>
  <si>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</si>
  <si>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</si>
  <si>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</si>
  <si>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</si>
  <si>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</si>
  <si>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</si>
  <si>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</si>
  <si>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</si>
  <si>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</si>
  <si>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</si>
  <si>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</si>
  <si>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</si>
  <si>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</si>
  <si>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</si>
  <si>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</si>
  <si>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</si>
  <si>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</si>
  <si>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</si>
  <si>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</si>
  <si>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Next</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</si>
  <si>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</si>
  <si>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</si>
  <si>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</si>
  <si>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</si>
  <si>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</si>
  <si>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</si>
  <si>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Before you get started, please take some time to read the instructions located on the navigation worksheet .</t>
  </si>
  <si>
    <t xml:space="preserve">Overall Uniformity (U0 - avg/min) </t>
  </si>
  <si>
    <t>Sum of Weighting Values (Vws)</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</si>
  <si>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</si>
  <si>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</si>
  <si>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</si>
  <si>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</si>
  <si>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</si>
  <si>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</si>
  <si>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</si>
  <si>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</si>
  <si>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</si>
  <si>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Do you want to delete the data on the Results page?</t>
  </si>
  <si>
    <t>Delete Results?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</si>
  <si>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</si>
  <si>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</si>
  <si>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</si>
  <si>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</si>
  <si>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</si>
  <si>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</si>
  <si>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</si>
  <si>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</si>
  <si>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</si>
  <si>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</si>
  <si>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</si>
  <si>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</si>
  <si>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</si>
  <si>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</si>
  <si>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</si>
  <si>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</si>
  <si>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</si>
  <si>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</si>
  <si>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</si>
  <si>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</si>
  <si>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</si>
  <si>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</si>
  <si>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</si>
  <si>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</si>
  <si>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</si>
  <si>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</si>
  <si>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</si>
  <si>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</si>
  <si>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</si>
  <si>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</si>
  <si>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</si>
  <si>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</si>
  <si>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</si>
  <si>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</si>
  <si>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</si>
  <si>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</si>
  <si>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</si>
  <si>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</si>
  <si>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</si>
  <si>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</si>
  <si>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</si>
  <si>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</si>
  <si>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</si>
  <si>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</si>
  <si>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</si>
  <si>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</si>
  <si>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</si>
  <si>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</si>
  <si>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</si>
  <si>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</si>
  <si>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</si>
  <si>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</si>
  <si>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</si>
  <si>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</si>
  <si>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</si>
  <si>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</si>
  <si>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</si>
  <si>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</si>
  <si>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</si>
  <si>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</si>
  <si>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</si>
  <si>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</si>
  <si>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</si>
  <si>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</si>
  <si>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</si>
  <si>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</si>
  <si>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</si>
  <si>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</si>
  <si>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</si>
  <si>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</si>
  <si>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</si>
  <si>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</si>
  <si>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</si>
  <si>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</si>
  <si>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</si>
  <si>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</si>
  <si>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</si>
  <si>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</si>
  <si>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</si>
  <si>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</si>
  <si>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</si>
  <si>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Added a graph of all results on the Mgraphs page, in addition to the ten-at-a-time scrolling graph</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</si>
  <si>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</si>
  <si>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</si>
  <si>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INFORMATION GÉNÉRALE</t>
  </si>
  <si>
    <t xml:space="preserve">Voici quelques renseignements qui vous seront utiles avant de commencer à utiliser l'outil :  </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</si>
  <si>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</si>
  <si>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</si>
  <si>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</si>
  <si>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</si>
  <si>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</si>
  <si>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</si>
  <si>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</si>
  <si>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</si>
  <si>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</si>
  <si>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</si>
  <si>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</si>
  <si>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</si>
  <si>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</si>
  <si>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</si>
  <si>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</si>
  <si>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</si>
  <si>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</si>
  <si>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</si>
  <si>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</si>
  <si>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</si>
  <si>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</si>
  <si>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</si>
  <si>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</si>
  <si>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</si>
  <si>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</si>
  <si>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</si>
  <si>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</si>
  <si>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</si>
  <si>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</si>
  <si>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</si>
  <si>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</si>
  <si>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</si>
  <si>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</si>
  <si>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</si>
  <si>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</si>
  <si>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</si>
  <si>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</si>
  <si>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</si>
  <si>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</si>
  <si>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</si>
  <si>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</si>
  <si>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</si>
  <si>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</si>
  <si>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</si>
  <si>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</si>
  <si>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</si>
  <si>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</si>
  <si>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</si>
  <si>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</si>
  <si>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</si>
  <si>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</si>
  <si>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</si>
  <si>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</si>
  <si>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</si>
  <si>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</si>
  <si>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</si>
  <si>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</si>
  <si>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</si>
  <si>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</si>
  <si>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</si>
  <si>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</si>
  <si>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</si>
  <si>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</si>
  <si>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</si>
  <si>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Période d'analyse (années)</t>
  </si>
  <si>
    <t>Moyenne d'éclairement voulu</t>
  </si>
  <si>
    <t>Moyenne de luminance voulue</t>
  </si>
  <si>
    <t>Coût de remplacement de lampe (main-d'œuvre seulement)</t>
  </si>
  <si>
    <t>Choisir un luminaire de base</t>
  </si>
  <si>
    <t>Coût énergétique ($/kWh)</t>
  </si>
  <si>
    <t>Installation de luminaire (main-d'œuvre)</t>
  </si>
  <si>
    <t>Nom du luminaire</t>
  </si>
  <si>
    <t>Voies</t>
  </si>
  <si>
    <t>Dépréciation du luminaire par la saleté</t>
  </si>
  <si>
    <t>Nombre de voies</t>
  </si>
  <si>
    <t>Heures de fonctionnement</t>
  </si>
  <si>
    <t>Emplacement du poteau</t>
  </si>
  <si>
    <r>
      <t>Les données sur la géométrie de la route précisent les dimensions et la forme de la section de route avec l'emplacement et la</t>
    </r>
    <r>
      <rPr>
        <sz val="11"/>
        <rFont val="Calibri"/>
        <family val="2"/>
      </rPr>
      <t xml:space="preserve"> hauteur de poteaux</t>
    </r>
  </si>
  <si>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</si>
  <si>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Effets de la température</t>
  </si>
  <si>
    <t>Unités</t>
  </si>
  <si>
    <t>Amélioration</t>
  </si>
  <si>
    <t>Luminaires/km</t>
  </si>
  <si>
    <t>Largeur médiale</t>
  </si>
  <si>
    <t>mètres</t>
  </si>
  <si>
    <t>Largeur d'accotement</t>
  </si>
  <si>
    <t>Espacement de la grille</t>
  </si>
  <si>
    <t xml:space="preserve">Normes d'éclairage </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</si>
  <si>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</si>
  <si>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</si>
  <si>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</si>
  <si>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</si>
  <si>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</si>
  <si>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</si>
  <si>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</si>
  <si>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</si>
  <si>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</si>
  <si>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</si>
  <si>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</si>
  <si>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</si>
  <si>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</si>
  <si>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</si>
  <si>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</si>
  <si>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</si>
  <si>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</si>
  <si>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</si>
  <si>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</si>
  <si>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</si>
  <si>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</si>
  <si>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</si>
  <si>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</si>
  <si>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</si>
  <si>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</si>
  <si>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</si>
  <si>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</si>
  <si>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</si>
  <si>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</si>
  <si>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</si>
  <si>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</si>
  <si>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</si>
  <si>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</si>
  <si>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</si>
  <si>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</si>
  <si>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</si>
  <si>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</si>
  <si>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</si>
  <si>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</si>
  <si>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</si>
  <si>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</si>
  <si>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</si>
  <si>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</si>
  <si>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</si>
  <si>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</si>
  <si>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</si>
  <si>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</si>
  <si>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</si>
  <si>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</si>
  <si>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</si>
  <si>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</si>
  <si>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</si>
  <si>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</si>
  <si>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</si>
  <si>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</si>
  <si>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</si>
  <si>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</si>
  <si>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</si>
  <si>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</si>
  <si>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</si>
  <si>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</si>
  <si>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</si>
  <si>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</si>
  <si>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</si>
  <si>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</si>
  <si>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</si>
  <si>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</si>
  <si>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</si>
  <si>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</si>
  <si>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</si>
  <si>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</si>
  <si>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</si>
  <si>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</si>
  <si>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</si>
  <si>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</si>
  <si>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</si>
  <si>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</si>
  <si>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</si>
  <si>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</si>
  <si>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Les prix des luminaires sont en dollars par défaut. Vous pouvez modifier la devise.</t>
  </si>
  <si>
    <t>Moyenne</t>
  </si>
  <si>
    <t>Éclairement</t>
  </si>
  <si>
    <t>Uniformité</t>
  </si>
  <si>
    <t>De base (référence)</t>
  </si>
  <si>
    <t>RÉSULTATS</t>
  </si>
  <si>
    <t>$/kilomètre/année</t>
  </si>
  <si>
    <t>Coûts complets de VAN</t>
  </si>
  <si>
    <t>Données graphiques - alignement</t>
  </si>
  <si>
    <t>Coût d'installation /km</t>
  </si>
  <si>
    <t>kWh/kilomètre/année</t>
  </si>
  <si>
    <t>Max.</t>
  </si>
  <si>
    <t>Coûts d'entretien de la VAN ($/km)</t>
  </si>
  <si>
    <t>Cible - éclairage moyen</t>
  </si>
  <si>
    <t>Cible - éclairage minimal</t>
  </si>
  <si>
    <t>$/luminaire</t>
  </si>
  <si>
    <t>Énergie annuelle</t>
  </si>
  <si>
    <t>Luminance moyenne</t>
  </si>
  <si>
    <t>kWh/luminaire</t>
  </si>
  <si>
    <t>Min.</t>
  </si>
  <si>
    <t>Luminance minimale</t>
  </si>
  <si>
    <t>Taux d'escompte</t>
  </si>
  <si>
    <t>Coût d'installation de poteau (matériel et main-d'œuvre)</t>
  </si>
  <si>
    <t>Calculs de l'éclairement</t>
  </si>
  <si>
    <t>Description :</t>
  </si>
  <si>
    <t>Largeur de la voie</t>
  </si>
  <si>
    <t>Géométrie de la lumière</t>
  </si>
  <si>
    <t>Nombre de points sur la grille</t>
  </si>
  <si>
    <t>Espacement des poteaux</t>
  </si>
  <si>
    <t>Dépréciation du flux lumineux de lampe SHP par défaut</t>
  </si>
  <si>
    <t>Dépréciation de flux lumineux de lampe DEL par défaut</t>
  </si>
  <si>
    <t>Durée de vie de lampe DEL par défaut (heures)</t>
  </si>
  <si>
    <t>Dépréciation du flux lumineux de lampe HM par défaut</t>
  </si>
  <si>
    <t>Valeur</t>
  </si>
  <si>
    <t>EXEMPLES</t>
  </si>
  <si>
    <t>Outil SEAD pour l'achat de système d'éclairage éconergétique des voies publiques</t>
  </si>
  <si>
    <t>Avant de commencer, prenez le temps de lire les instructions de la feuille de navigation.</t>
  </si>
  <si>
    <t>Tableau 2 : Méthode par luminance de l'IESNA - Valeurs recommandées</t>
  </si>
  <si>
    <t xml:space="preserve">Moyen </t>
  </si>
  <si>
    <t>Somme des valeurs de pondération (Vws)</t>
  </si>
  <si>
    <t>Un seul côté</t>
  </si>
  <si>
    <t>Quinconce</t>
  </si>
  <si>
    <t>Résultats :</t>
  </si>
  <si>
    <t>Classe</t>
  </si>
  <si>
    <t>Cible - luminance moyenne</t>
  </si>
  <si>
    <t>Respecte les critères d'éclairement</t>
  </si>
  <si>
    <t>Ne respecte pas les critères d'éclairement</t>
  </si>
  <si>
    <t>Poteau en retrait</t>
  </si>
  <si>
    <t>Éclairement moyen</t>
  </si>
  <si>
    <t>Éclairement minimal</t>
  </si>
  <si>
    <t>Éclairement maximal</t>
  </si>
  <si>
    <t>Luminance respectée?</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</si>
  <si>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</si>
  <si>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</si>
  <si>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</si>
  <si>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</si>
  <si>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</si>
  <si>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</si>
  <si>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</si>
  <si>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</si>
  <si>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</si>
  <si>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</si>
  <si>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Désirez-vous supprimer les résultats de la page Résultats?</t>
  </si>
  <si>
    <t>Supprimer les résultats?</t>
  </si>
  <si>
    <t>1) Sélectionner les données de luminaires à retirer de l'outil :</t>
  </si>
  <si>
    <t>Dossier sélectionné :</t>
  </si>
  <si>
    <t>2) Confirmer la suppression (action irréversible)</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</si>
  <si>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</si>
  <si>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</si>
  <si>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</si>
  <si>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</si>
  <si>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</si>
  <si>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</si>
  <si>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</si>
  <si>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Target - Average Luminance</t>
  </si>
  <si>
    <t xml:space="preserve">Fournissez le chemin d'accès complet au fichier, incluant le nom de fichier .ies </t>
  </si>
  <si>
    <t>Saisissez un nom unique qui vous permettra d'identifier le luminaire</t>
  </si>
  <si>
    <t>Chemin d'accès</t>
  </si>
  <si>
    <t>Bouton Microsoft Office - Options Excel - Centre de gestion de la confidentialité - Paramètres du Centre de gestion de la confidentialité</t>
  </si>
  <si>
    <t>ANTECEDENTES</t>
  </si>
  <si>
    <t>Antes de comenzar a utilizar la herramienta, hay algunas cosas que debe saber:</t>
  </si>
  <si>
    <t>Seleccione un ejemplo:</t>
  </si>
  <si>
    <t>Vía local menor</t>
  </si>
  <si>
    <t>Local / Mediana</t>
  </si>
  <si>
    <t>Colectora / Mediana</t>
  </si>
  <si>
    <t>Autopista / Alta</t>
  </si>
  <si>
    <t>Datos de entrada:</t>
  </si>
  <si>
    <t>Uniformidad global (U0 - promedio/minuto)</t>
  </si>
  <si>
    <t>Tipo de calle</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</si>
  <si>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</si>
  <si>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</si>
  <si>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</si>
  <si>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</si>
  <si>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</si>
  <si>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</si>
  <si>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</si>
  <si>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</si>
  <si>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</si>
  <si>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</si>
  <si>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</si>
  <si>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</si>
  <si>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</si>
  <si>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</si>
  <si>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</si>
  <si>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</si>
  <si>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</si>
  <si>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</si>
  <si>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</si>
  <si>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</si>
  <si>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</si>
  <si>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Factor del balastro</t>
  </si>
  <si>
    <t>Tipo</t>
  </si>
  <si>
    <t>Vatios</t>
  </si>
  <si>
    <t>Datos de entrada</t>
  </si>
  <si>
    <t>Período de análisis (años)</t>
  </si>
  <si>
    <t>Costo de energía ($/kWh)</t>
  </si>
  <si>
    <t>Nombre de la luminaria</t>
  </si>
  <si>
    <t>Carriles</t>
  </si>
  <si>
    <t>Depreciación de lúmenes de la lámpara</t>
  </si>
  <si>
    <t>Número de carriles</t>
  </si>
  <si>
    <t>Horas de operación</t>
  </si>
  <si>
    <t>Posición del poste</t>
  </si>
  <si>
    <t>Efectos de Temperatura</t>
  </si>
  <si>
    <t>Unidades</t>
  </si>
  <si>
    <t>Actualizar</t>
  </si>
  <si>
    <t>Largo de brazo</t>
  </si>
  <si>
    <t>Luminarias/km</t>
  </si>
  <si>
    <t>Mediana del Ancho</t>
  </si>
  <si>
    <t>metros</t>
  </si>
  <si>
    <t>Ancho del codo</t>
  </si>
  <si>
    <t>Espaciamiento de la cuadrícula</t>
  </si>
  <si>
    <t>Estándares de iluminación</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</si>
  <si>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</si>
  <si>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</si>
  <si>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</si>
  <si>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</si>
  <si>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</si>
  <si>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</si>
  <si>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</si>
  <si>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</si>
  <si>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</si>
  <si>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</si>
  <si>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</si>
  <si>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</si>
  <si>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</si>
  <si>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</si>
  <si>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</si>
  <si>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</si>
  <si>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</si>
  <si>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</si>
  <si>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</si>
  <si>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</si>
  <si>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</si>
  <si>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</si>
  <si>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</si>
  <si>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</si>
  <si>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</si>
  <si>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</si>
  <si>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</si>
  <si>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</si>
  <si>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</si>
  <si>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</si>
  <si>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</si>
  <si>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</si>
  <si>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</si>
  <si>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</si>
  <si>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</si>
  <si>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</si>
  <si>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</si>
  <si>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</si>
  <si>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</si>
  <si>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</si>
  <si>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</si>
  <si>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</si>
  <si>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</si>
  <si>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</si>
  <si>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</si>
  <si>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</si>
  <si>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</si>
  <si>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</si>
  <si>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</si>
  <si>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</si>
  <si>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</si>
  <si>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</si>
  <si>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</si>
  <si>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</si>
  <si>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</si>
  <si>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</si>
  <si>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</si>
  <si>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</si>
  <si>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</si>
  <si>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</si>
  <si>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Promedio</t>
  </si>
  <si>
    <t>Iluminancia</t>
  </si>
  <si>
    <t>Luminancia</t>
  </si>
  <si>
    <t>Uniformidad</t>
  </si>
  <si>
    <t>Línea base</t>
  </si>
  <si>
    <t>RESULTADOS</t>
  </si>
  <si>
    <t>$/kilómetro/año</t>
  </si>
  <si>
    <t>Costos totales VPN</t>
  </si>
  <si>
    <t>Datos de gráfico - Alineación</t>
  </si>
  <si>
    <t>Instalación $/km</t>
  </si>
  <si>
    <t>kWh/kilómetro/año</t>
  </si>
  <si>
    <t>Máx</t>
  </si>
  <si>
    <t>Costo de energía VPN $/km</t>
  </si>
  <si>
    <t>Costo de mantenimiento VPN ($/km)</t>
  </si>
  <si>
    <t>Energía Anual</t>
  </si>
  <si>
    <t>Luminancia Promedio</t>
  </si>
  <si>
    <t>kWh/luminaria</t>
  </si>
  <si>
    <t>Mín</t>
  </si>
  <si>
    <t>Tasa de descuento</t>
  </si>
  <si>
    <t>Descripción:</t>
  </si>
  <si>
    <t>Ancho de carril</t>
  </si>
  <si>
    <t>Geometría de la luz:</t>
  </si>
  <si>
    <t>Número de puntos en la cuadrícula</t>
  </si>
  <si>
    <t>Espaciamiento de poste</t>
  </si>
  <si>
    <t>LED vida útil predeterminada (horas)</t>
  </si>
  <si>
    <t>Notas</t>
  </si>
  <si>
    <t>Valor</t>
  </si>
  <si>
    <t>EJEMPLOS</t>
  </si>
  <si>
    <t>Antes de comenzar, por favor tome un momento para leer las instrucciones que se encuentran en la hoja de navegación.</t>
  </si>
  <si>
    <t>Tabla 2: Métodos de Iluminación IESNA - Valores Recomendados</t>
  </si>
  <si>
    <t>Medio</t>
  </si>
  <si>
    <t>Suma de valores de ponderación (Vws)</t>
  </si>
  <si>
    <t>Escalonado</t>
  </si>
  <si>
    <t>Resultados:</t>
  </si>
  <si>
    <t>Clase</t>
  </si>
  <si>
    <t>Cumple con la Iluminancia?</t>
  </si>
  <si>
    <t>Objetivo - Lum Promedio</t>
  </si>
  <si>
    <t>Cumple Criterios de Illuminancia</t>
  </si>
  <si>
    <t>No cumple Criterios de Illuminancia</t>
  </si>
  <si>
    <t>Reajuste del poste</t>
  </si>
  <si>
    <t>Escriba un nombre corto para este grupo de resultados</t>
  </si>
  <si>
    <t>Nuevo Grupo</t>
  </si>
  <si>
    <t>Nombre de Grupo</t>
  </si>
  <si>
    <t>Quiere eliminar los datos en la página de resultados?</t>
  </si>
  <si>
    <t>Archivo seleccionado:</t>
  </si>
  <si>
    <t>2) Confirmar eliminar (no se puede deshacer)</t>
  </si>
  <si>
    <t>Comentarios? Envíe un correo electrónico a sltoolkit@superefficient.org</t>
  </si>
  <si>
    <t>Cliquez sur « Macros » et sur « Activer toutes les macros »</t>
  </si>
  <si>
    <t>Avant de commencer</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</si>
  <si>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</si>
  <si>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</si>
  <si>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</si>
  <si>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</si>
  <si>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</si>
  <si>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</si>
  <si>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</si>
  <si>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</si>
  <si>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</si>
  <si>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</si>
  <si>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</si>
  <si>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</si>
  <si>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</si>
  <si>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</si>
  <si>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</si>
  <si>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</si>
  <si>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</si>
  <si>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</si>
  <si>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</si>
  <si>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</si>
  <si>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</si>
  <si>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</si>
  <si>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</si>
  <si>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</si>
  <si>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</si>
  <si>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</si>
  <si>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</si>
  <si>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</si>
  <si>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</si>
  <si>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</si>
  <si>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</si>
  <si>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</si>
  <si>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</si>
  <si>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</si>
  <si>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</si>
  <si>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</si>
  <si>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</si>
  <si>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</si>
  <si>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</si>
  <si>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</si>
  <si>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</si>
  <si>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</si>
  <si>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</si>
  <si>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</si>
  <si>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</si>
  <si>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</si>
  <si>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</si>
  <si>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</si>
  <si>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</si>
  <si>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</si>
  <si>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</si>
  <si>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</si>
  <si>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</si>
  <si>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</si>
  <si>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</si>
  <si>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</si>
  <si>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</si>
  <si>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</si>
  <si>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</si>
  <si>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</si>
  <si>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</si>
  <si>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</si>
  <si>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</si>
  <si>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</si>
  <si>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</si>
  <si>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</si>
  <si>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</si>
  <si>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</si>
  <si>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</si>
  <si>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</si>
  <si>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</si>
  <si>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</si>
  <si>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</si>
  <si>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</si>
  <si>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</si>
  <si>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</si>
  <si>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</si>
  <si>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Need to remove a fixture?</t>
  </si>
  <si>
    <t>IES files describe the light output of a fixture. You can obtain them from fixture manufacturers</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</si>
  <si>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</si>
  <si>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</si>
  <si>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</si>
  <si>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</si>
  <si>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</si>
  <si>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</si>
  <si>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</si>
  <si>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</si>
  <si>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</si>
  <si>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</si>
  <si>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</si>
  <si>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</si>
  <si>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</si>
  <si>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</si>
  <si>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</si>
  <si>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</si>
  <si>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</si>
  <si>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</si>
  <si>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</si>
  <si>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</si>
  <si>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</si>
  <si>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</si>
  <si>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</si>
  <si>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</si>
  <si>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</si>
  <si>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</si>
  <si>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</si>
  <si>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</si>
  <si>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</si>
  <si>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</si>
  <si>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</si>
  <si>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</si>
  <si>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</si>
  <si>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</si>
  <si>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</si>
  <si>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</si>
  <si>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</si>
  <si>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</si>
  <si>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</si>
  <si>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</si>
  <si>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</si>
  <si>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</si>
  <si>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</si>
  <si>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</si>
  <si>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</si>
  <si>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</si>
  <si>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</si>
  <si>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</si>
  <si>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</si>
  <si>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</si>
  <si>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</si>
  <si>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</si>
  <si>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</si>
  <si>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</si>
  <si>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</si>
  <si>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</si>
  <si>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</si>
  <si>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</si>
  <si>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</si>
  <si>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</si>
  <si>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</si>
  <si>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</si>
  <si>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</si>
  <si>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</si>
  <si>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</si>
  <si>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</si>
  <si>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</si>
  <si>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</si>
  <si>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</si>
  <si>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</si>
  <si>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</si>
  <si>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</si>
  <si>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</si>
  <si>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</si>
  <si>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</si>
  <si>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</si>
  <si>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</si>
  <si>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</si>
  <si>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</si>
  <si>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</si>
  <si>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</si>
  <si>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</si>
  <si>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</si>
  <si>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</si>
  <si>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</si>
  <si>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</si>
  <si>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</si>
  <si>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</si>
  <si>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</si>
  <si>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</si>
  <si>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</si>
  <si>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</si>
  <si>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</si>
  <si>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</si>
  <si>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</si>
  <si>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</si>
  <si>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</si>
  <si>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</si>
  <si>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</si>
  <si>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</si>
  <si>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</si>
  <si>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</si>
  <si>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</si>
  <si>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</si>
  <si>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</si>
  <si>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</si>
  <si>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</si>
  <si>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</si>
  <si>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</si>
  <si>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</si>
  <si>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</si>
  <si>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</si>
  <si>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</si>
  <si>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</si>
  <si>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</si>
  <si>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</si>
  <si>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</si>
  <si>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</si>
  <si>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</si>
  <si>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</si>
  <si>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</si>
  <si>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</si>
  <si>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</si>
  <si>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</si>
  <si>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</si>
  <si>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</si>
  <si>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</si>
  <si>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</si>
  <si>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</si>
  <si>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</si>
  <si>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</si>
  <si>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</si>
  <si>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</si>
  <si>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</si>
  <si>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</si>
  <si>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</si>
  <si>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</si>
  <si>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</si>
  <si>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</si>
  <si>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</si>
  <si>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Altura de montaje de luminaria</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</si>
  <si>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</si>
  <si>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</si>
  <si>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</si>
  <si>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</si>
  <si>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</si>
  <si>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</si>
  <si>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</si>
  <si>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</si>
  <si>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</si>
  <si>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</si>
  <si>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</si>
  <si>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</si>
  <si>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</si>
  <si>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</si>
  <si>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</si>
  <si>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</si>
  <si>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</si>
  <si>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Calcular los resultados del escenario</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</si>
  <si>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</si>
  <si>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</si>
  <si>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</si>
  <si>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</si>
  <si>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</si>
  <si>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</si>
  <si>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</si>
  <si>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</si>
  <si>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</si>
  <si>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</si>
  <si>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</si>
  <si>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</si>
  <si>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</si>
  <si>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</si>
  <si>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</si>
  <si>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</si>
  <si>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</si>
  <si>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</si>
  <si>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</si>
  <si>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</si>
  <si>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</si>
  <si>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</si>
  <si>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</si>
  <si>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</si>
  <si>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</si>
  <si>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</si>
  <si>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</si>
  <si>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</si>
  <si>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</si>
  <si>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</si>
  <si>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</si>
  <si>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</si>
  <si>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</si>
  <si>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</si>
  <si>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</si>
  <si>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</si>
  <si>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</si>
  <si>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</si>
  <si>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</si>
  <si>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</si>
  <si>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</si>
  <si>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</si>
  <si>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</si>
  <si>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</si>
  <si>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</si>
  <si>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</si>
  <si>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</si>
  <si>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</si>
  <si>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</si>
  <si>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</si>
  <si>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</si>
  <si>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</si>
  <si>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</si>
  <si>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</si>
  <si>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</si>
  <si>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</si>
  <si>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</si>
  <si>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</si>
  <si>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</si>
  <si>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</si>
  <si>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</si>
  <si>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</si>
  <si>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</si>
  <si>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</si>
  <si>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</si>
  <si>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</si>
  <si>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</si>
  <si>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</si>
  <si>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</si>
  <si>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</si>
  <si>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</si>
  <si>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</si>
  <si>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</si>
  <si>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</si>
  <si>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</si>
  <si>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</si>
  <si>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</si>
  <si>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</si>
  <si>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</si>
  <si>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</si>
  <si>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</si>
  <si>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</si>
  <si>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</si>
  <si>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</si>
  <si>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</si>
  <si>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</si>
  <si>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</si>
  <si>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</si>
  <si>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</si>
  <si>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</si>
  <si>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</si>
  <si>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</si>
  <si>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</si>
  <si>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</si>
  <si>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</si>
  <si>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</si>
  <si>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</si>
  <si>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</si>
  <si>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</si>
  <si>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</si>
  <si>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</si>
  <si>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</si>
  <si>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</si>
  <si>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</si>
  <si>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</si>
  <si>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</si>
  <si>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</si>
  <si>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</si>
  <si>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</si>
  <si>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</si>
  <si>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</si>
  <si>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</si>
  <si>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</si>
  <si>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</si>
  <si>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</si>
  <si>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</si>
  <si>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</si>
  <si>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</si>
  <si>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</si>
  <si>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</si>
  <si>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</si>
  <si>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</si>
  <si>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</si>
  <si>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</si>
  <si>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</si>
  <si>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</si>
  <si>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</si>
  <si>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</si>
  <si>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</si>
  <si>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</si>
  <si>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</si>
  <si>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</si>
  <si>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</si>
  <si>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</si>
  <si>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</si>
  <si>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</si>
  <si>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</si>
  <si>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</si>
  <si>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</si>
  <si>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</si>
  <si>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</si>
  <si>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</si>
  <si>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</si>
  <si>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</si>
  <si>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</si>
  <si>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</si>
  <si>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</si>
  <si>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</si>
  <si>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</si>
  <si>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</si>
  <si>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</si>
  <si>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</si>
  <si>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</si>
  <si>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</si>
  <si>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</si>
  <si>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</si>
  <si>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</si>
  <si>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</si>
  <si>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</si>
  <si>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</si>
  <si>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</si>
  <si>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</si>
  <si>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</si>
  <si>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</si>
  <si>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</si>
  <si>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</si>
  <si>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</si>
  <si>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</si>
  <si>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</si>
  <si>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</si>
  <si>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</si>
  <si>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</si>
  <si>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</si>
  <si>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</si>
  <si>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</si>
  <si>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</si>
  <si>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</si>
  <si>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</si>
  <si>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</si>
  <si>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</si>
  <si>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</si>
  <si>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</si>
  <si>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</si>
  <si>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</si>
  <si>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</si>
  <si>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</si>
  <si>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</si>
  <si>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</si>
  <si>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</si>
  <si>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</si>
  <si>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</si>
  <si>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</si>
  <si>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</si>
  <si>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</si>
  <si>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</si>
  <si>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</si>
  <si>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</si>
  <si>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</si>
  <si>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</si>
  <si>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</si>
  <si>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</si>
  <si>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</si>
  <si>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</si>
  <si>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</si>
  <si>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</si>
  <si>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</si>
  <si>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</si>
  <si>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</si>
  <si>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</si>
  <si>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</si>
  <si>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</si>
  <si>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</si>
  <si>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</si>
  <si>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</si>
  <si>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</si>
  <si>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</si>
  <si>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</si>
  <si>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</si>
  <si>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</si>
  <si>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</si>
  <si>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</si>
  <si>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</si>
  <si>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</si>
  <si>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</si>
  <si>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</si>
  <si>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</si>
  <si>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</si>
  <si>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</si>
  <si>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</si>
  <si>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</si>
  <si>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</si>
  <si>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</si>
  <si>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</si>
  <si>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</si>
  <si>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</si>
  <si>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</si>
  <si>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</si>
  <si>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</si>
  <si>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</si>
  <si>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</si>
  <si>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</si>
  <si>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</si>
  <si>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</si>
  <si>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</si>
  <si>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</si>
  <si>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</si>
  <si>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</si>
  <si>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</si>
  <si>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</si>
  <si>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</si>
  <si>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</si>
  <si>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</si>
  <si>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</si>
  <si>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</si>
  <si>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</si>
  <si>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</si>
  <si>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</si>
  <si>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</si>
  <si>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</si>
  <si>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</si>
  <si>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</si>
  <si>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</si>
  <si>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</si>
  <si>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</si>
  <si>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</si>
  <si>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</si>
  <si>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</si>
  <si>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</si>
  <si>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</si>
  <si>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</si>
  <si>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</si>
  <si>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</si>
  <si>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</si>
  <si>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</si>
  <si>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</si>
  <si>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</si>
  <si>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</si>
  <si>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</si>
  <si>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</si>
  <si>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</si>
  <si>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</si>
  <si>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</si>
  <si>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</si>
  <si>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</si>
  <si>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</si>
  <si>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</si>
  <si>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</si>
  <si>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</si>
  <si>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</si>
  <si>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</si>
  <si>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</si>
  <si>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</si>
  <si>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</si>
  <si>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</si>
  <si>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Costo de reemplazo de la lámpara (mano de obra)</t>
  </si>
  <si>
    <t>Escoger luminario de referencia</t>
  </si>
  <si>
    <t>Escoger luminario eficiente (actualizado)</t>
  </si>
  <si>
    <t>El valor predeterminado de 4380 asume 12 horas por día</t>
  </si>
  <si>
    <t>Instalación del luminario (mano de obra)</t>
  </si>
  <si>
    <t>Nombre del luminario</t>
  </si>
  <si>
    <t>Depreciación del luminario por suciedad</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</si>
  <si>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</si>
  <si>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</si>
  <si>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</si>
  <si>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</si>
  <si>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Luminarios/km</t>
  </si>
  <si>
    <t>Ancho del camellón</t>
  </si>
  <si>
    <t>Altura de montaje del luminario</t>
  </si>
  <si>
    <t>Ancho del acotamiento</t>
  </si>
  <si>
    <t>De un solo lado</t>
  </si>
  <si>
    <t xml:space="preserve">Montado en el camellón </t>
  </si>
  <si>
    <t>Actualizar la vista de la línea de base</t>
  </si>
  <si>
    <t>Actualizar la vista de la actualización</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</si>
  <si>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</si>
  <si>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</si>
  <si>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</si>
  <si>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</si>
  <si>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</si>
  <si>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</si>
  <si>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</si>
  <si>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</si>
  <si>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</si>
  <si>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</si>
  <si>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</si>
  <si>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</si>
  <si>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</si>
  <si>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</si>
  <si>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</si>
  <si>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</si>
  <si>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</si>
  <si>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</si>
  <si>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Objetivo - Ill Promedio</t>
  </si>
  <si>
    <t>Objetivo - Ill Mín</t>
  </si>
  <si>
    <t>$/luminario</t>
  </si>
  <si>
    <t>kWh/luminario</t>
  </si>
  <si>
    <t>Costo de instalación del poste (material + mano de obra)</t>
  </si>
  <si>
    <t>Distancia interpostal</t>
  </si>
  <si>
    <t>Luminancia promedio</t>
  </si>
  <si>
    <t>Luminancia mínima</t>
  </si>
  <si>
    <t>SAP depreciación de lúmenes de la lámpara predeterminada</t>
  </si>
  <si>
    <t>SAP vida útil predeterminada (horas)</t>
  </si>
  <si>
    <t>LED depreciación de lúmenes de la lámpara predeterminada</t>
  </si>
  <si>
    <t>AM depreciación de lúmenes de la lámpara predeterminada</t>
  </si>
  <si>
    <t>AM vida útil predeterminada (horas)</t>
  </si>
  <si>
    <t>Herramienta SEAD para sistemas de iluminación en vialidades</t>
  </si>
  <si>
    <t>Objetivo - Uniformidad (promedio/mínima)</t>
  </si>
  <si>
    <t>Objetivo - Uniformidad (máxima/mínima)</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</si>
  <si>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</si>
  <si>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</si>
  <si>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</si>
  <si>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</si>
  <si>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</si>
  <si>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</si>
  <si>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</si>
  <si>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</si>
  <si>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</si>
  <si>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1) Seleccione los datos del luminario a remover de la herramienta:</t>
  </si>
  <si>
    <t>Eliminar un luminario</t>
  </si>
  <si>
    <t>Esta herramienta y el perfil tecnológico de iluminación en vialidades están disponibles en www.superefficient.org</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</si>
  <si>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</si>
  <si>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</si>
  <si>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</si>
  <si>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</si>
  <si>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</si>
  <si>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</si>
  <si>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Línea base (referencia)</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</si>
  <si>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</si>
  <si>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</si>
  <si>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</si>
  <si>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</si>
  <si>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</si>
  <si>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</si>
  <si>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</si>
  <si>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</si>
  <si>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</si>
  <si>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</si>
  <si>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</si>
  <si>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</si>
  <si>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</si>
  <si>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</si>
  <si>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</si>
  <si>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</si>
  <si>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</si>
  <si>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</si>
  <si>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</si>
  <si>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</si>
  <si>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</si>
  <si>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</si>
  <si>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</si>
  <si>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</si>
  <si>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</si>
  <si>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</si>
  <si>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</si>
  <si>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</si>
  <si>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</si>
  <si>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</si>
  <si>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</si>
  <si>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</si>
  <si>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</si>
  <si>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</si>
  <si>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</si>
  <si>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</si>
  <si>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</si>
  <si>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</si>
  <si>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</si>
  <si>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</si>
  <si>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</si>
  <si>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</si>
  <si>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</si>
  <si>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</si>
  <si>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</si>
  <si>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</si>
  <si>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</si>
  <si>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</si>
  <si>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</si>
  <si>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</si>
  <si>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</si>
  <si>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</si>
  <si>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</si>
  <si>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</si>
  <si>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</si>
  <si>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</si>
  <si>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</si>
  <si>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</si>
  <si>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</si>
  <si>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</si>
  <si>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</si>
  <si>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</si>
  <si>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</si>
  <si>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</si>
  <si>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</si>
  <si>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</si>
  <si>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</si>
  <si>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</si>
  <si>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</si>
  <si>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</si>
  <si>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</si>
  <si>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</si>
  <si>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</si>
  <si>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</si>
  <si>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</si>
  <si>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</si>
  <si>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</si>
  <si>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</si>
  <si>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</si>
  <si>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</si>
  <si>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</si>
  <si>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</si>
  <si>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</si>
  <si>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</si>
  <si>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</si>
  <si>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</si>
  <si>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</si>
  <si>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</si>
  <si>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</si>
  <si>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</si>
  <si>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</si>
  <si>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</si>
  <si>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</si>
  <si>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</si>
  <si>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</si>
  <si>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</si>
  <si>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</si>
  <si>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</si>
  <si>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</si>
  <si>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</si>
  <si>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</si>
  <si>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</si>
  <si>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</si>
  <si>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</si>
  <si>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</si>
  <si>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</si>
  <si>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</si>
  <si>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</si>
  <si>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</si>
  <si>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</si>
  <si>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</si>
  <si>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</si>
  <si>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</si>
  <si>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</si>
  <si>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</si>
  <si>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</si>
  <si>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</si>
  <si>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</si>
  <si>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</si>
  <si>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</si>
  <si>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</si>
  <si>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</si>
  <si>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</si>
  <si>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</si>
  <si>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</si>
  <si>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</si>
  <si>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</si>
  <si>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</si>
  <si>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</si>
  <si>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</si>
  <si>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</si>
  <si>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</si>
  <si>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</si>
  <si>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</si>
  <si>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</si>
  <si>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</si>
  <si>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</si>
  <si>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</si>
  <si>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</si>
  <si>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</si>
  <si>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</si>
  <si>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</si>
  <si>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</si>
  <si>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</si>
  <si>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</si>
  <si>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</si>
  <si>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</si>
  <si>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</si>
  <si>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</si>
  <si>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</si>
  <si>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</si>
  <si>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</si>
  <si>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</si>
  <si>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</si>
  <si>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</si>
  <si>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</si>
  <si>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</si>
  <si>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</si>
  <si>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</si>
  <si>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</si>
  <si>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</si>
  <si>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</si>
  <si>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</si>
  <si>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</si>
  <si>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</si>
  <si>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</si>
  <si>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</si>
  <si>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</si>
  <si>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</si>
  <si>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</si>
  <si>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</si>
  <si>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</si>
  <si>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</si>
  <si>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</si>
  <si>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</si>
  <si>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</si>
  <si>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</si>
  <si>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</si>
  <si>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</si>
  <si>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</si>
  <si>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</si>
  <si>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</si>
  <si>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</si>
  <si>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</si>
  <si>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</si>
  <si>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</si>
  <si>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</si>
  <si>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</si>
  <si>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</si>
  <si>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</si>
  <si>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</si>
  <si>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</si>
  <si>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</si>
  <si>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</si>
  <si>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</si>
  <si>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</si>
  <si>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</si>
  <si>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</si>
  <si>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</si>
  <si>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</si>
  <si>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</si>
  <si>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</si>
  <si>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</si>
  <si>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</si>
  <si>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</si>
  <si>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</si>
  <si>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</si>
  <si>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</si>
  <si>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</si>
  <si>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</si>
  <si>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</si>
  <si>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</si>
  <si>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</si>
  <si>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</si>
  <si>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</si>
  <si>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</si>
  <si>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</si>
  <si>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</si>
  <si>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</si>
  <si>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</si>
  <si>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</si>
  <si>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</si>
  <si>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</si>
  <si>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</si>
  <si>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</si>
  <si>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</si>
  <si>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</si>
  <si>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</si>
  <si>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</si>
  <si>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</si>
  <si>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</si>
  <si>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</si>
  <si>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</si>
  <si>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</si>
  <si>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</si>
  <si>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</si>
  <si>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</si>
  <si>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</si>
  <si>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</si>
  <si>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</si>
  <si>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</si>
  <si>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</si>
  <si>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</si>
  <si>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</si>
  <si>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</si>
  <si>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</si>
  <si>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</si>
  <si>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</si>
  <si>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</si>
  <si>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</si>
  <si>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</si>
  <si>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</si>
  <si>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</si>
  <si>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</si>
  <si>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</si>
  <si>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</si>
  <si>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</si>
  <si>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</si>
  <si>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</si>
  <si>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</si>
  <si>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</si>
  <si>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</si>
  <si>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</si>
  <si>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</si>
  <si>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</si>
  <si>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</si>
  <si>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Cochez d'un x la case des luminaires à comparer</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</si>
  <si>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</si>
  <si>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</si>
  <si>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</si>
  <si>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</si>
  <si>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</si>
  <si>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</si>
  <si>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</si>
  <si>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</si>
  <si>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</si>
  <si>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</si>
  <si>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</si>
  <si>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</si>
  <si>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</si>
  <si>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</si>
  <si>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</si>
  <si>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</si>
  <si>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</si>
  <si>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</si>
  <si>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</si>
  <si>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</si>
  <si>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</si>
  <si>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</si>
  <si>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</si>
  <si>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</si>
  <si>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</si>
  <si>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</si>
  <si>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</si>
  <si>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</si>
  <si>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</si>
  <si>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</si>
  <si>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</si>
  <si>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</si>
  <si>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</si>
  <si>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</si>
  <si>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</si>
  <si>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</si>
  <si>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</si>
  <si>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</si>
  <si>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</si>
  <si>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</si>
  <si>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</si>
  <si>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4380 basé sur 12 heures par jour</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</si>
  <si>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</si>
  <si>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</si>
  <si>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</si>
  <si>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</si>
  <si>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</si>
  <si>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</si>
  <si>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</si>
  <si>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</si>
  <si>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énergétique de la VAN /km</t>
  </si>
  <si>
    <t>Uniformity Ratio (IES - lavg/lmin; CIE - lmin/lavg)</t>
  </si>
  <si>
    <t>Durée de vie de lampe SHP par défaut (heures)</t>
  </si>
  <si>
    <t>Durée de vie de lampe HM par défaut (heures)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</si>
  <si>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</si>
  <si>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</si>
  <si>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</si>
  <si>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</si>
  <si>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</si>
  <si>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</si>
  <si>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</si>
  <si>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</si>
  <si>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</si>
  <si>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</si>
  <si>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</si>
  <si>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</si>
  <si>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</si>
  <si>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</si>
  <si>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</si>
  <si>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</si>
  <si>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</si>
  <si>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</si>
  <si>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</si>
  <si>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</si>
  <si>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</si>
  <si>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</si>
  <si>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</si>
  <si>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</si>
  <si>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</si>
  <si>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</si>
  <si>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</si>
  <si>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</si>
  <si>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</si>
  <si>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</si>
  <si>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</si>
  <si>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</si>
  <si>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</si>
  <si>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</si>
  <si>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</si>
  <si>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</si>
  <si>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</si>
  <si>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</si>
  <si>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</si>
  <si>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Not translated</t>
  </si>
  <si>
    <t>1.6.9</t>
  </si>
  <si>
    <t>Added data validation for empty cells on Road Geometry</t>
  </si>
  <si>
    <t>You're missing an input on the Road Geometry tab. Please fix it and try again!</t>
  </si>
  <si>
    <t>Missing not translated</t>
  </si>
  <si>
    <t>1.7.0</t>
  </si>
  <si>
    <t xml:space="preserve">Deleted unused and inaccurate 'shoulder width' from Mresults tab. </t>
  </si>
  <si>
    <t>Removed IFError formula from VBA code for 2003 compatibility</t>
  </si>
  <si>
    <t>To do:</t>
  </si>
  <si>
    <t>*Run performance check to see where to cut calculation time</t>
  </si>
  <si>
    <t>Restored the optional delete results box</t>
  </si>
  <si>
    <t>Added data validation to draw upgrade/baseline geometry macro, and turned off calculation to speed this up</t>
  </si>
  <si>
    <t>Fixture Type Translation</t>
  </si>
  <si>
    <t>SAP</t>
  </si>
  <si>
    <t>AM</t>
  </si>
  <si>
    <t>SHP</t>
  </si>
  <si>
    <t xml:space="preserve">Added drop-down box to force choice of HPS,MH or LED on the 'add IES files' tab. Added translation lookup for acronyms to Assumptions tab, edited relevant VBA on upload to accommodate French lookups, and edited Conditional Formatting on Fixtures tab for highlighting non-default costs to look for translated acronyms. </t>
  </si>
  <si>
    <t>Upload Complete</t>
  </si>
  <si>
    <t>Téléchargez complet</t>
  </si>
  <si>
    <t>Subida finalizada</t>
  </si>
  <si>
    <t>Added message box confirming success after uploading .ies files</t>
  </si>
  <si>
    <t>added code to protect/unprotect Fixtures sheet when adding/deleting .ies files, and locked critical cells from editing (fixture name, row lookup)</t>
  </si>
  <si>
    <t>1.7.1</t>
  </si>
  <si>
    <t>Updated update graph logic to work w/ odd numbered roads</t>
  </si>
  <si>
    <t>RESULTS - 1</t>
  </si>
  <si>
    <t>Added calculation progress bar</t>
  </si>
  <si>
    <t>[SEAD street lighting tool_1.7.2_inprogress.xls]Road Geometry'!$B$5:$F$6</t>
  </si>
  <si>
    <t>[SEAD street lighting tool_1.7.2_inprogress.xls]Costs'!$B$14:$H$14</t>
  </si>
  <si>
    <t>_x000D_
tMissingRoadGeometry</t>
  </si>
  <si>
    <t>_x000D_
tUploadComplete</t>
  </si>
  <si>
    <t>[SEAD street lighting tool_1.7.2_inprogress.xls]Introduction'!$C$3</t>
  </si>
  <si>
    <t>[SEAD street lighting tool_1.7.2_inprogress.xls]Introduction'!$C$6</t>
  </si>
  <si>
    <t>[SEAD street lighting tool_1.7.2_inprogress.xls]Examples'!$C$13</t>
  </si>
  <si>
    <t>[SEAD street lighting tool_1.7.2_inprogress.xls]Examples'!$D$14</t>
  </si>
  <si>
    <t>[SEAD street lighting tool_1.7.2_inprogress.xls]Examples'!$D$15</t>
  </si>
  <si>
    <t>[SEAD street lighting tool_1.7.2_inprogress.xls]Examples'!$E$15</t>
  </si>
  <si>
    <t>[SEAD street lighting tool_1.7.2_inprogress.xls]Examples'!$F$15</t>
  </si>
  <si>
    <t>[SEAD street lighting tool_1.7.2_inprogress.xls]Examples'!$B$20</t>
  </si>
  <si>
    <t>[SEAD street lighting tool_1.7.2_inprogress.xls]Examples'!$D$20</t>
  </si>
  <si>
    <t>[SEAD street lighting tool_1.7.2_inprogress.xls]Examples'!$E$20</t>
  </si>
  <si>
    <t>[SEAD street lighting tool_1.7.2_inprogress.xls]Examples'!$B$24</t>
  </si>
  <si>
    <t>[SEAD street lighting tool_1.7.2_inprogress.xls]InfoBoxes'!$A$6</t>
  </si>
  <si>
    <t>[SEAD street lighting tool_1.7.2_inprogress.xls]InfoBoxes'!$A$7</t>
  </si>
  <si>
    <t>[SEAD street lighting tool_1.7.2_inprogress.xls]InfoBoxes'!$A$8</t>
  </si>
  <si>
    <t>[SEAD street lighting tool_1.7.2_inprogress.xls]InfoBoxes'!$A$9</t>
  </si>
  <si>
    <t>[SEAD street lighting tool_1.7.2_inprogress.xls]InfoBoxes'!$A$10</t>
  </si>
  <si>
    <t>[SEAD street lighting tool_1.7.2_inprogress.xls]InfoBoxes'!$A$11</t>
  </si>
  <si>
    <t>[SEAD street lighting tool_1.7.2_inprogress.xls]InfoBoxes'!$A$12</t>
  </si>
  <si>
    <t>[SEAD street lighting tool_1.7.2_inprogress.xls]InfoBoxes'!$A$13</t>
  </si>
  <si>
    <t>[SEAD street lighting tool_1.7.2_inprogress.xls]InfoBoxes'!$A$14</t>
  </si>
  <si>
    <t>[SEAD street lighting tool_1.7.2_inprogress.xls]InfoBoxes'!$A$15</t>
  </si>
  <si>
    <t>[SEAD street lighting tool_1.7.2_inprogress.xls]InfoBoxes'!$A$16</t>
  </si>
  <si>
    <t>[SEAD street lighting tool_1.7.2_inprogress.xls]InfoBoxes'!$A$17</t>
  </si>
  <si>
    <t>[SEAD street lighting tool_1.7.2_inprogress.xls]InfoBoxes'!$A$18</t>
  </si>
  <si>
    <t>[SEAD street lighting tool_1.7.2_inprogress.xls]InfoBoxes'!$A$19</t>
  </si>
  <si>
    <t>[SEAD street lighting tool_1.7.2_inprogress.xls]InfoBoxes'!$A$20</t>
  </si>
  <si>
    <t>[SEAD street lighting tool_1.7.2_inprogress.xls]InfoBoxes'!$A$21</t>
  </si>
  <si>
    <t>[SEAD street lighting tool_1.7.2_inprogress.xls]InfoBoxes'!$A$22</t>
  </si>
  <si>
    <t>[SEAD street lighting tool_1.7.2_inprogress.xls]InfoBoxes'!$A$23</t>
  </si>
  <si>
    <t>[SEAD street lighting tool_1.7.2_inprogress.xls]InfoBoxes'!$A$24</t>
  </si>
  <si>
    <t>[SEAD street lighting tool_1.7.2_inprogress.xls]InfoBoxes'!$A$25</t>
  </si>
  <si>
    <t>[SEAD street lighting tool_1.7.2_inprogress.xls]Road Geometry'!$B$9</t>
  </si>
  <si>
    <t>[SEAD street lighting tool_1.7.2_inprogress.xls]Examples'!$B$25</t>
  </si>
  <si>
    <t>[SEAD street lighting tool_1.7.2_inprogress.xls]Examples'!$B$47</t>
  </si>
  <si>
    <t>[SEAD street lighting tool_1.7.2_inprogress.xls]Examples'!$A$66</t>
  </si>
  <si>
    <t>[SEAD street lighting tool_1.7.2_inprogress.xls]Examples'!$B$15</t>
  </si>
  <si>
    <t>[SEAD street lighting tool_1.7.2_inprogress.xls]Illuminance Calcs'!$B$1</t>
  </si>
  <si>
    <t>[SEAD street lighting tool_1.7.2_inprogress.xls]Luminance Calcs'!$B$1</t>
  </si>
  <si>
    <t>[SEAD street lighting tool_1.7.2_inprogress.xls]Start'!$D$2</t>
  </si>
  <si>
    <t>[SEAD street lighting tool_1.7.2_inprogress.xls]Introduction'!$D$34:$E$34</t>
  </si>
  <si>
    <t>[SEAD street lighting tool_1.7.2_inprogress.xls]Introduction'!$E$10:$O$10</t>
  </si>
  <si>
    <t>[SEAD street lighting tool_1.7.2_inprogress.xls]Introduction'!$E$11:$O$11</t>
  </si>
  <si>
    <t>[SEAD street lighting tool_1.7.2_inprogress.xls]Introduction'!$E$9:$O$9</t>
  </si>
  <si>
    <t>[SEAD street lighting tool_1.7.2_inprogress.xls]Introduction'!$F$25</t>
  </si>
  <si>
    <t>[SEAD street lighting tool_1.7.2_inprogress.xls]Introduction'!$D$43</t>
  </si>
  <si>
    <t>[SEAD street lighting tool_1.7.2_inprogress.xls]Introduction'!$D$44</t>
  </si>
  <si>
    <t>[SEAD street lighting tool_1.7.2_inprogress.xls]Introduction'!$D$45</t>
  </si>
  <si>
    <t>[SEAD street lighting tool_1.7.2_inprogress.xls]Introduction'!$C$86:$O$86</t>
  </si>
  <si>
    <t>[SEAD street lighting tool_1.7.2_inprogress.xls]Introduction'!$D$101:$O$101</t>
  </si>
  <si>
    <t>[SEAD street lighting tool_1.7.2_inprogress.xls]Introduction'!$C$5</t>
  </si>
  <si>
    <t>[SEAD street lighting tool_1.7.2_inprogress.xls]Introduction'!$D$102:$O$102</t>
  </si>
  <si>
    <t>[SEAD street lighting tool_1.7.2_inprogress.xls]Introduction'!$F$26</t>
  </si>
  <si>
    <t>[SEAD street lighting tool_1.7.2_inprogress.xls]Introduction'!$D$87:$O$87</t>
  </si>
  <si>
    <t>[SEAD street lighting tool_1.7.2_inprogress.xls]Introduction'!$J$43</t>
  </si>
  <si>
    <t>[SEAD street lighting tool_1.7.2_inprogress.xls]Introduction'!$E$27</t>
  </si>
  <si>
    <t>[SEAD street lighting tool_1.7.2_inprogress.xls]Introduction'!$E$25</t>
  </si>
  <si>
    <t>[SEAD street lighting tool_1.7.2_inprogress.xls]Introduction'!$D$78:$O$78</t>
  </si>
  <si>
    <t>[SEAD street lighting tool_1.7.2_inprogress.xls]Introduction'!$D$89:$O$89</t>
  </si>
  <si>
    <t>[SEAD street lighting tool_1.7.2_inprogress.xls]Introduction'!$D$97:$O$97</t>
  </si>
  <si>
    <t>[SEAD street lighting tool_1.7.2_inprogress.xls]Introduction'!$D$19</t>
  </si>
  <si>
    <t>[SEAD street lighting tool_1.7.2_inprogress.xls]Introduction'!$C$40</t>
  </si>
  <si>
    <t>[SEAD street lighting tool_1.7.2_inprogress.xls]Introduction'!$D$99:$O$99</t>
  </si>
  <si>
    <t>[SEAD street lighting tool_1.7.2_inprogress.xls]Introduction'!$D$17</t>
  </si>
  <si>
    <t>[SEAD street lighting tool_1.7.2_inprogress.xls]Introduction'!$C$69</t>
  </si>
  <si>
    <t>[SEAD street lighting tool_1.7.2_inprogress.xls]Introduction'!$D$23</t>
  </si>
  <si>
    <t>[SEAD street lighting tool_1.7.2_inprogress.xls]Introduction'!$D$24</t>
  </si>
  <si>
    <t>[SEAD street lighting tool_1.7.2_inprogress.xls]Introduction'!$J$42</t>
  </si>
  <si>
    <t>[SEAD street lighting tool_1.7.2_inprogress.xls]Introduction'!$D$32</t>
  </si>
  <si>
    <t>[SEAD street lighting tool_1.7.2_inprogress.xls]Introduction'!$D$37:$E$37</t>
  </si>
  <si>
    <t>[SEAD street lighting tool_1.7.2_inprogress.xls]Introduction'!$C$95</t>
  </si>
  <si>
    <t>[SEAD street lighting tool_1.7.2_inprogress.xls]Introduction'!$C$55:$O$55</t>
  </si>
  <si>
    <t>[SEAD street lighting tool_1.7.2_inprogress.xls]Introduction'!$H$44</t>
  </si>
  <si>
    <t>[SEAD street lighting tool_1.7.2_inprogress.xls]Introduction'!$D$35:$E$35</t>
  </si>
  <si>
    <t>[SEAD street lighting tool_1.7.2_inprogress.xls]Introduction'!$C$85</t>
  </si>
  <si>
    <t>[SEAD street lighting tool_1.7.2_inprogress.xls]Introduction'!$D$36:$E$36</t>
  </si>
  <si>
    <t>[SEAD street lighting tool_1.7.2_inprogress.xls]Introduction'!$C$76</t>
  </si>
  <si>
    <t>[SEAD street lighting tool_1.7.2_inprogress.xls]Introduction'!$D$7</t>
  </si>
  <si>
    <t>[SEAD street lighting tool_1.7.2_inprogress.xls]Introduction'!$C$73:$O$73</t>
  </si>
  <si>
    <t>[SEAD street lighting tool_1.7.2_inprogress.xls]Introduction'!$C$72</t>
  </si>
  <si>
    <t>[SEAD street lighting tool_1.7.2_inprogress.xls]Introduction'!$D$31</t>
  </si>
  <si>
    <t>[SEAD street lighting tool_1.7.2_inprogress.xls]Introduction'!$D$42</t>
  </si>
  <si>
    <t>[SEAD street lighting tool_1.7.2_inprogress.xls]Introduction'!$C$54</t>
  </si>
  <si>
    <t>[SEAD street lighting tool_1.7.2_inprogress.xls]Introduction'!$D$21:$E$21</t>
  </si>
  <si>
    <t>[SEAD street lighting tool_1.7.2_inprogress.xls]Introduction'!$D$98:$O$98</t>
  </si>
  <si>
    <t>[SEAD street lighting tool_1.7.2_inprogress.xls]Introduction'!$D$18:$O$18</t>
  </si>
  <si>
    <t>[SEAD street lighting tool_1.7.2_inprogress.xls]Introduction'!$D$80:$O$80</t>
  </si>
  <si>
    <t>[SEAD street lighting tool_1.7.2_inprogress.xls]Introduction'!$D$91:$O$91</t>
  </si>
  <si>
    <t>[SEAD street lighting tool_1.7.2_inprogress.xls]Introduction'!$C$77:$O$77</t>
  </si>
  <si>
    <t>[SEAD street lighting tool_1.7.2_inprogress.xls]Introduction'!$D$8:$O$8</t>
  </si>
  <si>
    <t>[SEAD street lighting tool_1.7.2_inprogress.xls]Introduction'!$D$100:$O$100</t>
  </si>
  <si>
    <t>[SEAD street lighting tool_1.7.2_inprogress.xls]Introduction'!$F$28</t>
  </si>
  <si>
    <t>[SEAD street lighting tool_1.7.2_inprogress.xls]Introduction'!$F$29</t>
  </si>
  <si>
    <t>[SEAD street lighting tool_1.7.2_inprogress.xls]Introduction'!$D$88:$O$88</t>
  </si>
  <si>
    <t>[SEAD street lighting tool_1.7.2_inprogress.xls]Introduction'!$C$15</t>
  </si>
  <si>
    <t>[SEAD street lighting tool_1.7.2_inprogress.xls]Introduction'!$D$79:$O$79</t>
  </si>
  <si>
    <t>[SEAD street lighting tool_1.7.2_inprogress.xls]Introduction'!$D$90:$O$90</t>
  </si>
  <si>
    <t>[SEAD street lighting tool_1.7.2_inprogress.xls]Introduction'!$C$96:$O$96</t>
  </si>
  <si>
    <t>[SEAD street lighting tool_1.7.2_inprogress.xls]Info'!$B$125</t>
  </si>
  <si>
    <t>[SEAD street lighting tool_1.7.2_inprogress.xls]Info'!$B$126</t>
  </si>
  <si>
    <t>[SEAD street lighting tool_1.7.2_inprogress.xls]Info'!$B$128</t>
  </si>
  <si>
    <t>[SEAD street lighting tool_1.7.2_inprogress.xls]Info'!$B$127</t>
  </si>
  <si>
    <t>[SEAD street lighting tool_1.7.2_inprogress.xls]Info'!$A$154:$B$154</t>
  </si>
  <si>
    <t>[SEAD street lighting tool_1.7.2_inprogress.xls]Info'!$A$67</t>
  </si>
  <si>
    <t>[SEAD street lighting tool_1.7.2_inprogress.xls]Fixtures'!$R$36</t>
  </si>
  <si>
    <t>[SEAD street lighting tool_1.7.2_inprogress.xls]Info'!$A$103</t>
  </si>
  <si>
    <t>[SEAD street lighting tool_1.7.2_inprogress.xls]Info'!$A$121</t>
  </si>
  <si>
    <t>[SEAD street lighting tool_1.7.2_inprogress.xls]Info'!$A$123:$B$123</t>
  </si>
  <si>
    <t>[SEAD street lighting tool_1.7.2_inprogress.xls]Info'!$A$15:$B$15</t>
  </si>
  <si>
    <t>[SEAD street lighting tool_1.7.2_inprogress.xls]Info'!$A$124:$B$124</t>
  </si>
  <si>
    <t>[SEAD street lighting tool_1.7.2_inprogress.xls]Info'!$A$68:$B$68</t>
  </si>
  <si>
    <t>[SEAD street lighting tool_1.7.2_inprogress.xls]Info'!$A$52</t>
  </si>
  <si>
    <t>[SEAD street lighting tool_1.7.2_inprogress.xls]Fixtures'!$E$28</t>
  </si>
  <si>
    <t>[SEAD street lighting tool_1.7.2_inprogress.xls]Fixtures'!$S$36</t>
  </si>
  <si>
    <t>[SEAD street lighting tool_1.7.2_inprogress.xls]Info'!$A$53:$B$53</t>
  </si>
  <si>
    <t>[SEAD street lighting tool_1.7.2_inprogress.xls]Info'!$A$33:$B$33</t>
  </si>
  <si>
    <t>[SEAD street lighting tool_1.7.2_inprogress.xls]Info'!$A$104:$B$104</t>
  </si>
  <si>
    <t>[SEAD street lighting tool_1.7.2_inprogress.xls]Info'!$A$153</t>
  </si>
  <si>
    <t>[SEAD street lighting tool_1.7.2_inprogress.xls]Info'!$A$31:$B$31</t>
  </si>
  <si>
    <t>[SEAD street lighting tool_1.7.2_inprogress.xls]Info'!$A$14</t>
  </si>
  <si>
    <t>[SEAD street lighting tool_1.7.2_inprogress.xls]MResults'!$D$2</t>
  </si>
  <si>
    <t>[SEAD street lighting tool_1.7.2_inprogress.xls]Examples'!$D$65</t>
  </si>
  <si>
    <t>[SEAD street lighting tool_1.7.2_inprogress.xls]Fixtures'!$E$18</t>
  </si>
  <si>
    <t>[SEAD street lighting tool_1.7.2_inprogress.xls]Fixtures'!$F$36</t>
  </si>
  <si>
    <t>[SEAD street lighting tool_1.7.2_inprogress.xls]Info'!$A$30</t>
  </si>
  <si>
    <t>[SEAD street lighting tool_1.7.2_inprogress.xls]MResults'!$E$2</t>
  </si>
  <si>
    <t>[SEAD street lighting tool_1.7.2_inprogress.xls]Fixtures'!$E$22</t>
  </si>
  <si>
    <t>[SEAD street lighting tool_1.7.2_inprogress.xls]Examples'!$E$65</t>
  </si>
  <si>
    <t>[SEAD street lighting tool_1.7.2_inprogress.xls]Fixtures'!$J$36</t>
  </si>
  <si>
    <t>[SEAD street lighting tool_1.7.2_inprogress.xls]InfoBoxes'!$A$28</t>
  </si>
  <si>
    <t>[SEAD street lighting tool_1.7.2_inprogress.xls]InfoBoxes'!$A$29</t>
  </si>
  <si>
    <t>[SEAD street lighting tool_1.7.2_inprogress.xls]InfoBoxes'!$A$30</t>
  </si>
  <si>
    <t>[SEAD street lighting tool_1.7.2_inprogress.xls]InfoBoxes'!$A$31</t>
  </si>
  <si>
    <t>[SEAD street lighting tool_1.7.2_inprogress.xls]InfoBoxes'!$A$32</t>
  </si>
  <si>
    <t>[SEAD street lighting tool_1.7.2_inprogress.xls]InfoBoxes'!$A$33</t>
  </si>
  <si>
    <t>[SEAD street lighting tool_1.7.2_inprogress.xls]InfoBoxes'!$A$34</t>
  </si>
  <si>
    <t>[SEAD street lighting tool_1.7.2_inprogress.xls]InfoBoxes'!$A$35</t>
  </si>
  <si>
    <t>[SEAD street lighting tool_1.7.2_inprogress.xls]InfoBoxes'!$A$36</t>
  </si>
  <si>
    <t>[SEAD street lighting tool_1.7.2_inprogress.xls]InfoBoxes'!$A$37</t>
  </si>
  <si>
    <t>[SEAD street lighting tool_1.7.2_inprogress.xls]InfoBoxes'!$A$38</t>
  </si>
  <si>
    <t>[SEAD street lighting tool_1.7.2_inprogress.xls]InfoBoxes'!$A$39</t>
  </si>
  <si>
    <t>[SEAD street lighting tool_1.7.2_inprogress.xls]Confirmation'!$B$21</t>
  </si>
  <si>
    <t>[SEAD street lighting tool_1.7.2_inprogress.xls]Examples'!$B$49</t>
  </si>
  <si>
    <t>[SEAD street lighting tool_1.7.2_inprogress.xls]Examples'!$B$60</t>
  </si>
  <si>
    <t>[SEAD street lighting tool_1.7.2_inprogress.xls]Examples'!$B$56</t>
  </si>
  <si>
    <t>[SEAD street lighting tool_1.7.2_inprogress.xls]Fixtures'!$B$12</t>
  </si>
  <si>
    <t>[SEAD street lighting tool_1.7.2_inprogress.xls]Fixtures'!$B$30</t>
  </si>
  <si>
    <t>[SEAD street lighting tool_1.7.2_inprogress.xls]Costs'!$D$8</t>
  </si>
  <si>
    <t>[SEAD street lighting tool_1.7.2_inprogress.xls]Costs'!$B$9</t>
  </si>
  <si>
    <t>[SEAD street lighting tool_1.7.2_inprogress.xls]Examples'!$B$58</t>
  </si>
  <si>
    <t>[SEAD street lighting tool_1.7.2_inprogress.xls]Examples'!$B$54</t>
  </si>
  <si>
    <t>[SEAD street lighting tool_1.7.2_inprogress.xls]MResults'!$C$2</t>
  </si>
  <si>
    <t>[SEAD street lighting tool_1.7.2_inprogress.xls]Fixtures'!$C$36</t>
  </si>
  <si>
    <t>[SEAD street lighting tool_1.7.2_inprogress.xls]Examples'!$C$65</t>
  </si>
  <si>
    <t>[SEAD street lighting tool_1.7.2_inprogress.xls]Fixtures'!$E$16</t>
  </si>
  <si>
    <t>[SEAD street lighting tool_1.7.2_inprogress.xls]Examples'!$B$16</t>
  </si>
  <si>
    <t>[SEAD street lighting tool_1.7.2_inprogress.xls]Road Geometry'!$E$10</t>
  </si>
  <si>
    <t>[SEAD street lighting tool_1.7.2_inprogress.xls]Examples'!$B$50</t>
  </si>
  <si>
    <t>[SEAD street lighting tool_1.7.2_inprogress.xls]Road Geometry'!$B$10</t>
  </si>
  <si>
    <t>[SEAD street lighting tool_1.7.2_inprogress.xls]Examples'!$B$26</t>
  </si>
  <si>
    <t>[SEAD street lighting tool_1.7.2_inprogress.xls]Examples'!$AI$65</t>
  </si>
  <si>
    <t>[SEAD street lighting tool_1.7.2_inprogress.xls]MResults'!$BU$2</t>
  </si>
  <si>
    <t>[SEAD street lighting tool_1.7.2_inprogress.xls]Costs'!$B$8</t>
  </si>
  <si>
    <t>[SEAD street lighting tool_1.7.2_inprogress.xls]Examples'!$B$52</t>
  </si>
  <si>
    <t>[SEAD street lighting tool_1.7.2_inprogress.xls]Road Geometry'!$B$16</t>
  </si>
  <si>
    <t>[SEAD street lighting tool_1.7.2_inprogress.xls]Examples'!$B$32</t>
  </si>
  <si>
    <t>[SEAD street lighting tool_1.7.2_inprogress.xls]Examples'!$AM$65</t>
  </si>
  <si>
    <t>[SEAD street lighting tool_1.7.2_inprogress.xls]MResults'!$BY$2</t>
  </si>
  <si>
    <t>[SEAD street lighting tool_1.7.2_inprogress.xls]Lighting Standards'!$E$7:$I$7</t>
  </si>
  <si>
    <t>[SEAD street lighting tool_1.7.2_inprogress.xls]Lighting Standards'!$C$6:$H$6</t>
  </si>
  <si>
    <t>[SEAD street lighting tool_1.7.2_inprogress.xls]Lighting Standards'!$C$7</t>
  </si>
  <si>
    <t>[SEAD street lighting tool_1.7.2_inprogress.xls]Examples'!$B$51</t>
  </si>
  <si>
    <t>[SEAD street lighting tool_1.7.2_inprogress.xls]Road Geometry'!$E$8</t>
  </si>
  <si>
    <t>_x000D_
tUpgrade</t>
  </si>
  <si>
    <t>[SEAD street lighting tool_1.7.2_inprogress.xls]Costs'!$A$18</t>
  </si>
  <si>
    <t>[SEAD street lighting tool_1.7.2_inprogress.xls]Costs'!$A$19</t>
  </si>
  <si>
    <t>[SEAD street lighting tool_1.7.2_inprogress.xls]Costs'!$A$20</t>
  </si>
  <si>
    <t>[SEAD street lighting tool_1.7.2_inprogress.xls]Costs'!$A$21</t>
  </si>
  <si>
    <t>[SEAD street lighting tool_1.7.2_inprogress.xls]Costs'!$A$22</t>
  </si>
  <si>
    <t>[SEAD street lighting tool_1.7.2_inprogress.xls]Costs'!$A$23</t>
  </si>
  <si>
    <t>[SEAD street lighting tool_1.7.2_inprogress.xls]Costs'!$A$24</t>
  </si>
  <si>
    <t>[SEAD street lighting tool_1.7.2_inprogress.xls]Costs'!$A$25</t>
  </si>
  <si>
    <t>[SEAD street lighting tool_1.7.2_inprogress.xls]Costs'!$A$26</t>
  </si>
  <si>
    <t>[SEAD street lighting tool_1.7.2_inprogress.xls]Costs'!$A$27</t>
  </si>
  <si>
    <t>[SEAD street lighting tool_1.7.2_inprogress.xls]Costs'!$A$28</t>
  </si>
  <si>
    <t>[SEAD street lighting tool_1.7.2_inprogress.xls]Costs'!$A$29</t>
  </si>
  <si>
    <t>[SEAD street lighting tool_1.7.2_inprogress.xls]Costs'!$A$30</t>
  </si>
  <si>
    <t>[SEAD street lighting tool_1.7.2_inprogress.xls]Costs'!$A$31</t>
  </si>
  <si>
    <t>[SEAD street lighting tool_1.7.2_inprogress.xls]Costs'!$A$32</t>
  </si>
  <si>
    <t>[SEAD street lighting tool_1.7.2_inprogress.xls]Costs'!$A$33</t>
  </si>
  <si>
    <t>[SEAD street lighting tool_1.7.2_inprogress.xls]Costs'!$A$34</t>
  </si>
  <si>
    <t>[SEAD street lighting tool_1.7.2_inprogress.xls]Costs'!$A$35</t>
  </si>
  <si>
    <t>[SEAD street lighting tool_1.7.2_inprogress.xls]Costs'!$A$36</t>
  </si>
  <si>
    <t>[SEAD street lighting tool_1.7.2_inprogress.xls]Costs'!$A$37</t>
  </si>
  <si>
    <t>[SEAD street lighting tool_1.7.2_inprogress.xls]Costs'!$A$38</t>
  </si>
  <si>
    <t>[SEAD street lighting tool_1.7.2_inprogress.xls]Costs'!$A$39</t>
  </si>
  <si>
    <t>[SEAD street lighting tool_1.7.2_inprogress.xls]Costs'!$A$40</t>
  </si>
  <si>
    <t>_x000D_
Methods_x000D_
Methods2</t>
  </si>
  <si>
    <t>_x000D_
Methods</t>
  </si>
  <si>
    <t>[SEAD street lighting tool_1.7.2_inprogress.xls]Lighting Standards'!$B$122</t>
  </si>
  <si>
    <t>[SEAD street lighting tool_1.7.2_inprogress.xls]Road Geometry'!$B$20</t>
  </si>
  <si>
    <t>[SEAD street lighting tool_1.7.2_inprogress.xls]Examples'!$B$36</t>
  </si>
  <si>
    <t>[SEAD street lighting tool_1.7.2_inprogress.xls]Examples'!$AQ$65</t>
  </si>
  <si>
    <t>[SEAD street lighting tool_1.7.2_inprogress.xls]MResults'!$CC$2</t>
  </si>
  <si>
    <t>[SEAD street lighting tool_1.7.2_inprogress.xls]Road Geometry'!$B$51</t>
  </si>
  <si>
    <t>[SEAD street lighting tool_1.7.2_inprogress.xls]Road Geometry'!$B$77</t>
  </si>
  <si>
    <t>[SEAD street lighting tool_1.7.2_inprogress.xls]Examples'!$AH$65</t>
  </si>
  <si>
    <t>[SEAD street lighting tool_1.7.2_inprogress.xls]MResults'!$BT$2</t>
  </si>
  <si>
    <t>[SEAD street lighting tool_1.7.2_inprogress.xls]Road Geometry'!$B$12</t>
  </si>
  <si>
    <t>[SEAD street lighting tool_1.7.2_inprogress.xls]Examples'!$B$29</t>
  </si>
  <si>
    <t>[SEAD street lighting tool_1.7.2_inprogress.xls]Examples'!$AL$65</t>
  </si>
  <si>
    <t>[SEAD street lighting tool_1.7.2_inprogress.xls]MResults'!$BX$2</t>
  </si>
  <si>
    <t>[SEAD street lighting tool_1.7.2_inprogress.xls]Road Geometry'!$E$17</t>
  </si>
  <si>
    <t>[SEAD street lighting tool_1.7.2_inprogress.xls]Road Geometry'!$E$18</t>
  </si>
  <si>
    <t>[SEAD street lighting tool_1.7.2_inprogress.xls]Road Geometry'!$E$19</t>
  </si>
  <si>
    <t>[SEAD street lighting tool_1.7.2_inprogress.xls]Road Geometry'!$E$20</t>
  </si>
  <si>
    <t>[SEAD street lighting tool_1.7.2_inprogress.xls]Road Geometry'!$E$11</t>
  </si>
  <si>
    <t>[SEAD street lighting tool_1.7.2_inprogress.xls]Road Geometry'!$E$12</t>
  </si>
  <si>
    <t>[SEAD street lighting tool_1.7.2_inprogress.xls]Road Geometry'!$D$50</t>
  </si>
  <si>
    <t>[SEAD street lighting tool_1.7.2_inprogress.xls]Road Geometry'!$D$76</t>
  </si>
  <si>
    <t>[SEAD street lighting tool_1.7.2_inprogress.xls]Info'!$A$223</t>
  </si>
  <si>
    <t>[SEAD street lighting tool_1.7.2_inprogress.xls]Road Geometry'!$B$17</t>
  </si>
  <si>
    <t>[SEAD street lighting tool_1.7.2_inprogress.xls]Examples'!$B$19</t>
  </si>
  <si>
    <t>[SEAD street lighting tool_1.7.2_inprogress.xls]Examples'!$B$33</t>
  </si>
  <si>
    <t>[SEAD street lighting tool_1.7.2_inprogress.xls]Examples'!$AN$65</t>
  </si>
  <si>
    <t>[SEAD street lighting tool_1.7.2_inprogress.xls]MResults'!$BZ$2</t>
  </si>
  <si>
    <t>[SEAD street lighting tool_1.7.2_inprogress.xls]Examples'!$B$28</t>
  </si>
  <si>
    <t>[SEAD street lighting tool_1.7.2_inprogress.xls]Examples'!$AK$65</t>
  </si>
  <si>
    <t>[SEAD street lighting tool_1.7.2_inprogress.xls]Road Geometry'!$B$50</t>
  </si>
  <si>
    <t>[SEAD street lighting tool_1.7.2_inprogress.xls]Road Geometry'!$B$76</t>
  </si>
  <si>
    <t>_x000D_
FixtureArrangement</t>
  </si>
  <si>
    <t>[SEAD street lighting tool_1.7.2_inprogress.xls]Road Geometry'!$AA$17</t>
  </si>
  <si>
    <t>[SEAD street lighting tool_1.7.2_inprogress.xls]Road Geometry'!$AB$17</t>
  </si>
  <si>
    <t>[SEAD street lighting tool_1.7.2_inprogress.xls]Examples'!$B$40</t>
  </si>
  <si>
    <t>[SEAD street lighting tool_1.7.2_inprogress.xls]Lighting Standards'!$C$189:$D$191</t>
  </si>
  <si>
    <t>[SEAD street lighting tool_1.7.2_inprogress.xls]Examples'!$B$41</t>
  </si>
  <si>
    <t>[SEAD street lighting tool_1.7.2_inprogress.xls]Lighting Standards'!$C$12</t>
  </si>
  <si>
    <t>[SEAD street lighting tool_1.7.2_inprogress.xls]Lighting Standards'!$G$12</t>
  </si>
  <si>
    <t>[SEAD street lighting tool_1.7.2_inprogress.xls]Examples'!$B$46</t>
  </si>
  <si>
    <t>[SEAD street lighting tool_1.7.2_inprogress.xls]Lighting Standards'!$C$19</t>
  </si>
  <si>
    <t>[SEAD street lighting tool_1.7.2_inprogress.xls]Lighting Standards'!$G$19</t>
  </si>
  <si>
    <t>[SEAD street lighting tool_1.7.2_inprogress.xls]Lighting Standards'!$E$19</t>
  </si>
  <si>
    <t>[SEAD street lighting tool_1.7.2_inprogress.xls]Lighting Standards'!$I$19</t>
  </si>
  <si>
    <t>[SEAD street lighting tool_1.7.2_inprogress.xls]Lighting Standards'!$C$68:$D$70</t>
  </si>
  <si>
    <t>[SEAD street lighting tool_1.7.2_inprogress.xls]Lighting Standards'!$C$89:$D$91</t>
  </si>
  <si>
    <t>[SEAD street lighting tool_1.7.2_inprogress.xls]Examples'!$E$14</t>
  </si>
  <si>
    <t>[SEAD street lighting tool_1.7.2_inprogress.xls]Lighting Standards'!$D$203:$F$203</t>
  </si>
  <si>
    <t>[SEAD street lighting tool_1.7.2_inprogress.xls]Lighting Standards'!$C$62:$D$64</t>
  </si>
  <si>
    <t>[SEAD street lighting tool_1.7.2_inprogress.xls]Lighting Standards'!$C$83:$D$85</t>
  </si>
  <si>
    <t>[SEAD street lighting tool_1.7.2_inprogress.xls]Examples'!$F$14</t>
  </si>
  <si>
    <t>[SEAD street lighting tool_1.7.2_inprogress.xls]Lighting Standards'!$C$60:$D$60</t>
  </si>
  <si>
    <t>[SEAD street lighting tool_1.7.2_inprogress.xls]Lighting Standards'!$C$81:$D$81</t>
  </si>
  <si>
    <t>[SEAD street lighting tool_1.7.2_inprogress.xls]Lighting Standards'!$C$61:$D$61</t>
  </si>
  <si>
    <t>[SEAD street lighting tool_1.7.2_inprogress.xls]Lighting Standards'!$C$82:$D$82</t>
  </si>
  <si>
    <t>[SEAD street lighting tool_1.7.2_inprogress.xls]Lighting Standards'!$E$62:$F$62</t>
  </si>
  <si>
    <t>[SEAD street lighting tool_1.7.2_inprogress.xls]Lighting Standards'!$E$65:$F$65</t>
  </si>
  <si>
    <t>[SEAD street lighting tool_1.7.2_inprogress.xls]Lighting Standards'!$E$68:$F$68</t>
  </si>
  <si>
    <t>[SEAD street lighting tool_1.7.2_inprogress.xls]Lighting Standards'!$E$71:$F$71</t>
  </si>
  <si>
    <t>[SEAD street lighting tool_1.7.2_inprogress.xls]Lighting Standards'!$E$83:$F$83</t>
  </si>
  <si>
    <t>[SEAD street lighting tool_1.7.2_inprogress.xls]Lighting Standards'!$E$86:$F$86</t>
  </si>
  <si>
    <t>[SEAD street lighting tool_1.7.2_inprogress.xls]Lighting Standards'!$E$89:$F$89</t>
  </si>
  <si>
    <t>[SEAD street lighting tool_1.7.2_inprogress.xls]Lighting Standards'!$E$92:$F$92</t>
  </si>
  <si>
    <t>[SEAD street lighting tool_1.7.2_inprogress.xls]Lighting Standards'!$E$173:$G$173</t>
  </si>
  <si>
    <t>[SEAD street lighting tool_1.7.2_inprogress.xls]Lighting Standards'!$E$176:$G$176</t>
  </si>
  <si>
    <t>[SEAD street lighting tool_1.7.2_inprogress.xls]Lighting Standards'!$E$185:$G$185</t>
  </si>
  <si>
    <t>[SEAD street lighting tool_1.7.2_inprogress.xls]Lighting Standards'!$E$189:$G$189</t>
  </si>
  <si>
    <t>[SEAD street lighting tool_1.7.2_inprogress.xls]Lighting Standards'!$C$39:$M$52</t>
  </si>
  <si>
    <t>[SEAD street lighting tool_1.7.2_inprogress.xls]Lighting Standards'!$C$11</t>
  </si>
  <si>
    <t>[SEAD street lighting tool_1.7.2_inprogress.xls]Lighting Standards'!$H$55</t>
  </si>
  <si>
    <t>[SEAD street lighting tool_1.7.2_inprogress.xls]Lighting Standards'!$B$154:$M$154</t>
  </si>
  <si>
    <t>[SEAD street lighting tool_1.7.2_inprogress.xls]Lighting Standards'!$B$37:$M$37</t>
  </si>
  <si>
    <t>[SEAD street lighting tool_1.7.2_inprogress.xls]Lighting Standards'!$C$185:$D$186</t>
  </si>
  <si>
    <t>[SEAD street lighting tool_1.7.2_inprogress.xls]Lighting Standards'!$C$202:$C$205</t>
  </si>
  <si>
    <t>[SEAD street lighting tool_1.7.2_inprogress.xls]Lighting Standards'!$C$71:$D$73</t>
  </si>
  <si>
    <t>[SEAD street lighting tool_1.7.2_inprogress.xls]Lighting Standards'!$C$92:$D$94</t>
  </si>
  <si>
    <t>[SEAD street lighting tool_1.7.2_inprogress.xls]Lighting Standards'!$E$64:$F$64</t>
  </si>
  <si>
    <t>[SEAD street lighting tool_1.7.2_inprogress.xls]Lighting Standards'!$E$67:$F$67</t>
  </si>
  <si>
    <t>[SEAD street lighting tool_1.7.2_inprogress.xls]Lighting Standards'!$E$70:$F$70</t>
  </si>
  <si>
    <t>[SEAD street lighting tool_1.7.2_inprogress.xls]Lighting Standards'!$E$73:$F$73</t>
  </si>
  <si>
    <t>[SEAD street lighting tool_1.7.2_inprogress.xls]Lighting Standards'!$E$85:$F$85</t>
  </si>
  <si>
    <t>[SEAD street lighting tool_1.7.2_inprogress.xls]Lighting Standards'!$E$88:$F$88</t>
  </si>
  <si>
    <t>[SEAD street lighting tool_1.7.2_inprogress.xls]Lighting Standards'!$E$91:$F$91</t>
  </si>
  <si>
    <t>[SEAD street lighting tool_1.7.2_inprogress.xls]Lighting Standards'!$E$94:$F$94</t>
  </si>
  <si>
    <t>[SEAD street lighting tool_1.7.2_inprogress.xls]Lighting Standards'!$E$178:$G$178</t>
  </si>
  <si>
    <t>[SEAD street lighting tool_1.7.2_inprogress.xls]Lighting Standards'!$E$191:$G$191</t>
  </si>
  <si>
    <t>[SEAD street lighting tool_1.7.2_inprogress.xls]Examples'!$B$44</t>
  </si>
  <si>
    <t>[SEAD street lighting tool_1.7.2_inprogress.xls]Lighting Standards'!$C$18</t>
  </si>
  <si>
    <t>[SEAD street lighting tool_1.7.2_inprogress.xls]Lighting Standards'!$G$18</t>
  </si>
  <si>
    <t>[SEAD street lighting tool_1.7.2_inprogress.xls]Lighting Standards'!$E$12</t>
  </si>
  <si>
    <t>[SEAD street lighting tool_1.7.2_inprogress.xls]Lighting Standards'!$I$12</t>
  </si>
  <si>
    <t>[SEAD street lighting tool_1.7.2_inprogress.xls]Lighting Standards'!$C$65:$D$67</t>
  </si>
  <si>
    <t>[SEAD street lighting tool_1.7.2_inprogress.xls]Lighting Standards'!$C$86:$D$88</t>
  </si>
  <si>
    <t>[SEAD street lighting tool_1.7.2_inprogress.xls]Lighting Standards'!$E$181:$G$181</t>
  </si>
  <si>
    <t>[SEAD street lighting tool_1.7.2_inprogress.xls]Lighting Standards'!$E$180:$G$180</t>
  </si>
  <si>
    <t>[SEAD street lighting tool_1.7.2_inprogress.xls]Lighting Standards'!$E$174:$G$174</t>
  </si>
  <si>
    <t>[SEAD street lighting tool_1.7.2_inprogress.xls]Lighting Standards'!$E$177:$G$177</t>
  </si>
  <si>
    <t>[SEAD street lighting tool_1.7.2_inprogress.xls]Lighting Standards'!$E$186:$G$186</t>
  </si>
  <si>
    <t>[SEAD street lighting tool_1.7.2_inprogress.xls]Lighting Standards'!$E$190:$G$190</t>
  </si>
  <si>
    <t>[SEAD street lighting tool_1.7.2_inprogress.xls]Lighting Standards'!$E$193:$G$193</t>
  </si>
  <si>
    <t>[SEAD street lighting tool_1.7.2_inprogress.xls]Lighting Standards'!$E$182:$G$182</t>
  </si>
  <si>
    <t>[SEAD street lighting tool_1.7.2_inprogress.xls]Lighting Standards'!$E$183:$G$183</t>
  </si>
  <si>
    <t>[SEAD street lighting tool_1.7.2_inprogress.xls]Lighting Standards'!$E$188:$G$188</t>
  </si>
  <si>
    <t>[SEAD street lighting tool_1.7.2_inprogress.xls]Lighting Standards'!$E$170:$G$171</t>
  </si>
  <si>
    <t>[SEAD street lighting tool_1.7.2_inprogress.xls]Lighting Standards'!$C$20</t>
  </si>
  <si>
    <t>[SEAD street lighting tool_1.7.2_inprogress.xls]MResults'!$T$2</t>
  </si>
  <si>
    <t>[SEAD street lighting tool_1.7.2_inprogress.xls]Lighting Standards'!$C$21</t>
  </si>
  <si>
    <t>[SEAD street lighting tool_1.7.2_inprogress.xls]MResults'!$U$2</t>
  </si>
  <si>
    <t>[SEAD street lighting tool_1.7.2_inprogress.xls]Lighting Standards'!$C$170:$D$171</t>
  </si>
  <si>
    <t>[SEAD street lighting tool_1.7.2_inprogress.xls]Lighting Standards'!$C$187:$D$188</t>
  </si>
  <si>
    <t>[SEAD street lighting tool_1.7.2_inprogress.xls]Lighting Standards'!$G$56:$I$57</t>
  </si>
  <si>
    <t>[SEAD street lighting tool_1.7.2_inprogress.xls]Lighting Standards'!$E$58:$F$59</t>
  </si>
  <si>
    <t>[SEAD street lighting tool_1.7.2_inprogress.xls]Lighting Standards'!$E$79:$F$80</t>
  </si>
  <si>
    <t>[SEAD street lighting tool_1.7.2_inprogress.xls]Lighting Standards'!$E$192:$G$192</t>
  </si>
  <si>
    <t>[SEAD street lighting tool_1.7.2_inprogress.xls]Lighting Standards'!$E$187:$G$187</t>
  </si>
  <si>
    <t>[SEAD street lighting tool_1.7.2_inprogress.xls]Lighting Standards'!$C$58:$D$59</t>
  </si>
  <si>
    <t>[SEAD street lighting tool_1.7.2_inprogress.xls]Lighting Standards'!$C$79:$D$80</t>
  </si>
  <si>
    <t>[SEAD street lighting tool_1.7.2_inprogress.xls]Lighting Standards'!$C$55:$F$57</t>
  </si>
  <si>
    <t>[SEAD street lighting tool_1.7.2_inprogress.xls]Lighting Standards'!$C$76:$F$78</t>
  </si>
  <si>
    <t>[SEAD street lighting tool_1.7.2_inprogress.xls]Lighting Standards'!$D$202:$G$202</t>
  </si>
  <si>
    <t>[SEAD street lighting tool_1.7.2_inprogress.xls]Road Geometry'!$B$24</t>
  </si>
  <si>
    <t>[SEAD street lighting tool_1.7.2_inprogress.xls]Examples'!$B$45</t>
  </si>
  <si>
    <t>[SEAD street lighting tool_1.7.2_inprogress.xls]Lighting Standards'!$B$125</t>
  </si>
  <si>
    <t>[SEAD street lighting tool_1.7.2_inprogress.xls]Lighting Standards'!$C$183:$D$184</t>
  </si>
  <si>
    <t>[SEAD street lighting tool_1.7.2_inprogress.xls]Lighting Standards'!$C$172:$D$174</t>
  </si>
  <si>
    <t>[SEAD street lighting tool_1.7.2_inprogress.xls]Road Geometry'!$D$24</t>
  </si>
  <si>
    <t>[SEAD street lighting tool_1.7.2_inprogress.xls]Lighting Standards'!$I$202:$I$203</t>
  </si>
  <si>
    <t>[SEAD street lighting tool_1.7.2_inprogress.xls]Lighting Standards'!$C$54:$M$54</t>
  </si>
  <si>
    <t>[SEAD street lighting tool_1.7.2_inprogress.xls]Lighting Standards'!$C$169:$I$169</t>
  </si>
  <si>
    <t>[SEAD street lighting tool_1.7.2_inprogress.xls]Lighting Standards'!$C$201:$I$201</t>
  </si>
  <si>
    <t>[SEAD street lighting tool_1.7.2_inprogress.xls]Lighting Standards'!$C$156:$M$166</t>
  </si>
  <si>
    <t>[SEAD street lighting tool_1.7.2_inprogress.xls]Lighting Standards'!$K$193:$N$198</t>
  </si>
  <si>
    <t>[SEAD street lighting tool_1.7.2_inprogress.xls]Lighting Standards'!$H$202:$H$203</t>
  </si>
  <si>
    <t>[SEAD street lighting tool_1.7.2_inprogress.xls]Lighting Standards'!$C$180:$D$182</t>
  </si>
  <si>
    <t>[SEAD street lighting tool_1.7.2_inprogress.xls]Lighting Standards'!$C$175:$D$179</t>
  </si>
  <si>
    <t>[SEAD street lighting tool_1.7.2_inprogress.xls]Lighting Standards'!$J$55:$K$59</t>
  </si>
  <si>
    <t>[SEAD street lighting tool_1.7.2_inprogress.xls]Lighting Standards'!$E$13</t>
  </si>
  <si>
    <t>[SEAD street lighting tool_1.7.2_inprogress.xls]Lighting Standards'!$E$20</t>
  </si>
  <si>
    <t>[SEAD street lighting tool_1.7.2_inprogress.xls]Lighting Standards'!$I$13</t>
  </si>
  <si>
    <t>[SEAD street lighting tool_1.7.2_inprogress.xls]Lighting Standards'!$I$20</t>
  </si>
  <si>
    <t>[SEAD street lighting tool_1.7.2_inprogress.xls]Lighting Standards'!$L$55:$M$59</t>
  </si>
  <si>
    <t>[SEAD street lighting tool_1.7.2_inprogress.xls]Lighting Standards'!$E$172:$G$172</t>
  </si>
  <si>
    <t>[SEAD street lighting tool_1.7.2_inprogress.xls]Lighting Standards'!$E$179:$G$179</t>
  </si>
  <si>
    <t>[SEAD street lighting tool_1.7.2_inprogress.xls]Lighting Standards'!$B$34</t>
  </si>
  <si>
    <t>[SEAD street lighting tool_1.7.2_inprogress.xls]Lighting Standards'!$C$192:$D$193</t>
  </si>
  <si>
    <t>[SEAD street lighting tool_1.7.2_inprogress.xls]Lighting Standards'!$I$170:$I$171</t>
  </si>
  <si>
    <t>[SEAD street lighting tool_1.7.2_inprogress.xls]Lighting Standards'!$H$170:$H$171</t>
  </si>
  <si>
    <t>[SEAD street lighting tool_1.7.2_inprogress.xls]Lighting Standards'!$G$203</t>
  </si>
  <si>
    <t>[SEAD street lighting tool_1.7.2_inprogress.xls]Lighting Standards'!$E$184:$G$184</t>
  </si>
  <si>
    <t>[SEAD street lighting tool_1.7.2_inprogress.xls]Lighting Standards'!$C$96:$M$135</t>
  </si>
  <si>
    <t>[SEAD street lighting tool_1.7.2_inprogress.xls]Lighting Standards'!$C$136:$M$136</t>
  </si>
  <si>
    <t>[SEAD street lighting tool_1.7.2_inprogress.xls]Lighting Standards'!$C$137:$M$144</t>
  </si>
  <si>
    <t>[SEAD street lighting tool_1.7.2_inprogress.xls]Lighting Standards'!$C$145:$M$151</t>
  </si>
  <si>
    <t>[SEAD street lighting tool_1.7.2_inprogress.xls]Lighting Standards'!$C$214:$I$214</t>
  </si>
  <si>
    <t>[SEAD street lighting tool_1.7.2_inprogress.xls]Lighting Standards'!$C$215:$I$215</t>
  </si>
  <si>
    <t>[SEAD street lighting tool_1.7.2_inprogress.xls]Lighting Standards'!$C$216:$I$216</t>
  </si>
  <si>
    <t>[SEAD street lighting tool_1.7.2_inprogress.xls]Lighting Standards'!$C$217:$I$217</t>
  </si>
  <si>
    <t>[SEAD street lighting tool_1.7.2_inprogress.xls]Lighting Standards'!$C$218:$I$218</t>
  </si>
  <si>
    <t>[SEAD street lighting tool_1.7.2_inprogress.xls]Lighting Standards'!$C$219:$I$219</t>
  </si>
  <si>
    <t>[SEAD street lighting tool_1.7.2_inprogress.xls]Lighting Standards'!$C$220:$I$220</t>
  </si>
  <si>
    <t>[SEAD street lighting tool_1.7.2_inprogress.xls]Lighting Standards'!$C$221:$I$221</t>
  </si>
  <si>
    <t>[SEAD street lighting tool_1.7.2_inprogress.xls]Lighting Standards'!$C$222:$I$222</t>
  </si>
  <si>
    <t>[SEAD street lighting tool_1.7.2_inprogress.xls]Lighting Standards'!$C$223:$I$223</t>
  </si>
  <si>
    <t>[SEAD street lighting tool_1.7.2_inprogress.xls]Lighting Standards'!$C$224:$I$224</t>
  </si>
  <si>
    <t>[SEAD street lighting tool_1.7.2_inprogress.xls]Lighting Standards'!$C$225:$I$225</t>
  </si>
  <si>
    <t>[SEAD street lighting tool_1.7.2_inprogress.xls]Lighting Standards'!$C$226:$I$226</t>
  </si>
  <si>
    <t>[SEAD street lighting tool_1.7.2_inprogress.xls]Fixtures'!$C$1</t>
  </si>
  <si>
    <t>[SEAD street lighting tool_1.7.2_inprogress.xls]Fixtures'!$B$34</t>
  </si>
  <si>
    <t>[SEAD street lighting tool_1.7.2_inprogress.xls]Fixtures'!$E$21</t>
  </si>
  <si>
    <t>[SEAD street lighting tool_1.7.2_inprogress.xls]Fixtures'!$I$36</t>
  </si>
  <si>
    <t>[SEAD street lighting tool_1.7.2_inprogress.xls]Fixtures'!$E$20</t>
  </si>
  <si>
    <t>[SEAD street lighting tool_1.7.2_inprogress.xls]Fixtures'!$H$36</t>
  </si>
  <si>
    <t>[SEAD street lighting tool_1.7.2_inprogress.xls]Fixtures'!$D$36</t>
  </si>
  <si>
    <t>[SEAD street lighting tool_1.7.2_inprogress.xls]Fixtures'!$B$36</t>
  </si>
  <si>
    <t>[SEAD street lighting tool_1.7.2_inprogress.xls]Fixtures'!$P$36</t>
  </si>
  <si>
    <t>[SEAD street lighting tool_1.7.2_inprogress.xls]Fixtures'!$E$17</t>
  </si>
  <si>
    <t>[SEAD street lighting tool_1.7.2_inprogress.xls]Fixtures'!$E$36</t>
  </si>
  <si>
    <t>[SEAD street lighting tool_1.7.2_inprogress.xls]Fixtures'!$E$19</t>
  </si>
  <si>
    <t>[SEAD street lighting tool_1.7.2_inprogress.xls]Fixtures'!$G$36</t>
  </si>
  <si>
    <t>[SEAD street lighting tool_1.7.2_inprogress.xls]Fixtures'!$K$34</t>
  </si>
  <si>
    <t>_x000D_
tBaseline</t>
  </si>
  <si>
    <t>[SEAD street lighting tool_1.7.2_inprogress.xls]Costs'!$A$17</t>
  </si>
  <si>
    <t>[SEAD street lighting tool_1.7.2_inprogress.xls]Confirmation'!$C$21</t>
  </si>
  <si>
    <t>[SEAD street lighting tool_1.7.2_inprogress.xls]MResults'!$H$2</t>
  </si>
  <si>
    <t>[SEAD street lighting tool_1.7.2_inprogress.xls]Examples'!$P$65</t>
  </si>
  <si>
    <t>[SEAD street lighting tool_1.7.2_inprogress.xls]MResults'!$Q$2</t>
  </si>
  <si>
    <t>[SEAD street lighting tool_1.7.2_inprogress.xls]Examples'!$W$65</t>
  </si>
  <si>
    <t>[SEAD street lighting tool_1.7.2_inprogress.xls]MResults'!$H$1</t>
  </si>
  <si>
    <t>[SEAD street lighting tool_1.7.2_inprogress.xls]MResults'!$Q$1</t>
  </si>
  <si>
    <t>[SEAD street lighting tool_1.7.2_inprogress.xls]MResults'!$K$2</t>
  </si>
  <si>
    <t>[SEAD street lighting tool_1.7.2_inprogress.xls]Examples'!$S$65</t>
  </si>
  <si>
    <t>[SEAD street lighting tool_1.7.2_inprogress.xls]Examples'!$Z$65</t>
  </si>
  <si>
    <t>[SEAD street lighting tool_1.7.2_inprogress.xls]Road Geometry'!$C$8</t>
  </si>
  <si>
    <t>_x000D_
tResults</t>
  </si>
  <si>
    <t>[SEAD street lighting tool_1.7.2_inprogress.xls]Examples'!$I$65</t>
  </si>
  <si>
    <t>[SEAD street lighting tool_1.7.2_inprogress.xls]Examples'!$M$65</t>
  </si>
  <si>
    <t>[SEAD street lighting tool_1.7.2_inprogress.xls]Examples'!$A$65</t>
  </si>
  <si>
    <t>[SEAD street lighting tool_1.7.2_inprogress.xls]Examples'!$J$65</t>
  </si>
  <si>
    <t>[SEAD street lighting tool_1.7.2_inprogress.xls]MResults'!$G$2</t>
  </si>
  <si>
    <t>[SEAD street lighting tool_1.7.2_inprogress.xls]Examples'!$G$65</t>
  </si>
  <si>
    <t>[SEAD street lighting tool_1.7.2_inprogress.xls]FixtureData'!$J$17</t>
  </si>
  <si>
    <t>[SEAD street lighting tool_1.7.2_inprogress.xls]MResults'!$J$2</t>
  </si>
  <si>
    <t>[SEAD street lighting tool_1.7.2_inprogress.xls]Examples'!$R$65</t>
  </si>
  <si>
    <t>[SEAD street lighting tool_1.7.2_inprogress.xls]MResults'!$S$2</t>
  </si>
  <si>
    <t>[SEAD street lighting tool_1.7.2_inprogress.xls]Examples'!$Y$65</t>
  </si>
  <si>
    <t>[SEAD street lighting tool_1.7.2_inprogress.xls]Examples'!$K$65</t>
  </si>
  <si>
    <t>[SEAD street lighting tool_1.7.2_inprogress.xls]Examples'!$L$65</t>
  </si>
  <si>
    <t>[SEAD street lighting tool_1.7.2_inprogress.xls]MResults'!$L$2</t>
  </si>
  <si>
    <t>[SEAD street lighting tool_1.7.2_inprogress.xls]Examples'!$N$65</t>
  </si>
  <si>
    <t>[SEAD street lighting tool_1.7.2_inprogress.xls]Examples'!$O$65</t>
  </si>
  <si>
    <t>[SEAD street lighting tool_1.7.2_inprogress.xls]Examples'!$H$65</t>
  </si>
  <si>
    <t>[SEAD street lighting tool_1.7.2_inprogress.xls]MResults'!$F$1</t>
  </si>
  <si>
    <t>[SEAD street lighting tool_1.7.2_inprogress.xls]MResults'!$F$2</t>
  </si>
  <si>
    <t>[SEAD street lighting tool_1.7.2_inprogress.xls]Examples'!$F$65</t>
  </si>
  <si>
    <t>[SEAD street lighting tool_1.7.2_inprogress.xls]FixtureData'!$I$17</t>
  </si>
  <si>
    <t>[SEAD street lighting tool_1.7.2_inprogress.xls]MResults'!$I$2</t>
  </si>
  <si>
    <t>[SEAD street lighting tool_1.7.2_inprogress.xls]Examples'!$Q$65</t>
  </si>
  <si>
    <t>[SEAD street lighting tool_1.7.2_inprogress.xls]MResults'!$R$2</t>
  </si>
  <si>
    <t>[SEAD street lighting tool_1.7.2_inprogress.xls]Examples'!$X$65</t>
  </si>
  <si>
    <t>[SEAD street lighting tool_1.7.2_inprogress.xls]Costs'!$B$11</t>
  </si>
  <si>
    <t>[SEAD street lighting tool_1.7.2_inprogress.xls]Examples'!$B$59</t>
  </si>
  <si>
    <t>[SEAD street lighting tool_1.7.2_inprogress.xls]Examples'!$B$55</t>
  </si>
  <si>
    <t>[SEAD street lighting tool_1.7.2_inprogress.xls]Road Geometry'!$B$8</t>
  </si>
  <si>
    <t>[SEAD street lighting tool_1.7.2_inprogress.xls]Road Geometry'!$B$11</t>
  </si>
  <si>
    <t>[SEAD street lighting tool_1.7.2_inprogress.xls]Examples'!$B$17</t>
  </si>
  <si>
    <t>[SEAD street lighting tool_1.7.2_inprogress.xls]Examples'!$B$27</t>
  </si>
  <si>
    <t>[SEAD street lighting tool_1.7.2_inprogress.xls]Examples'!$AJ$65</t>
  </si>
  <si>
    <t>[SEAD street lighting tool_1.7.2_inprogress.xls]MResults'!$BV$2</t>
  </si>
  <si>
    <t>[SEAD street lighting tool_1.7.2_inprogress.xls]Road Geometry'!$B$15</t>
  </si>
  <si>
    <t>[SEAD street lighting tool_1.7.2_inprogress.xls]Examples'!$B$31</t>
  </si>
  <si>
    <t>[SEAD street lighting tool_1.7.2_inprogress.xls]Examples'!$B$38</t>
  </si>
  <si>
    <t>[SEAD street lighting tool_1.7.2_inprogress.xls]Examples'!$AR$65</t>
  </si>
  <si>
    <t>[SEAD street lighting tool_1.7.2_inprogress.xls]MResults'!$CD$2</t>
  </si>
  <si>
    <t>[SEAD street lighting tool_1.7.2_inprogress.xls]Examples'!$B$18</t>
  </si>
  <si>
    <t>[SEAD street lighting tool_1.7.2_inprogress.xls]Road Geometry'!$B$18</t>
  </si>
  <si>
    <t>[SEAD street lighting tool_1.7.2_inprogress.xls]Examples'!$B$34</t>
  </si>
  <si>
    <t>[SEAD street lighting tool_1.7.2_inprogress.xls]Examples'!$AO$65</t>
  </si>
  <si>
    <t>[SEAD street lighting tool_1.7.2_inprogress.xls]MResults'!$CA$2</t>
  </si>
  <si>
    <t>[SEAD street lighting tool_1.7.2_inprogress.xls]Illuminance Calcs'!$B$7</t>
  </si>
  <si>
    <t>[SEAD street lighting tool_1.7.2_inprogress.xls]Examples'!$B$42</t>
  </si>
  <si>
    <t>[SEAD street lighting tool_1.7.2_inprogress.xls]Lighting Standards'!$C$13</t>
  </si>
  <si>
    <t>[SEAD street lighting tool_1.7.2_inprogress.xls]Lighting Standards'!$G$13</t>
  </si>
  <si>
    <t>[SEAD street lighting tool_1.7.2_inprogress.xls]Luminance Calcs'!$B$7</t>
  </si>
  <si>
    <t>[SEAD street lighting tool_1.7.2_inprogress.xls]Illuminance Calcs'!$B$4</t>
  </si>
  <si>
    <t>[SEAD street lighting tool_1.7.2_inprogress.xls]Illuminance Calcs'!$B$5</t>
  </si>
  <si>
    <t>[SEAD street lighting tool_1.7.2_inprogress.xls]Illuminance Calcs'!$B$6</t>
  </si>
  <si>
    <t>[SEAD street lighting tool_1.7.2_inprogress.xls]Luminance Calcs'!$B$4</t>
  </si>
  <si>
    <t>[SEAD street lighting tool_1.7.2_inprogress.xls]Luminance Calcs'!$B$5</t>
  </si>
  <si>
    <t>[SEAD street lighting tool_1.7.2_inprogress.xls]Luminance Calcs'!$B$6</t>
  </si>
  <si>
    <t>[SEAD street lighting tool_1.7.2_inprogress.xls]Luminance Calcs'!$B$8</t>
  </si>
  <si>
    <t>[SEAD street lighting tool_1.7.2_inprogress.xls]Assumptions'!$B$20</t>
  </si>
  <si>
    <t>[SEAD street lighting tool_1.7.2_inprogress.xls]Assumptions'!$B$36</t>
  </si>
  <si>
    <t>[SEAD street lighting tool_1.7.2_inprogress.xls]Assumptions'!$B$19</t>
  </si>
  <si>
    <t>[SEAD street lighting tool_1.7.2_inprogress.xls]Assumptions'!$B$35</t>
  </si>
  <si>
    <t>[SEAD street lighting tool_1.7.2_inprogress.xls]Assumptions'!$B$21</t>
  </si>
  <si>
    <t>[SEAD street lighting tool_1.7.2_inprogress.xls]Assumptions'!$B$37</t>
  </si>
  <si>
    <t>[SEAD street lighting tool_1.7.2_inprogress.xls]Assumptions'!$D$34</t>
  </si>
  <si>
    <t>[SEAD street lighting tool_1.7.2_inprogress.xls]Assumptions'!$C$34</t>
  </si>
  <si>
    <t>[SEAD street lighting tool_1.7.2_inprogress.xls]Assumptions'!$B$34</t>
  </si>
  <si>
    <t>[SEAD street lighting tool_1.7.2_inprogress.xls]Examples'!$B$3</t>
  </si>
  <si>
    <t>[SEAD street lighting tool_1.7.2_inprogress.xls]Start'!$B$8:$N$8</t>
  </si>
  <si>
    <t>[SEAD street lighting tool_1.7.2_inprogress.xls]Start'!$B$10:$N$10</t>
  </si>
  <si>
    <t>[SEAD street lighting tool_1.7.2_inprogress.xls]Lighting Standards'!$C$75:$N$75</t>
  </si>
  <si>
    <t>[SEAD street lighting tool_1.7.2_inprogress.xls]Lighting Standards'!$E$63:$F$63</t>
  </si>
  <si>
    <t>[SEAD street lighting tool_1.7.2_inprogress.xls]Lighting Standards'!$E$66:$F$66</t>
  </si>
  <si>
    <t>[SEAD street lighting tool_1.7.2_inprogress.xls]Lighting Standards'!$E$69:$F$69</t>
  </si>
  <si>
    <t>[SEAD street lighting tool_1.7.2_inprogress.xls]Lighting Standards'!$E$72:$F$72</t>
  </si>
  <si>
    <t>[SEAD street lighting tool_1.7.2_inprogress.xls]Lighting Standards'!$E$84:$F$84</t>
  </si>
  <si>
    <t>[SEAD street lighting tool_1.7.2_inprogress.xls]Lighting Standards'!$E$87:$F$87</t>
  </si>
  <si>
    <t>[SEAD street lighting tool_1.7.2_inprogress.xls]Lighting Standards'!$E$90:$F$90</t>
  </si>
  <si>
    <t>[SEAD street lighting tool_1.7.2_inprogress.xls]Lighting Standards'!$E$93:$F$93</t>
  </si>
  <si>
    <t>[SEAD street lighting tool_1.7.2_inprogress.xls]Examples'!$A$63</t>
  </si>
  <si>
    <t>[SEAD street lighting tool_1.7.2_inprogress.xls]Lighting Standards'!$H$198</t>
  </si>
  <si>
    <t>[SEAD street lighting tool_1.7.2_inprogress.xls]Lighting Standards'!$H$194:$H$197</t>
  </si>
  <si>
    <t>[SEAD street lighting tool_1.7.2_inprogress.xls]MResults'!$P$2</t>
  </si>
  <si>
    <t>[SEAD street lighting tool_1.7.2_inprogress.xls]Examples'!$T$65</t>
  </si>
  <si>
    <t>[SEAD street lighting tool_1.7.2_inprogress.xls]Examples'!$U$65</t>
  </si>
  <si>
    <t>[SEAD street lighting tool_1.7.2_inprogress.xls]MResults'!$V$2</t>
  </si>
  <si>
    <t>[SEAD street lighting tool_1.7.2_inprogress.xls]Illuminance'!$K$3</t>
  </si>
  <si>
    <t>[SEAD street lighting tool_1.7.2_inprogress.xls]MResults'!$M$2</t>
  </si>
  <si>
    <t>[SEAD street lighting tool_1.7.2_inprogress.xls]Examples'!$V$65</t>
  </si>
  <si>
    <t>[SEAD street lighting tool_1.7.2_inprogress.xls]MResults'!$W$2</t>
  </si>
  <si>
    <t>[SEAD street lighting tool_1.7.2_inprogress.xls]MResults'!$X$2</t>
  </si>
  <si>
    <t>[SEAD street lighting tool_1.7.2_inprogress.xls]Examples'!$AB$65</t>
  </si>
  <si>
    <t>[SEAD street lighting tool_1.7.2_inprogress.xls]Examples'!$AD$65</t>
  </si>
  <si>
    <t>[SEAD street lighting tool_1.7.2_inprogress.xls]Examples'!$AC$65</t>
  </si>
  <si>
    <t>[SEAD street lighting tool_1.7.2_inprogress.xls]Examples'!$AE$65</t>
  </si>
  <si>
    <t>[SEAD street lighting tool_1.7.2_inprogress.xls]Road Geometry'!$B$19</t>
  </si>
  <si>
    <t>[SEAD street lighting tool_1.7.2_inprogress.xls]Examples'!$B$35</t>
  </si>
  <si>
    <t>[SEAD street lighting tool_1.7.2_inprogress.xls]Examples'!$AP$65</t>
  </si>
  <si>
    <t>[SEAD street lighting tool_1.7.2_inprogress.xls]MResults'!$CB$2</t>
  </si>
  <si>
    <t>_x000D_
GroupPromptName_x000D_
horizdegrees</t>
  </si>
  <si>
    <t>_x000D_
GroupDefaultName</t>
  </si>
  <si>
    <t>_x000D_
GroupNameHeader</t>
  </si>
  <si>
    <t>_x000D_
ISOPrompt</t>
  </si>
  <si>
    <t>_x000D_
ISOFixturePrompt</t>
  </si>
  <si>
    <t>_x000D_
ISOFixtureTitle</t>
  </si>
  <si>
    <t>_x000D_
ISOFixtureDefault</t>
  </si>
  <si>
    <t>_x000D_
ISOTypeDefault</t>
  </si>
  <si>
    <t>_x000D_
ISOTypeTitle</t>
  </si>
  <si>
    <t>_x000D_
ISOFixtureError</t>
  </si>
  <si>
    <t>_x000D_
ISOAngleError</t>
  </si>
  <si>
    <t>_x000D_
DeletePrompt2</t>
  </si>
  <si>
    <t>[SEAD street lighting tool_1.7.2_inprogress.xls]Delete IES'!$B$3</t>
  </si>
  <si>
    <t>[SEAD street lighting tool_1.7.2_inprogress.xls]Delete IES'!$B$20</t>
  </si>
  <si>
    <t>[SEAD street lighting tool_1.7.2_inprogress.xls]Delete IES'!$B$22</t>
  </si>
  <si>
    <t>[SEAD street lighting tool_1.7.2_inprogress.xls]Start'!$B$25</t>
  </si>
  <si>
    <t>[SEAD street lighting tool_1.7.2_inprogress.xls]Start'!$B$26:$N$26</t>
  </si>
  <si>
    <t>[SEAD street lighting tool_1.7.2_inprogress.xls]Add IES Files'!$A$16</t>
  </si>
  <si>
    <t>[SEAD street lighting tool_1.7.2_inprogress.xls]Add IES Files'!$B$16</t>
  </si>
  <si>
    <t>[SEAD street lighting tool_1.7.2_inprogress.xls]Add IES Files'!$C$16</t>
  </si>
  <si>
    <t>[SEAD street lighting tool_1.7.2_inprogress.xls]Add IES Files'!$A$19</t>
  </si>
  <si>
    <t>[SEAD street lighting tool_1.7.2_inprogress.xls]Add IES Files'!$B$19</t>
  </si>
  <si>
    <t>[SEAD street lighting tool_1.7.2_inprogress.xls]Add IES Files'!$C$19</t>
  </si>
  <si>
    <t>[SEAD street lighting tool_1.7.2_inprogress.xls]Add IES Files'!$A$1</t>
  </si>
  <si>
    <t>_x000D_
BaselineTranslation</t>
  </si>
  <si>
    <t>[SEAD street lighting tool_1.7.2_inprogress.xls]Info'!$A$75</t>
  </si>
  <si>
    <t>[SEAD street lighting tool_1.7.2_inprogress.xls]Fixtures'!$E$24</t>
  </si>
  <si>
    <t>[SEAD street lighting tool_1.7.2_inprogress.xls]Fixtures'!$L$36</t>
  </si>
  <si>
    <t>[SEAD street lighting tool_1.7.2_inprogress.xls]Info'!$A$76:$B$76</t>
  </si>
  <si>
    <t>[SEAD street lighting tool_1.7.2_inprogress.xls]Info'!$A$80</t>
  </si>
  <si>
    <t>[SEAD street lighting tool_1.7.2_inprogress.xls]Info'!$A$81:$B$81</t>
  </si>
  <si>
    <t>[SEAD street lighting tool_1.7.2_inprogress.xls]Info'!$A$87</t>
  </si>
  <si>
    <t>[SEAD street lighting tool_1.7.2_inprogress.xls]Info'!$A$88:$B$88</t>
  </si>
  <si>
    <t>[SEAD street lighting tool_1.7.2_inprogress.xls]Info'!$A$93</t>
  </si>
  <si>
    <t>[SEAD street lighting tool_1.7.2_inprogress.xls]Info'!$A$94:$B$94</t>
  </si>
  <si>
    <t>[SEAD street lighting tool_1.7.2_inprogress.xls]Info'!$A$159</t>
  </si>
  <si>
    <t>[SEAD street lighting tool_1.7.2_inprogress.xls]Info'!$A$160:$B$160</t>
  </si>
  <si>
    <t>[SEAD street lighting tool_1.7.2_inprogress.xls]Info'!$A$161</t>
  </si>
  <si>
    <t>[SEAD street lighting tool_1.7.2_inprogress.xls]Info'!$A$162:$B$162</t>
  </si>
  <si>
    <t>[SEAD street lighting tool_1.7.2_inprogress.xls]Info'!$A$179</t>
  </si>
  <si>
    <t>[SEAD street lighting tool_1.7.2_inprogress.xls]Info'!$A$180</t>
  </si>
  <si>
    <t>[SEAD street lighting tool_1.7.2_inprogress.xls]Info'!$A$201</t>
  </si>
  <si>
    <t>[SEAD street lighting tool_1.7.2_inprogress.xls]Info'!$A$202:$B$202</t>
  </si>
  <si>
    <t>[SEAD street lighting tool_1.7.2_inprogress.xls]Info'!$A$224:$B$224</t>
  </si>
  <si>
    <t>[SEAD street lighting tool_1.7.2_inprogress.xls]Info'!$A$245</t>
  </si>
  <si>
    <t>[SEAD street lighting tool_1.7.2_inprogress.xls]Info'!$A$246:$B$246</t>
  </si>
  <si>
    <t>[SEAD street lighting tool_1.7.2_inprogress.xls]Info'!$A$266</t>
  </si>
  <si>
    <t>[SEAD street lighting tool_1.7.2_inprogress.xls]Info'!$A$267:$B$267</t>
  </si>
  <si>
    <t>[SEAD street lighting tool_1.7.2_inprogress.xls]Info'!$A$286</t>
  </si>
  <si>
    <t>[SEAD street lighting tool_1.7.2_inprogress.xls]Info'!$A$309</t>
  </si>
  <si>
    <t>[SEAD street lighting tool_1.7.2_inprogress.xls]Info'!$A$310:$B$310</t>
  </si>
  <si>
    <t>[SEAD street lighting tool_1.7.2_inprogress.xls]Lighting Standards'!$B$35</t>
  </si>
  <si>
    <t>[SEAD street lighting tool_1.7.2_inprogress.xls]Assumptions'!$A$2:$C$2</t>
  </si>
  <si>
    <t>[SEAD street lighting tool_1.7.2_inprogress.xls]Info'!$A$333</t>
  </si>
  <si>
    <t>[SEAD street lighting tool_1.7.2_inprogress.xls]Fixtures'!$E$23</t>
  </si>
  <si>
    <t>[SEAD street lighting tool_1.7.2_inprogress.xls]Fixtures'!$K$36</t>
  </si>
  <si>
    <t>[SEAD street lighting tool_1.7.2_inprogress.xls]Info'!$A$334:$B$334</t>
  </si>
  <si>
    <t>[SEAD street lighting tool_1.7.2_inprogress.xls]Info'!$A$356</t>
  </si>
  <si>
    <t>[SEAD street lighting tool_1.7.2_inprogress.xls]Fixtures'!$E$25</t>
  </si>
  <si>
    <t>[SEAD street lighting tool_1.7.2_inprogress.xls]Fixtures'!$M$36</t>
  </si>
  <si>
    <t>[SEAD street lighting tool_1.7.2_inprogress.xls]Info'!$A$357:$B$357</t>
  </si>
  <si>
    <t>[SEAD street lighting tool_1.7.2_inprogress.xls]Info'!$A$378</t>
  </si>
  <si>
    <t>[SEAD street lighting tool_1.7.2_inprogress.xls]Fixtures'!$E$26</t>
  </si>
  <si>
    <t>[SEAD street lighting tool_1.7.2_inprogress.xls]Fixtures'!$N$36</t>
  </si>
  <si>
    <t>[SEAD street lighting tool_1.7.2_inprogress.xls]Info'!$A$379:$B$379</t>
  </si>
  <si>
    <t>[SEAD street lighting tool_1.7.2_inprogress.xls]Info'!$A$398</t>
  </si>
  <si>
    <t>[SEAD street lighting tool_1.7.2_inprogress.xls]Fixtures'!$E$27</t>
  </si>
  <si>
    <t>[SEAD street lighting tool_1.7.2_inprogress.xls]Fixtures'!$O$36</t>
  </si>
  <si>
    <t>[SEAD street lighting tool_1.7.2_inprogress.xls]Info'!$A$399:$B$399</t>
  </si>
  <si>
    <t>[SEAD street lighting tool_1.7.2_inprogress.xls]Info'!$A$419</t>
  </si>
  <si>
    <t>[SEAD street lighting tool_1.7.2_inprogress.xls]Info'!$A$420:$B$420</t>
  </si>
  <si>
    <t>[SEAD street lighting tool_1.7.2_inprogress.xls]Info'!$A$440</t>
  </si>
  <si>
    <t>[SEAD street lighting tool_1.7.2_inprogress.xls]Fixtures'!$Q$36</t>
  </si>
  <si>
    <t>[SEAD street lighting tool_1.7.2_inprogress.xls]Info'!$A$441:$B$441</t>
  </si>
  <si>
    <t>[SEAD street lighting tool_1.7.2_inprogress.xls]Info'!$A$460</t>
  </si>
  <si>
    <t>[SEAD street lighting tool_1.7.2_inprogress.xls]Add IES Files'!$A$3:$B$3</t>
  </si>
  <si>
    <t>[SEAD street lighting tool_1.7.2_inprogress.xls]Info'!$A$461:$B$461</t>
  </si>
  <si>
    <t>[SEAD street lighting tool_1.7.2_inprogress.xls]Lighting Standards'!$C$5:$H$5</t>
  </si>
  <si>
    <t>[SEAD street lighting tool_1.7.2_inprogress.xls]Costs'!$B$10</t>
  </si>
  <si>
    <t>[SEAD street lighting tool_1.7.2_inprogress.xls]MResults'!$AD$2</t>
  </si>
  <si>
    <t>[SEAD street lighting tool_1.7.2_inprogress.xls]MResults'!$Z$2</t>
  </si>
  <si>
    <t>[SEAD street lighting tool_1.7.2_inprogress.xls]MResults'!$AA$2</t>
  </si>
  <si>
    <t>[SEAD street lighting tool_1.7.2_inprogress.xls]MResults'!$AB$2</t>
  </si>
  <si>
    <t>[SEAD street lighting tool_1.7.2_inprogress.xls]MResults'!$AC$2</t>
  </si>
  <si>
    <t>[SEAD street lighting tool_1.7.2_inprogress.xls]CostCalcs'!$I$22</t>
  </si>
  <si>
    <t>[SEAD street lighting tool_1.7.2_inprogress.xls]MResults'!$AE$1</t>
  </si>
  <si>
    <t>[SEAD street lighting tool_1.7.2_inprogress.xls]MResults'!$AE$2</t>
  </si>
  <si>
    <t>[SEAD street lighting tool_1.7.2_inprogress.xls]MResults'!$AF$2</t>
  </si>
  <si>
    <t>[SEAD street lighting tool_1.7.2_inprogress.xls]MResults'!$AG$2</t>
  </si>
  <si>
    <t>[SEAD street lighting tool_1.7.2_inprogress.xls]MResults'!$AH$2</t>
  </si>
  <si>
    <t>[SEAD street lighting tool_1.7.2_inprogress.xls]MResults'!$AI$2</t>
  </si>
  <si>
    <t>[SEAD street lighting tool_1.7.2_inprogress.xls]MResults'!$AJ$2</t>
  </si>
  <si>
    <t>[SEAD street lighting tool_1.7.2_inprogress.xls]MResults'!$AK$2</t>
  </si>
  <si>
    <t>[SEAD street lighting tool_1.7.2_inprogress.xls]MResults'!$AL$2</t>
  </si>
  <si>
    <t>[SEAD street lighting tool_1.7.2_inprogress.xls]MResults'!$AM$2</t>
  </si>
  <si>
    <t>[SEAD street lighting tool_1.7.2_inprogress.xls]MResults'!$AN$2</t>
  </si>
  <si>
    <t>[SEAD street lighting tool_1.7.2_inprogress.xls]MResults'!$AO$2</t>
  </si>
  <si>
    <t>[SEAD street lighting tool_1.7.2_inprogress.xls]MResults'!$AP$2</t>
  </si>
  <si>
    <t>[SEAD street lighting tool_1.7.2_inprogress.xls]MResults'!$AQ$2</t>
  </si>
  <si>
    <t>[SEAD street lighting tool_1.7.2_inprogress.xls]MResults'!$AR$2</t>
  </si>
  <si>
    <t>[SEAD street lighting tool_1.7.2_inprogress.xls]MResults'!$AS$2</t>
  </si>
  <si>
    <t>[SEAD street lighting tool_1.7.2_inprogress.xls]MResults'!$AT$2</t>
  </si>
  <si>
    <t>[SEAD street lighting tool_1.7.2_inprogress.xls]MResults'!$AU$2</t>
  </si>
  <si>
    <t>[SEAD street lighting tool_1.7.2_inprogress.xls]MResults'!$AV$2</t>
  </si>
  <si>
    <t>[SEAD street lighting tool_1.7.2_inprogress.xls]MResults'!$AW$2</t>
  </si>
  <si>
    <t>[SEAD street lighting tool_1.7.2_inprogress.xls]MResults'!$AX$2</t>
  </si>
  <si>
    <t>[SEAD street lighting tool_1.7.2_inprogress.xls]MResults'!$AY$2</t>
  </si>
  <si>
    <t>_x000D_
SelectIESPathmsg</t>
  </si>
  <si>
    <t>_x000D_
BlankError</t>
  </si>
  <si>
    <t>_x000D_
FixtureAddMessage</t>
  </si>
  <si>
    <t>[SEAD street lighting tool_1.7.2_inprogress.xls]Fixtures'!$B$24:$C$26</t>
  </si>
  <si>
    <t>[SEAD street lighting tool_1.7.2_inprogress.xls]Fixtures'!$C$23</t>
  </si>
  <si>
    <t>[SEAD street lighting tool_1.7.2_inprogress.xls]MResults'!$BT$1</t>
  </si>
  <si>
    <t>_x000D_
IESmsg_x000D_
IllumRangeFails</t>
  </si>
  <si>
    <t>_x000D_
CIEmsg_x000D_
Confirmation!count_fixturerun_x000D_
count_fixturerun</t>
  </si>
  <si>
    <t>_x000D_
IES1msg</t>
  </si>
  <si>
    <t>_x000D_
CIE1msg</t>
  </si>
  <si>
    <t>_x000D_
OutputGenMsg</t>
  </si>
  <si>
    <t>[SEAD street lighting tool_1.7.2_inprogress.xls]Illuminance Calcs'!$B$2</t>
  </si>
  <si>
    <t>[SEAD street lighting tool_1.7.2_inprogress.xls]Luminance Calcs'!$B$2</t>
  </si>
  <si>
    <t>[SEAD street lighting tool_1.7.2_inprogress.xls]Illuminance Calcs'!$B$10</t>
  </si>
  <si>
    <t>[SEAD street lighting tool_1.7.2_inprogress.xls]Luminance Calcs'!$B$10</t>
  </si>
  <si>
    <t>[SEAD street lighting tool_1.7.2_inprogress.xls]Luminance Calcs CIE'!$A$1</t>
  </si>
  <si>
    <t>[SEAD street lighting tool_1.7.2_inprogress.xls]Luminance Calcs CIE'!$B$1</t>
  </si>
  <si>
    <t>[SEAD street lighting tool_1.7.2_inprogress.xls]Luminance Calcs CIE'!$C$1</t>
  </si>
  <si>
    <t>[SEAD street lighting tool_1.7.2_inprogress.xls]Luminance Calcs CIE'!$D$1</t>
  </si>
  <si>
    <t>[SEAD street lighting tool_1.7.2_inprogress.xls]Luminance Calcs CIE'!$E$1</t>
  </si>
  <si>
    <t>[SEAD street lighting tool_1.7.2_inprogress.xls]Dashboard'!$B$1</t>
  </si>
  <si>
    <t>[SEAD street lighting tool_1.7.2_inprogress.xls]Input'!$B$1</t>
  </si>
  <si>
    <t>[SEAD street lighting tool_1.7.2_inprogress.xls]Input'!$B$3</t>
  </si>
  <si>
    <t>[SEAD street lighting tool_1.7.2_inprogress.xls]Annual Energy'!$B$3</t>
  </si>
  <si>
    <t>[SEAD street lighting tool_1.7.2_inprogress.xls]Illuminance'!$B$3</t>
  </si>
  <si>
    <t>[SEAD street lighting tool_1.7.2_inprogress.xls]Luminance'!$B$3</t>
  </si>
  <si>
    <t>[SEAD street lighting tool_1.7.2_inprogress.xls]Simple Payback'!$B$3</t>
  </si>
  <si>
    <t>[SEAD street lighting tool_1.7.2_inprogress.xls]Net Present Value'!$B$3</t>
  </si>
  <si>
    <t>[SEAD street lighting tool_1.7.2_inprogress.xls]ROI'!$B$3</t>
  </si>
  <si>
    <t>[SEAD street lighting tool_1.7.2_inprogress.xls]Input'!$C$3</t>
  </si>
  <si>
    <t>[SEAD street lighting tool_1.7.2_inprogress.xls]Annual Energy'!$C$3</t>
  </si>
  <si>
    <t>[SEAD street lighting tool_1.7.2_inprogress.xls]Illuminance'!$C$3</t>
  </si>
  <si>
    <t>[SEAD street lighting tool_1.7.2_inprogress.xls]Luminance'!$C$3</t>
  </si>
  <si>
    <t>[SEAD street lighting tool_1.7.2_inprogress.xls]Simple Payback'!$C$3</t>
  </si>
  <si>
    <t>[SEAD street lighting tool_1.7.2_inprogress.xls]Net Present Value'!$C$3</t>
  </si>
  <si>
    <t>[SEAD street lighting tool_1.7.2_inprogress.xls]ROI'!$C$3</t>
  </si>
  <si>
    <t>[SEAD street lighting tool_1.7.2_inprogress.xls]Input'!$D$3</t>
  </si>
  <si>
    <t>[SEAD street lighting tool_1.7.2_inprogress.xls]Annual Energy'!$D$3</t>
  </si>
  <si>
    <t>[SEAD street lighting tool_1.7.2_inprogress.xls]Illuminance'!$D$3</t>
  </si>
  <si>
    <t>[SEAD street lighting tool_1.7.2_inprogress.xls]Luminance'!$D$3</t>
  </si>
  <si>
    <t>[SEAD street lighting tool_1.7.2_inprogress.xls]Simple Payback'!$D$3</t>
  </si>
  <si>
    <t>[SEAD street lighting tool_1.7.2_inprogress.xls]Net Present Value'!$D$3</t>
  </si>
  <si>
    <t>[SEAD street lighting tool_1.7.2_inprogress.xls]ROI'!$D$3</t>
  </si>
  <si>
    <t>[SEAD street lighting tool_1.7.2_inprogress.xls]Input'!$E$3</t>
  </si>
  <si>
    <t>[SEAD street lighting tool_1.7.2_inprogress.xls]Annual Energy'!$E$3</t>
  </si>
  <si>
    <t>[SEAD street lighting tool_1.7.2_inprogress.xls]Illuminance'!$E$3</t>
  </si>
  <si>
    <t>[SEAD street lighting tool_1.7.2_inprogress.xls]Luminance'!$E$3</t>
  </si>
  <si>
    <t>[SEAD street lighting tool_1.7.2_inprogress.xls]Simple Payback'!$E$3</t>
  </si>
  <si>
    <t>[SEAD street lighting tool_1.7.2_inprogress.xls]Net Present Value'!$E$3</t>
  </si>
  <si>
    <t>[SEAD street lighting tool_1.7.2_inprogress.xls]ROI'!$E$3</t>
  </si>
  <si>
    <t>[SEAD street lighting tool_1.7.2_inprogress.xls]Input'!$F$3</t>
  </si>
  <si>
    <t>[SEAD street lighting tool_1.7.2_inprogress.xls]Input'!$G$3</t>
  </si>
  <si>
    <t>[SEAD street lighting tool_1.7.2_inprogress.xls]Input'!$H$3</t>
  </si>
  <si>
    <t>[SEAD street lighting tool_1.7.2_inprogress.xls]Input'!$J$3</t>
  </si>
  <si>
    <t>[SEAD street lighting tool_1.7.2_inprogress.xls]Input'!$K$3</t>
  </si>
  <si>
    <t>[SEAD street lighting tool_1.7.2_inprogress.xls]Input'!$L$3</t>
  </si>
  <si>
    <t>[SEAD street lighting tool_1.7.2_inprogress.xls]Input'!$M$3</t>
  </si>
  <si>
    <t>[SEAD street lighting tool_1.7.2_inprogress.xls]Input'!$N$3</t>
  </si>
  <si>
    <t>[SEAD street lighting tool_1.7.2_inprogress.xls]Input'!$O$3</t>
  </si>
  <si>
    <t>[SEAD street lighting tool_1.7.2_inprogress.xls]Input'!$P$3</t>
  </si>
  <si>
    <t>[SEAD street lighting tool_1.7.2_inprogress.xls]Annual Energy'!$B$1</t>
  </si>
  <si>
    <t>[SEAD street lighting tool_1.7.2_inprogress.xls]Annual Energy'!$F$3</t>
  </si>
  <si>
    <t>[SEAD street lighting tool_1.7.2_inprogress.xls]Annual Energy'!$G$3</t>
  </si>
  <si>
    <t>[SEAD street lighting tool_1.7.2_inprogress.xls]Illuminance'!$B$1</t>
  </si>
  <si>
    <t>[SEAD street lighting tool_1.7.2_inprogress.xls]Illuminance'!$F$3</t>
  </si>
  <si>
    <t>[SEAD street lighting tool_1.7.2_inprogress.xls]Luminance'!$F$3</t>
  </si>
  <si>
    <t>[SEAD street lighting tool_1.7.2_inprogress.xls]Illuminance'!$G$3</t>
  </si>
  <si>
    <t>[SEAD street lighting tool_1.7.2_inprogress.xls]Luminance'!$G$3</t>
  </si>
  <si>
    <t>[SEAD street lighting tool_1.7.2_inprogress.xls]Illuminance'!$H$3</t>
  </si>
  <si>
    <t>[SEAD street lighting tool_1.7.2_inprogress.xls]Luminance'!$H$3</t>
  </si>
  <si>
    <t>[SEAD street lighting tool_1.7.2_inprogress.xls]Illuminance'!$I$3</t>
  </si>
  <si>
    <t>[SEAD street lighting tool_1.7.2_inprogress.xls]Illuminance'!$J$3</t>
  </si>
  <si>
    <t>[SEAD street lighting tool_1.7.2_inprogress.xls]Luminance'!$K$3</t>
  </si>
  <si>
    <t>[SEAD street lighting tool_1.7.2_inprogress.xls]Illuminance'!$L$3</t>
  </si>
  <si>
    <t>[SEAD street lighting tool_1.7.2_inprogress.xls]Luminance'!$B$1</t>
  </si>
  <si>
    <t>_x000D_
tMsg1</t>
  </si>
  <si>
    <t>_x000D_
tMsg2</t>
  </si>
  <si>
    <t>_x000D_
tMsg3</t>
  </si>
  <si>
    <t>[SEAD street lighting tool_1.7.2_inprogress.xls]Lighting Standards'!$G$20</t>
  </si>
  <si>
    <t>_x000D_
tMsg4</t>
  </si>
  <si>
    <t>[SEAD street lighting tool_1.7.2_inprogress.xls]Lighting Standards'!$G$21</t>
  </si>
  <si>
    <t>_x000D_
t_x000D_
tMsg5</t>
  </si>
  <si>
    <t>_x000D_
tMsg6</t>
  </si>
  <si>
    <t>_x000D_
tMsg7</t>
  </si>
  <si>
    <t>[SEAD street lighting tool_1.7.2_inprogress.xls]Luminance'!$N$3</t>
  </si>
  <si>
    <t>_x000D_
tMsg8</t>
  </si>
  <si>
    <t>_x000D_
tMsg9</t>
  </si>
  <si>
    <t>[SEAD street lighting tool_1.7.2_inprogress.xls]Simple Payback'!$B$1</t>
  </si>
  <si>
    <t>[SEAD street lighting tool_1.7.2_inprogress.xls]Simple Payback'!$F$3</t>
  </si>
  <si>
    <t>[SEAD street lighting tool_1.7.2_inprogress.xls]Simple Payback'!$G$3</t>
  </si>
  <si>
    <t>[SEAD street lighting tool_1.7.2_inprogress.xls]Simple Payback'!$H$3</t>
  </si>
  <si>
    <t>[SEAD street lighting tool_1.7.2_inprogress.xls]Simple Payback'!$I$3</t>
  </si>
  <si>
    <t>[SEAD street lighting tool_1.7.2_inprogress.xls]Simple Payback'!$J$3</t>
  </si>
  <si>
    <t>[SEAD street lighting tool_1.7.2_inprogress.xls]Net Present Value'!$B$1</t>
  </si>
  <si>
    <t>[SEAD street lighting tool_1.7.2_inprogress.xls]Net Present Value'!$F$3</t>
  </si>
  <si>
    <t>[SEAD street lighting tool_1.7.2_inprogress.xls]ROI'!$F$3</t>
  </si>
  <si>
    <t>[SEAD street lighting tool_1.7.2_inprogress.xls]Net Present Value'!$G$3</t>
  </si>
  <si>
    <t>[SEAD street lighting tool_1.7.2_inprogress.xls]ROI'!$G$3</t>
  </si>
  <si>
    <t>[SEAD street lighting tool_1.7.2_inprogress.xls]Net Present Value'!$H$3</t>
  </si>
  <si>
    <t>[SEAD street lighting tool_1.7.2_inprogress.xls]ROI'!$H$3</t>
  </si>
  <si>
    <t>[SEAD street lighting tool_1.7.2_inprogress.xls]Net Present Value'!$I$3</t>
  </si>
  <si>
    <t>[SEAD street lighting tool_1.7.2_inprogress.xls]ROI'!$I$3</t>
  </si>
  <si>
    <t>[SEAD street lighting tool_1.7.2_inprogress.xls]Net Present Value'!$J$3</t>
  </si>
  <si>
    <t>[SEAD street lighting tool_1.7.2_inprogress.xls]ROI'!$J$3</t>
  </si>
  <si>
    <t>[SEAD street lighting tool_1.7.2_inprogress.xls]Net Present Value'!$K$3</t>
  </si>
  <si>
    <t>[SEAD street lighting tool_1.7.2_inprogress.xls]ROI'!$K$3</t>
  </si>
  <si>
    <t>[SEAD street lighting tool_1.7.2_inprogress.xls]Net Present Value'!$L$3</t>
  </si>
  <si>
    <t>[SEAD street lighting tool_1.7.2_inprogress.xls]ROI'!$L$3</t>
  </si>
  <si>
    <t>[SEAD street lighting tool_1.7.2_inprogress.xls]Net Present Value'!$M$3</t>
  </si>
  <si>
    <t>[SEAD street lighting tool_1.7.2_inprogress.xls]ROI'!$M$3</t>
  </si>
  <si>
    <t>[SEAD street lighting tool_1.7.2_inprogress.xls]Net Present Value'!$N$3</t>
  </si>
  <si>
    <t>[SEAD street lighting tool_1.7.2_inprogress.xls]ROI'!$N$3</t>
  </si>
  <si>
    <t>[SEAD street lighting tool_1.7.2_inprogress.xls]Net Present Value'!$O$3</t>
  </si>
  <si>
    <t>[SEAD street lighting tool_1.7.2_inprogress.xls]ROI'!$O$3</t>
  </si>
  <si>
    <t>[SEAD street lighting tool_1.7.2_inprogress.xls]Net Present Value'!$P$3</t>
  </si>
  <si>
    <t>[SEAD street lighting tool_1.7.2_inprogress.xls]ROI'!$P$3</t>
  </si>
  <si>
    <t>[SEAD street lighting tool_1.7.2_inprogress.xls]Net Present Value'!$Q$3</t>
  </si>
  <si>
    <t>[SEAD street lighting tool_1.7.2_inprogress.xls]ROI'!$Q$3</t>
  </si>
  <si>
    <t>[SEAD street lighting tool_1.7.2_inprogress.xls]Net Present Value'!$R$3</t>
  </si>
  <si>
    <t>[SEAD street lighting tool_1.7.2_inprogress.xls]ROI'!$R$3</t>
  </si>
  <si>
    <t>[SEAD street lighting tool_1.7.2_inprogress.xls]Net Present Value'!$S$3</t>
  </si>
  <si>
    <t>[SEAD street lighting tool_1.7.2_inprogress.xls]ROI'!$S$3</t>
  </si>
  <si>
    <t>[SEAD street lighting tool_1.7.2_inprogress.xls]Net Present Value'!$T$3</t>
  </si>
  <si>
    <t>[SEAD street lighting tool_1.7.2_inprogress.xls]ROI'!$T$3</t>
  </si>
  <si>
    <t>[SEAD street lighting tool_1.7.2_inprogress.xls]Net Present Value'!$U$3</t>
  </si>
  <si>
    <t>[SEAD street lighting tool_1.7.2_inprogress.xls]ROI'!$U$3</t>
  </si>
  <si>
    <t>[SEAD street lighting tool_1.7.2_inprogress.xls]Net Present Value'!$V$3</t>
  </si>
  <si>
    <t>[SEAD street lighting tool_1.7.2_inprogress.xls]ROI'!$V$3</t>
  </si>
  <si>
    <t>[SEAD street lighting tool_1.7.2_inprogress.xls]Net Present Value'!$W$3</t>
  </si>
  <si>
    <t>[SEAD street lighting tool_1.7.2_inprogress.xls]ROI'!$W$3</t>
  </si>
  <si>
    <t>[SEAD street lighting tool_1.7.2_inprogress.xls]Net Present Value'!$X$3</t>
  </si>
  <si>
    <t>[SEAD street lighting tool_1.7.2_inprogress.xls]ROI'!$X$3</t>
  </si>
  <si>
    <t>[SEAD street lighting tool_1.7.2_inprogress.xls]Net Present Value'!$Y$3</t>
  </si>
  <si>
    <t>[SEAD street lighting tool_1.7.2_inprogress.xls]ROI'!$Y$3</t>
  </si>
  <si>
    <t>[SEAD street lighting tool_1.7.2_inprogress.xls]Net Present Value'!$Z$3</t>
  </si>
  <si>
    <t>[SEAD street lighting tool_1.7.2_inprogress.xls]Luminance Calcs CIE'!$G$6</t>
  </si>
  <si>
    <t>[SEAD street lighting tool_1.7.2_inprogress.xls]Add IES Files'!$D$15:$K$15</t>
  </si>
  <si>
    <t>[SEAD street lighting tool_1.7.2_inprogress.xls]Add IES Files'!$D$16</t>
  </si>
  <si>
    <t>[SEAD street lighting tool_1.7.2_inprogress.xls]ROI'!$B$1</t>
  </si>
  <si>
    <t>[SEAD street lighting tool_1.7.2_inprogress.xls]CostCalcs'!$U$22</t>
  </si>
  <si>
    <t>[SEAD street lighting tool_1.7.2_inprogress.xls]MResults'!$AZ$1</t>
  </si>
  <si>
    <t>[SEAD street lighting tool_1.7.2_inprogress.xls]CostCalcs'!$U$23</t>
  </si>
  <si>
    <t>[SEAD street lighting tool_1.7.2_inprogress.xls]ROI'!$B$2</t>
  </si>
  <si>
    <t>[SEAD street lighting tool_1.7.2_inprogress.xls]Add IES Files'!$A$15:$C$15</t>
  </si>
  <si>
    <t>[SEAD street lighting tool_1.7.2_inprogress.xls]Add IES Files'!$A$5</t>
  </si>
  <si>
    <t>[SEAD street lighting tool_1.7.2_inprogress.xls]Add IES Files'!$A$6</t>
  </si>
  <si>
    <t>[SEAD street lighting tool_1.7.2_inprogress.xls]Add IES Files'!$A$7</t>
  </si>
  <si>
    <t>[SEAD street lighting tool_1.7.2_inprogress.xls]Add IES Files'!$A$8</t>
  </si>
  <si>
    <t>[SEAD street lighting tool_1.7.2_inprogress.xls]Add IES Files'!$A$9</t>
  </si>
  <si>
    <t>[SEAD street lighting tool_1.7.2_inprogress.xls]Add IES Files'!$A$10</t>
  </si>
  <si>
    <t>[SEAD street lighting tool_1.7.2_inprogress.xls]Add IES Files'!$A$11</t>
  </si>
  <si>
    <t>[SEAD street lighting tool_1.7.2_inprogress.xls]Add IES Files'!$A$12</t>
  </si>
  <si>
    <t>_x000D_
poleconfigError</t>
  </si>
  <si>
    <t>_x000D_
tCieIesChoice_x000D_
testrange</t>
  </si>
  <si>
    <t>[SEAD street lighting tool_1.7.2_inprogress.xls]Road Geometry'!$B$23</t>
  </si>
  <si>
    <t>[SEAD street lighting tool_1.7.2_inprogress.xls]Road Geometry'!$B$27</t>
  </si>
  <si>
    <t>[SEAD street lighting tool_1.7.2_inprogress.xls]Confirmation'!$B$33</t>
  </si>
  <si>
    <t>[SEAD street lighting tool_1.7.2_inprogress.xls]Confirmation'!$B$41</t>
  </si>
  <si>
    <t>[SEAD street lighting tool_1.7.2_inprogress.xls]Costs'!$B$143</t>
  </si>
  <si>
    <t>[SEAD street lighting tool_1.7.2_inprogress.xls]Confirmation'!$B$9</t>
  </si>
  <si>
    <t>[SEAD street lighting tool_1.7.2_inprogress.xls]Confirmation'!$B$10</t>
  </si>
  <si>
    <t>[SEAD street lighting tool_1.7.2_inprogress.xls]Confirmation'!$B$11</t>
  </si>
  <si>
    <t>[SEAD street lighting tool_1.7.2_inprogress.xls]Confirmation'!$B$12</t>
  </si>
  <si>
    <t>[SEAD street lighting tool_1.7.2_inprogress.xls]Confirmation'!$B$13</t>
  </si>
  <si>
    <t>[SEAD street lighting tool_1.7.2_inprogress.xls]Confirmation'!$B$14</t>
  </si>
  <si>
    <t>[SEAD street lighting tool_1.7.2_inprogress.xls]Confirmation'!$B$7:$H$7</t>
  </si>
  <si>
    <t>[SEAD street lighting tool_1.7.2_inprogress.xls]Confirmation'!$B$8</t>
  </si>
  <si>
    <t>[SEAD street lighting tool_1.7.2_inprogress.xls]Confirmation'!$B$19</t>
  </si>
  <si>
    <t>[SEAD street lighting tool_1.7.2_inprogress.xls]Fixtures'!$B$32</t>
  </si>
  <si>
    <t>[SEAD street lighting tool_1.7.2_inprogress.xls]Fixtures'!$B$14:$C$15</t>
  </si>
  <si>
    <t>[SEAD street lighting tool_1.7.2_inprogress.xls]Confirmation'!$B$6</t>
  </si>
  <si>
    <t>[SEAD street lighting tool_1.7.2_inprogress.xls]Info'!$A$287:$B$287</t>
  </si>
  <si>
    <t>[SEAD street lighting tool_1.7.2_inprogress.xls]Fixtures'!$B$6:$G$6</t>
  </si>
  <si>
    <t>Named Range</t>
  </si>
  <si>
    <t>Dependents</t>
  </si>
  <si>
    <t>Optional</t>
  </si>
  <si>
    <t>1.7.2</t>
  </si>
  <si>
    <t>Cleaned up translation tab; removed deprecated items and marked some as 'optional' - tabs that are currently not used by may be reinstituted</t>
  </si>
  <si>
    <t>1.7.3</t>
  </si>
  <si>
    <t>Fixed Spanish/French lookup for fixture type</t>
  </si>
  <si>
    <t>1.7.4</t>
  </si>
  <si>
    <t>ATB0_20B_LED_E53_XXXXX_R2.ies</t>
  </si>
  <si>
    <t xml:space="preserve">Added tilt; not yet fixed for median mounted (phi calculation) and needs testing/verification. </t>
  </si>
  <si>
    <t xml:space="preserve">testing results vs. Visual in tool versions/tilt. Scenario 2 (staggered) matched well, but Scenario 1 diverged with higher tilts, particularly in the pole-side lane. </t>
  </si>
  <si>
    <t>Current version of the tool uses tilt equation, but it is hard-coded to 0 tilt, which was shown to provide the same results as previous tool versions</t>
  </si>
  <si>
    <t>1.7.5</t>
  </si>
  <si>
    <t>Declare functions in Windows API call as PtrSafe for compatibility with Excel 64-bit versions. Need to validate that this clears up issue w/ 64-bit Excel when opening project</t>
  </si>
  <si>
    <t>Performing calculations, please wait...</t>
  </si>
  <si>
    <t>Status...</t>
  </si>
  <si>
    <t>Uploading fixtures, please wait…</t>
  </si>
  <si>
    <t>Statut…</t>
  </si>
  <si>
    <t>Estado…</t>
  </si>
  <si>
    <t>Realización de cálculos , por favor espere…</t>
  </si>
  <si>
    <t>Effectuer des calculs , se il vous plaît patienter…</t>
  </si>
  <si>
    <t>Carga de los archivos , por favor espere ...</t>
  </si>
  <si>
    <t>Le téléchargement de fichiers , se il vous plaît patienter…</t>
  </si>
  <si>
    <t xml:space="preserve">Removed shape status box from uploadIES files process and replaced with the % completed status box, for improved interface and to eliminate bug where some users had problems with entering debug mode when the shape was unhidden. </t>
  </si>
  <si>
    <t>Added error handler to the ChDrive and ChDir functions, skipping them if they throw an error. This means that when error is thrown, default path is not reset, which is a very small convenience loss. When the filepath is a network drive (instead of a lettered drive) this throws an error. More info on robust handling if desired (but w/ further 64-bit compatibility issues that also need to be handled) http://dailydoseofexcel.com/archives/2005/08/30/changing-the-current-directory/</t>
  </si>
  <si>
    <t xml:space="preserve">Fixed bug for uploading IES files when decimal and thousands separators are swapped (i.e. France). Tested w/ changing regional settings and verified upload, but need to send to reporting user. </t>
  </si>
  <si>
    <t>ОБЩАЯ ИНФОРМАЦИЯ</t>
  </si>
  <si>
    <t xml:space="preserve">Есть несколько вещей, которые полезно знать перед  началом работы с  использованием  этого инструмента: </t>
  </si>
  <si>
    <t>Выберите Пример:</t>
  </si>
  <si>
    <t>Небольшая дорога местного значения</t>
  </si>
  <si>
    <t xml:space="preserve">Местный / Средний </t>
  </si>
  <si>
    <t xml:space="preserve">Коллектор/Средний </t>
  </si>
  <si>
    <t xml:space="preserve">Скоростная автострада /Высокая </t>
  </si>
  <si>
    <t xml:space="preserve">Установка светильника </t>
  </si>
  <si>
    <t xml:space="preserve">Односторонний, 1 метр над краем  полосы </t>
  </si>
  <si>
    <t>Расположенный в шахматном порядке, 1 метр над краем  полосы</t>
  </si>
  <si>
    <t>Полный ввод данных:</t>
  </si>
  <si>
    <t>Геометрия дороги</t>
  </si>
  <si>
    <t xml:space="preserve">Общая равномерность  (U0 – сред./мин.) </t>
  </si>
  <si>
    <t xml:space="preserve">Пример 1 - Дорога местного значения </t>
  </si>
  <si>
    <t xml:space="preserve">Тип Улицы </t>
  </si>
  <si>
    <t xml:space="preserve">Одинарный светильник </t>
  </si>
  <si>
    <t>Ключевой особенностью инструмента является возможность сравнения различных светильников. Загружая IES файлы, вы можете создать большую библиотеку возможных светильников, а затем проанализировать их все для конкретной конфигурации дороги,  чтобы увидеть, какорый  из них  обеспечивает наилучшее качество света и расхода энергии</t>
  </si>
  <si>
    <t>Расчеты основаны на методе расчета IESNA, однако были сделаны несколько упрощающих предположений для обеспечения реализации простого инструмента для составления таблиц. Поэтому полученные результаты не могут быть использованы для контроля за соблюдением этих стандартов, а скорее они позволяют получить первый вариант выбора таких светильников,  которые могут обеспечить лучший показатель расхода энергии в соответствии с вашими требованиями, которые затем можно подробно проанализировать с помощью специального програмного обеспечения для проектирования систем освещения.</t>
  </si>
  <si>
    <t xml:space="preserve">Инструмент прост в использовании, требует мало предварительных знаний. Следуйте инструкциям, и обратите внимание на всплывающие окна и  ссылки "?" для дополнительной информации </t>
  </si>
  <si>
    <t>Windows button' -&gt; Excel Options -&gt; Trust Center -&gt; Trust Center Settings</t>
  </si>
  <si>
    <t>2-х полосная дорога, односторонняя</t>
  </si>
  <si>
    <t>4-х полосная дорога; расположенная в шахматном порядке;</t>
  </si>
  <si>
    <t xml:space="preserve">6-и полосная дорога;  установленная на медиане </t>
  </si>
  <si>
    <t>Второе применение инструмента предназначено для выбора конкретного светильника, который будет обеспечивать лучшую производительность освещения. Это можно выполнить посредством выбора из нескольких конкретных вариантов светильников, или посредством оценки  заявлений изготовителя о том, что данный светильник будет соответствовать токому же качеству света, что дает Ваш текущий светильник. Чтобы оценить конкретные светильники:</t>
  </si>
  <si>
    <t>Все результаты должны быть архивированы на вкладке MResults, и показаны в Mgraphs</t>
  </si>
  <si>
    <t>Перед началом</t>
  </si>
  <si>
    <t>По умолчанию, при сохранении  нового сценария все результаты пересортировываются по потреблению энергии. Если вы хотите  просмотреть их сортировку другим методом (название светильника, Расстояние между столбами , и т.д.), то вы можете использовать свойсто Excel для сортировки на  строке 4 и ниже вкладки MResults. Кроме того, вы можете перемещать данные из этой вкладки в другою рабочую  книгу гля создания своих собственных графиков и анализов.</t>
  </si>
  <si>
    <t xml:space="preserve">Нажмите 'Macro Settings' и 'Enable all macros' </t>
  </si>
  <si>
    <t xml:space="preserve">Обратитесь к производителю или посетите веб-сайт, чтобы скачать электронные файлы IES для рассматриваемых вами светильников </t>
  </si>
  <si>
    <t>Опишите ваш Конкретный сценарий</t>
  </si>
  <si>
    <t xml:space="preserve">Выполните действия 1-5 на странице вводных данных для определения вашей текущей  конфигурации, желаемого целевого уровня света и соответствующих расходов </t>
  </si>
  <si>
    <t>Выполните действия 1-5 для определения конфигурации вашей дороги, желаемых целевых уровней света и соответствующих расходов</t>
  </si>
  <si>
    <t>Выполните шаги 1-5, выбрав соответствующий тип сравнения одного светильника или нескольких светильников в шаге 3</t>
  </si>
  <si>
    <t>Для описания других вкладок и их содержания идите сюда:</t>
  </si>
  <si>
    <t>Get Started! Начать!</t>
  </si>
  <si>
    <t xml:space="preserve">При анлизе только одного светильника, используйте кнопку "Save Single Upgrade" для сохрания данного сценарий на вкладке MResults. При анализе нескольких светильников, светильники будут сохранены при нажатии "'Run Selected Fixtures' </t>
  </si>
  <si>
    <t>Закладка 'Inputs'</t>
  </si>
  <si>
    <t xml:space="preserve">Инструкции для потенциальных применений инструмента </t>
  </si>
  <si>
    <t>Макросы необходимы для выполнения расчетов освещения. Чтобы использовать этот инструмент, необходимо включить макросы. Для этого:</t>
  </si>
  <si>
    <t>Сделать свой собственный:</t>
  </si>
  <si>
    <t>Большинство шагов говорят сами за себя, кроме нескольких pointers указателей на конкретном приложении, посмотрите эти ссылки:</t>
  </si>
  <si>
    <t>Новая установка</t>
  </si>
  <si>
    <t xml:space="preserve">Новая установка и значительная модернизация </t>
  </si>
  <si>
    <t>Пользователю не нужны все вкладки, но все вкладки остаются открытыми, так что при необходимости вы можете видеть, как выполняются расчеты. Смотрите описание всех вкладок в инструменте:</t>
  </si>
  <si>
    <t>Или</t>
  </si>
  <si>
    <t>Модернизация - основной</t>
  </si>
  <si>
    <t>Модернизация - фаза проектирования</t>
  </si>
  <si>
    <t>Модернизация -  подробный</t>
  </si>
  <si>
    <t>Модернизация - - исследовательская фаза</t>
  </si>
  <si>
    <t>Сфера применения инструмента</t>
  </si>
  <si>
    <t xml:space="preserve">Для простейшего сравнения сравните один  базовоый светильник (существующий светильник, или стандартный выбор для нового светильника) с модернизированным свтильником. Для этого, выполните шаги 1-5, как указано на вкладке Inputs , не обращая внимания на варианты 'проанализировать множество светильников'. Вкладка SResults покажет результаты, а вкладки MGraphs и MResults могут быть проигнорированы. </t>
  </si>
  <si>
    <t>Один Светильник</t>
  </si>
  <si>
    <t>Особые применения</t>
  </si>
  <si>
    <t>Начните с примера:</t>
  </si>
  <si>
    <t>Описания вкладок</t>
  </si>
  <si>
    <t xml:space="preserve">Базовый' сценарий может быть проигнорирован, или в выборе Светильника вы можете указать 'Без светильников' для  установки ‘ноль’ для энергопотребление базового показателя указанного на графиках </t>
  </si>
  <si>
    <t>Вкладка inputs дает доступ ко всем нужным inputs-ам, а также возможность навигации во всех других вкладках, относящихся к пользователю. Начинать отсюда, и, если вы заблудились вернитесь сюда и найдите подходящий шаг.</t>
  </si>
  <si>
    <t xml:space="preserve">Страница MGraphs укажет вам который из светильников соответствует и не соответствует вашим критериям освещенности для данной дорожной геометрии, в порядке от низкого до высокого уровня энергопотребления. </t>
  </si>
  <si>
    <t>Инструмент в основном применяется для быстрой оценки  потенциальной экономии затрат на энергию и жизненный цикл в результате замены существующих светильников на энергоэффективные светильники. Для этого, в инструменте были предварительно введены различные типовые  светильники, что позволяет ввести нужнуя специфику вашей текущей конфигурации дорог и столбов. Для этого:</t>
  </si>
  <si>
    <t>Этим инструментом можно просто и легко проводить подробный фотометрический анализ уличного освещения. Являетесь ли вы опытным проектировщиком, агентом по закупкам,  проверяюшим заявления производителя, или политиком, желающим знать величину потенциальной экономии энергии - мы надеемся, что вы найдете этот инструмент полезным для вас. Прежде чем начать, вот несколько замечаний о возможностях - и ограничениях данного инструмента:</t>
  </si>
  <si>
    <t>Для сравнения дополнительных сценариев, после сохранения результатов можете изменить inputs-ы для других шагов и сохранить новые результаты</t>
  </si>
  <si>
    <t xml:space="preserve">Вкладка Trusted publishers tab, нажмите Trust всем установленным надстройкам и шаблонам </t>
  </si>
  <si>
    <t>Используйте Add IES file кнопку на шаге 3, чтобы добавить эти данные к инструменту. Не забудьте проверить значения по умолчанию для срока службы светильника, стоимости и снижение светового потока  на вкладке Светильники и убедитесь, что они подходят для вашего светильника</t>
  </si>
  <si>
    <t>Использование инструмент</t>
  </si>
  <si>
    <t xml:space="preserve">При выборе модернизации светильника на шаге 3, выберите опцию 'Множество светильников "и выберите все или некоторые из общих типовых светильников </t>
  </si>
  <si>
    <t xml:space="preserve">Не смотря на то, что инструмент не предназначен, для того чтобы найти оптимальное Расстояние между столбами , высота столба и другие переменные, которые могут быть более легко изменены в новом строительстве, инструмент действительно позволяет вам сохранить конкретный сценарий проекта, так что вы можете сравнить его с другими сценариями. Вы можете сохранить один сценарий (с определенной модернизацией светильника), или запустить несколько светильников для каждого сценария и сравнить все параметры результатов. Для этого: </t>
  </si>
  <si>
    <t>Если TM 21 пезультаты отсутствуют, попросите результаты испытаний LM-80 или сопоставимых испытаний. Это метод испытания для определения амортизации LED при различных температурах перехода.</t>
  </si>
  <si>
    <t>Обратитесь к производителю за информацией о температуре перехода их светильников по различным наружным температурам воздуха. Самый важный фактор, который уменьшает жизнь LED является температура от фактического перехода LED; хорошо разработанный светильник сможет рассеиваться и имеет более низкие температуры перехода.</t>
  </si>
  <si>
    <t>В случае  LED с долгим сроком службы  другие электронные компоненты в светиьнике  могут выйти из строя до того, как испортится сама LED лампа. Чтобы защититься от этого, спрашивайте о защите от перенапряжения, гидроизоляции, и о любой сертификации или испытаний электронных компонентов, входящих в  комплектацию светильника.</t>
  </si>
  <si>
    <t>Кроме этого, попросите результаты оценки на изменения срока службы светильника в зависимости от наружной температуры. Это определяется путем комбинирования информации из LM-80 с фактической конструкцией  светильника. Хотя вы не можете быть в состоянии оценить достоверность этой информации, но это может дать представление о том, сколько думал проектировщик о должном рассеивании тепла</t>
  </si>
  <si>
    <t xml:space="preserve">Предполагаемая стоимость только материала при замене лампы в конце предполагаемого срока службы светильника. Для ДНаТ светильников, предположение по умолчанию включает  как реальнуя стоимость лампы, так  и среднюю стоимость для узлов светильника, которые должны быть заменены при замене лампы. Для LED светодиодных светильников, как правило, необходимо заменить весь светильник, так что это стоимость нового светильника </t>
  </si>
  <si>
    <t>Фактор Балласта</t>
  </si>
  <si>
    <t>Стоимость светильника</t>
  </si>
  <si>
    <t xml:space="preserve">Срок службы светильника (час) </t>
  </si>
  <si>
    <t xml:space="preserve">Срок службы светильника это предполагаемое количество часов работы лампы до того,  когда  будет необходимо  заменить эту лампу. Этот срок  соответствует стоимости предполагаемой замены лампы для расчетов стоимости жизненного цикла. В случае HPS светильников, этот срок службы лампочки; стоимость оборудования замены лампочки это типичная стоимость лампочки плюс средний процент светильников, которые необходимо будет заменить, когда проводится замена лампы. В случае LED светодиодных светильников, большинство производителей не поставляют отдельные лампы, таким образом, это относится к жизни всего свтильника. </t>
  </si>
  <si>
    <t xml:space="preserve">Использованная технология светильников – натриевый  высокого давления (HPS) или светодиодный (LED). Это значение для справки, и для использования при определении стоимости светильника и лампочек по умолчанию и для снижение светового потока  лампы.  Другие типы ламп (натриевые низкого давления, металлогалогенные и т.д.) могут быть определены в любой категории, если предположения о стоимости и сроке службы соответствующим образом скорректированы. </t>
  </si>
  <si>
    <t xml:space="preserve">Для светодиодных светильников, Срок службы светильника  может быть очень долгим,   но плохо разработанный светильник может иметь гораздо более короткий срок слыжбы, чем типичный. Очень важно оценить  заявление производителя о типичном сроке службы.  Вот несколько советов для оценки этих заявлений: </t>
  </si>
  <si>
    <t xml:space="preserve">Если фактический балласт, используемый в лампе, отличается от стандартного опорного балласта, используемого для фотометрических испитаний, то лампа может производить больше или меньше света; при использовании другого балласта. Этот фактор корректирует фотометрические данные лампы вверх или вниз.  </t>
  </si>
  <si>
    <t xml:space="preserve">Фактор общей потери света </t>
  </si>
  <si>
    <t xml:space="preserve">Фактор потери света это отношение преоктного состояния светоотдачи к первоначальной светоотдаче. Это включает снижение светового потока лампы  (LLD), снижение светового потока по загрязнению (LDD), и Влияние Температуры. При старении лампы, она производит меньше света, чем это было изначально; различные светильники могут также меняться с разной скоростью. Освещение необходимо проектировать на уровне работы лампы к концу срока службы, а не в ее начале. Возможно, вам придется скорректировать  предположение снижение светового потока по загрязнению для вашего местоположения; снижение светового потока  лампы должен быть привязан к предполагаемому сроку службы светильника.  </t>
  </si>
  <si>
    <t>Относится только к стоимости материала при замене всего светильника, стоимость рабочей силы указывается отдельно. Это применяется при оценке стоимости жизненного цикла, но применяется только для первоначальной стоимости установки. Замена светильника для техобслуживания должна быть включена в предположение по замене лампы.</t>
  </si>
  <si>
    <t xml:space="preserve">Стоимость Замены лампы </t>
  </si>
  <si>
    <t>Тип</t>
  </si>
  <si>
    <t>Вт</t>
  </si>
  <si>
    <t>Ввод</t>
  </si>
  <si>
    <t xml:space="preserve">Период анализа (лет) </t>
  </si>
  <si>
    <t>Стоимость замены лампы (только работа)</t>
  </si>
  <si>
    <t>Выберите базовый светильник</t>
  </si>
  <si>
    <t xml:space="preserve">По умолчанию 4380 предполагает 12 часов в день </t>
  </si>
  <si>
    <t xml:space="preserve">Стоимость электроэнергии ($ / кВт-ч) </t>
  </si>
  <si>
    <t xml:space="preserve">Установка светильника (труд) </t>
  </si>
  <si>
    <t xml:space="preserve">Название светильника </t>
  </si>
  <si>
    <t>Полосы</t>
  </si>
  <si>
    <t xml:space="preserve">снижение светового потока по загрязнению </t>
  </si>
  <si>
    <t xml:space="preserve">Количество полос </t>
  </si>
  <si>
    <t xml:space="preserve">Часы работы </t>
  </si>
  <si>
    <t xml:space="preserve">Установка столбов </t>
  </si>
  <si>
    <t xml:space="preserve">Расчеты Яркости и Освещенности могут быть сделаны на основе либо IES  или CIE стандартов. Выходной файл отражает выбранный здесь метод. </t>
  </si>
  <si>
    <t xml:space="preserve">Выберите метод расчета </t>
  </si>
  <si>
    <t xml:space="preserve">Влияние температуры </t>
  </si>
  <si>
    <t>Единицы</t>
  </si>
  <si>
    <t xml:space="preserve">Модернизация </t>
  </si>
  <si>
    <t xml:space="preserve">Оба </t>
  </si>
  <si>
    <t>Длина кронштейнa</t>
  </si>
  <si>
    <t xml:space="preserve">Светильники / км </t>
  </si>
  <si>
    <t xml:space="preserve">Ширина Медианы </t>
  </si>
  <si>
    <t xml:space="preserve">Метры </t>
  </si>
  <si>
    <t xml:space="preserve">Высота установки светильника  </t>
  </si>
  <si>
    <t xml:space="preserve">Ширина плеча </t>
  </si>
  <si>
    <t>Расстояние сетки трассировки</t>
  </si>
  <si>
    <t>Установленная Медиана</t>
  </si>
  <si>
    <t>Напротив</t>
  </si>
  <si>
    <t xml:space="preserve">Стандарты освещения </t>
  </si>
  <si>
    <t xml:space="preserve">Яркость окружающей среды </t>
  </si>
  <si>
    <t xml:space="preserve">Средняя целевая Освещенность (Iсред.) </t>
  </si>
  <si>
    <t xml:space="preserve">Средняя  целевая яркость (L сред.) </t>
  </si>
  <si>
    <t xml:space="preserve">Расчет Предположения за: </t>
  </si>
  <si>
    <t xml:space="preserve">метод расчета </t>
  </si>
  <si>
    <t xml:space="preserve">cd/m2 </t>
  </si>
  <si>
    <t>Коллектор</t>
  </si>
  <si>
    <t>Сухой</t>
  </si>
  <si>
    <t>Скоростная автострада</t>
  </si>
  <si>
    <r>
      <t xml:space="preserve">Автострада </t>
    </r>
    <r>
      <rPr>
        <sz val="11"/>
        <color indexed="8"/>
        <rFont val="Calibri"/>
        <family val="2"/>
        <charset val="204"/>
      </rPr>
      <t>класса А</t>
    </r>
  </si>
  <si>
    <r>
      <t xml:space="preserve">Автострада класса </t>
    </r>
    <r>
      <rPr>
        <sz val="11"/>
        <color indexed="8"/>
        <rFont val="Calibri"/>
        <family val="2"/>
        <charset val="204"/>
      </rPr>
      <t>B</t>
    </r>
  </si>
  <si>
    <t xml:space="preserve">Высокая </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</si>
  <si>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при большей визуальной сложности и больших объемах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по проектной или приближенной к проектной мощности. 
Автострада B: Все другие разделенные шоссе с полным контролем доступа.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выходящие из города. 
Коллектор: Шоссе, обслуживающее движение между крупными и местными улицами. Эти улицы используются в основном для движения транпорта в рамках жилых, коммерческих и промышленных районов. Они не служат для  долгих, сквозных  проездов. Коллекторные улицы могут быть использованы для движение грузовых автомобилей и автобусов, и  непосредственно обслуживают прилегающие объекты. 
Местный: Местные улицы используются в основном для прямого доступа к жилым,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Классификация конфликтных пешеходных зон.
Высокий: Зоны с значительным числом пешеходов на тротуарах или перекрестках улиц в темное время суток. Например, торговые зоны в центре города, около театров, концертных залов, стадионов, и транзитных терминалов.
Средний: Зоны, где меньшие количества пешеходов пользуются улицами в ночое время суток. Типичными зонами являются офисные районы в центре города, кварталы с библиотеками, жилыми зданиями, торговыми центрами, промышленными предприятиямих, старые районы города, и улицы с транзитными линиями.
Низкий: Районы с очень низким объемом  пешеходов в ночое время суток. Это может быть на  любом из классов шоссе, но может быть характерным для пригородных улиц с частными домами, с очень низкой плотностью жилых застроек, и в сельских или полу-сельских  местностях.
Классификация дорожного  покрытия:
R1 (в основном диффузное) – портландцементо-бетонное покрытие дороги. Дорога с асфальтовым покрытием, минимум 12 процентов состоящим из искусственных блескообразовательных (например Synopal) компонентов (например, лабрадор, кварцит).
R2 (смешанный диффузно-зеркальный) - Дорога с асфальтовым покрытием, минимум на 60 процентов состоящим из гравия (размером больше 1 см). Дорога с асфальтовым покрытием, на 10 -15 процентов состоящим из искусственных блескообразовательных компонентов.
R3 (слегка зеркальное) - Дорога с асфальтовым покрытием (обычная и carpet seal) с темными компонентами (например, щебень, доменный шлак); грубая текстура после нескольких месяцев эксплуатации.
R4 (в основном зеркальное) - Дорога с асфальтовым покрытием с очень гладкой текстурой. </t>
  </si>
  <si>
    <t>IESNA установил стандарты RP-8-05 для освещения шоссе. Эти стандарты учитывают и транспортные, и пешеходные объемы и служат основой для разработки фиксированного освещения для шоссе, прилегающих велодорожек и пешеходных путей.
По версии стандарта 2005 года, могут быть использованы и метод освещенности, и метод яркости. Этот инструмент вычисляет оба метода по умолчанию; для метода яркости вы должны выбрать 'IES' в 'Расчет Предположения на ...' для применения в расчетах соответствующего  предположения IESNA. Информация об обоих методах представлена ниже.
Метод освещенности выводит свои рекомендуемые значения посредством оценки типа шоссе, уровня пешеходного конфликта и классификации дорожного покрытия. Дороги делятся на пять категорий: автострады, скоростные  автострады и главные дороги, имеющие высокий транспортный поток, и  коллекторы  и дороги местного значения, имеющие меньший транспортный поток. Пешеходый конфликт относится к количеству пешеходного движения и эта категория делится на высокий, средний и низкий. Дорожное покрытие имеет четыре классификации, основанные на режиме отражения в диапазоне от преимущественно диффузной до главным образом зеркальной.
Точные классификации по определению IESNA перечислены ниже в таблице 1.</t>
  </si>
  <si>
    <t xml:space="preserve">Метод Освещенности </t>
  </si>
  <si>
    <t xml:space="preserve">Целевая Освещенность (I сред.) </t>
  </si>
  <si>
    <t xml:space="preserve">Международная комиссия по освещению (МКО) </t>
  </si>
  <si>
    <t>Плотность перекрестка</t>
  </si>
  <si>
    <t xml:space="preserve">Класс освещения </t>
  </si>
  <si>
    <t xml:space="preserve">Местный </t>
  </si>
  <si>
    <t xml:space="preserve">Низкий </t>
  </si>
  <si>
    <t xml:space="preserve">Метод Яркости </t>
  </si>
  <si>
    <t xml:space="preserve">Метод Яркости  по стандату IES </t>
  </si>
  <si>
    <t>Метод Яркости  по стандату IES</t>
  </si>
  <si>
    <t>Люкс</t>
  </si>
  <si>
    <t>Главный</t>
  </si>
  <si>
    <t xml:space="preserve">Смешанный </t>
  </si>
  <si>
    <t xml:space="preserve">Смешанный, с высоким % без автотранспорта   </t>
  </si>
  <si>
    <t xml:space="preserve">Умеренный </t>
  </si>
  <si>
    <t>Умеренный или Хороший</t>
  </si>
  <si>
    <t>Только автотранспорт</t>
  </si>
  <si>
    <t>Нет</t>
  </si>
  <si>
    <t xml:space="preserve">Не присутствует </t>
  </si>
  <si>
    <r>
      <t>Примечание, Uo по CIE является противоположным  Uo</t>
    </r>
    <r>
      <rPr>
        <sz val="11"/>
        <color indexed="8"/>
        <rFont val="Calibri"/>
        <family val="2"/>
        <charset val="204"/>
      </rPr>
      <t xml:space="preserve"> по IES</t>
    </r>
    <r>
      <rPr>
        <sz val="11"/>
        <color indexed="8"/>
        <rFont val="Calibri"/>
        <family val="2"/>
        <charset val="204"/>
      </rPr>
      <t xml:space="preserve">; значение должно быть по методу IES , больше, чем единица </t>
    </r>
  </si>
  <si>
    <r>
      <t>Варианты</t>
    </r>
    <r>
      <rPr>
        <sz val="11"/>
        <color indexed="8"/>
        <rFont val="Calibri"/>
        <family val="2"/>
        <charset val="204"/>
      </rPr>
      <t xml:space="preserve"> </t>
    </r>
  </si>
  <si>
    <r>
      <t xml:space="preserve">Коэффициент однородности </t>
    </r>
    <r>
      <rPr>
        <sz val="11"/>
        <color indexed="8"/>
        <rFont val="Calibri"/>
        <family val="2"/>
        <charset val="204"/>
      </rPr>
      <t xml:space="preserve">(L сред./ L мин.) </t>
    </r>
  </si>
  <si>
    <t>Коэффициент однородности (L макс./L мин.)</t>
  </si>
  <si>
    <t xml:space="preserve">Параметр </t>
  </si>
  <si>
    <r>
      <t xml:space="preserve">Запаркованные транспортные средства </t>
    </r>
    <r>
      <rPr>
        <sz val="11"/>
        <color indexed="8"/>
        <rFont val="Calibri"/>
        <family val="2"/>
        <charset val="204"/>
      </rPr>
      <t xml:space="preserve"> </t>
    </r>
  </si>
  <si>
    <t xml:space="preserve">Классификация дорожного  покрытия
(Средние значения минимально обслуживаемое) </t>
  </si>
  <si>
    <t>Зона Пешеходных конфликтов</t>
  </si>
  <si>
    <t>Плохо</t>
  </si>
  <si>
    <t>Присутствует</t>
  </si>
  <si>
    <t xml:space="preserve">Дорога </t>
  </si>
  <si>
    <t>Конфликтная зона Дороги и пешеходов</t>
  </si>
  <si>
    <t>Поверхность дороги</t>
  </si>
  <si>
    <t>Тип поверхности дороги</t>
  </si>
  <si>
    <t xml:space="preserve">Разделение проезжей частьи </t>
  </si>
  <si>
    <t>Скорость</t>
  </si>
  <si>
    <t>Стандартная поверхность</t>
  </si>
  <si>
    <t>Коэффициент окружения</t>
  </si>
  <si>
    <t>Таблица 1: IESNA Метод Освещенности - Рекомендуемые значения</t>
  </si>
  <si>
    <t>Таблица 2: CIE Параметры для отбора M класса Освещение</t>
  </si>
  <si>
    <t xml:space="preserve">Таблица 3: CIE классы освещения для движения автотранспорта </t>
  </si>
  <si>
    <t xml:space="preserve">Стандарт CIE 115: 2010 использует яркости на основе стандарта освещения. Стандарт учитывает множество переменных, характеризующих как транспортный поток на дороге так и планировка дороги. Это используется для определения класса освещения от M1 до M6, с дорогами M1, имеющие наибольшую необходимость освещения. Стандарт CIE не учитывает движения пешеходов.
Таблица 2 используется для классификации освещения в зависимости от направления движения, начиная от M1 до M6, в соответствии с функцией дороги, установленной скорости, общей планировки, объема и структуры транспортных потоков, и условий окружающей среды.
Таблица 3 определяет критерии освещения для классов освещения от M1 до M6. </t>
  </si>
  <si>
    <t>Класс освещение рассчитывается как:
M = 6 – Vws.
Этим  расчетом определяется номер класса между 1 и 6. Если результат не является целым числом, используйте следующее нижнее целое число.</t>
  </si>
  <si>
    <t xml:space="preserve">Порог приращения </t>
  </si>
  <si>
    <t>Состав транспортного потока</t>
  </si>
  <si>
    <t>Объем транспортного потока</t>
  </si>
  <si>
    <t xml:space="preserve">Коэффициент однородности Eсред./Eмин. </t>
  </si>
  <si>
    <t xml:space="preserve">безразмерный </t>
  </si>
  <si>
    <r>
      <t xml:space="preserve">Коэффициент </t>
    </r>
    <r>
      <rPr>
        <sz val="11"/>
        <color indexed="8"/>
        <rFont val="Calibri"/>
        <family val="2"/>
        <charset val="204"/>
      </rPr>
      <t xml:space="preserve">Яркости светорассеивания </t>
    </r>
    <r>
      <rPr>
        <sz val="11"/>
        <color indexed="8"/>
        <rFont val="Calibri"/>
        <family val="2"/>
        <charset val="204"/>
      </rPr>
      <t xml:space="preserve">Lv макс./L сред. </t>
    </r>
    <r>
      <rPr>
        <sz val="11"/>
        <color indexed="8"/>
        <rFont val="Calibri"/>
        <family val="2"/>
        <charset val="204"/>
      </rPr>
      <t xml:space="preserve"> </t>
    </r>
  </si>
  <si>
    <t>Очень высокий</t>
  </si>
  <si>
    <t>Очень низкий</t>
  </si>
  <si>
    <t xml:space="preserve">Посмотреть Описание Стандарта Внизу: </t>
  </si>
  <si>
    <t>Визуальное управление / управление движением</t>
  </si>
  <si>
    <t>Выбранный Vw</t>
  </si>
  <si>
    <t>Взвешивание Значение Vw</t>
  </si>
  <si>
    <t>Мокрый *</t>
  </si>
  <si>
    <t>Да</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</si>
  <si>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с большей визуальной сложностью и больших объемов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на проектной или  приблизительно проектной мощности.. 
Автострада B: Все другие разделенные шоссе с полным контролем доступа.
Скоростная автострада:  Разделенное основное шоссе для сквозного движения, с частичным контролем доступа и в основном с  развязками на основных перекрестках. Скоростные автострады для некоммерческого движения в пределах парков и парковых районов обычно называются бульварными проездами.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покидающие город. 
Коллектор: Дороги, обслуживающие проезд между крупными и местными улицами. Эти улицы используются в основном для движения странспорта, в рамках жилых, коммерческих и промышленных районов. Они не служат для долгих, сквозных поездок. Коллекторные улицы могут быть использованы для движения грузовых автомобилей и автобусов, непосредственно обслуживающие прилегающие объекты. 
Местный: Местные улицы используются в основном для прямого доступа к жилим,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t>
  </si>
  <si>
    <t xml:space="preserve">Критерии проектирования Освещенности </t>
  </si>
  <si>
    <r>
      <t xml:space="preserve">Критерии Освещенности: Метод освещенности определяет количество света, падающего на поверхность проезжей части от системы освещения дороги. Из за того что то количество света, которое видит водитель,  является только частью света, которая отражается от </t>
    </r>
    <r>
      <rPr>
        <sz val="11"/>
        <color indexed="8"/>
        <rFont val="Calibri"/>
        <family val="2"/>
        <charset val="204"/>
      </rPr>
      <t>дорожного покрытия</t>
    </r>
    <r>
      <rPr>
        <sz val="11"/>
        <color indexed="8"/>
        <rFont val="Calibri"/>
        <family val="2"/>
        <charset val="204"/>
      </rPr>
      <t xml:space="preserve"> в сторону водителя, и потому что разные типы </t>
    </r>
    <r>
      <rPr>
        <sz val="11"/>
        <color indexed="8"/>
        <rFont val="Calibri"/>
        <family val="2"/>
        <charset val="204"/>
      </rPr>
      <t>дорожного покрытия</t>
    </r>
    <r>
      <rPr>
        <sz val="11"/>
        <color indexed="8"/>
        <rFont val="Calibri"/>
        <family val="2"/>
        <charset val="204"/>
      </rPr>
      <t xml:space="preserve"> имеют  разные характеристики отражения, для каждого типа необходимо иметь различные уровни освещенности. Критерии Освещенности дают рекомендации для поддержания средего уровня люкс для различных дорог, а так же  классификации района в зависимости от типа использованного дорожного покрытия. Смотрите в Таблице 1 для рекомендуемых значений освещенности и </t>
    </r>
    <r>
      <rPr>
        <sz val="11"/>
        <color indexed="8"/>
        <rFont val="Calibri"/>
        <family val="2"/>
        <charset val="204"/>
      </rPr>
      <t>коэффициента однородности</t>
    </r>
    <r>
      <rPr>
        <sz val="11"/>
        <color indexed="8"/>
        <rFont val="Calibri"/>
        <family val="2"/>
        <charset val="204"/>
      </rPr>
      <t>. Также должны быть определены</t>
    </r>
    <r>
      <rPr>
        <sz val="11"/>
        <color indexed="8"/>
        <rFont val="Calibri"/>
        <family val="2"/>
        <charset val="204"/>
      </rPr>
      <t xml:space="preserve"> Коэффициенты </t>
    </r>
    <r>
      <rPr>
        <sz val="11"/>
        <color indexed="8"/>
        <rFont val="Calibri"/>
        <family val="2"/>
        <charset val="204"/>
      </rPr>
      <t>Яркости светорассеивания, для избежания от такой системы освещения, которая производит дискомфортный блеск.</t>
    </r>
  </si>
  <si>
    <r>
      <t>Критерии яркости: Метод яркости определяется уровенем  "яркости" дороги путем определения количества света, отражающегося от дорожного покрытия в направлении водителя. Критерии яркости указываются в плане яркости дорожного покрытия, однородности яркости,  и дискомфортный блеск светорассеивания производимого системой освещения. Смотрите таблицу 2 для рекомендуемых требований к проектированию яркости, однородности и взаимосвязи между средней яркостью (L сред.) и яркостью светорассеивания (L</t>
    </r>
    <r>
      <rPr>
        <vertAlign val="subscript"/>
        <sz val="11"/>
        <color indexed="8"/>
        <rFont val="Calibri"/>
        <family val="2"/>
        <charset val="204"/>
      </rPr>
      <t>V</t>
    </r>
    <r>
      <rPr>
        <sz val="11"/>
        <color indexed="8"/>
        <rFont val="Calibri"/>
        <family val="2"/>
        <charset val="204"/>
      </rPr>
      <t>).</t>
    </r>
  </si>
  <si>
    <t>Определения по классификации CIE</t>
  </si>
  <si>
    <r>
      <t xml:space="preserve">Средняя яркость дорожного покрытия </t>
    </r>
    <r>
      <rPr>
        <sz val="11"/>
        <color indexed="8"/>
        <rFont val="Calibri"/>
        <family val="2"/>
        <charset val="204"/>
      </rPr>
      <t>(L</t>
    </r>
    <r>
      <rPr>
        <vertAlign val="subscript"/>
        <sz val="11"/>
        <color indexed="8"/>
        <rFont val="Calibri"/>
        <family val="2"/>
        <charset val="204"/>
      </rPr>
      <t>сред.</t>
    </r>
    <r>
      <rPr>
        <sz val="11"/>
        <color indexed="8"/>
        <rFont val="Calibri"/>
        <family val="2"/>
        <charset val="204"/>
      </rPr>
      <t>)</t>
    </r>
    <r>
      <rPr>
        <sz val="11"/>
        <color indexed="8"/>
        <rFont val="Calibri"/>
        <family val="2"/>
        <charset val="204"/>
      </rPr>
      <t xml:space="preserve">  </t>
    </r>
  </si>
  <si>
    <t>Значения Lсред. это минимальные значения, которые будут поддерживаться на протяжении всего жизненного цикла установки для указанного класса(ов) освещения. Они зависят от распределения света светильников, светового потока лампы, геометрии установки, и от свойства отражения дорожного покрытия.</t>
  </si>
  <si>
    <t>Расчет средней яркости дорожного покрытия должен осуществляться в соответствии с CIE 140-2000.</t>
  </si>
  <si>
    <r>
      <t>Общая равномерность яркости дороги (U</t>
    </r>
    <r>
      <rPr>
        <vertAlign val="subscript"/>
        <sz val="11"/>
        <color indexed="8"/>
        <rFont val="Calibri"/>
        <family val="2"/>
        <charset val="204"/>
      </rPr>
      <t>0</t>
    </r>
    <r>
      <rPr>
        <sz val="11"/>
        <color indexed="8"/>
        <rFont val="Calibri"/>
        <family val="2"/>
        <charset val="204"/>
      </rPr>
      <t>)</t>
    </r>
  </si>
  <si>
    <r>
      <t>U</t>
    </r>
    <r>
      <rPr>
        <vertAlign val="subscript"/>
        <sz val="11"/>
        <color indexed="8"/>
        <rFont val="Calibri"/>
        <family val="2"/>
        <charset val="204"/>
      </rPr>
      <t xml:space="preserve">0 ies </t>
    </r>
    <r>
      <rPr>
        <sz val="11"/>
        <color indexed="8"/>
        <rFont val="Calibri"/>
        <family val="2"/>
        <charset val="204"/>
      </rPr>
      <t xml:space="preserve"> это соотношение средней яркости к минимальной яркости,  расчитанное по  </t>
    </r>
    <r>
      <rPr>
        <sz val="11"/>
        <color indexed="8"/>
        <rFont val="Calibri"/>
        <family val="2"/>
        <charset val="204"/>
      </rPr>
      <t>IES</t>
    </r>
    <r>
      <rPr>
        <sz val="11"/>
        <color indexed="8"/>
        <rFont val="Calibri"/>
        <family val="2"/>
        <charset val="204"/>
      </rPr>
      <t xml:space="preserve"> используемым в этом инструменте. Число в круглых скобках указывает на яркость, рассчитанную по CIE, что является соотношением минимальной яркости в точке к средней яркости дорожного покрытия, и  рассчитывается в соответствии с CIE 140-2000.</t>
    </r>
  </si>
  <si>
    <r>
      <t>Продольная равномерность яркости дорожной поверхности (U</t>
    </r>
    <r>
      <rPr>
        <vertAlign val="subscript"/>
        <sz val="11"/>
        <color indexed="8"/>
        <rFont val="Calibri"/>
        <family val="2"/>
        <charset val="204"/>
      </rPr>
      <t>L</t>
    </r>
    <r>
      <rPr>
        <sz val="11"/>
        <color indexed="8"/>
        <rFont val="Calibri"/>
        <family val="2"/>
        <charset val="204"/>
      </rPr>
      <t>):</t>
    </r>
  </si>
  <si>
    <r>
      <t>U</t>
    </r>
    <r>
      <rPr>
        <vertAlign val="subscript"/>
        <sz val="11"/>
        <color indexed="8"/>
        <rFont val="Calibri"/>
        <family val="2"/>
        <charset val="204"/>
      </rPr>
      <t>l  ies</t>
    </r>
    <r>
      <rPr>
        <sz val="11"/>
        <color indexed="8"/>
        <rFont val="Calibri"/>
        <family val="2"/>
        <charset val="204"/>
      </rPr>
      <t xml:space="preserve"> это </t>
    </r>
    <r>
      <rPr>
        <sz val="11"/>
        <color indexed="8"/>
        <rFont val="Calibri"/>
        <family val="2"/>
        <charset val="204"/>
      </rPr>
      <t xml:space="preserve">соотношение максимальной яркости к минимальной, расчитанное по  </t>
    </r>
    <r>
      <rPr>
        <sz val="11"/>
        <color indexed="8"/>
        <rFont val="Calibri"/>
        <family val="2"/>
        <charset val="204"/>
      </rPr>
      <t>IES</t>
    </r>
    <r>
      <rPr>
        <sz val="11"/>
        <color indexed="8"/>
        <rFont val="Calibri"/>
        <family val="2"/>
        <charset val="204"/>
      </rPr>
      <t xml:space="preserve"> </t>
    </r>
    <r>
      <rPr>
        <sz val="11"/>
        <color indexed="8"/>
        <rFont val="Calibri"/>
        <family val="2"/>
        <charset val="204"/>
      </rPr>
      <t>,</t>
    </r>
    <r>
      <rPr>
        <sz val="11"/>
        <color indexed="8"/>
        <rFont val="Calibri"/>
        <family val="2"/>
        <charset val="204"/>
      </rPr>
      <t xml:space="preserve"> ожидаемое от этого инструмента. Это противоположное стандартного метода CIE, что является соотношением минимальной к максимальной яркости вдоль линии или линий параллельных ходу дороги и должны быть рассчитаны в соответствии с CIE 140-2000. Это, главным образом, критерий, относящийся к комфорту, и его цель заключается в предотвращении слишком явного выражения повторяющейся модели высоких и низких значений яркости на освещенном участке дороги. Это относится только к длинным непрерывным участкам дороги.</t>
    </r>
  </si>
  <si>
    <r>
      <t>Порог приращения TI (F</t>
    </r>
    <r>
      <rPr>
        <vertAlign val="subscript"/>
        <sz val="11"/>
        <color indexed="8"/>
        <rFont val="Calibri"/>
        <family val="2"/>
        <charset val="204"/>
      </rPr>
      <t>TI</t>
    </r>
    <r>
      <rPr>
        <sz val="11"/>
        <color indexed="8"/>
        <rFont val="Calibri"/>
        <family val="2"/>
        <charset val="204"/>
      </rPr>
      <t xml:space="preserve">) </t>
    </r>
  </si>
  <si>
    <r>
      <t xml:space="preserve">TI является мерой потери видимости, вызванной </t>
    </r>
    <r>
      <rPr>
        <sz val="11"/>
        <color indexed="8"/>
        <rFont val="Calibri"/>
        <family val="2"/>
        <charset val="204"/>
      </rPr>
      <t xml:space="preserve">дискомфортным блеском </t>
    </r>
    <r>
      <rPr>
        <sz val="11"/>
        <color indexed="8"/>
        <rFont val="Calibri"/>
        <family val="2"/>
        <charset val="204"/>
      </rPr>
      <t>от дорожных светильников. Формула, при помощи которого это рассчитано приводится в CIE 140-2000.</t>
    </r>
  </si>
  <si>
    <r>
      <t>Коэффициент окружения SR (R</t>
    </r>
    <r>
      <rPr>
        <vertAlign val="subscript"/>
        <sz val="11"/>
        <color indexed="8"/>
        <rFont val="Calibri"/>
        <family val="2"/>
        <charset val="204"/>
      </rPr>
      <t>s</t>
    </r>
    <r>
      <rPr>
        <sz val="11"/>
        <color indexed="8"/>
        <rFont val="Calibri"/>
        <family val="2"/>
        <charset val="204"/>
      </rPr>
      <t>)</t>
    </r>
  </si>
  <si>
    <t xml:space="preserve">Функция Коэффициента окружения  предназначена для того, чтобы убедиться, что направиление света на окружение достаточно для обеспечения необходимого выявления объектов. В ситуациях, когда окружение уже обеспечено освещением,  использование Коэффициента окружения  является излишним.  </t>
  </si>
  <si>
    <r>
      <t xml:space="preserve">Коэффициент окружения  </t>
    </r>
    <r>
      <rPr>
        <sz val="11"/>
        <color indexed="8"/>
        <rFont val="Calibri"/>
        <family val="2"/>
        <charset val="204"/>
      </rPr>
      <t>определяется в CIE 140-2000.</t>
    </r>
  </si>
  <si>
    <t>Светильники</t>
  </si>
  <si>
    <t>Комментарии</t>
  </si>
  <si>
    <t>Тип распределения</t>
  </si>
  <si>
    <t>Строка данных Светильника</t>
  </si>
  <si>
    <t>Включить?</t>
  </si>
  <si>
    <t>Снижение светового потока  лампы</t>
  </si>
  <si>
    <t xml:space="preserve">Производитель </t>
  </si>
  <si>
    <t xml:space="preserve">Модель # </t>
  </si>
  <si>
    <t>Цены светильника по умолчанию указаны в долларах США, но могут быть отредактированы, чтобы соответствовать вашей валюте.</t>
  </si>
  <si>
    <t>Базовый</t>
  </si>
  <si>
    <t>Средний</t>
  </si>
  <si>
    <t>Освещенность</t>
  </si>
  <si>
    <t>Яркость</t>
  </si>
  <si>
    <t>Однородность</t>
  </si>
  <si>
    <t>РЕЗУЛЬТАТЫ</t>
  </si>
  <si>
    <t>$ / км / год</t>
  </si>
  <si>
    <t>Полные затраты NPV</t>
  </si>
  <si>
    <t>Графики - Выравнивание</t>
  </si>
  <si>
    <t>Установка $ / км</t>
  </si>
  <si>
    <t>кВт / км / год</t>
  </si>
  <si>
    <t>Макс.</t>
  </si>
  <si>
    <t>Стоимость NPV энергии $ / км</t>
  </si>
  <si>
    <t>Стоимость NPV обслуживания ($ / км)</t>
  </si>
  <si>
    <t>Цель - Средняя освещенность</t>
  </si>
  <si>
    <t>Цель – Мин. Освещенность</t>
  </si>
  <si>
    <t>$ / светильник</t>
  </si>
  <si>
    <r>
      <t xml:space="preserve">Годовое потребление электрической энергии </t>
    </r>
    <r>
      <rPr>
        <sz val="11"/>
        <color indexed="8"/>
        <rFont val="Calibri"/>
        <family val="2"/>
        <charset val="204"/>
      </rPr>
      <t xml:space="preserve"> </t>
    </r>
  </si>
  <si>
    <t>кВтчс / светильник</t>
  </si>
  <si>
    <t>Мин.</t>
  </si>
  <si>
    <r>
      <t>Д</t>
    </r>
    <r>
      <rPr>
        <sz val="11"/>
        <color indexed="8"/>
        <rFont val="Calibri"/>
        <family val="2"/>
        <charset val="204"/>
      </rPr>
      <t>исконтная ставка</t>
    </r>
  </si>
  <si>
    <t>Стоимость установки столба (работа + материалы)</t>
  </si>
  <si>
    <t>Описание:</t>
  </si>
  <si>
    <t xml:space="preserve">Ширина полосы </t>
  </si>
  <si>
    <t xml:space="preserve">Геометрия Света: </t>
  </si>
  <si>
    <t>Количество точек в сетке</t>
  </si>
  <si>
    <r>
      <t xml:space="preserve">Расстояние межды столбами </t>
    </r>
    <r>
      <rPr>
        <sz val="11"/>
        <color indexed="8"/>
        <rFont val="Calibri"/>
        <family val="2"/>
        <charset val="204"/>
      </rPr>
      <t xml:space="preserve"> </t>
    </r>
  </si>
  <si>
    <t>Коэффициент однородности (I сред./I мин.)</t>
  </si>
  <si>
    <t>Коэффициент однородности (I мин./I стед.)</t>
  </si>
  <si>
    <t>Коэффициент однородности (IES - I сред./I мин.; CIE - I мин./I стед.)</t>
  </si>
  <si>
    <t>Средняя освещенность</t>
  </si>
  <si>
    <t xml:space="preserve">Минимальная освещенность </t>
  </si>
  <si>
    <t xml:space="preserve">Максимальная освещенность </t>
  </si>
  <si>
    <t xml:space="preserve">Средняя яркость </t>
  </si>
  <si>
    <t xml:space="preserve">Минимальная яркость </t>
  </si>
  <si>
    <t xml:space="preserve">Максимальная яркость </t>
  </si>
  <si>
    <t>Коэффициент однородности (I макс./I мин.)</t>
  </si>
  <si>
    <t xml:space="preserve">Снижение светового потока HPS по умолчанию </t>
  </si>
  <si>
    <t xml:space="preserve">Срок службы HPS по умолчанию (часов) </t>
  </si>
  <si>
    <t xml:space="preserve">Снижение светового потока  LED по умолчанию </t>
  </si>
  <si>
    <t xml:space="preserve">Спок службы  LED  по умолчанию (часов) </t>
  </si>
  <si>
    <t>Снижение светового потока  MH по умолчанию</t>
  </si>
  <si>
    <t xml:space="preserve">Срок службы  MH  по умолчанию (часов) </t>
  </si>
  <si>
    <t>Примечания</t>
  </si>
  <si>
    <t xml:space="preserve">Значение </t>
  </si>
  <si>
    <t xml:space="preserve">Переменная </t>
  </si>
  <si>
    <t xml:space="preserve">Примеры </t>
  </si>
  <si>
    <t xml:space="preserve">SEAD Инструмент закупок для энергоэффективного уличного освещения </t>
  </si>
  <si>
    <t xml:space="preserve">Прежде чем начать, пожалуйста, найдите время, чтобы прочитать инструкцию, расположенную на закладке navigation </t>
  </si>
  <si>
    <t xml:space="preserve">Таблица 2: IESNA Метод Яркости  - Рекомендуемые значения </t>
  </si>
  <si>
    <t xml:space="preserve">Средний </t>
  </si>
  <si>
    <t xml:space="preserve">Результаты: </t>
  </si>
  <si>
    <t xml:space="preserve">Класс </t>
  </si>
  <si>
    <t xml:space="preserve">Итог взвешенных значений (Vws) </t>
  </si>
  <si>
    <t xml:space="preserve">Соответствует Освещенностьи? </t>
  </si>
  <si>
    <t xml:space="preserve">Цель - Средняя яркость </t>
  </si>
  <si>
    <t>Цель - Однородность (средний / минимальный)</t>
  </si>
  <si>
    <t xml:space="preserve">Цель - Однородность (максимальный/ минимальный) </t>
  </si>
  <si>
    <t xml:space="preserve">Не соответствует Ill. Критерии </t>
  </si>
  <si>
    <t>Отступ столба</t>
  </si>
  <si>
    <t xml:space="preserve">Введите краткое имя для этой группы результатов </t>
  </si>
  <si>
    <t xml:space="preserve">Новая группа </t>
  </si>
  <si>
    <t xml:space="preserve">Название группы </t>
  </si>
  <si>
    <t>Пользовательские данные светильника могут быть добавлены в библиотеку светильников. Сначала вам нужно загрузить соответствующие данные IES от производителя. Чтобы продолжить, нажмите кнопку ОК "</t>
  </si>
  <si>
    <t xml:space="preserve">Введите кодовое название Светильника </t>
  </si>
  <si>
    <t xml:space="preserve">Кодовое название Светильника </t>
  </si>
  <si>
    <t xml:space="preserve">Название Нового Светильника </t>
  </si>
  <si>
    <t xml:space="preserve">Введите тип Светильника </t>
  </si>
  <si>
    <t xml:space="preserve">Тип Светильника </t>
  </si>
  <si>
    <t xml:space="preserve">Тип Светильника должен быть LED или HPS - попробуйте еще раз </t>
  </si>
  <si>
    <t xml:space="preserve">Не можете добавить Светильник, файл IES имеет слишком много вертикальных углов для этого формата инструмента. Если вы работаете в Excel 2007 или более поздней версии, сохраните файл как .xlsx или .xlsm файл и перезапустите инструмент. Excel 2003 и более ранние варианты не могут вместить этот IES файл. </t>
  </si>
  <si>
    <t xml:space="preserve">Вы хотите стереть сохраненные результаты, прежде чем добавлять новые? </t>
  </si>
  <si>
    <t>1) Выберите данные светильника для удаления из инструмента:</t>
  </si>
  <si>
    <t xml:space="preserve">Выбранный файл: </t>
  </si>
  <si>
    <t xml:space="preserve">2) Подтвердите удаление (не может быть отменено) </t>
  </si>
  <si>
    <t xml:space="preserve">Этот инструмент и сопровождающий профиль уличной светотехники доступны на www.superefficient.org </t>
  </si>
  <si>
    <t>Предоставте полный путь о местонахождение файла на вашем компьютере, в том числе filename.ies</t>
  </si>
  <si>
    <t xml:space="preserve">Введите уникальное имя, которое можно использовать для идентификации светильника </t>
  </si>
  <si>
    <t xml:space="preserve">Введите тип светильника  </t>
  </si>
  <si>
    <t>Задающее местоположение файла</t>
  </si>
  <si>
    <t>Кодовое название Светильника</t>
  </si>
  <si>
    <t xml:space="preserve">Тип Светильника (HPS, MH или LED) </t>
  </si>
  <si>
    <t>Используйте этот лист гля загрузки  IES файлов</t>
  </si>
  <si>
    <t xml:space="preserve">Базовый </t>
  </si>
  <si>
    <t xml:space="preserve">Стоимость Установка ($ / светильник) </t>
  </si>
  <si>
    <t xml:space="preserve">Стоимость электроэнергии </t>
  </si>
  <si>
    <t>Дисконтная ставка</t>
  </si>
  <si>
    <t>Введите предполагаемую ставку дисконтирования для расчета чистой приведенной стоимости будущей  экономии энергетических и эксплуатационных затрат.</t>
  </si>
  <si>
    <t xml:space="preserve">Период анализа </t>
  </si>
  <si>
    <t xml:space="preserve">Введите период времени, в течение которого вы хотели бы оценить различия в расходах по обслуживанию, замене лампочек и потреблению электроэнергии между сценариями </t>
  </si>
  <si>
    <t xml:space="preserve">Укажите общее число полос движения (в обоих направлениях движения) </t>
  </si>
  <si>
    <t xml:space="preserve">Ширина полосы  </t>
  </si>
  <si>
    <t>Укажите ширину каждой полосы, в метрах. Предполагается, что все полосы будут иметь одинаковую ширину.</t>
  </si>
  <si>
    <t xml:space="preserve">Ширина Медианы  </t>
  </si>
  <si>
    <t xml:space="preserve">Укажите ширину медианы. Если нет медианы, поставьте ноль. </t>
  </si>
  <si>
    <t xml:space="preserve">Размещение столбов </t>
  </si>
  <si>
    <t xml:space="preserve">Предоставляются четыре конфигурации размещения столбов:
Односторонний: столбы установлены только на одной стороне дороги.
Расположенный в шахматном порядке: столбы установлены по обе стороны дороги, где столбы на B стороне дороги находится на полпути между столбами на стороне А.
Медиана: Два светильники, установленные на том же столбе, расположенном в центре медианы, каждый смотрит в сторону полосы движения.
Противоположный: столбы установлены на обеих сторонах дороги точно против друг друга. </t>
  </si>
  <si>
    <t xml:space="preserve">Соответствующая высота столба зависит от окружающей зоны и ширины дороги. Узкие дороги в жилых районах, как правило, имеют более низкую высоту столба, в то время как более широкие дороги с нобольшим количеством соседних зданий, имеют более высокие столбы. Когда это возможно, более высокие столбы, как правило, экономически более эффективны, поскольку это позволяют увеличить расстояние между столбами.    
Типичная высота:
Жилой, 2 полосы: 8 метров
Жилой, 4 полосы: 9 метров
Шоссе, 4 полосы: 12 метров 
Шоссе, 6 полос: 15 метров
</t>
  </si>
  <si>
    <t xml:space="preserve">Расстояние межды столбами  указывает расстояние от центра одного столба до центру следующего столба.
При размещении оносторонних и медианных столбов это указывает расстояние от столба до столба.
При конфигурации в шахматном порядке, это означает расстояние от одного столба к следующему столбу на той же стороне дороги </t>
  </si>
  <si>
    <t xml:space="preserve">Отступ столба  </t>
  </si>
  <si>
    <t xml:space="preserve">Расстояние опоры столба от края дороги.  Применяется только при односторонних и расположенных в шахматном порядке конфигурациях. </t>
  </si>
  <si>
    <t>Длина кронштейна</t>
  </si>
  <si>
    <t xml:space="preserve">Количество точек в сетке </t>
  </si>
  <si>
    <t xml:space="preserve">Показывает количество точек измерения от одного столба до следующего, с измерением сделанным taken at two cross-road distances … для каждой полосы движения. 
Макс. = 20
По методу расчета IES, число точек должно быть достаточным, чтобы шаг сетки составлял 5 метров, или 1/10 часть промежутка столбов в зависимости от того, что меньше. 
</t>
  </si>
  <si>
    <t>Хотите удалить сохраненные результаты на вкладке “Mresults” перед запуском нового сценария? Если вы не удалите, новые результаты будут добавлены в таблицу существующих результатов</t>
  </si>
  <si>
    <t>(только для информации)</t>
  </si>
  <si>
    <t xml:space="preserve">Приведенные ниже предположения это расходы по умолчанию, которые используются при добавлении нового файла IES. Они могут быть записаны наверху каждого отдельного светильника на вкладке "Светильники" </t>
  </si>
  <si>
    <t xml:space="preserve">и / или </t>
  </si>
  <si>
    <t xml:space="preserve">Стоимость оборудования ($ / светильник) </t>
  </si>
  <si>
    <t xml:space="preserve">Единовременная скидка или субсидии ($ / светильник) </t>
  </si>
  <si>
    <t xml:space="preserve">Введите любые скидки или субсидии, которые будут сняты из общей стоимости оборудования для каждого светильника. </t>
  </si>
  <si>
    <t xml:space="preserve">Снижение светового потока по загрязнению светильника ( расчетный год) </t>
  </si>
  <si>
    <t xml:space="preserve">Желаемый светильник не доступен в таблице ниже? </t>
  </si>
  <si>
    <t xml:space="preserve">IES файлы описывают светоотдачу светильника. Вы можете получить их от производителей светильников </t>
  </si>
  <si>
    <t xml:space="preserve">Нужно удалить светильник? </t>
  </si>
  <si>
    <r>
      <t xml:space="preserve">
Эти целевые уровни используются данным инструментом  для фильтрации результатов светильника на основе - соответствуют ли они вашим целевым критериям или нет. Вы можете использовать ссылки в нижней части страницы для определиния  соответствующих целей, или использовать свою собственную  документацию в другом месте.
Есть много стандартов, которые определяют соответствующие уровни освещения для соответствующих уровней освещения улиц.  Два международных стандарта: Стандарт </t>
    </r>
    <r>
      <rPr>
        <sz val="11"/>
        <color indexed="8"/>
        <rFont val="Calibri"/>
        <family val="2"/>
        <charset val="204"/>
      </rPr>
      <t xml:space="preserve">Illumination Engineering Society of North America (IESNA) RP-8:2005 </t>
    </r>
    <r>
      <rPr>
        <sz val="11"/>
        <color indexed="8"/>
        <rFont val="Calibri"/>
        <family val="2"/>
        <charset val="204"/>
      </rPr>
      <t>и Международной комиссии по освещению (МКО) CIE 115: стандарт 2010. Другие национальные организации, национальные правительства и муниципалитеты устанавливают подобные стандарты</t>
    </r>
  </si>
  <si>
    <t xml:space="preserve">Примечания: </t>
  </si>
  <si>
    <t xml:space="preserve">Затраты на приобретение светильника, затраты на монтаж и затраты на техническое обслуживание вводятся отдельно для каждого светильника. Значения по умолчанию предоставлены в зависимости от типа светильника; чтобы их редактировать, перейдите на вкладку выбора Светильника </t>
  </si>
  <si>
    <t xml:space="preserve">Простой срок окупаемости </t>
  </si>
  <si>
    <t xml:space="preserve">Общая стоимость установки </t>
  </si>
  <si>
    <t xml:space="preserve">Общие ежегодные затраты </t>
  </si>
  <si>
    <t xml:space="preserve">Разница Стоимости Установки (от исходной) </t>
  </si>
  <si>
    <t xml:space="preserve">Годовоя экономия расходов (от исходной) </t>
  </si>
  <si>
    <t xml:space="preserve">Чистая приведенная стоимость - совокупная стоимость собственности </t>
  </si>
  <si>
    <t>Год</t>
  </si>
  <si>
    <t xml:space="preserve">Необходимо Inputs ввести данные  и для базовых, и для модернизированных параметров; однако, если геометрия дороги не изменена, то значения в обоих столбцах могут быть одинаковыми </t>
  </si>
  <si>
    <t xml:space="preserve">Создать выходной файл </t>
  </si>
  <si>
    <t xml:space="preserve">Темп инфляции стоимости энергии (% / год) </t>
  </si>
  <si>
    <t xml:space="preserve">Ежегодное увеличение стоимости энергии в год. Это можно  получить расматривая прошлое увеличение ваших расходов на энергию.  </t>
  </si>
  <si>
    <t xml:space="preserve"> (введите значения здесь) </t>
  </si>
  <si>
    <t xml:space="preserve">(читать) </t>
  </si>
  <si>
    <t xml:space="preserve">(перейти) </t>
  </si>
  <si>
    <t xml:space="preserve">Пожалуйста, выберите файл IES из папки, содержащей файлы IES вы хотите загрузить и все filepaths Задающие местоположения файлов  будут перечислены в колонке А </t>
  </si>
  <si>
    <t xml:space="preserve">1)Добавить файлы в список ниже </t>
  </si>
  <si>
    <t>Обязательно введите значения для Задающее местоположение файла, Название светильника и  Тип светильника для всех светильников! Светильники без Типа светильника загружены не будут. Нажмите Отмена, чтобы остановить загрузку, или ОК, чтобы продолжить.</t>
  </si>
  <si>
    <t xml:space="preserve">Обязательно добавьте тип светильника  и, при желании, измените Название Светильника </t>
  </si>
  <si>
    <t xml:space="preserve">Если светильник уже установлен, стоимость установки будет равна нулю. Вместо измениения этого в большой таблице ниже, вы здесь можете заменить значения только для базового светильника. </t>
  </si>
  <si>
    <t xml:space="preserve">Inputs </t>
  </si>
  <si>
    <t xml:space="preserve">Будут выполнена Расчеты IES. Это займет некоторое время, будьте терпеливы. Нажмите ОК для продолжения </t>
  </si>
  <si>
    <t xml:space="preserve">Будут выполнена Расчеты CIE. Это займет некоторое время, будьте терпеливы. Нажмите ОК для продолжения </t>
  </si>
  <si>
    <t xml:space="preserve">С начала, будут выполнена Расчеты IES. Это займет некоторое время, будьте терпеливы. Нажмите ОК для продолжения </t>
  </si>
  <si>
    <t xml:space="preserve">Теперь, будут выполнена Расчеты CIE. Это займет некоторое время, будьте терпеливы. Нажмите ОК для продолжения </t>
  </si>
  <si>
    <t xml:space="preserve">Выходной файл успешно создан в </t>
  </si>
  <si>
    <t>Другие</t>
  </si>
  <si>
    <t>Расчеты Освещенно</t>
  </si>
  <si>
    <t xml:space="preserve">Расчеты яркости  </t>
  </si>
  <si>
    <t xml:space="preserve">Нижеследующая таблица отражает Освещенность на каждой точке  сетки   </t>
  </si>
  <si>
    <t>Нижеследующая таблица отражает Яркость на каждой точке  сетки</t>
  </si>
  <si>
    <t>Минимальный</t>
  </si>
  <si>
    <t xml:space="preserve">Максимальный </t>
  </si>
  <si>
    <t xml:space="preserve">Минимальный / Средний </t>
  </si>
  <si>
    <t xml:space="preserve">Максимальный / Минимальный </t>
  </si>
  <si>
    <t>(введите значения здесь)</t>
  </si>
  <si>
    <t xml:space="preserve">Выходные данные </t>
  </si>
  <si>
    <t xml:space="preserve">Освещенность против мощностьи (в ваттах) </t>
  </si>
  <si>
    <t>Целевая против фактической Средней Освещенности</t>
  </si>
  <si>
    <t xml:space="preserve">Однородность (Освещенность) </t>
  </si>
  <si>
    <t xml:space="preserve">Яркость против мощности (в ваттах) </t>
  </si>
  <si>
    <t xml:space="preserve">Целевая против фактической Средней Яркости </t>
  </si>
  <si>
    <t xml:space="preserve">Однородность (яркость) </t>
  </si>
  <si>
    <t xml:space="preserve">Чистая приведенная стоимость - Совокупная стоимость собственности  </t>
  </si>
  <si>
    <t>Приборная доска</t>
  </si>
  <si>
    <t xml:space="preserve">ID Моделирования </t>
  </si>
  <si>
    <t xml:space="preserve">Название Светильника </t>
  </si>
  <si>
    <t xml:space="preserve">Ширина плеча  </t>
  </si>
  <si>
    <t xml:space="preserve">Ширина Медианы   </t>
  </si>
  <si>
    <t xml:space="preserve">Размещение столбов  </t>
  </si>
  <si>
    <t xml:space="preserve">Высота установки осветительной   </t>
  </si>
  <si>
    <t xml:space="preserve">Расстояние межды столбами </t>
  </si>
  <si>
    <t xml:space="preserve">Отступ столба </t>
  </si>
  <si>
    <t>Множитель  светоотдача</t>
  </si>
  <si>
    <t xml:space="preserve">Годовое потребление энергии </t>
  </si>
  <si>
    <t xml:space="preserve">кВт час / светильник </t>
  </si>
  <si>
    <t xml:space="preserve">кВт час/ км / год </t>
  </si>
  <si>
    <t xml:space="preserve">Освещенность </t>
  </si>
  <si>
    <t xml:space="preserve">Минимальный </t>
  </si>
  <si>
    <t xml:space="preserve">Максимальний </t>
  </si>
  <si>
    <t xml:space="preserve">Однородность </t>
  </si>
  <si>
    <t xml:space="preserve">Целевая Средняя  </t>
  </si>
  <si>
    <t xml:space="preserve">Целевая Минимальная </t>
  </si>
  <si>
    <t xml:space="preserve">Соответствует требованиям Освещенности? </t>
  </si>
  <si>
    <t xml:space="preserve">Яркость </t>
  </si>
  <si>
    <t xml:space="preserve">Однородность - L сред. / L мин. </t>
  </si>
  <si>
    <t xml:space="preserve">Однородность – L макс. / L мин. </t>
  </si>
  <si>
    <t xml:space="preserve">Общая равномерность (мин. / ср.) </t>
  </si>
  <si>
    <t xml:space="preserve">Продольная Однородность (мин / макс) </t>
  </si>
  <si>
    <t xml:space="preserve">Целевая Однородность - ср / мин </t>
  </si>
  <si>
    <t xml:space="preserve">Целевая Однородность - макс / мин </t>
  </si>
  <si>
    <t xml:space="preserve">Соответствует требованиям яркости? </t>
  </si>
  <si>
    <t xml:space="preserve">Целевая Общая равномерность (мин ./ ср.) </t>
  </si>
  <si>
    <t>Целевая Продольная Однородность (макс / мин)</t>
  </si>
  <si>
    <t xml:space="preserve">Разница Стоимости Установки (от исходного/базового) </t>
  </si>
  <si>
    <t xml:space="preserve">Годовая Экономия расходов (от исходного) </t>
  </si>
  <si>
    <t>Год 0</t>
  </si>
  <si>
    <t xml:space="preserve"> Год 1</t>
  </si>
  <si>
    <t>Год 2</t>
  </si>
  <si>
    <t>Год 3</t>
  </si>
  <si>
    <t>Год 4</t>
  </si>
  <si>
    <t>Год 5</t>
  </si>
  <si>
    <t>Год 6</t>
  </si>
  <si>
    <t>Год 7</t>
  </si>
  <si>
    <t>Год 8</t>
  </si>
  <si>
    <t>Год 9</t>
  </si>
  <si>
    <t>Год 10</t>
  </si>
  <si>
    <t>Год 11</t>
  </si>
  <si>
    <t>Год 12</t>
  </si>
  <si>
    <t>Год 13</t>
  </si>
  <si>
    <t>Год 14</t>
  </si>
  <si>
    <t>Год 15</t>
  </si>
  <si>
    <t>Год 16</t>
  </si>
  <si>
    <t>Год 17</t>
  </si>
  <si>
    <t>Год 18</t>
  </si>
  <si>
    <t>Год 19</t>
  </si>
  <si>
    <t xml:space="preserve">Год 20 </t>
  </si>
  <si>
    <t>Диаграммы</t>
  </si>
  <si>
    <t>Мощность</t>
  </si>
  <si>
    <t>проходит</t>
  </si>
  <si>
    <t>не проходит</t>
  </si>
  <si>
    <t xml:space="preserve">Цель-Средняя Освещенность </t>
  </si>
  <si>
    <t>Цель-Средняя яркость</t>
  </si>
  <si>
    <t>Средняя яркость</t>
  </si>
  <si>
    <t>Мин. к сред</t>
  </si>
  <si>
    <t>Мин. к макс.</t>
  </si>
  <si>
    <t>Сред. к мин.</t>
  </si>
  <si>
    <t>Макс. к мин.</t>
  </si>
  <si>
    <r>
      <t xml:space="preserve">Каждый набор значений ниже представляет </t>
    </r>
    <r>
      <rPr>
        <sz val="11"/>
        <color indexed="8"/>
        <rFont val="Calibri"/>
        <family val="2"/>
        <charset val="204"/>
      </rPr>
      <t xml:space="preserve">яркость в том виде </t>
    </r>
    <r>
      <rPr>
        <sz val="11"/>
        <color indexed="8"/>
        <rFont val="Calibri"/>
        <family val="2"/>
        <charset val="204"/>
      </rPr>
      <t>как она видится смотрящему с разных позиций наблюдния. Предполагается, что смотрящие находятся на середине каждой полосы.</t>
    </r>
  </si>
  <si>
    <t>Дополнительные вводы</t>
  </si>
  <si>
    <t>При желании, введите значение для каждого светильника  в соответствующей колонке. Если вы хотите использовать значение по умолчанию, оставьте столбец пустым</t>
  </si>
  <si>
    <t>Синий цвет обозначает значения, которые не являются по умолчанию</t>
  </si>
  <si>
    <t>Рентабельность инвестиций (после 'X' года)</t>
  </si>
  <si>
    <t>Установка  модернизированных приборов дешевле, чем базовой!</t>
  </si>
  <si>
    <t>Эксплуатация модернизированных приборов обходится дороже!</t>
  </si>
  <si>
    <t>Рентабельность инвестиций рассчитывается с использованием метода внутренней норма доходности (IRR), в том числе повышение тарифов на техническое обслуживание и энергию,  а не введенной пользователем учетной ставки</t>
  </si>
  <si>
    <t>Необходимые вводы</t>
  </si>
  <si>
    <t xml:space="preserve">Шаг 1: Сохраните IES файлы которые вы хотите загрузить на инструмент в папку на жестком диске </t>
  </si>
  <si>
    <t>Шаг 2: Выберите "Добавить файлы в список ниже"</t>
  </si>
  <si>
    <t xml:space="preserve">Шаг 3: Используйте диалоговое окно, чтобы найти папку, где сохраняются файлы на жестком диске. Выберите один из файлов в папке и нажмите "Открыть" </t>
  </si>
  <si>
    <t>Шаг 4: Введите название светильника, который можно использовать для идентификации светильника  в анализе инструмента (по умолчанию будет имя файла)</t>
  </si>
  <si>
    <t>Шаг 5: Введите тип светильника  (HPS, MH, или LED)</t>
  </si>
  <si>
    <t>Шаг 6: При необходимости введите данные для дополнительных вводов найденных в колонках D-K</t>
  </si>
  <si>
    <t>Шаг 7: Выберите "Начать загрузку IES файлов, перечисленных ниже"</t>
  </si>
  <si>
    <t xml:space="preserve">Шаг 8: Возвращайтесь в закладку "Светильники" и выберите светильник, который вы хотите включить в этот анализ </t>
  </si>
  <si>
    <t>Ошибка! Проверьте введенное значение для ' конфигурации столба' и попробуйте еще раз</t>
  </si>
  <si>
    <t>Расчеты могут быть выполнены с использованием предположений  из метода CIE, метода IES или обоих. Хотите посмотреть размер шага решётки для метода CIE или IES ?</t>
  </si>
  <si>
    <r>
      <t xml:space="preserve">Тип </t>
    </r>
    <r>
      <rPr>
        <sz val="11"/>
        <color indexed="8"/>
        <rFont val="Calibri"/>
        <family val="2"/>
        <charset val="204"/>
      </rPr>
      <t xml:space="preserve">Дорожного покрытия </t>
    </r>
    <r>
      <rPr>
        <sz val="11"/>
        <color indexed="8"/>
        <rFont val="Calibri"/>
        <family val="2"/>
        <charset val="204"/>
      </rPr>
      <t>(требуется только для расчетов яркости)</t>
    </r>
  </si>
  <si>
    <r>
      <t>Проверить ввод :</t>
    </r>
    <r>
      <rPr>
        <sz val="11"/>
        <color indexed="8"/>
        <rFont val="Calibri"/>
        <family val="2"/>
        <charset val="204"/>
      </rPr>
      <t xml:space="preserve"> </t>
    </r>
  </si>
  <si>
    <t xml:space="preserve">Все желтые поля можно редактировать </t>
  </si>
  <si>
    <t xml:space="preserve">Метод IES </t>
  </si>
  <si>
    <t xml:space="preserve">Метод CIE </t>
  </si>
  <si>
    <t xml:space="preserve">Показаны только первые 125 выбранных светильников  </t>
  </si>
  <si>
    <r>
      <t xml:space="preserve">Конфигурация дороги  та же, что между базовой и </t>
    </r>
    <r>
      <rPr>
        <sz val="11"/>
        <color indexed="8"/>
        <rFont val="Calibri"/>
        <family val="2"/>
        <charset val="204"/>
      </rPr>
      <t>модернизированной</t>
    </r>
  </si>
  <si>
    <r>
      <t xml:space="preserve">Базовая конфигурация дороги отличается от </t>
    </r>
    <r>
      <rPr>
        <sz val="11"/>
        <color indexed="8"/>
        <rFont val="Calibri"/>
        <family val="2"/>
        <charset val="204"/>
      </rPr>
      <t>модернизированной</t>
    </r>
    <r>
      <rPr>
        <sz val="11"/>
        <color indexed="8"/>
        <rFont val="Calibri"/>
        <family val="2"/>
        <charset val="204"/>
      </rPr>
      <t xml:space="preserve"> конфигурации  - это сделано намеренно? </t>
    </r>
  </si>
  <si>
    <t xml:space="preserve">Выбран метод расчета IES  </t>
  </si>
  <si>
    <t xml:space="preserve">Выбран метод расчета CIE </t>
  </si>
  <si>
    <t xml:space="preserve">Выбираются Оба метода расчета </t>
  </si>
  <si>
    <t>Не выбран ни один из методов расчета</t>
  </si>
  <si>
    <t xml:space="preserve">Вы ввели все цели освещения  для метода IES  </t>
  </si>
  <si>
    <t xml:space="preserve">Вы НЕ заполнили все цели освещения  для метода IES  </t>
  </si>
  <si>
    <t>Вы ввели все цели освещения  для CIE</t>
  </si>
  <si>
    <t>Вы НЕ заполнили все цели освещения  для метода CIE</t>
  </si>
  <si>
    <t>Выбран базовый светильник</t>
  </si>
  <si>
    <t xml:space="preserve">Не выбран ни один базовый светильник  </t>
  </si>
  <si>
    <r>
      <t>В</t>
    </r>
    <r>
      <rPr>
        <sz val="11"/>
        <color indexed="8"/>
        <rFont val="Calibri"/>
        <family val="2"/>
        <charset val="204"/>
      </rPr>
      <t xml:space="preserve">ыбраны </t>
    </r>
    <r>
      <rPr>
        <sz val="11"/>
        <color indexed="8"/>
        <rFont val="Calibri"/>
        <family val="2"/>
        <charset val="204"/>
      </rPr>
      <t xml:space="preserve">модернизированные </t>
    </r>
    <r>
      <rPr>
        <sz val="11"/>
        <color indexed="8"/>
        <rFont val="Calibri"/>
        <family val="2"/>
        <charset val="204"/>
      </rPr>
      <t>светильники</t>
    </r>
  </si>
  <si>
    <t xml:space="preserve">Просмотрите вводы ниже, чтобы убедиться, что вы ввели все необходимые значения и предположения, которые  точно отражают вашу дорогу и светильники. </t>
  </si>
  <si>
    <t>Быстрая проверка:</t>
  </si>
  <si>
    <t xml:space="preserve">Просмотрите все вводы </t>
  </si>
  <si>
    <t>Выбранные светильники:</t>
  </si>
  <si>
    <t xml:space="preserve">Выберите один из светильников из списка ниже. Для редактирования предположений для Светильников, найдите необходимый светильник в таблице ниже </t>
  </si>
  <si>
    <t>Сводка Базового Светильника</t>
  </si>
  <si>
    <t>Подтверждение ввода</t>
  </si>
  <si>
    <r>
      <t xml:space="preserve">Добавить </t>
    </r>
    <r>
      <rPr>
        <sz val="11"/>
        <color indexed="8"/>
        <rFont val="Calibri"/>
        <family val="2"/>
        <charset val="204"/>
      </rPr>
      <t>светильник</t>
    </r>
    <r>
      <rPr>
        <sz val="11"/>
        <color indexed="8"/>
        <rFont val="Calibri"/>
        <family val="2"/>
        <charset val="204"/>
      </rPr>
      <t xml:space="preserve">  </t>
    </r>
  </si>
  <si>
    <t xml:space="preserve">Удалить светильник  </t>
  </si>
  <si>
    <t>Указывает горизонтальное расстояние от центра опоры столба до осевой линии светильника. Это должно включать половину длины светильника.</t>
  </si>
  <si>
    <t xml:space="preserve">В инструмент SEAD включены некоторые образцы светильников; они включены с целью проверки функции и не должны использоваться для реального анализа.
Перед началом анализа необходимо добавить соответствующие данные светильника. Вы можете добавить дополнительные конкретные светильники, используя IES-файлы, полученные от производителя. 
</t>
  </si>
  <si>
    <t>У вас не хватает данных  на вкладке Геометрия Дороги. Исправьте ошибку и попробуйте снова!</t>
  </si>
  <si>
    <t xml:space="preserve">Загрузка завершена  </t>
  </si>
  <si>
    <t>Обновить базовый Просмотр</t>
  </si>
  <si>
    <t xml:space="preserve">Рассчитать результаты Сценария </t>
  </si>
  <si>
    <t>Общие расходы</t>
  </si>
  <si>
    <t>Затраты Светильника</t>
  </si>
  <si>
    <t>Инструмент выполняет несколько типов анализа затрат. Во-первых, он будет рассчитывать простой срок окупаемости каждой модернизации по сравнению с базовым уровнем, используя предположения ниже, но игнорируя инфляцию и ставки дисконтирования. Он также рассчитает чистую приведенную стоимость и процент возврата инвестиций за каждый год инвестиций, на этот раз включая инфляцию и скидки.</t>
  </si>
  <si>
    <t>1) Добавить файлы в список ниже</t>
  </si>
  <si>
    <t xml:space="preserve">2) Начните загрузку ниже перечисленных IES файлов, </t>
  </si>
  <si>
    <t>Журнал ошибок</t>
  </si>
  <si>
    <t xml:space="preserve">Вы хотите удалить данные на странице результатов? </t>
  </si>
  <si>
    <t>Удалить результаты?</t>
  </si>
  <si>
    <t>Статус ...</t>
  </si>
  <si>
    <t>Выполнение расчетов, пожалуйста, подождите ...</t>
  </si>
  <si>
    <t>Загрузка светильники, пожалуйста, подождите ...</t>
  </si>
  <si>
    <t>Односторонняя</t>
  </si>
  <si>
    <t>Расположенный в шахматном порядке</t>
  </si>
  <si>
    <t>Установлен на медиане</t>
  </si>
  <si>
    <t>Pусский</t>
  </si>
  <si>
    <t>1.7.6</t>
  </si>
  <si>
    <t>Added Russian translation</t>
  </si>
  <si>
    <t>1.7.6a</t>
  </si>
  <si>
    <t xml:space="preserve">Added if statement for 'ptrsafe' for 64-bit versions to second location where it occurs. </t>
  </si>
  <si>
    <t>Есть комментарии или вопросы? Отправьте сообщние по эл.почте  sltoolkit@superefficient.org</t>
  </si>
  <si>
    <t>Далее</t>
  </si>
  <si>
    <t>Назад</t>
  </si>
  <si>
    <t>Выбор стандарта освещения</t>
  </si>
  <si>
    <t xml:space="preserve">Данные геометрии дороги описывают размер и форму участка дороги, а также расположение и размер столбов. Введите значения для обоих исходных и модернизированных вариантов. Если вы заменяете только светильники, введите одинаковые значения в обеих колонках. </t>
  </si>
  <si>
    <t>Обновить модернизированный Просмот</t>
  </si>
  <si>
    <t xml:space="preserve">Есть два метода измерения качества света на дороге - освещенность (свет падающий на дорогу) или яркость (свет, который видит смотрящий). Инструмент выполняет вычисления, используя оба метода; Вы можете ввести целевые показатели для одного или другого, или для обоих. Введите тот целевой уровень света который соответствует желаемому уровню освещения улицы.  Вы можете ввести значения по любому из этих методов, или по обоим методам. </t>
  </si>
  <si>
    <t xml:space="preserve">Несколько стандартов определяют соответствующие уровни освещения для освещения проезжей части. К ним относятся IESNA стандартный RP-8, CIE стандарт 115, и конкретные стандарты некоторых стран. Ввод в данном разделе  не влияет на результаты конкретных сценариев светильника, но обеспечивает точки сравнения для оценки того - обеспечивает ли данная конфигурация достаточное качество света </t>
  </si>
  <si>
    <t>Определение
затрат</t>
  </si>
  <si>
    <t>Выбор
Светильника</t>
  </si>
  <si>
    <t xml:space="preserve">Описание
Дороги  </t>
  </si>
  <si>
    <t xml:space="preserve">Уже установленный Светильник (отметить знаком 'X') </t>
  </si>
  <si>
    <t>Выбор светильника(ов) замены</t>
  </si>
  <si>
    <t xml:space="preserve">Темпы инфляции стоимости технического обслуживания (% / год) </t>
  </si>
  <si>
    <t xml:space="preserve">Годовые расходы на техническое обслуживание ($ / год) </t>
  </si>
  <si>
    <t>В колонке "Включить" знаком X укажите, какие светильники должны быть включены в расчет</t>
  </si>
  <si>
    <t>Это фактическое потребление энергии светильника, в том числе лампы и балласта или других электронных устройств. Эти данные берутся в начале IES файла светильника при импорте данных светильника</t>
  </si>
  <si>
    <t>Обратите внимание, что некоторые производители не соблюдают правильный формат при предоставлении информации об мощности и не включают мощность балласта. Поэтому, очень важно проверить предположение о потребляемой мощности при добавлении светильника. Один признак того, что в светильнике не включена мощность балласта это совпадение мощности светильника и мощности лампы (например, 150 Вт для светильника с лампой в 150 Вт) - фактическая мощность с балластом, как правило, бывает выше. Для светодиодных светильников мощностью лампы не указывется отдельно и, как правило, указывается полная мощность светильника.</t>
  </si>
  <si>
    <t xml:space="preserve">Стоимость установки должна включать полную стоимость установки светильника, в том числе стоимость остановки движения, стоимость рабочей силы и т.д. Если это ваш базовый светильник (т.е. уже установленный), эта стоимость должна быть равна нулю. </t>
  </si>
  <si>
    <t>Эта стоимость должна включать все расходы на оборудование для светильника, в том числе стоимость покупки светильника, нового кронштейна, а в случае необходимости, также и любые другие расходы на  проводку или балласт. Если это ваш базовый светильник (то есть уже установленный), тогда стоимость светильника должна быть равна нулю</t>
  </si>
  <si>
    <t xml:space="preserve">Годовые расходы на техническое обслуживания должны отражать расходы на содержание светильников и столбов. Они должны включать стоимость периодической замены ламп, чистки (мойки LED светодиодных светильников), и ремонта. Они должны включать оценку стоимости остановки движения по улице  или по полосе в случае необходимости, в среднем расчитанной на базе одного светильника. Например, если каждый год должны быть  заменены 10% ваших светильников, тогда расходы на техническое обслуживание будут 1/10 от стоимости замены одного светильника. </t>
  </si>
  <si>
    <t>Введите предполагаемый темп инфляции стоимости технического обслуживания в связи с ростом расходов на оплату труда и т.д.</t>
  </si>
  <si>
    <t>Это значение отражает понижение светоотдачи вследствие износа светильника по ходу его старения.  При вводе значения, вы будете  уменьшать предполагаемые уровни света  на будущее по сравнению с базовой характеристикой, величиной износа, обеспечивая, чтобы светильник все еще соответствовал указанным критериям освещения по окончании срока службы</t>
  </si>
  <si>
    <t>Введите часть светового потока, который на самом деле исходит из светильника когда он загрязнен.  Свет исходящий из светильника может уменьшиться за счет загрязнения, сажи и т.д. Типовые значения могут быть найдены в соответствующих стандартах освещения на основе чистоты воздуха и состояния окружающей среды.</t>
  </si>
  <si>
    <t>Светильники ниже, это те светильники, которые были выбраны для анализа на предыдущем шаге. Просмотрите предположения о затратах в таблице; тем не менее, если у вас есть какие то поправки, то вы должны сделать их в большой таблице на предыдущем шаге (3: Выборе Светильника).</t>
  </si>
  <si>
    <t xml:space="preserve">Введите среднюю стоимость электроэнергии, которая будет выплачена в течении всего срока эксплуатации светильника. Если вы хотите включить предположения об увеличении затрат на энергию, то это делатся вручную и вводится  как средняя стоимость за период анализа в соответствии с сегодняшним курсом  валюты. </t>
  </si>
  <si>
    <t>Retour</t>
  </si>
  <si>
    <t>Volver</t>
  </si>
  <si>
    <t>Go back</t>
  </si>
  <si>
    <t>The annual increase in nominal price of electricity.</t>
  </si>
  <si>
    <t>Ежегодное увеличение номинальной стоимости электроэнергии.</t>
  </si>
  <si>
    <t>L'augmentation annuelle du prix nominal de l'électricité .</t>
  </si>
  <si>
    <t>El incremento anual de los precios nominales de la electricidad .</t>
  </si>
  <si>
    <t>1.7.6b</t>
  </si>
  <si>
    <t xml:space="preserve">Several translations edited; formatting for Russian translation. </t>
  </si>
  <si>
    <t>Hyperlinks for ? Links edited</t>
  </si>
  <si>
    <t>One ? Definition added; translated w/ Google (should be checked)</t>
  </si>
  <si>
    <t xml:space="preserve">Edited some angle macros - </t>
  </si>
  <si>
    <t>ATB2_40B_LED_E70_XXXXX_R2.ies</t>
  </si>
  <si>
    <t>x</t>
  </si>
  <si>
    <t>min / max</t>
  </si>
  <si>
    <t>Tilt (degrees)</t>
  </si>
  <si>
    <t>RESULTS - 2</t>
  </si>
  <si>
    <t>Наклона (град )</t>
  </si>
  <si>
    <t>Inclinación ( grados)</t>
  </si>
  <si>
    <t>Inclinaison ( degrés )</t>
  </si>
  <si>
    <t>1.7.7</t>
  </si>
  <si>
    <t>Finalized tilt</t>
  </si>
  <si>
    <t>Updated longitudinal uniformity for the CIE calculation method to better reflect the wording in the standard (only calculate the lane the observer is located in, rather than all rows)</t>
  </si>
  <si>
    <t>Coût d'installation mis à zéro ?</t>
  </si>
  <si>
    <t>Establecer coste de instalación a cero?</t>
  </si>
  <si>
    <t>Установите стоимость установки до нуля?</t>
  </si>
  <si>
    <t>LastColumn</t>
  </si>
  <si>
    <t>1.7.8</t>
  </si>
  <si>
    <t>Fixtures / Pole</t>
  </si>
  <si>
    <t>Separation Angle (degrees)</t>
  </si>
  <si>
    <t>ATB0_30B_LED_E53_XXXXX_R2.ies</t>
  </si>
  <si>
    <t>D:\Street Lighting\Tool Dev\Validation TEsting\Reference Scenarios\IES Files\ATB2_60B_LED_E70_XXXXX_R2.ies</t>
  </si>
  <si>
    <t>ATB2_60B_LED_E70_XXXXX_R2.ies</t>
  </si>
  <si>
    <t>American Electric Lighting</t>
  </si>
  <si>
    <t>ATB0 20B LED E53 XXXXX R2</t>
  </si>
  <si>
    <t>TYPE II, MEDIUM, BUG RATING: B2 - U0 - G2</t>
  </si>
  <si>
    <t>ATB0 30B LED E53 XXXXX R2</t>
  </si>
  <si>
    <t>TYPE II, MEDIUM, BUG RATING: B1 - U0 - G2</t>
  </si>
  <si>
    <t>ATB2 40B LED E70 XXXXX R2</t>
  </si>
  <si>
    <t>TYPE III, MEDIUM, BUG RATING: B2 - U0 - G3</t>
  </si>
  <si>
    <t>ATB2 60B LED E70 XXXXX R2</t>
  </si>
  <si>
    <t>TYPE II, MEDIUM, BUG RATING: B2 - U0 - G3</t>
  </si>
  <si>
    <t>Confirmation</t>
  </si>
  <si>
    <t>Lane 1 - 1/4 lane</t>
  </si>
  <si>
    <t>Lane 1 - 3/4 lane</t>
  </si>
  <si>
    <t>Lane 2 - 1/4 lane</t>
  </si>
  <si>
    <t>Lane 2 - 3/4 lane</t>
  </si>
  <si>
    <t>Lane 3 - 1/4 lane</t>
  </si>
  <si>
    <t>Lane 3 - 3/4 lane</t>
  </si>
  <si>
    <t>Lane 4 - 1/4 lane</t>
  </si>
  <si>
    <t>Lane 4 - 3/4 lane</t>
  </si>
  <si>
    <t>Lane 5 - 1/4 lane</t>
  </si>
  <si>
    <t>Lane 5 - 3/4 lane</t>
  </si>
  <si>
    <t>Lane 6 - 1/4 lane</t>
  </si>
  <si>
    <t>Lane 6 - 3/4 lane</t>
  </si>
  <si>
    <t>Versions</t>
  </si>
  <si>
    <t>ATB2_60B_SINGLE</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</si>
</sst>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7" formatCode="&quot;$&quot;#,##0.00_);\(&quot;$&quot;#,##0.00\)"/>
    <numFmt numFmtId="44" formatCode="_(&quot;$&quot;* #,##0.00_);_(&quot;$&quot;* \(#,##0.00\);_(&quot;$&quot;* &quot;-&quot;??_);_(@_)"/>
    <numFmt numFmtId="164" formatCode="#,##0\ &quot;€&quot;;[Red]\-#,##0\ &quot;€&quot;"/>
    <numFmt numFmtId="165" formatCode="#,##0.00\ &quot;€&quot;;\-#,##0.00\ &quot;€&quot;"/>
    <numFmt numFmtId="166" formatCode="#,##0.00\ &quot;€&quot;;[Red]\-#,##0.00\ &quot;€&quot;"/>
    <numFmt numFmtId="167" formatCode="_-* #,##0.00\ &quot;€&quot;_-;\-* #,##0.00\ &quot;€&quot;_-;_-* &quot;-&quot;??\ &quot;€&quot;_-;_-@_-"/>
    <numFmt numFmtId="168" formatCode="_-* #,##0.00\ _€_-;\-* #,##0.00\ _€_-;_-* &quot;-&quot;??\ _€_-;_-@_-"/>
    <numFmt numFmtId="169" formatCode="0.0"/>
    <numFmt numFmtId="170" formatCode="_(* #,##0_);_(* \(#,##0\);_(* &quot;-&quot;??_);_(@_)"/>
    <numFmt numFmtId="171" formatCode="_(* #,##0.0_);_(* \(#,##0.0\);_(* &quot;-&quot;??_);_(@_)"/>
    <numFmt numFmtId="172" formatCode="_(&quot;€&quot;* #,##0_);_(&quot;€&quot;* \(#,##0\);_(&quot;€&quot;* &quot;-&quot;??_);_(@_)"/>
    <numFmt numFmtId="173" formatCode="&quot;€&quot;#,##0"/>
    <numFmt numFmtId="174" formatCode="&quot;€&quot;#,##0.00"/>
    <numFmt numFmtId="175" formatCode="0.0%"/>
    <numFmt numFmtId="176" formatCode="_(&quot;€&quot;* #,##0.0_);_(&quot;€&quot;* \(#,##0.0\);_(&quot;€&quot;* &quot;-&quot;?_);_(@_)"/>
    <numFmt numFmtId="177" formatCode="_([$$-409]* #,##0.00_);_([$$-409]* \(#,##0.00\);_([$$-409]* &quot;-&quot;??_);_(@_)"/>
    <numFmt numFmtId="178" formatCode="_(&quot;$&quot;* #,##0_);_(&quot;$&quot;* \(#,##0\);_(&quot;$&quot;* &quot;-&quot;??_);_(@_)"/>
  </numFmts>
  <fonts count="86">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sz val="11"/>
      <name val="Calibri"/>
      <family val="2"/>
    </font>
    <font>
      <sz val="12"/>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charset val="204"/>
    </font>
    <font>
      <vertAlign val="subscript"/>
      <sz val="11"/>
      <color indexed="8"/>
      <name val="Calibri"/>
      <family val="2"/>
      <charset val="204"/>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theme="5" tint="-0.249977111117893"/>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1"/>
      <color rgb="FF7030A0"/>
      <name val="Calibri"/>
      <family val="2"/>
      <scheme val="minor"/>
    </font>
    <font>
      <b/>
      <sz val="16"/>
      <color theme="0"/>
      <name val="Calibri"/>
      <family val="2"/>
      <scheme val="minor"/>
    </font>
    <font>
      <sz val="11"/>
      <color theme="1"/>
      <name val="Calibri"/>
      <family val="2"/>
      <charset val="204"/>
      <scheme val="minor"/>
    </font>
    <font>
      <sz val="11"/>
      <color rgb="FF000000"/>
      <name val="Calibri"/>
      <family val="2"/>
      <charset val="204"/>
      <scheme val="minor"/>
    </font>
    <font>
      <sz val="12"/>
      <color rgb="FF212121"/>
      <name val="Inherit"/>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0"/>
      <color theme="1"/>
      <name val="Calibri"/>
      <family val="2"/>
      <scheme val="minor"/>
    </font>
    <font>
      <sz val="9"/>
      <color theme="1"/>
      <name val="Calibri"/>
      <family val="2"/>
      <scheme val="minor"/>
    </font>
    <font>
      <b/>
      <i/>
      <sz val="11"/>
      <color theme="1"/>
      <name val="Calibri"/>
      <family val="2"/>
      <scheme val="minor"/>
    </font>
    <font>
      <b/>
      <sz val="14"/>
      <name val="Calibri"/>
      <family val="2"/>
      <scheme val="minor"/>
    </font>
    <font>
      <sz val="18"/>
      <color theme="1"/>
      <name val="Calibri"/>
      <family val="2"/>
      <scheme val="minor"/>
    </font>
    <font>
      <sz val="11"/>
      <color rgb="FF0070C0"/>
      <name val="Calibri"/>
      <family val="2"/>
      <scheme val="minor"/>
    </font>
  </fonts>
  <fills count="28">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theme="4" tint="0.59999389629810485"/>
        <bgColor indexed="64"/>
      </patternFill>
    </fill>
    <fill>
      <patternFill patternType="solid">
        <fgColor rgb="FFFFFF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
      <patternFill patternType="solid">
        <fgColor rgb="FFFFC000"/>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168" fontId="18" fillId="0" borderId="0" applyFont="0" applyFill="0" applyBorder="0" applyAlignment="0" applyProtection="0"/>
    <xf numFmtId="168" fontId="18" fillId="0" borderId="0" applyFont="0" applyFill="0" applyBorder="0" applyAlignment="0" applyProtection="0"/>
    <xf numFmtId="167" fontId="18" fillId="0" borderId="0" applyFont="0" applyFill="0" applyBorder="0" applyAlignment="0" applyProtection="0"/>
    <xf numFmtId="167" fontId="18" fillId="0" borderId="0" applyFont="0" applyFill="0" applyBorder="0" applyAlignment="0" applyProtection="0"/>
    <xf numFmtId="0" fontId="21" fillId="0" borderId="0" applyNumberFormat="0" applyFill="0" applyBorder="0" applyAlignment="0" applyProtection="0">
      <alignment vertical="top"/>
      <protection locked="0"/>
    </xf>
    <xf numFmtId="0" fontId="14" fillId="0" borderId="0"/>
    <xf numFmtId="9" fontId="18" fillId="0" borderId="0" applyFont="0" applyFill="0" applyBorder="0" applyAlignment="0" applyProtection="0"/>
    <xf numFmtId="9" fontId="18" fillId="0" borderId="0" applyFont="0" applyFill="0" applyBorder="0" applyAlignment="0" applyProtection="0"/>
  </cellStyleXfs>
  <cellXfs count="934">
    <xf numFmtId="0" fontId="0" fillId="0" borderId="0" xfId="0"/>
    <xf numFmtId="0" fontId="0" fillId="0" borderId="0" xfId="0" applyAlignment="1">
      <alignment wrapText="1"/>
    </xf>
    <xf numFmtId="0" fontId="22" fillId="0" borderId="0" xfId="0" applyFont="1"/>
    <xf numFmtId="169"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2"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4" fillId="4" borderId="12" xfId="0" applyFont="1" applyFill="1" applyBorder="1"/>
    <xf numFmtId="0" fontId="0" fillId="0" borderId="12" xfId="0" applyFill="1" applyBorder="1"/>
    <xf numFmtId="0" fontId="22" fillId="5" borderId="12" xfId="0" applyFont="1" applyFill="1" applyBorder="1"/>
    <xf numFmtId="0" fontId="0" fillId="0" borderId="0" xfId="0" applyFill="1"/>
    <xf numFmtId="0" fontId="22"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2" fillId="2" borderId="12" xfId="0" applyFont="1" applyFill="1" applyBorder="1" applyAlignment="1">
      <alignment horizontal="centerContinuous"/>
    </xf>
    <xf numFmtId="0" fontId="22" fillId="2" borderId="12" xfId="0" applyFont="1" applyFill="1" applyBorder="1" applyAlignment="1">
      <alignment wrapText="1"/>
    </xf>
    <xf numFmtId="0" fontId="24" fillId="6" borderId="12" xfId="0" applyFont="1" applyFill="1" applyBorder="1"/>
    <xf numFmtId="1" fontId="24" fillId="6" borderId="12" xfId="0" applyNumberFormat="1" applyFont="1" applyFill="1" applyBorder="1"/>
    <xf numFmtId="169" fontId="24" fillId="6" borderId="12" xfId="0" applyNumberFormat="1" applyFont="1" applyFill="1" applyBorder="1"/>
    <xf numFmtId="0" fontId="24"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5" fillId="5" borderId="12" xfId="0" applyFont="1" applyFill="1" applyBorder="1"/>
    <xf numFmtId="0" fontId="0" fillId="8" borderId="12" xfId="0" applyFill="1" applyBorder="1" applyAlignment="1" applyProtection="1">
      <alignment horizontal="center" vertical="center"/>
      <protection locked="0"/>
    </xf>
    <xf numFmtId="0" fontId="26"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6"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4" fillId="2" borderId="13" xfId="0" applyFont="1" applyFill="1" applyBorder="1"/>
    <xf numFmtId="0" fontId="24" fillId="2" borderId="15" xfId="0" applyFont="1" applyFill="1" applyBorder="1"/>
    <xf numFmtId="0" fontId="24" fillId="2" borderId="6" xfId="0" applyFont="1" applyFill="1" applyBorder="1"/>
    <xf numFmtId="0" fontId="24" fillId="2" borderId="8" xfId="0" applyFont="1" applyFill="1" applyBorder="1"/>
    <xf numFmtId="0" fontId="24" fillId="2" borderId="7" xfId="0" applyFont="1" applyFill="1" applyBorder="1"/>
    <xf numFmtId="0" fontId="24" fillId="2" borderId="9" xfId="0" applyFont="1" applyFill="1" applyBorder="1"/>
    <xf numFmtId="0" fontId="24" fillId="2" borderId="10" xfId="0" applyFont="1" applyFill="1" applyBorder="1"/>
    <xf numFmtId="0" fontId="24" fillId="9" borderId="12" xfId="0" applyFont="1" applyFill="1" applyBorder="1"/>
    <xf numFmtId="0" fontId="0" fillId="5" borderId="16" xfId="0" applyFill="1" applyBorder="1"/>
    <xf numFmtId="0" fontId="24" fillId="4" borderId="17" xfId="0" applyFont="1" applyFill="1" applyBorder="1"/>
    <xf numFmtId="0" fontId="0" fillId="5" borderId="18" xfId="0" applyFill="1" applyBorder="1"/>
    <xf numFmtId="0" fontId="24" fillId="4" borderId="19" xfId="0" applyFont="1" applyFill="1" applyBorder="1"/>
    <xf numFmtId="0" fontId="0" fillId="5" borderId="20" xfId="0" applyFill="1" applyBorder="1"/>
    <xf numFmtId="0" fontId="24" fillId="9" borderId="21" xfId="0" applyFont="1" applyFill="1" applyBorder="1"/>
    <xf numFmtId="168" fontId="27" fillId="8" borderId="12" xfId="1" applyFont="1" applyFill="1" applyBorder="1" applyProtection="1">
      <protection locked="0"/>
    </xf>
    <xf numFmtId="0" fontId="0" fillId="10" borderId="0" xfId="0" applyFill="1" applyBorder="1"/>
    <xf numFmtId="0" fontId="0" fillId="11" borderId="0" xfId="0" applyFill="1"/>
    <xf numFmtId="0" fontId="28" fillId="11" borderId="0" xfId="0" applyFont="1" applyFill="1"/>
    <xf numFmtId="0" fontId="0" fillId="11" borderId="0" xfId="0" applyFill="1" applyBorder="1"/>
    <xf numFmtId="0" fontId="22" fillId="11" borderId="0" xfId="0" applyFont="1" applyFill="1"/>
    <xf numFmtId="0" fontId="0" fillId="11" borderId="0" xfId="0" applyFill="1" applyAlignment="1">
      <alignment wrapText="1"/>
    </xf>
    <xf numFmtId="0" fontId="29" fillId="10" borderId="10" xfId="0" applyFont="1" applyFill="1" applyBorder="1"/>
    <xf numFmtId="0" fontId="30" fillId="10" borderId="10" xfId="0" applyFont="1" applyFill="1" applyBorder="1" applyAlignment="1">
      <alignment vertical="center"/>
    </xf>
    <xf numFmtId="0" fontId="29" fillId="12" borderId="10" xfId="0" applyFont="1" applyFill="1" applyBorder="1"/>
    <xf numFmtId="0" fontId="31" fillId="12" borderId="10" xfId="0" applyFont="1" applyFill="1" applyBorder="1" applyAlignment="1">
      <alignment vertical="center"/>
    </xf>
    <xf numFmtId="0" fontId="0" fillId="8" borderId="12" xfId="0" applyFill="1" applyBorder="1" applyAlignment="1">
      <alignment horizontal="center" vertical="center"/>
    </xf>
    <xf numFmtId="0" fontId="32" fillId="11" borderId="0" xfId="0" applyFont="1" applyFill="1"/>
    <xf numFmtId="0" fontId="0" fillId="11" borderId="22" xfId="0" applyFill="1" applyBorder="1"/>
    <xf numFmtId="0" fontId="0" fillId="11" borderId="0" xfId="0" quotePrefix="1" applyFill="1"/>
    <xf numFmtId="172" fontId="22" fillId="2" borderId="12" xfId="3" applyNumberFormat="1" applyFont="1" applyFill="1" applyBorder="1" applyAlignment="1">
      <alignment horizontal="centerContinuous"/>
    </xf>
    <xf numFmtId="172" fontId="22" fillId="2" borderId="12" xfId="3" applyNumberFormat="1" applyFont="1" applyFill="1" applyBorder="1" applyAlignment="1">
      <alignment wrapText="1"/>
    </xf>
    <xf numFmtId="172" fontId="18" fillId="0" borderId="0" xfId="3" applyNumberFormat="1" applyFont="1"/>
    <xf numFmtId="172" fontId="18" fillId="0" borderId="0" xfId="3" applyNumberFormat="1" applyFont="1"/>
    <xf numFmtId="168" fontId="22" fillId="2" borderId="12" xfId="1" applyFont="1" applyFill="1" applyBorder="1" applyAlignment="1">
      <alignment wrapText="1"/>
    </xf>
    <xf numFmtId="168" fontId="24" fillId="6" borderId="12" xfId="1" applyFont="1" applyFill="1" applyBorder="1"/>
    <xf numFmtId="168" fontId="18" fillId="0" borderId="0" xfId="1" applyFont="1"/>
    <xf numFmtId="171" fontId="22" fillId="2" borderId="12" xfId="1" applyNumberFormat="1" applyFont="1" applyFill="1" applyBorder="1" applyAlignment="1">
      <alignment wrapText="1"/>
    </xf>
    <xf numFmtId="171" fontId="24" fillId="6" borderId="12" xfId="1" applyNumberFormat="1" applyFont="1" applyFill="1" applyBorder="1"/>
    <xf numFmtId="171" fontId="18" fillId="0" borderId="0" xfId="1" applyNumberFormat="1" applyFont="1"/>
    <xf numFmtId="170" fontId="22" fillId="2" borderId="12" xfId="1" applyNumberFormat="1" applyFont="1" applyFill="1" applyBorder="1" applyAlignment="1">
      <alignment horizontal="centerContinuous"/>
    </xf>
    <xf numFmtId="170" fontId="22" fillId="2" borderId="12" xfId="1" applyNumberFormat="1" applyFont="1" applyFill="1" applyBorder="1" applyAlignment="1">
      <alignment wrapText="1"/>
    </xf>
    <xf numFmtId="170" fontId="24" fillId="6" borderId="12" xfId="1" applyNumberFormat="1" applyFont="1" applyFill="1" applyBorder="1"/>
    <xf numFmtId="170" fontId="18" fillId="0" borderId="0" xfId="1" applyNumberFormat="1" applyFont="1"/>
    <xf numFmtId="0" fontId="0" fillId="13" borderId="12" xfId="0" applyFill="1" applyBorder="1" applyAlignment="1" applyProtection="1">
      <alignment horizontal="center" vertical="center"/>
    </xf>
    <xf numFmtId="0" fontId="33" fillId="10" borderId="12" xfId="0" applyFont="1" applyFill="1" applyBorder="1" applyAlignment="1" applyProtection="1">
      <alignment horizontal="center" vertical="center"/>
    </xf>
    <xf numFmtId="0" fontId="0" fillId="0" borderId="4" xfId="0" applyFill="1" applyBorder="1"/>
    <xf numFmtId="0" fontId="34" fillId="11" borderId="0" xfId="0" applyFont="1" applyFill="1"/>
    <xf numFmtId="0" fontId="35" fillId="11" borderId="0" xfId="0" applyFont="1" applyFill="1"/>
    <xf numFmtId="0" fontId="0" fillId="11" borderId="0" xfId="0" applyFill="1" applyAlignment="1">
      <alignment horizontal="left" vertical="top"/>
    </xf>
    <xf numFmtId="0" fontId="35" fillId="11" borderId="22" xfId="0" applyFont="1" applyFill="1" applyBorder="1"/>
    <xf numFmtId="0" fontId="35" fillId="11" borderId="0" xfId="0" applyFont="1" applyFill="1" applyBorder="1"/>
    <xf numFmtId="0" fontId="0" fillId="11" borderId="22" xfId="0" applyFill="1" applyBorder="1" applyAlignment="1">
      <alignment horizontal="left" vertical="top"/>
    </xf>
    <xf numFmtId="0" fontId="36" fillId="11" borderId="22" xfId="0" applyFont="1" applyFill="1" applyBorder="1" applyAlignment="1">
      <alignment horizontal="left" vertical="top" wrapText="1"/>
    </xf>
    <xf numFmtId="0" fontId="0" fillId="11" borderId="0" xfId="0" applyFill="1" applyBorder="1" applyAlignment="1">
      <alignment horizontal="left" vertical="top"/>
    </xf>
    <xf numFmtId="0" fontId="36" fillId="11" borderId="0" xfId="0" applyFont="1" applyFill="1" applyBorder="1" applyAlignment="1">
      <alignment horizontal="left" vertical="top" wrapText="1"/>
    </xf>
    <xf numFmtId="0" fontId="36" fillId="11" borderId="0" xfId="0" applyFont="1" applyFill="1" applyAlignment="1">
      <alignment horizontal="left" readingOrder="1"/>
    </xf>
    <xf numFmtId="0" fontId="37" fillId="11" borderId="0" xfId="0" applyFont="1" applyFill="1" applyAlignment="1">
      <alignment horizontal="left" readingOrder="1"/>
    </xf>
    <xf numFmtId="0" fontId="22" fillId="11" borderId="0" xfId="0" quotePrefix="1" applyFont="1" applyFill="1"/>
    <xf numFmtId="0" fontId="28" fillId="11" borderId="0" xfId="0" applyFont="1" applyFill="1" applyAlignment="1">
      <alignment horizontal="right"/>
    </xf>
    <xf numFmtId="0" fontId="28" fillId="11" borderId="22"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164" fontId="0" fillId="0" borderId="3" xfId="0" applyNumberFormat="1" applyFill="1" applyBorder="1"/>
    <xf numFmtId="164" fontId="0" fillId="0" borderId="4" xfId="0" applyNumberFormat="1" applyFill="1" applyBorder="1"/>
    <xf numFmtId="0" fontId="0" fillId="0" borderId="5" xfId="0" applyFill="1" applyBorder="1"/>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36" fillId="11" borderId="0" xfId="0" applyFont="1" applyFill="1" applyAlignment="1">
      <alignment horizontal="left" vertical="top" wrapText="1"/>
    </xf>
    <xf numFmtId="0" fontId="22" fillId="14" borderId="12" xfId="0" applyFont="1" applyFill="1" applyBorder="1" applyAlignment="1">
      <alignment wrapText="1"/>
    </xf>
    <xf numFmtId="0" fontId="0" fillId="10" borderId="0" xfId="0" applyFill="1" applyBorder="1" applyProtection="1"/>
    <xf numFmtId="0" fontId="29" fillId="10" borderId="0" xfId="0" applyFont="1" applyFill="1" applyBorder="1" applyProtection="1"/>
    <xf numFmtId="0" fontId="30" fillId="10" borderId="0" xfId="0" applyFont="1" applyFill="1" applyBorder="1" applyAlignment="1" applyProtection="1">
      <alignment vertical="center"/>
    </xf>
    <xf numFmtId="0" fontId="29" fillId="10" borderId="10" xfId="0" applyFont="1" applyFill="1" applyBorder="1" applyProtection="1"/>
    <xf numFmtId="0" fontId="30" fillId="10" borderId="10" xfId="0" applyFont="1" applyFill="1" applyBorder="1" applyAlignment="1" applyProtection="1">
      <alignment vertical="center"/>
    </xf>
    <xf numFmtId="0" fontId="0" fillId="11" borderId="0" xfId="0" applyFill="1" applyProtection="1"/>
    <xf numFmtId="0" fontId="38" fillId="11" borderId="0" xfId="0" applyFont="1" applyFill="1" applyProtection="1"/>
    <xf numFmtId="0" fontId="38" fillId="4" borderId="6" xfId="0" applyFont="1" applyFill="1" applyBorder="1" applyProtection="1"/>
    <xf numFmtId="0" fontId="38" fillId="4" borderId="0" xfId="0" applyFont="1" applyFill="1" applyBorder="1" applyProtection="1"/>
    <xf numFmtId="0" fontId="38" fillId="4" borderId="8" xfId="0" applyFont="1" applyFill="1" applyBorder="1" applyProtection="1"/>
    <xf numFmtId="0" fontId="0" fillId="10" borderId="0" xfId="0" applyFill="1" applyBorder="1" applyAlignment="1" applyProtection="1">
      <alignment horizontal="center" vertical="center"/>
    </xf>
    <xf numFmtId="0" fontId="30" fillId="10" borderId="10" xfId="0" applyFont="1" applyFill="1" applyBorder="1" applyAlignment="1" applyProtection="1">
      <alignment horizontal="left" vertical="center"/>
    </xf>
    <xf numFmtId="0" fontId="31" fillId="12" borderId="10" xfId="0" applyFont="1" applyFill="1" applyBorder="1" applyAlignment="1" applyProtection="1">
      <alignment horizontal="center" vertical="center"/>
    </xf>
    <xf numFmtId="0" fontId="29" fillId="12" borderId="10" xfId="0" applyFont="1" applyFill="1" applyBorder="1" applyProtection="1"/>
    <xf numFmtId="0" fontId="22" fillId="11" borderId="0" xfId="0" applyFont="1" applyFill="1" applyAlignment="1" applyProtection="1">
      <alignment horizontal="center" vertical="center"/>
    </xf>
    <xf numFmtId="0" fontId="22" fillId="3" borderId="12" xfId="0" applyFont="1" applyFill="1" applyBorder="1" applyAlignment="1" applyProtection="1">
      <alignment horizontal="center" vertical="center"/>
    </xf>
    <xf numFmtId="0" fontId="22" fillId="3" borderId="12" xfId="0" applyFont="1" applyFill="1" applyBorder="1" applyProtection="1"/>
    <xf numFmtId="0" fontId="24"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4"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39" fillId="11" borderId="22" xfId="0" applyFont="1" applyFill="1" applyBorder="1" applyProtection="1"/>
    <xf numFmtId="0" fontId="0" fillId="11" borderId="22" xfId="0" applyFill="1" applyBorder="1" applyAlignment="1" applyProtection="1">
      <alignment horizontal="center" vertical="center"/>
    </xf>
    <xf numFmtId="0" fontId="22" fillId="11" borderId="0" xfId="0" applyFont="1" applyFill="1" applyProtection="1"/>
    <xf numFmtId="0" fontId="24" fillId="11" borderId="0" xfId="0" applyFont="1" applyFill="1" applyAlignment="1" applyProtection="1">
      <alignment horizontal="center" vertical="center"/>
    </xf>
    <xf numFmtId="0" fontId="0" fillId="3" borderId="3" xfId="0" applyFill="1" applyBorder="1" applyProtection="1"/>
    <xf numFmtId="0" fontId="24"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xf>
    <xf numFmtId="0" fontId="0" fillId="3" borderId="4" xfId="0" applyFill="1" applyBorder="1" applyProtection="1"/>
    <xf numFmtId="0" fontId="24"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xf>
    <xf numFmtId="0" fontId="0" fillId="3" borderId="5" xfId="0" applyFill="1" applyBorder="1" applyProtection="1"/>
    <xf numFmtId="0" fontId="24"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4"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4"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xf>
    <xf numFmtId="0" fontId="0" fillId="11" borderId="23" xfId="0" applyFill="1" applyBorder="1" applyProtection="1"/>
    <xf numFmtId="0" fontId="24" fillId="11" borderId="23" xfId="0" applyFont="1" applyFill="1" applyBorder="1" applyAlignment="1" applyProtection="1">
      <alignment horizontal="center" vertical="center"/>
    </xf>
    <xf numFmtId="0" fontId="0" fillId="11" borderId="23"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4"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3" xfId="0" applyFont="1" applyFill="1" applyBorder="1" applyProtection="1"/>
    <xf numFmtId="0" fontId="0" fillId="3" borderId="12" xfId="0" applyFont="1" applyFill="1" applyBorder="1" applyProtection="1"/>
    <xf numFmtId="0" fontId="24" fillId="16" borderId="12" xfId="0" applyFont="1" applyFill="1" applyBorder="1" applyAlignment="1" applyProtection="1">
      <alignment horizontal="center" vertical="center"/>
    </xf>
    <xf numFmtId="0" fontId="27" fillId="16" borderId="12" xfId="0" applyFont="1" applyFill="1" applyBorder="1" applyAlignment="1" applyProtection="1">
      <alignment horizontal="center" vertical="center"/>
    </xf>
    <xf numFmtId="174" fontId="24" fillId="15" borderId="12" xfId="3" applyNumberFormat="1" applyFont="1" applyFill="1" applyBorder="1" applyAlignment="1" applyProtection="1">
      <alignment horizontal="center" vertical="center"/>
    </xf>
    <xf numFmtId="174" fontId="27" fillId="15" borderId="12" xfId="3" applyNumberFormat="1" applyFont="1" applyFill="1" applyBorder="1" applyAlignment="1" applyProtection="1">
      <alignment horizontal="center" vertical="center"/>
    </xf>
    <xf numFmtId="9" fontId="24" fillId="15" borderId="12" xfId="7" applyFont="1" applyFill="1" applyBorder="1" applyAlignment="1" applyProtection="1">
      <alignment horizontal="center" vertical="center"/>
    </xf>
    <xf numFmtId="9" fontId="27" fillId="15" borderId="12" xfId="7" applyFont="1" applyFill="1" applyBorder="1" applyAlignment="1" applyProtection="1">
      <alignment horizontal="center" vertical="center"/>
    </xf>
    <xf numFmtId="1" fontId="24" fillId="15" borderId="12" xfId="1" applyNumberFormat="1" applyFont="1" applyFill="1" applyBorder="1" applyAlignment="1" applyProtection="1">
      <alignment horizontal="center" vertical="center"/>
    </xf>
    <xf numFmtId="1" fontId="27" fillId="15" borderId="12" xfId="1" applyNumberFormat="1" applyFont="1" applyFill="1" applyBorder="1" applyAlignment="1" applyProtection="1">
      <alignment horizontal="center" vertical="center"/>
    </xf>
    <xf numFmtId="0" fontId="0" fillId="14" borderId="0" xfId="0" applyFill="1" applyProtection="1"/>
    <xf numFmtId="0" fontId="22" fillId="14" borderId="14" xfId="0" applyFont="1" applyFill="1" applyBorder="1" applyAlignment="1" applyProtection="1">
      <alignment wrapText="1"/>
    </xf>
    <xf numFmtId="170" fontId="22" fillId="14" borderId="14" xfId="1" applyNumberFormat="1" applyFont="1" applyFill="1" applyBorder="1" applyAlignment="1" applyProtection="1">
      <alignment wrapText="1"/>
    </xf>
    <xf numFmtId="172" fontId="22" fillId="14" borderId="14" xfId="3" applyNumberFormat="1" applyFont="1" applyFill="1" applyBorder="1" applyAlignment="1" applyProtection="1">
      <alignment wrapText="1"/>
    </xf>
    <xf numFmtId="168" fontId="22" fillId="14" borderId="14" xfId="1" applyFont="1" applyFill="1" applyBorder="1" applyAlignment="1" applyProtection="1">
      <alignment wrapText="1"/>
    </xf>
    <xf numFmtId="171" fontId="22" fillId="14" borderId="14" xfId="1" applyNumberFormat="1" applyFont="1" applyFill="1" applyBorder="1" applyAlignment="1" applyProtection="1">
      <alignment wrapText="1"/>
    </xf>
    <xf numFmtId="0" fontId="22" fillId="14" borderId="15" xfId="0" applyFont="1" applyFill="1" applyBorder="1" applyAlignment="1" applyProtection="1">
      <alignment wrapText="1"/>
    </xf>
    <xf numFmtId="0" fontId="0" fillId="0" borderId="0" xfId="0" applyProtection="1"/>
    <xf numFmtId="170" fontId="18" fillId="0" borderId="0" xfId="1" applyNumberFormat="1" applyFont="1" applyProtection="1"/>
    <xf numFmtId="172" fontId="18" fillId="0" borderId="0" xfId="3" applyNumberFormat="1" applyFont="1" applyProtection="1"/>
    <xf numFmtId="168" fontId="18" fillId="0" borderId="0" xfId="1" applyFont="1" applyProtection="1"/>
    <xf numFmtId="171" fontId="18" fillId="0" borderId="0" xfId="1" applyNumberFormat="1" applyFont="1" applyProtection="1"/>
    <xf numFmtId="0" fontId="0" fillId="0" borderId="6" xfId="0" applyBorder="1" applyProtection="1"/>
    <xf numFmtId="0" fontId="0" fillId="0" borderId="0" xfId="0" applyBorder="1" applyProtection="1"/>
    <xf numFmtId="170" fontId="18" fillId="0" borderId="0" xfId="1" applyNumberFormat="1" applyFont="1" applyBorder="1" applyProtection="1"/>
    <xf numFmtId="172" fontId="18" fillId="0" borderId="0" xfId="3" applyNumberFormat="1" applyFont="1" applyBorder="1" applyProtection="1"/>
    <xf numFmtId="168" fontId="18" fillId="0" borderId="0" xfId="1" applyFont="1" applyBorder="1" applyProtection="1"/>
    <xf numFmtId="171" fontId="18"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70" fontId="18" fillId="0" borderId="10" xfId="1" applyNumberFormat="1" applyFont="1" applyBorder="1" applyProtection="1"/>
    <xf numFmtId="172" fontId="18" fillId="0" borderId="10" xfId="3" applyNumberFormat="1" applyFont="1" applyBorder="1" applyProtection="1"/>
    <xf numFmtId="168" fontId="18" fillId="0" borderId="10" xfId="1" applyFont="1" applyBorder="1" applyProtection="1"/>
    <xf numFmtId="171" fontId="18" fillId="0" borderId="10" xfId="1" applyNumberFormat="1" applyFont="1" applyBorder="1" applyProtection="1"/>
    <xf numFmtId="0" fontId="0" fillId="0" borderId="9" xfId="0" applyBorder="1" applyProtection="1"/>
    <xf numFmtId="0" fontId="22" fillId="3" borderId="12" xfId="0" applyFont="1" applyFill="1" applyBorder="1" applyAlignment="1" applyProtection="1">
      <alignment horizontal="center" vertical="center"/>
      <protection locked="0"/>
    </xf>
    <xf numFmtId="0" fontId="31" fillId="12" borderId="10" xfId="0" applyFont="1" applyFill="1" applyBorder="1" applyAlignment="1" applyProtection="1">
      <alignment vertical="center"/>
    </xf>
    <xf numFmtId="0" fontId="0" fillId="11" borderId="0" xfId="0" applyFill="1" applyBorder="1" applyProtection="1"/>
    <xf numFmtId="0" fontId="28" fillId="11" borderId="0" xfId="0" applyFont="1" applyFill="1" applyProtection="1"/>
    <xf numFmtId="0" fontId="40" fillId="11" borderId="0" xfId="0" applyFont="1" applyFill="1" applyProtection="1"/>
    <xf numFmtId="0" fontId="22" fillId="3" borderId="11" xfId="0" applyFont="1" applyFill="1" applyBorder="1" applyProtection="1"/>
    <xf numFmtId="0" fontId="22"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2" fillId="5" borderId="12" xfId="0" applyFont="1" applyFill="1" applyBorder="1" applyAlignment="1" applyProtection="1">
      <alignment wrapText="1"/>
    </xf>
    <xf numFmtId="0" fontId="0" fillId="3" borderId="1" xfId="0" applyFill="1" applyBorder="1" applyProtection="1"/>
    <xf numFmtId="0" fontId="22" fillId="11" borderId="24" xfId="0" applyFont="1" applyFill="1" applyBorder="1" applyAlignment="1" applyProtection="1">
      <alignment horizontal="center"/>
    </xf>
    <xf numFmtId="0" fontId="22" fillId="11" borderId="25" xfId="0" applyFont="1" applyFill="1" applyBorder="1" applyAlignment="1" applyProtection="1">
      <alignment horizontal="center"/>
    </xf>
    <xf numFmtId="0" fontId="22" fillId="11" borderId="26" xfId="0" applyFont="1" applyFill="1" applyBorder="1" applyAlignment="1" applyProtection="1">
      <alignment horizontal="center"/>
    </xf>
    <xf numFmtId="169" fontId="0" fillId="4" borderId="5" xfId="0" applyNumberFormat="1" applyFill="1" applyBorder="1" applyAlignment="1" applyProtection="1">
      <alignment horizontal="center"/>
    </xf>
    <xf numFmtId="169" fontId="0" fillId="4" borderId="12" xfId="0" applyNumberFormat="1" applyFill="1" applyBorder="1" applyAlignment="1" applyProtection="1">
      <alignment horizontal="center"/>
    </xf>
    <xf numFmtId="169" fontId="0" fillId="4" borderId="27" xfId="0" applyNumberFormat="1" applyFill="1" applyBorder="1" applyAlignment="1" applyProtection="1">
      <alignment horizontal="center"/>
    </xf>
    <xf numFmtId="0" fontId="0" fillId="4" borderId="28" xfId="0" applyFill="1" applyBorder="1" applyAlignment="1" applyProtection="1">
      <alignment horizontal="center"/>
    </xf>
    <xf numFmtId="0" fontId="0" fillId="4" borderId="12" xfId="0" applyFill="1" applyBorder="1" applyAlignment="1" applyProtection="1">
      <alignment horizontal="center"/>
    </xf>
    <xf numFmtId="0" fontId="0" fillId="4" borderId="27"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1" fillId="4" borderId="18" xfId="0" applyFont="1" applyFill="1" applyBorder="1" applyAlignment="1" applyProtection="1">
      <alignment horizontal="center" vertical="center" wrapText="1"/>
    </xf>
    <xf numFmtId="0" fontId="0" fillId="4" borderId="29"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31"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2" xfId="0" applyFill="1" applyBorder="1" applyProtection="1"/>
    <xf numFmtId="0" fontId="0" fillId="4" borderId="18" xfId="0" applyFill="1" applyBorder="1" applyProtection="1"/>
    <xf numFmtId="0" fontId="0" fillId="4" borderId="27"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3" xfId="0" applyFill="1" applyBorder="1" applyProtection="1"/>
    <xf numFmtId="0" fontId="0" fillId="5" borderId="0" xfId="0" applyFill="1" applyProtection="1">
      <protection locked="0"/>
    </xf>
    <xf numFmtId="0" fontId="20" fillId="17" borderId="34" xfId="0" applyFont="1" applyFill="1" applyBorder="1" applyProtection="1">
      <protection locked="0"/>
    </xf>
    <xf numFmtId="0" fontId="0" fillId="17" borderId="35"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2" fillId="4" borderId="6" xfId="0" applyFont="1" applyFill="1" applyBorder="1" applyProtection="1"/>
    <xf numFmtId="0" fontId="0" fillId="5" borderId="36" xfId="0" applyFill="1" applyBorder="1"/>
    <xf numFmtId="0" fontId="24" fillId="9" borderId="37" xfId="0" applyFont="1" applyFill="1" applyBorder="1"/>
    <xf numFmtId="0" fontId="22" fillId="3" borderId="12" xfId="0" applyFont="1" applyFill="1" applyBorder="1" applyAlignment="1" applyProtection="1">
      <alignment vertical="center"/>
    </xf>
    <xf numFmtId="0" fontId="22" fillId="5" borderId="38" xfId="0" applyFont="1" applyFill="1" applyBorder="1"/>
    <xf numFmtId="0" fontId="22" fillId="5" borderId="36" xfId="0" applyFont="1" applyFill="1" applyBorder="1"/>
    <xf numFmtId="0" fontId="22" fillId="5" borderId="20" xfId="0" applyFont="1" applyFill="1" applyBorder="1"/>
    <xf numFmtId="0" fontId="24" fillId="6" borderId="39" xfId="0" applyFont="1" applyFill="1" applyBorder="1"/>
    <xf numFmtId="0" fontId="24" fillId="6" borderId="37" xfId="0" applyFont="1" applyFill="1" applyBorder="1"/>
    <xf numFmtId="0" fontId="24" fillId="6" borderId="30" xfId="0" applyFont="1" applyFill="1" applyBorder="1"/>
    <xf numFmtId="0" fontId="27" fillId="7" borderId="0" xfId="0" applyFont="1" applyFill="1"/>
    <xf numFmtId="172" fontId="27" fillId="4" borderId="12" xfId="3" applyNumberFormat="1" applyFont="1" applyFill="1" applyBorder="1" applyProtection="1">
      <protection locked="0"/>
    </xf>
    <xf numFmtId="168" fontId="27" fillId="4" borderId="12" xfId="1" applyFont="1" applyFill="1" applyBorder="1" applyProtection="1">
      <protection locked="0"/>
    </xf>
    <xf numFmtId="0" fontId="27"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38" fillId="11" borderId="0" xfId="0" applyFont="1" applyFill="1" applyAlignment="1" applyProtection="1">
      <alignment wrapText="1"/>
    </xf>
    <xf numFmtId="0" fontId="43" fillId="11" borderId="0" xfId="0" applyFont="1" applyFill="1" applyAlignment="1" applyProtection="1">
      <alignment horizontal="center" vertical="center"/>
    </xf>
    <xf numFmtId="0" fontId="43" fillId="3" borderId="2" xfId="0" applyFont="1" applyFill="1" applyBorder="1" applyAlignment="1" applyProtection="1">
      <alignment horizontal="center" vertical="center"/>
    </xf>
    <xf numFmtId="0" fontId="43" fillId="10" borderId="12" xfId="5" applyFont="1" applyFill="1" applyBorder="1" applyAlignment="1" applyProtection="1">
      <alignment horizontal="center" vertical="center"/>
    </xf>
    <xf numFmtId="0" fontId="44" fillId="2" borderId="12" xfId="0" applyFont="1" applyFill="1" applyBorder="1" applyAlignment="1">
      <alignment wrapText="1"/>
    </xf>
    <xf numFmtId="172" fontId="22" fillId="14" borderId="12" xfId="3" applyNumberFormat="1" applyFont="1" applyFill="1" applyBorder="1" applyAlignment="1">
      <alignment horizontal="centerContinuous"/>
    </xf>
    <xf numFmtId="168" fontId="24" fillId="4" borderId="12" xfId="1" applyFont="1" applyFill="1" applyBorder="1" applyProtection="1">
      <protection locked="0"/>
    </xf>
    <xf numFmtId="9" fontId="27" fillId="8" borderId="12" xfId="7" applyFont="1" applyFill="1" applyBorder="1" applyProtection="1">
      <protection locked="0"/>
    </xf>
    <xf numFmtId="0" fontId="45" fillId="0" borderId="0" xfId="0" applyFont="1" applyFill="1" applyAlignment="1">
      <alignment wrapText="1"/>
    </xf>
    <xf numFmtId="0" fontId="46" fillId="3" borderId="13" xfId="0" applyFont="1" applyFill="1" applyBorder="1" applyAlignment="1">
      <alignment wrapText="1"/>
    </xf>
    <xf numFmtId="0" fontId="46" fillId="3" borderId="6" xfId="0" applyFont="1" applyFill="1" applyBorder="1" applyAlignment="1">
      <alignment wrapText="1"/>
    </xf>
    <xf numFmtId="0" fontId="46" fillId="3" borderId="6" xfId="0" applyFont="1" applyFill="1" applyBorder="1" applyAlignment="1">
      <alignment vertical="top" wrapText="1"/>
    </xf>
    <xf numFmtId="0" fontId="46" fillId="3" borderId="7" xfId="0" applyFont="1" applyFill="1" applyBorder="1" applyAlignment="1">
      <alignment wrapText="1"/>
    </xf>
    <xf numFmtId="9" fontId="18" fillId="0" borderId="5" xfId="7" applyFont="1" applyFill="1" applyBorder="1"/>
    <xf numFmtId="0" fontId="44" fillId="0" borderId="0" xfId="0" applyFont="1" applyFill="1"/>
    <xf numFmtId="0" fontId="45" fillId="0" borderId="11" xfId="0" applyFont="1" applyFill="1" applyBorder="1" applyAlignment="1">
      <alignment wrapText="1"/>
    </xf>
    <xf numFmtId="2" fontId="0" fillId="0" borderId="12" xfId="0" applyNumberFormat="1" applyFill="1" applyBorder="1"/>
    <xf numFmtId="0" fontId="45" fillId="0" borderId="7" xfId="0" applyFont="1" applyFill="1" applyBorder="1" applyAlignment="1">
      <alignment wrapText="1"/>
    </xf>
    <xf numFmtId="0" fontId="0" fillId="0" borderId="0" xfId="0" applyFill="1" applyBorder="1"/>
    <xf numFmtId="0" fontId="27" fillId="8" borderId="12" xfId="0" applyFont="1" applyFill="1" applyBorder="1" applyProtection="1">
      <protection locked="0"/>
    </xf>
    <xf numFmtId="0" fontId="20" fillId="17" borderId="0" xfId="0" applyFont="1" applyFill="1" applyAlignment="1" applyProtection="1">
      <alignment horizontal="left" vertical="top" wrapText="1"/>
    </xf>
    <xf numFmtId="0" fontId="47" fillId="11" borderId="0" xfId="0" applyFont="1" applyFill="1" applyProtection="1"/>
    <xf numFmtId="0" fontId="48" fillId="11" borderId="0" xfId="0" applyFont="1" applyFill="1" applyBorder="1" applyProtection="1"/>
    <xf numFmtId="0" fontId="22"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9" fontId="0" fillId="8" borderId="12" xfId="0" applyNumberFormat="1" applyFill="1" applyBorder="1" applyAlignment="1" applyProtection="1">
      <alignment horizontal="center" vertical="center"/>
      <protection locked="0"/>
    </xf>
    <xf numFmtId="0" fontId="24" fillId="0" borderId="12" xfId="0" applyFont="1" applyFill="1" applyBorder="1" applyAlignment="1" applyProtection="1">
      <alignment horizontal="center" vertical="center"/>
    </xf>
    <xf numFmtId="2" fontId="24" fillId="0" borderId="12" xfId="0" applyNumberFormat="1" applyFont="1" applyFill="1" applyBorder="1" applyAlignment="1" applyProtection="1">
      <alignment horizontal="center" vertical="center" wrapText="1"/>
    </xf>
    <xf numFmtId="170" fontId="24" fillId="0" borderId="12" xfId="1" applyNumberFormat="1" applyFont="1" applyFill="1" applyBorder="1" applyAlignment="1" applyProtection="1">
      <alignment horizontal="center" vertical="center" wrapText="1"/>
    </xf>
    <xf numFmtId="2" fontId="24" fillId="6" borderId="12" xfId="0" applyNumberFormat="1" applyFont="1" applyFill="1" applyBorder="1"/>
    <xf numFmtId="0" fontId="22" fillId="2" borderId="11" xfId="0" applyFont="1" applyFill="1" applyBorder="1" applyAlignment="1">
      <alignment horizontal="centerContinuous"/>
    </xf>
    <xf numFmtId="0" fontId="22" fillId="2" borderId="1" xfId="0" applyFont="1" applyFill="1" applyBorder="1"/>
    <xf numFmtId="0" fontId="22" fillId="2" borderId="2" xfId="0" applyFont="1" applyFill="1" applyBorder="1"/>
    <xf numFmtId="0" fontId="0" fillId="19" borderId="10" xfId="0" applyFill="1" applyBorder="1"/>
    <xf numFmtId="170" fontId="18" fillId="19" borderId="10" xfId="1" applyNumberFormat="1" applyFont="1" applyFill="1" applyBorder="1"/>
    <xf numFmtId="168" fontId="18" fillId="19" borderId="10" xfId="1" applyFont="1" applyFill="1" applyBorder="1"/>
    <xf numFmtId="171" fontId="18" fillId="19" borderId="10" xfId="1" applyNumberFormat="1" applyFont="1" applyFill="1" applyBorder="1"/>
    <xf numFmtId="174" fontId="27" fillId="6" borderId="12" xfId="3" applyNumberFormat="1" applyFont="1" applyFill="1" applyBorder="1" applyAlignment="1" applyProtection="1">
      <alignment horizontal="center" vertical="center"/>
      <protection locked="0"/>
    </xf>
    <xf numFmtId="9" fontId="27" fillId="6" borderId="12" xfId="7" applyFont="1" applyFill="1" applyBorder="1" applyAlignment="1" applyProtection="1">
      <alignment horizontal="center" vertical="center"/>
      <protection locked="0"/>
    </xf>
    <xf numFmtId="9" fontId="24" fillId="0" borderId="12" xfId="7" applyFont="1" applyFill="1" applyBorder="1" applyAlignment="1" applyProtection="1">
      <alignment horizontal="center" vertical="center" wrapText="1"/>
    </xf>
    <xf numFmtId="172" fontId="24" fillId="0" borderId="12" xfId="3" applyNumberFormat="1" applyFont="1" applyFill="1" applyBorder="1" applyAlignment="1" applyProtection="1">
      <alignment horizontal="center" vertical="center" wrapText="1"/>
    </xf>
    <xf numFmtId="172" fontId="24" fillId="9" borderId="12" xfId="3" applyNumberFormat="1" applyFont="1" applyFill="1" applyBorder="1"/>
    <xf numFmtId="9" fontId="24" fillId="9" borderId="12" xfId="7" applyFont="1" applyFill="1" applyBorder="1"/>
    <xf numFmtId="1" fontId="0" fillId="6" borderId="12" xfId="0" applyNumberFormat="1" applyFill="1" applyBorder="1"/>
    <xf numFmtId="170" fontId="18" fillId="6" borderId="12" xfId="1" applyNumberFormat="1" applyFont="1" applyFill="1" applyBorder="1"/>
    <xf numFmtId="172" fontId="18" fillId="6" borderId="12" xfId="3" applyNumberFormat="1" applyFont="1" applyFill="1" applyBorder="1"/>
    <xf numFmtId="9" fontId="18" fillId="6" borderId="12" xfId="7" applyFont="1" applyFill="1" applyBorder="1"/>
    <xf numFmtId="172" fontId="24" fillId="0" borderId="12" xfId="0" applyNumberFormat="1" applyFont="1" applyBorder="1"/>
    <xf numFmtId="174" fontId="0" fillId="0" borderId="12" xfId="0" applyNumberFormat="1" applyBorder="1"/>
    <xf numFmtId="167" fontId="49" fillId="0" borderId="12" xfId="3" applyFont="1" applyBorder="1"/>
    <xf numFmtId="0" fontId="0" fillId="3" borderId="12" xfId="0" applyFont="1" applyFill="1" applyBorder="1" applyAlignment="1" applyProtection="1">
      <alignment horizontal="right" wrapText="1"/>
    </xf>
    <xf numFmtId="167" fontId="50" fillId="0" borderId="12" xfId="3" applyFont="1" applyBorder="1"/>
    <xf numFmtId="166" fontId="50" fillId="0" borderId="12" xfId="3" applyNumberFormat="1" applyFont="1" applyFill="1" applyBorder="1"/>
    <xf numFmtId="0" fontId="25" fillId="5" borderId="12" xfId="0" applyFont="1" applyFill="1" applyBorder="1" applyAlignment="1" applyProtection="1">
      <alignment wrapText="1"/>
    </xf>
    <xf numFmtId="0" fontId="24" fillId="6" borderId="12" xfId="0" quotePrefix="1" applyFont="1" applyFill="1" applyBorder="1"/>
    <xf numFmtId="0" fontId="24" fillId="0" borderId="12" xfId="0" quotePrefix="1" applyFont="1" applyBorder="1"/>
    <xf numFmtId="172" fontId="0" fillId="0" borderId="12" xfId="0" applyNumberFormat="1" applyBorder="1"/>
    <xf numFmtId="1" fontId="22" fillId="2" borderId="12" xfId="3" applyNumberFormat="1" applyFont="1" applyFill="1" applyBorder="1" applyAlignment="1">
      <alignment horizontal="centerContinuous"/>
    </xf>
    <xf numFmtId="1" fontId="22" fillId="2" borderId="12" xfId="3" applyNumberFormat="1" applyFont="1" applyFill="1" applyBorder="1" applyAlignment="1">
      <alignment wrapText="1"/>
    </xf>
    <xf numFmtId="1" fontId="18" fillId="0" borderId="0" xfId="1" applyNumberFormat="1" applyFont="1"/>
    <xf numFmtId="1" fontId="18" fillId="0" borderId="0" xfId="3" applyNumberFormat="1" applyFont="1"/>
    <xf numFmtId="0" fontId="51" fillId="3" borderId="12" xfId="0" applyFont="1" applyFill="1" applyBorder="1" applyAlignment="1" applyProtection="1">
      <alignment wrapText="1"/>
    </xf>
    <xf numFmtId="0" fontId="51" fillId="3" borderId="3" xfId="0" applyFont="1" applyFill="1" applyBorder="1" applyAlignment="1" applyProtection="1">
      <alignment wrapText="1"/>
    </xf>
    <xf numFmtId="0" fontId="27" fillId="3" borderId="3" xfId="0" applyFont="1" applyFill="1" applyBorder="1" applyAlignment="1" applyProtection="1">
      <alignment wrapText="1"/>
    </xf>
    <xf numFmtId="168" fontId="18" fillId="0" borderId="0" xfId="1" applyFont="1"/>
    <xf numFmtId="0" fontId="32" fillId="11" borderId="0" xfId="0" applyFont="1" applyFill="1" applyAlignment="1" applyProtection="1">
      <alignment vertical="top"/>
    </xf>
    <xf numFmtId="0" fontId="27" fillId="3" borderId="12" xfId="0" applyFont="1" applyFill="1" applyBorder="1" applyAlignment="1" applyProtection="1">
      <alignment wrapText="1"/>
    </xf>
    <xf numFmtId="0" fontId="23" fillId="11" borderId="0" xfId="0" applyFont="1" applyFill="1"/>
    <xf numFmtId="0" fontId="30" fillId="10" borderId="10" xfId="0" applyFont="1" applyFill="1" applyBorder="1" applyAlignment="1" applyProtection="1">
      <alignment vertical="center"/>
      <protection locked="0"/>
    </xf>
    <xf numFmtId="0" fontId="29" fillId="10" borderId="10" xfId="0" applyFont="1" applyFill="1" applyBorder="1" applyProtection="1">
      <protection locked="0"/>
    </xf>
    <xf numFmtId="0" fontId="29" fillId="12" borderId="10" xfId="0" applyFont="1" applyFill="1" applyBorder="1" applyProtection="1">
      <protection locked="0"/>
    </xf>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2" fillId="0" borderId="40" xfId="0" applyFont="1" applyFill="1" applyBorder="1"/>
    <xf numFmtId="0" fontId="22" fillId="0" borderId="40" xfId="0" applyFont="1" applyFill="1" applyBorder="1" applyAlignment="1">
      <alignment wrapText="1"/>
    </xf>
    <xf numFmtId="0" fontId="22" fillId="0" borderId="40" xfId="0" applyFont="1" applyFill="1" applyBorder="1" applyAlignment="1"/>
    <xf numFmtId="0" fontId="0" fillId="0" borderId="12" xfId="0" applyBorder="1"/>
    <xf numFmtId="165" fontId="0" fillId="0" borderId="0" xfId="0" applyNumberFormat="1"/>
    <xf numFmtId="0" fontId="32"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2" fillId="20" borderId="8" xfId="0" applyFont="1" applyFill="1" applyBorder="1" applyProtection="1">
      <protection locked="0"/>
    </xf>
    <xf numFmtId="0" fontId="32" fillId="20" borderId="9" xfId="0" applyFont="1" applyFill="1" applyBorder="1" applyProtection="1">
      <protection locked="0"/>
    </xf>
    <xf numFmtId="0" fontId="22" fillId="20" borderId="12" xfId="0" applyFont="1" applyFill="1" applyBorder="1" applyAlignment="1" applyProtection="1">
      <alignment wrapText="1"/>
      <protection locked="0"/>
    </xf>
    <xf numFmtId="0" fontId="22"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1" fillId="12" borderId="0" xfId="0" applyFont="1" applyFill="1" applyBorder="1" applyAlignment="1" applyProtection="1">
      <alignment vertical="center"/>
      <protection locked="0"/>
    </xf>
    <xf numFmtId="0" fontId="31" fillId="12" borderId="0" xfId="0" applyFont="1" applyFill="1" applyBorder="1" applyAlignment="1" applyProtection="1">
      <alignment vertical="center"/>
    </xf>
    <xf numFmtId="0" fontId="29" fillId="12" borderId="0" xfId="0" applyFont="1" applyFill="1" applyBorder="1" applyProtection="1">
      <protection locked="0"/>
    </xf>
    <xf numFmtId="0" fontId="15" fillId="0" borderId="0" xfId="0" applyFont="1" applyFill="1" applyBorder="1" applyAlignment="1" applyProtection="1">
      <alignment vertical="center"/>
      <protection locked="0"/>
    </xf>
    <xf numFmtId="0" fontId="15" fillId="0" borderId="0" xfId="0" applyFont="1" applyFill="1" applyBorder="1" applyAlignment="1" applyProtection="1">
      <alignment vertical="center"/>
    </xf>
    <xf numFmtId="0" fontId="27" fillId="0" borderId="0" xfId="0" applyFont="1" applyFill="1" applyBorder="1" applyProtection="1">
      <protection locked="0"/>
    </xf>
    <xf numFmtId="0" fontId="27" fillId="0" borderId="0" xfId="0" applyFont="1" applyFill="1" applyBorder="1" applyAlignment="1" applyProtection="1">
      <alignment horizontal="right"/>
      <protection locked="0"/>
    </xf>
    <xf numFmtId="0" fontId="31" fillId="0" borderId="0" xfId="0" applyFont="1" applyFill="1" applyBorder="1" applyAlignment="1" applyProtection="1">
      <alignment vertical="center"/>
      <protection locked="0"/>
    </xf>
    <xf numFmtId="0" fontId="0" fillId="14" borderId="72" xfId="0" applyFill="1" applyBorder="1"/>
    <xf numFmtId="0" fontId="29"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4" borderId="0" xfId="0" applyFill="1" applyBorder="1"/>
    <xf numFmtId="0" fontId="52" fillId="0" borderId="0" xfId="0" applyFont="1"/>
    <xf numFmtId="2" fontId="0" fillId="14" borderId="72" xfId="0" applyNumberFormat="1" applyFill="1" applyBorder="1"/>
    <xf numFmtId="2" fontId="0" fillId="0" borderId="72" xfId="0" applyNumberFormat="1" applyBorder="1"/>
    <xf numFmtId="2" fontId="24" fillId="6" borderId="12" xfId="1" applyNumberFormat="1" applyFont="1" applyFill="1" applyBorder="1"/>
    <xf numFmtId="0" fontId="30" fillId="10" borderId="10" xfId="0" applyFont="1" applyFill="1" applyBorder="1" applyAlignment="1" applyProtection="1">
      <alignment horizontal="centerContinuous" vertical="center"/>
    </xf>
    <xf numFmtId="0" fontId="29"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3" fillId="2" borderId="1" xfId="0" applyFont="1" applyFill="1" applyBorder="1"/>
    <xf numFmtId="175" fontId="27" fillId="15" borderId="12" xfId="7" applyNumberFormat="1" applyFont="1" applyFill="1" applyBorder="1" applyAlignment="1" applyProtection="1">
      <alignment horizontal="center" vertical="center"/>
      <protection locked="0"/>
    </xf>
    <xf numFmtId="2" fontId="22" fillId="2" borderId="12" xfId="0" applyNumberFormat="1" applyFont="1" applyFill="1" applyBorder="1" applyAlignment="1">
      <alignment horizontal="centerContinuous"/>
    </xf>
    <xf numFmtId="2" fontId="22" fillId="2" borderId="12" xfId="1" applyNumberFormat="1" applyFont="1" applyFill="1" applyBorder="1" applyAlignment="1">
      <alignment wrapText="1"/>
    </xf>
    <xf numFmtId="2" fontId="22" fillId="2" borderId="12" xfId="0" applyNumberFormat="1" applyFont="1" applyFill="1" applyBorder="1" applyAlignment="1">
      <alignment wrapText="1"/>
    </xf>
    <xf numFmtId="2" fontId="18" fillId="19" borderId="10" xfId="1" applyNumberFormat="1" applyFont="1" applyFill="1" applyBorder="1"/>
    <xf numFmtId="2" fontId="0" fillId="19" borderId="10" xfId="0" applyNumberFormat="1" applyFill="1" applyBorder="1"/>
    <xf numFmtId="2" fontId="18" fillId="0" borderId="0" xfId="1" applyNumberFormat="1" applyFont="1"/>
    <xf numFmtId="9" fontId="27" fillId="15" borderId="12" xfId="7" applyFont="1" applyFill="1" applyBorder="1" applyAlignment="1" applyProtection="1">
      <alignment horizontal="center" vertical="center"/>
      <protection locked="0"/>
    </xf>
    <xf numFmtId="0" fontId="54" fillId="10" borderId="0" xfId="0" applyFont="1" applyFill="1" applyBorder="1" applyAlignment="1">
      <alignment horizontal="centerContinuous"/>
    </xf>
    <xf numFmtId="2" fontId="54" fillId="10" borderId="0" xfId="0" applyNumberFormat="1" applyFont="1" applyFill="1" applyBorder="1" applyAlignment="1">
      <alignment horizontal="centerContinuous"/>
    </xf>
    <xf numFmtId="0" fontId="54" fillId="0" borderId="0" xfId="0" applyFont="1" applyFill="1" applyBorder="1" applyAlignment="1">
      <alignment horizontal="centerContinuous"/>
    </xf>
    <xf numFmtId="2" fontId="54" fillId="0" borderId="0" xfId="0" applyNumberFormat="1" applyFont="1" applyFill="1" applyBorder="1" applyAlignment="1">
      <alignment horizontal="centerContinuous"/>
    </xf>
    <xf numFmtId="0" fontId="23" fillId="21" borderId="73" xfId="0" applyFont="1" applyFill="1" applyBorder="1"/>
    <xf numFmtId="2" fontId="23" fillId="21" borderId="73" xfId="0" applyNumberFormat="1" applyFont="1" applyFill="1" applyBorder="1"/>
    <xf numFmtId="2" fontId="0" fillId="0" borderId="0" xfId="0" applyNumberFormat="1" applyFill="1" applyBorder="1"/>
    <xf numFmtId="1" fontId="54" fillId="10" borderId="0" xfId="0" applyNumberFormat="1" applyFont="1" applyFill="1" applyBorder="1" applyAlignment="1">
      <alignment horizontal="centerContinuous"/>
    </xf>
    <xf numFmtId="174" fontId="54" fillId="10" borderId="0" xfId="0" applyNumberFormat="1" applyFont="1" applyFill="1" applyBorder="1" applyAlignment="1">
      <alignment horizontal="centerContinuous"/>
    </xf>
    <xf numFmtId="174" fontId="54" fillId="0" borderId="0" xfId="0" applyNumberFormat="1" applyFont="1" applyFill="1" applyBorder="1" applyAlignment="1">
      <alignment horizontal="centerContinuous"/>
    </xf>
    <xf numFmtId="174" fontId="54" fillId="10" borderId="0" xfId="3" applyNumberFormat="1" applyFont="1" applyFill="1" applyBorder="1" applyAlignment="1">
      <alignment horizontal="centerContinuous"/>
    </xf>
    <xf numFmtId="174" fontId="0" fillId="0" borderId="0" xfId="0" applyNumberFormat="1" applyFill="1" applyBorder="1"/>
    <xf numFmtId="0" fontId="0" fillId="0" borderId="73" xfId="0" applyFill="1" applyBorder="1"/>
    <xf numFmtId="1" fontId="54" fillId="0" borderId="0" xfId="0" applyNumberFormat="1" applyFont="1" applyFill="1" applyBorder="1" applyAlignment="1">
      <alignment horizontal="centerContinuous"/>
    </xf>
    <xf numFmtId="1" fontId="23"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4" fillId="10" borderId="0" xfId="0" applyNumberFormat="1" applyFont="1" applyFill="1" applyBorder="1" applyAlignment="1">
      <alignment horizontal="centerContinuous"/>
    </xf>
    <xf numFmtId="0" fontId="54" fillId="0" borderId="0" xfId="0" applyNumberFormat="1" applyFont="1" applyFill="1" applyBorder="1" applyAlignment="1">
      <alignment horizontal="centerContinuous"/>
    </xf>
    <xf numFmtId="0" fontId="23" fillId="21" borderId="73" xfId="0" applyNumberFormat="1" applyFont="1" applyFill="1" applyBorder="1"/>
    <xf numFmtId="0" fontId="0" fillId="0" borderId="73" xfId="0" applyNumberFormat="1" applyFill="1" applyBorder="1"/>
    <xf numFmtId="0" fontId="0" fillId="0" borderId="0" xfId="0" applyNumberFormat="1" applyBorder="1"/>
    <xf numFmtId="0" fontId="19" fillId="0" borderId="0" xfId="0" applyFont="1" applyBorder="1"/>
    <xf numFmtId="174" fontId="0" fillId="0" borderId="0" xfId="0" applyNumberFormat="1" applyBorder="1"/>
    <xf numFmtId="0" fontId="55" fillId="10" borderId="0" xfId="0" applyFont="1" applyFill="1" applyBorder="1" applyAlignment="1">
      <alignment horizontal="centerContinuous" vertical="center"/>
    </xf>
    <xf numFmtId="0" fontId="56" fillId="0" borderId="0" xfId="0" applyFont="1"/>
    <xf numFmtId="0" fontId="56" fillId="22" borderId="72" xfId="0" applyFont="1" applyFill="1" applyBorder="1"/>
    <xf numFmtId="169" fontId="56" fillId="22" borderId="72" xfId="0" applyNumberFormat="1" applyFont="1" applyFill="1" applyBorder="1"/>
    <xf numFmtId="2" fontId="56" fillId="5" borderId="0" xfId="0" applyNumberFormat="1" applyFont="1" applyFill="1"/>
    <xf numFmtId="2" fontId="56" fillId="5" borderId="6" xfId="0" applyNumberFormat="1" applyFont="1" applyFill="1" applyBorder="1"/>
    <xf numFmtId="49" fontId="56" fillId="0" borderId="0" xfId="0" applyNumberFormat="1" applyFont="1" applyAlignment="1">
      <alignment horizontal="right"/>
    </xf>
    <xf numFmtId="49" fontId="56" fillId="22" borderId="72" xfId="0" applyNumberFormat="1" applyFont="1" applyFill="1" applyBorder="1" applyAlignment="1">
      <alignment horizontal="right"/>
    </xf>
    <xf numFmtId="2" fontId="29" fillId="12" borderId="0" xfId="0" applyNumberFormat="1" applyFont="1" applyFill="1" applyBorder="1" applyAlignment="1" applyProtection="1">
      <alignment wrapText="1"/>
    </xf>
    <xf numFmtId="0" fontId="0" fillId="14" borderId="72" xfId="0" applyFill="1" applyBorder="1" applyAlignment="1">
      <alignment wrapText="1"/>
    </xf>
    <xf numFmtId="0" fontId="54" fillId="23" borderId="0" xfId="0" applyFont="1" applyFill="1" applyBorder="1" applyAlignment="1">
      <alignment vertical="center" wrapText="1"/>
    </xf>
    <xf numFmtId="1" fontId="54" fillId="23" borderId="0" xfId="0" applyNumberFormat="1" applyFont="1" applyFill="1" applyBorder="1" applyAlignment="1">
      <alignment vertical="center" wrapText="1"/>
    </xf>
    <xf numFmtId="2" fontId="54" fillId="23" borderId="0" xfId="0" applyNumberFormat="1" applyFont="1" applyFill="1" applyBorder="1" applyAlignment="1">
      <alignment vertical="center" wrapText="1"/>
    </xf>
    <xf numFmtId="0" fontId="0" fillId="0" borderId="0" xfId="0" applyBorder="1" applyAlignment="1">
      <alignment vertical="center"/>
    </xf>
    <xf numFmtId="0" fontId="19" fillId="0" borderId="0" xfId="0" applyFont="1" applyBorder="1" applyAlignment="1">
      <alignment vertical="center"/>
    </xf>
    <xf numFmtId="0" fontId="54" fillId="23" borderId="0" xfId="0" applyNumberFormat="1" applyFont="1" applyFill="1" applyBorder="1" applyAlignment="1">
      <alignment vertical="center" wrapText="1"/>
    </xf>
    <xf numFmtId="0" fontId="54" fillId="23" borderId="0" xfId="0" applyFont="1" applyFill="1" applyBorder="1" applyAlignment="1">
      <alignment vertical="center"/>
    </xf>
    <xf numFmtId="1" fontId="54" fillId="23" borderId="0" xfId="0" applyNumberFormat="1" applyFont="1" applyFill="1" applyBorder="1" applyAlignment="1">
      <alignment vertical="center"/>
    </xf>
    <xf numFmtId="2" fontId="54" fillId="23" borderId="0" xfId="0" applyNumberFormat="1" applyFont="1" applyFill="1" applyBorder="1" applyAlignment="1">
      <alignment vertical="center"/>
    </xf>
    <xf numFmtId="174" fontId="54" fillId="23" borderId="0" xfId="0" applyNumberFormat="1" applyFont="1" applyFill="1" applyBorder="1" applyAlignment="1">
      <alignment vertical="center" wrapText="1"/>
    </xf>
    <xf numFmtId="174" fontId="54" fillId="23" borderId="0" xfId="3" applyNumberFormat="1" applyFont="1" applyFill="1" applyBorder="1" applyAlignment="1">
      <alignment vertical="center"/>
    </xf>
    <xf numFmtId="0" fontId="27" fillId="0" borderId="0" xfId="0" applyFont="1" applyBorder="1"/>
    <xf numFmtId="0" fontId="27" fillId="0" borderId="0" xfId="0" applyFont="1" applyBorder="1" applyAlignment="1">
      <alignment vertical="center"/>
    </xf>
    <xf numFmtId="0" fontId="57" fillId="0" borderId="0" xfId="0" applyFont="1" applyBorder="1"/>
    <xf numFmtId="0" fontId="57" fillId="0" borderId="0" xfId="0" applyFont="1" applyBorder="1" applyAlignment="1">
      <alignment vertical="center"/>
    </xf>
    <xf numFmtId="0" fontId="57" fillId="0" borderId="0" xfId="0" applyFont="1"/>
    <xf numFmtId="0" fontId="58" fillId="0" borderId="0" xfId="0" applyFont="1"/>
    <xf numFmtId="169" fontId="58" fillId="0" borderId="0" xfId="0" applyNumberFormat="1" applyFont="1"/>
    <xf numFmtId="0" fontId="38"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2" fillId="11" borderId="0" xfId="0" applyFont="1" applyFill="1" applyProtection="1"/>
    <xf numFmtId="0" fontId="0" fillId="0" borderId="0" xfId="0"/>
    <xf numFmtId="0" fontId="32" fillId="9" borderId="8" xfId="0" applyFont="1" applyFill="1" applyBorder="1" applyProtection="1">
      <protection locked="0"/>
    </xf>
    <xf numFmtId="0" fontId="32" fillId="9" borderId="9" xfId="0" applyFont="1" applyFill="1" applyBorder="1" applyProtection="1">
      <protection locked="0"/>
    </xf>
    <xf numFmtId="167" fontId="32" fillId="9" borderId="9" xfId="3" applyFont="1" applyFill="1" applyBorder="1" applyProtection="1">
      <protection locked="0"/>
    </xf>
    <xf numFmtId="9" fontId="32"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2" fillId="9" borderId="8" xfId="0" applyFont="1" applyFill="1" applyBorder="1" applyProtection="1"/>
    <xf numFmtId="167" fontId="32" fillId="9" borderId="9" xfId="3" applyFont="1" applyFill="1" applyBorder="1" applyProtection="1"/>
    <xf numFmtId="167" fontId="27" fillId="0" borderId="0" xfId="3" applyFont="1" applyProtection="1">
      <protection locked="0"/>
    </xf>
    <xf numFmtId="9" fontId="27" fillId="0" borderId="0" xfId="7" applyFont="1" applyProtection="1">
      <protection locked="0"/>
    </xf>
    <xf numFmtId="0" fontId="27" fillId="0" borderId="0" xfId="0" applyFont="1" applyProtection="1">
      <protection locked="0"/>
    </xf>
    <xf numFmtId="172" fontId="0" fillId="0" borderId="0" xfId="0" applyNumberFormat="1"/>
    <xf numFmtId="9" fontId="22" fillId="2" borderId="12" xfId="7" applyFont="1" applyFill="1" applyBorder="1" applyAlignment="1">
      <alignment horizontal="centerContinuous"/>
    </xf>
    <xf numFmtId="9" fontId="22" fillId="2" borderId="12" xfId="7" applyFont="1" applyFill="1" applyBorder="1" applyAlignment="1">
      <alignment wrapText="1"/>
    </xf>
    <xf numFmtId="9" fontId="27" fillId="18" borderId="12" xfId="7" applyFont="1" applyFill="1" applyBorder="1"/>
    <xf numFmtId="9" fontId="18" fillId="19" borderId="10" xfId="7" applyFont="1" applyFill="1" applyBorder="1"/>
    <xf numFmtId="9" fontId="18" fillId="0" borderId="0" xfId="7" applyFont="1"/>
    <xf numFmtId="9" fontId="18" fillId="0" borderId="0" xfId="7" applyFont="1"/>
    <xf numFmtId="167" fontId="24" fillId="0" borderId="12" xfId="0" applyNumberFormat="1" applyFont="1" applyBorder="1"/>
    <xf numFmtId="9" fontId="0" fillId="0" borderId="12" xfId="0" applyNumberFormat="1" applyBorder="1"/>
    <xf numFmtId="0" fontId="59"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2" fillId="8" borderId="3" xfId="0" applyFont="1" applyFill="1" applyBorder="1" applyProtection="1"/>
    <xf numFmtId="0" fontId="32" fillId="8" borderId="7" xfId="0" applyFont="1" applyFill="1" applyBorder="1" applyProtection="1"/>
    <xf numFmtId="0" fontId="32" fillId="8" borderId="5" xfId="0" applyFont="1" applyFill="1" applyBorder="1" applyProtection="1"/>
    <xf numFmtId="0" fontId="32" fillId="8" borderId="9" xfId="0" applyFont="1" applyFill="1" applyBorder="1" applyProtection="1"/>
    <xf numFmtId="0" fontId="22" fillId="11" borderId="0" xfId="0" applyFont="1" applyFill="1" applyBorder="1" applyAlignment="1" applyProtection="1">
      <alignment wrapText="1"/>
      <protection locked="0"/>
    </xf>
    <xf numFmtId="0" fontId="25" fillId="5" borderId="3" xfId="0" applyFont="1" applyFill="1" applyBorder="1" applyAlignment="1" applyProtection="1">
      <alignment wrapText="1"/>
    </xf>
    <xf numFmtId="0" fontId="43" fillId="24" borderId="12" xfId="0" applyFont="1" applyFill="1" applyBorder="1" applyAlignment="1" applyProtection="1">
      <alignment horizontal="center" vertical="center" wrapText="1"/>
    </xf>
    <xf numFmtId="0" fontId="41" fillId="11" borderId="0" xfId="0" applyFont="1" applyFill="1" applyProtection="1">
      <protection locked="0"/>
    </xf>
    <xf numFmtId="0" fontId="24" fillId="12" borderId="12" xfId="0" applyFont="1" applyFill="1" applyBorder="1" applyProtection="1"/>
    <xf numFmtId="0" fontId="0" fillId="10" borderId="10" xfId="0" applyFill="1" applyBorder="1" applyProtection="1"/>
    <xf numFmtId="9" fontId="18" fillId="0" borderId="0" xfId="7" applyFont="1" applyFill="1" applyBorder="1"/>
    <xf numFmtId="2" fontId="60" fillId="0" borderId="0" xfId="0" applyNumberFormat="1" applyFont="1" applyAlignment="1">
      <alignment horizontal="left"/>
    </xf>
    <xf numFmtId="0" fontId="0" fillId="11" borderId="0" xfId="0" applyFill="1" applyAlignment="1" applyProtection="1">
      <protection locked="0"/>
    </xf>
    <xf numFmtId="0" fontId="0" fillId="0" borderId="0" xfId="0" applyAlignment="1"/>
    <xf numFmtId="0" fontId="40" fillId="11" borderId="0" xfId="0" applyFont="1" applyFill="1" applyAlignment="1" applyProtection="1">
      <alignment horizontal="center"/>
    </xf>
    <xf numFmtId="0" fontId="0" fillId="3" borderId="12" xfId="0" applyFill="1" applyBorder="1" applyAlignment="1" applyProtection="1">
      <alignment horizontal="right"/>
    </xf>
    <xf numFmtId="1" fontId="27"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0" fillId="17" borderId="0" xfId="0" applyFont="1" applyFill="1" applyAlignment="1" applyProtection="1">
      <alignment horizontal="center" vertical="center" wrapText="1"/>
    </xf>
    <xf numFmtId="0" fontId="61" fillId="11" borderId="0" xfId="0" applyFont="1" applyFill="1" applyBorder="1" applyProtection="1"/>
    <xf numFmtId="0" fontId="62" fillId="11" borderId="0" xfId="0" applyFont="1" applyFill="1" applyProtection="1"/>
    <xf numFmtId="0" fontId="0" fillId="3" borderId="12" xfId="0" applyFill="1" applyBorder="1" applyAlignment="1" applyProtection="1">
      <alignment vertical="center"/>
    </xf>
    <xf numFmtId="0" fontId="63" fillId="11" borderId="0" xfId="0" applyFont="1" applyFill="1" applyProtection="1"/>
    <xf numFmtId="0" fontId="64" fillId="3" borderId="13" xfId="0" applyFont="1" applyFill="1" applyBorder="1" applyProtection="1"/>
    <xf numFmtId="0" fontId="0" fillId="11" borderId="0" xfId="0" applyFill="1" applyAlignment="1" applyProtection="1">
      <alignment horizontal="right" indent="1"/>
    </xf>
    <xf numFmtId="0" fontId="27" fillId="11" borderId="0" xfId="0" applyFont="1" applyFill="1" applyAlignment="1" applyProtection="1">
      <alignment horizontal="right" indent="1"/>
    </xf>
    <xf numFmtId="0" fontId="0" fillId="11" borderId="74" xfId="0"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0" fillId="10" borderId="0" xfId="0" applyFill="1"/>
    <xf numFmtId="0" fontId="0" fillId="11" borderId="75" xfId="0" applyFill="1" applyBorder="1" applyProtection="1"/>
    <xf numFmtId="0" fontId="65" fillId="11" borderId="76" xfId="0" applyFont="1" applyFill="1" applyBorder="1" applyAlignment="1" applyProtection="1">
      <alignment horizontal="center" vertical="center"/>
    </xf>
    <xf numFmtId="0" fontId="66" fillId="11" borderId="77" xfId="0" applyFont="1" applyFill="1" applyBorder="1" applyAlignment="1" applyProtection="1">
      <alignment vertical="center"/>
    </xf>
    <xf numFmtId="0" fontId="67" fillId="3" borderId="12" xfId="0" applyFont="1" applyFill="1" applyBorder="1" applyAlignment="1" applyProtection="1">
      <alignment vertical="center"/>
    </xf>
    <xf numFmtId="0" fontId="25" fillId="11" borderId="0" xfId="0" applyFont="1" applyFill="1" applyProtection="1"/>
    <xf numFmtId="1" fontId="27" fillId="15"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27"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2"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29" fillId="10" borderId="10" xfId="0" applyFont="1" applyFill="1" applyBorder="1" applyProtection="1">
      <protection hidden="1"/>
    </xf>
    <xf numFmtId="0" fontId="30" fillId="10" borderId="10" xfId="0" applyFont="1" applyFill="1" applyBorder="1" applyAlignment="1" applyProtection="1">
      <alignment vertical="center"/>
      <protection hidden="1"/>
    </xf>
    <xf numFmtId="0" fontId="29" fillId="0" borderId="10" xfId="0" applyFont="1" applyFill="1" applyBorder="1" applyProtection="1">
      <protection hidden="1"/>
    </xf>
    <xf numFmtId="0" fontId="29" fillId="12" borderId="10" xfId="0" applyFont="1" applyFill="1" applyBorder="1" applyProtection="1">
      <protection hidden="1"/>
    </xf>
    <xf numFmtId="0" fontId="31"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3" fillId="11" borderId="0" xfId="0" applyFont="1" applyFill="1" applyProtection="1">
      <protection hidden="1"/>
    </xf>
    <xf numFmtId="0" fontId="68" fillId="11" borderId="0" xfId="0" applyFont="1" applyFill="1" applyAlignment="1" applyProtection="1">
      <alignment horizontal="right"/>
      <protection hidden="1"/>
    </xf>
    <xf numFmtId="0" fontId="69" fillId="11" borderId="10" xfId="0" applyFont="1" applyFill="1" applyBorder="1" applyProtection="1">
      <protection hidden="1"/>
    </xf>
    <xf numFmtId="0" fontId="69" fillId="11" borderId="10" xfId="0" applyFont="1" applyFill="1" applyBorder="1" applyAlignment="1" applyProtection="1">
      <alignment horizontal="right" indent="1"/>
      <protection hidden="1"/>
    </xf>
    <xf numFmtId="0" fontId="69" fillId="11" borderId="10" xfId="0" applyFont="1" applyFill="1" applyBorder="1" applyAlignment="1" applyProtection="1">
      <alignment horizontal="left" indent="2"/>
      <protection hidden="1"/>
    </xf>
    <xf numFmtId="0" fontId="69"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2"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0"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2" fillId="11" borderId="0" xfId="0" applyFont="1" applyFill="1" applyAlignment="1" applyProtection="1">
      <alignment horizontal="left" indent="1"/>
      <protection hidden="1"/>
    </xf>
    <xf numFmtId="0" fontId="22" fillId="11" borderId="0" xfId="0" applyFont="1" applyFill="1" applyAlignment="1" applyProtection="1">
      <alignment horizontal="left"/>
      <protection hidden="1"/>
    </xf>
    <xf numFmtId="0" fontId="70" fillId="11" borderId="0" xfId="0" applyFont="1" applyFill="1" applyAlignment="1" applyProtection="1">
      <alignment horizontal="left" indent="1"/>
      <protection hidden="1"/>
    </xf>
    <xf numFmtId="0" fontId="70"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0" fontId="27" fillId="11" borderId="0" xfId="0" applyFont="1" applyFill="1" applyAlignment="1" applyProtection="1">
      <alignment horizontal="right" indent="1"/>
      <protection hidden="1"/>
    </xf>
    <xf numFmtId="9" fontId="18" fillId="11" borderId="0" xfId="7" applyFont="1" applyFill="1" applyAlignment="1" applyProtection="1">
      <alignment horizontal="left" indent="2"/>
      <protection hidden="1"/>
    </xf>
    <xf numFmtId="0" fontId="27"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2" fillId="5" borderId="3" xfId="0" applyFont="1" applyFill="1" applyBorder="1" applyAlignment="1" applyProtection="1">
      <alignment wrapText="1"/>
      <protection hidden="1"/>
    </xf>
    <xf numFmtId="0" fontId="71"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175" fontId="18" fillId="19" borderId="3" xfId="7" applyNumberFormat="1" applyFont="1" applyFill="1" applyBorder="1" applyAlignment="1" applyProtection="1">
      <alignment wrapText="1"/>
      <protection hidden="1"/>
    </xf>
    <xf numFmtId="0" fontId="32" fillId="11" borderId="0" xfId="0" applyFont="1" applyFill="1" applyAlignment="1" applyProtection="1">
      <alignment horizontal="right" indent="1"/>
      <protection hidden="1"/>
    </xf>
    <xf numFmtId="0" fontId="0" fillId="11" borderId="0" xfId="0" applyFill="1" applyBorder="1" applyProtection="1">
      <protection hidden="1"/>
    </xf>
    <xf numFmtId="167" fontId="18" fillId="11" borderId="0" xfId="3" applyFont="1" applyFill="1" applyBorder="1" applyProtection="1">
      <protection hidden="1"/>
    </xf>
    <xf numFmtId="175" fontId="18" fillId="11" borderId="0" xfId="7" applyNumberFormat="1" applyFont="1" applyFill="1" applyBorder="1" applyProtection="1">
      <protection hidden="1"/>
    </xf>
    <xf numFmtId="0" fontId="21" fillId="0" borderId="0" xfId="5" applyFill="1" applyBorder="1" applyAlignment="1" applyProtection="1"/>
    <xf numFmtId="0" fontId="22" fillId="4" borderId="4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18"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27"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Border="1" applyAlignment="1">
      <alignment horizontal="left" vertical="top"/>
    </xf>
    <xf numFmtId="0" fontId="14"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27" fillId="7" borderId="0" xfId="0" applyNumberFormat="1" applyFont="1" applyFill="1" applyBorder="1" applyAlignment="1">
      <alignment horizontal="left" vertical="top" wrapText="1"/>
    </xf>
    <xf numFmtId="0" fontId="27"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2" fillId="3" borderId="0" xfId="0" applyFont="1" applyFill="1" applyAlignment="1">
      <alignment horizontal="left" vertical="top"/>
    </xf>
    <xf numFmtId="0" fontId="72" fillId="3" borderId="3" xfId="0" applyFont="1" applyFill="1" applyBorder="1" applyAlignment="1">
      <alignment horizontal="left" vertical="top" wrapText="1"/>
    </xf>
    <xf numFmtId="0" fontId="22" fillId="3" borderId="0" xfId="0" applyFont="1" applyFill="1" applyAlignment="1">
      <alignment horizontal="left" vertical="top" wrapText="1"/>
    </xf>
    <xf numFmtId="0" fontId="22" fillId="3" borderId="46" xfId="0" applyFont="1" applyFill="1" applyBorder="1" applyAlignment="1">
      <alignment horizontal="left" vertical="top"/>
    </xf>
    <xf numFmtId="0" fontId="36" fillId="0" borderId="0" xfId="0" applyFont="1" applyFill="1" applyBorder="1" applyAlignment="1">
      <alignment horizontal="left" vertical="top" wrapText="1"/>
    </xf>
    <xf numFmtId="0" fontId="27" fillId="7" borderId="0" xfId="0" applyFont="1" applyFill="1" applyBorder="1" applyAlignment="1" applyProtection="1">
      <alignment horizontal="left" vertical="top" wrapText="1"/>
    </xf>
    <xf numFmtId="0" fontId="60" fillId="21" borderId="73" xfId="0" applyFont="1" applyFill="1" applyBorder="1"/>
    <xf numFmtId="1" fontId="60" fillId="21" borderId="73" xfId="0" applyNumberFormat="1" applyFont="1" applyFill="1" applyBorder="1"/>
    <xf numFmtId="2" fontId="60" fillId="21" borderId="73" xfId="1" applyNumberFormat="1" applyFont="1" applyFill="1" applyBorder="1"/>
    <xf numFmtId="1" fontId="60" fillId="21" borderId="73" xfId="1" applyNumberFormat="1" applyFont="1" applyFill="1" applyBorder="1"/>
    <xf numFmtId="9" fontId="60" fillId="21" borderId="73" xfId="7" applyFont="1" applyFill="1" applyBorder="1"/>
    <xf numFmtId="9" fontId="18" fillId="0" borderId="73" xfId="7" applyFont="1" applyFill="1" applyBorder="1"/>
    <xf numFmtId="1" fontId="0" fillId="11" borderId="0" xfId="0" applyNumberFormat="1" applyFill="1" applyProtection="1"/>
    <xf numFmtId="0" fontId="24" fillId="0" borderId="0" xfId="0" applyFont="1" applyFill="1" applyAlignment="1">
      <alignment wrapText="1"/>
    </xf>
    <xf numFmtId="0" fontId="0" fillId="11" borderId="0" xfId="0" quotePrefix="1" applyFill="1" applyProtection="1">
      <protection locked="0"/>
    </xf>
    <xf numFmtId="0" fontId="22" fillId="3" borderId="2" xfId="0" applyFont="1" applyFill="1" applyBorder="1" applyAlignment="1" applyProtection="1">
      <alignment horizontal="center" vertical="center"/>
      <protection locked="0"/>
    </xf>
    <xf numFmtId="0" fontId="0" fillId="11" borderId="74" xfId="0" applyFill="1" applyBorder="1" applyAlignment="1" applyProtection="1">
      <alignment horizontal="left" indent="1"/>
      <protection locked="0"/>
    </xf>
    <xf numFmtId="0" fontId="0" fillId="8" borderId="13" xfId="0" applyFill="1" applyBorder="1" applyProtection="1">
      <protection locked="0"/>
    </xf>
    <xf numFmtId="0" fontId="0" fillId="8" borderId="15" xfId="0" applyFill="1" applyBorder="1" applyProtection="1">
      <protection locked="0"/>
    </xf>
    <xf numFmtId="0" fontId="0" fillId="8" borderId="6" xfId="0" applyFill="1" applyBorder="1" applyProtection="1">
      <protection locked="0"/>
    </xf>
    <xf numFmtId="0" fontId="0" fillId="8" borderId="8" xfId="0" applyFill="1" applyBorder="1" applyProtection="1">
      <protection locked="0"/>
    </xf>
    <xf numFmtId="0" fontId="0" fillId="3" borderId="15" xfId="0" applyFill="1" applyBorder="1" applyProtection="1">
      <protection locked="0"/>
    </xf>
    <xf numFmtId="173" fontId="0" fillId="11" borderId="0" xfId="0" applyNumberFormat="1" applyFill="1" applyProtection="1">
      <protection locked="0"/>
    </xf>
    <xf numFmtId="176" fontId="0" fillId="11" borderId="0" xfId="0" applyNumberFormat="1" applyFill="1" applyProtection="1">
      <protection locked="0"/>
    </xf>
    <xf numFmtId="167" fontId="0" fillId="11" borderId="0" xfId="0" applyNumberFormat="1" applyFill="1" applyProtection="1">
      <protection locked="0"/>
    </xf>
    <xf numFmtId="0" fontId="27" fillId="11" borderId="0" xfId="0" applyFont="1" applyFill="1" applyProtection="1">
      <protection locked="0"/>
    </xf>
    <xf numFmtId="0" fontId="32" fillId="11" borderId="0" xfId="0" applyFont="1" applyFill="1" applyBorder="1" applyAlignment="1" applyProtection="1">
      <alignment horizontal="left" vertical="top" wrapText="1"/>
      <protection locked="0"/>
    </xf>
    <xf numFmtId="0" fontId="57" fillId="11" borderId="0" xfId="0" applyFont="1" applyFill="1" applyProtection="1">
      <protection locked="0"/>
    </xf>
    <xf numFmtId="0" fontId="0" fillId="0" borderId="12" xfId="0" applyBorder="1" applyProtection="1"/>
    <xf numFmtId="0" fontId="49" fillId="0" borderId="12" xfId="0" applyFont="1" applyBorder="1" applyProtection="1"/>
    <xf numFmtId="0" fontId="32" fillId="11" borderId="0" xfId="0" applyFont="1" applyFill="1" applyAlignment="1" applyProtection="1">
      <alignment horizontal="left" vertical="top" wrapText="1"/>
      <protection locked="0"/>
    </xf>
    <xf numFmtId="0" fontId="32" fillId="11" borderId="0" xfId="0" applyFont="1" applyFill="1" applyAlignment="1" applyProtection="1">
      <alignment wrapText="1"/>
      <protection locked="0"/>
    </xf>
    <xf numFmtId="0" fontId="0" fillId="11" borderId="0" xfId="0" applyFill="1" applyAlignment="1" applyProtection="1">
      <alignment horizontal="center" vertical="center"/>
      <protection locked="0"/>
    </xf>
    <xf numFmtId="0" fontId="0" fillId="11" borderId="10" xfId="0" applyFill="1" applyBorder="1" applyProtection="1">
      <protection locked="0"/>
    </xf>
    <xf numFmtId="0" fontId="22" fillId="8" borderId="19" xfId="0" applyFont="1" applyFill="1" applyBorder="1" applyAlignment="1" applyProtection="1">
      <alignment horizontal="center" vertical="center"/>
      <protection locked="0"/>
    </xf>
    <xf numFmtId="0" fontId="0" fillId="13" borderId="12" xfId="0" applyFill="1" applyBorder="1" applyAlignment="1" applyProtection="1">
      <alignment horizontal="center" vertical="center"/>
      <protection locked="0"/>
    </xf>
    <xf numFmtId="0" fontId="0" fillId="2" borderId="0" xfId="0" applyFont="1" applyFill="1" applyBorder="1" applyAlignment="1">
      <alignment horizontal="left" vertical="top"/>
    </xf>
    <xf numFmtId="0" fontId="22" fillId="3" borderId="0" xfId="0" applyFont="1" applyFill="1" applyBorder="1" applyAlignment="1">
      <alignment horizontal="left" vertical="top"/>
    </xf>
    <xf numFmtId="0" fontId="29" fillId="11" borderId="0" xfId="0" applyFont="1" applyFill="1" applyProtection="1">
      <protection locked="0"/>
    </xf>
    <xf numFmtId="0" fontId="73" fillId="10" borderId="10" xfId="0" applyFont="1" applyFill="1" applyBorder="1" applyAlignment="1" applyProtection="1">
      <alignment horizontal="left" vertical="top"/>
    </xf>
    <xf numFmtId="0" fontId="25" fillId="6" borderId="41" xfId="0" applyFont="1" applyFill="1" applyBorder="1"/>
    <xf numFmtId="0" fontId="74" fillId="0" borderId="0" xfId="0" applyFont="1" applyAlignment="1">
      <alignment vertical="top" wrapText="1"/>
    </xf>
    <xf numFmtId="0" fontId="0" fillId="0" borderId="0" xfId="0" applyAlignment="1">
      <alignment vertical="top" wrapText="1"/>
    </xf>
    <xf numFmtId="0" fontId="75" fillId="0" borderId="0" xfId="0" applyFont="1" applyAlignment="1">
      <alignment vertical="top" wrapText="1"/>
    </xf>
    <xf numFmtId="0" fontId="0" fillId="0" borderId="0" xfId="0" quotePrefix="1" applyAlignment="1">
      <alignment vertical="top" wrapText="1"/>
    </xf>
    <xf numFmtId="0" fontId="74" fillId="0" borderId="0" xfId="0" applyFont="1" applyAlignment="1">
      <alignment horizontal="left" vertical="top" wrapText="1"/>
    </xf>
    <xf numFmtId="0" fontId="74" fillId="7" borderId="0" xfId="0" applyFont="1" applyFill="1" applyAlignment="1">
      <alignment vertical="top" wrapText="1"/>
    </xf>
    <xf numFmtId="177" fontId="27" fillId="4" borderId="12" xfId="3" applyNumberFormat="1" applyFont="1" applyFill="1" applyBorder="1" applyProtection="1">
      <protection locked="0"/>
    </xf>
    <xf numFmtId="177" fontId="27" fillId="8" borderId="12" xfId="3" applyNumberFormat="1" applyFont="1" applyFill="1" applyBorder="1" applyProtection="1">
      <protection locked="0"/>
    </xf>
    <xf numFmtId="178" fontId="18" fillId="11" borderId="74" xfId="3" applyNumberFormat="1" applyFont="1" applyFill="1" applyBorder="1" applyAlignment="1" applyProtection="1">
      <alignment horizontal="left" indent="1"/>
    </xf>
    <xf numFmtId="44" fontId="27" fillId="15" borderId="12" xfId="3" applyNumberFormat="1" applyFont="1" applyFill="1" applyBorder="1" applyAlignment="1" applyProtection="1">
      <alignment horizontal="center" vertical="center"/>
      <protection locked="0"/>
    </xf>
    <xf numFmtId="44" fontId="18" fillId="19" borderId="3" xfId="3" applyNumberFormat="1" applyFont="1" applyFill="1" applyBorder="1" applyAlignment="1" applyProtection="1">
      <alignment wrapText="1"/>
      <protection hidden="1"/>
    </xf>
    <xf numFmtId="44" fontId="0" fillId="11" borderId="0" xfId="0" applyNumberFormat="1" applyFill="1" applyAlignment="1" applyProtection="1">
      <alignment horizontal="left" indent="2"/>
      <protection hidden="1"/>
    </xf>
    <xf numFmtId="44" fontId="24" fillId="6" borderId="12" xfId="3" applyNumberFormat="1" applyFont="1" applyFill="1" applyBorder="1"/>
    <xf numFmtId="44" fontId="27" fillId="18" borderId="12" xfId="3" applyNumberFormat="1" applyFont="1" applyFill="1" applyBorder="1"/>
    <xf numFmtId="44" fontId="18" fillId="19" borderId="10" xfId="3" applyNumberFormat="1" applyFont="1" applyFill="1" applyBorder="1"/>
    <xf numFmtId="44" fontId="18" fillId="0" borderId="0" xfId="3" applyNumberFormat="1" applyFont="1"/>
    <xf numFmtId="44" fontId="60" fillId="21" borderId="73" xfId="1" applyNumberFormat="1" applyFont="1" applyFill="1" applyBorder="1"/>
    <xf numFmtId="44" fontId="0" fillId="0" borderId="73" xfId="0" applyNumberFormat="1" applyFill="1" applyBorder="1"/>
    <xf numFmtId="44" fontId="60" fillId="21" borderId="73" xfId="3" applyNumberFormat="1" applyFont="1" applyFill="1" applyBorder="1"/>
    <xf numFmtId="0" fontId="0" fillId="3" borderId="12" xfId="0" applyFont="1" applyFill="1" applyBorder="1" applyAlignment="1" applyProtection="1">
      <alignment vertical="center" wrapText="1"/>
    </xf>
    <xf numFmtId="0" fontId="0" fillId="3" borderId="12" xfId="0" applyFont="1" applyFill="1" applyBorder="1" applyAlignment="1" applyProtection="1">
      <alignment vertical="center"/>
    </xf>
    <xf numFmtId="0" fontId="0" fillId="11" borderId="0" xfId="0" applyFill="1" applyAlignment="1" applyProtection="1">
      <alignment vertical="center"/>
      <protection locked="0"/>
    </xf>
    <xf numFmtId="0" fontId="22" fillId="11" borderId="0" xfId="0" applyFont="1" applyFill="1" applyAlignment="1" applyProtection="1">
      <alignment vertical="center"/>
    </xf>
    <xf numFmtId="0" fontId="0" fillId="3" borderId="12" xfId="0" applyFill="1" applyBorder="1" applyAlignment="1" applyProtection="1">
      <alignment vertical="center" wrapText="1"/>
    </xf>
    <xf numFmtId="0" fontId="22" fillId="5" borderId="12" xfId="0" applyFont="1" applyFill="1" applyBorder="1" applyAlignment="1" applyProtection="1">
      <alignment horizontal="center" vertical="center" wrapText="1"/>
    </xf>
    <xf numFmtId="0" fontId="25" fillId="5" borderId="12" xfId="0" applyFont="1" applyFill="1" applyBorder="1" applyAlignment="1" applyProtection="1">
      <alignment horizontal="center" vertical="center" wrapText="1"/>
    </xf>
    <xf numFmtId="0" fontId="0" fillId="0" borderId="0" xfId="0" applyFill="1" applyBorder="1" applyAlignment="1">
      <alignment horizontal="left" vertical="top" wrapText="1"/>
    </xf>
    <xf numFmtId="0" fontId="76" fillId="0" borderId="0" xfId="0" applyFont="1" applyAlignment="1">
      <alignment horizontal="left"/>
    </xf>
    <xf numFmtId="7" fontId="18" fillId="19" borderId="10" xfId="3" applyNumberFormat="1" applyFont="1" applyFill="1" applyBorder="1"/>
    <xf numFmtId="7" fontId="18" fillId="0" borderId="0" xfId="3" applyNumberFormat="1" applyFont="1"/>
    <xf numFmtId="0" fontId="84" fillId="0" borderId="0" xfId="0" applyFont="1"/>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0" borderId="0" xfId="0" applyFill="1" applyBorder="1" applyAlignment="1">
      <alignment horizontal="left" vertical="top"/>
    </xf>
    <xf numFmtId="0" fontId="33" fillId="10" borderId="12" xfId="0" applyFont="1" applyFill="1" applyBorder="1" applyAlignment="1" applyProtection="1">
      <alignment horizontal="center" vertical="center"/>
      <protection locked="0"/>
    </xf>
    <xf numFmtId="0" fontId="22" fillId="5" borderId="12" xfId="0" applyFont="1" applyFill="1" applyBorder="1" applyAlignment="1" applyProtection="1">
      <alignment horizontal="center" vertical="center" wrapText="1"/>
      <protection locked="0"/>
    </xf>
    <xf numFmtId="0" fontId="27" fillId="8" borderId="12" xfId="1" applyNumberFormat="1" applyFont="1" applyFill="1" applyBorder="1" applyAlignment="1" applyProtection="1">
      <alignment horizontal="center"/>
      <protection locked="0"/>
    </xf>
    <xf numFmtId="0" fontId="24" fillId="0" borderId="12" xfId="7" applyNumberFormat="1" applyFont="1" applyFill="1" applyBorder="1" applyAlignment="1" applyProtection="1">
      <alignment horizontal="center" vertical="center" wrapText="1"/>
    </xf>
    <xf numFmtId="0" fontId="24" fillId="9" borderId="12" xfId="7" applyNumberFormat="1" applyFont="1" applyFill="1" applyBorder="1" applyAlignment="1">
      <alignment horizontal="center" vertical="center"/>
    </xf>
    <xf numFmtId="0" fontId="0" fillId="0" borderId="73" xfId="0" applyBorder="1"/>
    <xf numFmtId="1" fontId="0" fillId="0" borderId="73" xfId="0" applyNumberFormat="1" applyBorder="1"/>
    <xf numFmtId="2" fontId="0" fillId="0" borderId="73" xfId="0" applyNumberFormat="1" applyBorder="1"/>
    <xf numFmtId="174" fontId="0" fillId="0" borderId="73" xfId="0" applyNumberFormat="1" applyFill="1" applyBorder="1"/>
    <xf numFmtId="2" fontId="85" fillId="0" borderId="0" xfId="0" applyNumberFormat="1" applyFont="1"/>
    <xf numFmtId="0" fontId="0" fillId="2" borderId="4" xfId="0" applyFill="1" applyBorder="1"/>
    <xf numFmtId="0" fontId="0" fillId="0" borderId="10" xfId="0" applyFill="1" applyBorder="1" applyAlignment="1">
      <alignment wrapText="1"/>
    </xf>
    <xf numFmtId="0" fontId="0" fillId="0" borderId="10" xfId="0" applyFill="1" applyBorder="1"/>
    <xf numFmtId="0" fontId="0" fillId="0" borderId="11" xfId="0" applyFill="1" applyBorder="1" applyAlignment="1">
      <alignment wrapText="1"/>
    </xf>
    <xf numFmtId="0" fontId="0" fillId="0" borderId="1" xfId="0" applyFill="1" applyBorder="1"/>
    <xf numFmtId="0" fontId="0" fillId="2" borderId="12" xfId="0" applyFill="1" applyBorder="1"/>
    <xf numFmtId="0" fontId="22" fillId="27" borderId="12" xfId="0" applyFont="1" applyFill="1" applyBorder="1" applyAlignment="1" applyProtection="1">
      <alignment horizontal="center" vertical="center" wrapText="1"/>
      <protection locked="0"/>
    </xf>
    <xf numFmtId="0" fontId="22" fillId="27" borderId="12" xfId="0" applyFont="1" applyFill="1" applyBorder="1" applyAlignment="1" applyProtection="1">
      <alignment wrapText="1"/>
    </xf>
    <xf numFmtId="0" fontId="42" fillId="4" borderId="7" xfId="0" applyFont="1" applyFill="1" applyBorder="1" applyAlignment="1" applyProtection="1">
      <alignment horizontal="left" vertical="top" wrapText="1"/>
    </xf>
    <xf numFmtId="0" fontId="42" fillId="4" borderId="10" xfId="0" applyFont="1" applyFill="1" applyBorder="1" applyAlignment="1" applyProtection="1">
      <alignment horizontal="left" vertical="top" wrapText="1"/>
    </xf>
    <xf numFmtId="0" fontId="42" fillId="4" borderId="9" xfId="0" applyFont="1" applyFill="1" applyBorder="1" applyAlignment="1" applyProtection="1">
      <alignment horizontal="left" vertical="top" wrapText="1"/>
    </xf>
    <xf numFmtId="0" fontId="22" fillId="3" borderId="34" xfId="0" applyFont="1" applyFill="1" applyBorder="1" applyAlignment="1" applyProtection="1">
      <alignment horizontal="center" vertical="center" wrapText="1"/>
    </xf>
    <xf numFmtId="0" fontId="22" fillId="3" borderId="35" xfId="0" applyFont="1" applyFill="1" applyBorder="1" applyAlignment="1" applyProtection="1">
      <alignment horizontal="center" vertical="center" wrapText="1"/>
    </xf>
    <xf numFmtId="0" fontId="22" fillId="3" borderId="47" xfId="0" applyFont="1" applyFill="1" applyBorder="1" applyAlignment="1" applyProtection="1">
      <alignment horizontal="center" vertical="center" wrapText="1"/>
    </xf>
    <xf numFmtId="174" fontId="27" fillId="15" borderId="48" xfId="3" applyNumberFormat="1" applyFont="1" applyFill="1" applyBorder="1" applyAlignment="1" applyProtection="1">
      <alignment horizontal="center" vertical="center"/>
      <protection locked="0"/>
    </xf>
    <xf numFmtId="174" fontId="27" fillId="15" borderId="35" xfId="3" applyNumberFormat="1" applyFont="1" applyFill="1" applyBorder="1" applyAlignment="1" applyProtection="1">
      <alignment horizontal="center" vertical="center"/>
      <protection locked="0"/>
    </xf>
    <xf numFmtId="174" fontId="27" fillId="15" borderId="49" xfId="3" applyNumberFormat="1" applyFont="1" applyFill="1" applyBorder="1" applyAlignment="1" applyProtection="1">
      <alignment horizontal="center" vertical="center"/>
      <protection locked="0"/>
    </xf>
    <xf numFmtId="0" fontId="34" fillId="4" borderId="13" xfId="0" applyFont="1" applyFill="1" applyBorder="1" applyAlignment="1" applyProtection="1">
      <alignment horizontal="center"/>
    </xf>
    <xf numFmtId="0" fontId="34" fillId="4" borderId="14" xfId="0" applyFont="1" applyFill="1" applyBorder="1" applyAlignment="1" applyProtection="1">
      <alignment horizontal="center"/>
    </xf>
    <xf numFmtId="0" fontId="34" fillId="4" borderId="15" xfId="0" applyFont="1" applyFill="1" applyBorder="1" applyAlignment="1" applyProtection="1">
      <alignment horizontal="center"/>
    </xf>
    <xf numFmtId="0" fontId="36" fillId="4" borderId="6" xfId="0" applyFont="1" applyFill="1" applyBorder="1" applyAlignment="1" applyProtection="1">
      <alignment horizontal="left" vertical="top" wrapText="1"/>
    </xf>
    <xf numFmtId="0" fontId="36" fillId="4" borderId="0" xfId="0" applyFont="1" applyFill="1" applyBorder="1" applyAlignment="1" applyProtection="1">
      <alignment horizontal="left" vertical="top" wrapText="1"/>
    </xf>
    <xf numFmtId="0" fontId="36" fillId="4" borderId="8" xfId="0" applyFont="1" applyFill="1" applyBorder="1" applyAlignment="1" applyProtection="1">
      <alignment horizontal="left" vertical="top" wrapText="1"/>
    </xf>
    <xf numFmtId="0" fontId="36" fillId="11" borderId="0" xfId="0" applyFont="1" applyFill="1" applyAlignment="1">
      <alignment horizontal="left" vertical="top" wrapText="1"/>
    </xf>
    <xf numFmtId="0" fontId="32" fillId="11" borderId="0" xfId="0" applyFont="1" applyFill="1" applyAlignment="1">
      <alignment horizontal="left" vertical="top" wrapText="1"/>
    </xf>
    <xf numFmtId="0" fontId="0" fillId="11" borderId="0" xfId="0" applyFill="1" applyAlignment="1">
      <alignment horizontal="left" vertical="top" wrapText="1"/>
    </xf>
    <xf numFmtId="0" fontId="18" fillId="5" borderId="11" xfId="5" applyFont="1" applyFill="1" applyBorder="1" applyAlignment="1" applyProtection="1">
      <alignment horizontal="center"/>
    </xf>
    <xf numFmtId="0" fontId="18" fillId="5" borderId="2" xfId="5" applyFont="1" applyFill="1" applyBorder="1" applyAlignment="1" applyProtection="1">
      <alignment horizontal="center"/>
    </xf>
    <xf numFmtId="0" fontId="0" fillId="11" borderId="0" xfId="0" quotePrefix="1" applyFill="1" applyAlignment="1">
      <alignment horizontal="left" vertical="top" wrapText="1"/>
    </xf>
    <xf numFmtId="0" fontId="18" fillId="5" borderId="11" xfId="5" applyFont="1" applyFill="1" applyBorder="1" applyAlignment="1" applyProtection="1">
      <alignment horizontal="center" vertical="center" wrapText="1"/>
    </xf>
    <xf numFmtId="0" fontId="18" fillId="5" borderId="2" xfId="5" applyFont="1" applyFill="1" applyBorder="1" applyAlignment="1" applyProtection="1">
      <alignment horizontal="center" vertical="center" wrapText="1"/>
    </xf>
    <xf numFmtId="0" fontId="32" fillId="11" borderId="0" xfId="0" applyFont="1" applyFill="1" applyAlignment="1" applyProtection="1">
      <alignment horizontal="left" vertical="top" wrapText="1"/>
    </xf>
    <xf numFmtId="0" fontId="42" fillId="11" borderId="0" xfId="0" applyFont="1" applyFill="1" applyAlignment="1" applyProtection="1">
      <alignment horizontal="left" wrapText="1"/>
      <protection locked="0"/>
    </xf>
    <xf numFmtId="0" fontId="32" fillId="11" borderId="0" xfId="0" applyFont="1" applyFill="1" applyAlignment="1" applyProtection="1">
      <alignment horizontal="left" vertical="top" wrapText="1"/>
      <protection locked="0"/>
    </xf>
    <xf numFmtId="0" fontId="32" fillId="11" borderId="14" xfId="0" applyFont="1" applyFill="1" applyBorder="1" applyAlignment="1" applyProtection="1">
      <alignment horizontal="left" vertical="top" wrapText="1"/>
      <protection locked="0"/>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82" fillId="4" borderId="69" xfId="0" applyFont="1" applyFill="1" applyBorder="1" applyAlignment="1" applyProtection="1">
      <alignment horizontal="center" vertical="center"/>
    </xf>
    <xf numFmtId="0" fontId="82" fillId="4" borderId="70" xfId="0" applyFont="1" applyFill="1" applyBorder="1" applyAlignment="1" applyProtection="1">
      <alignment horizontal="center" vertical="center"/>
    </xf>
    <xf numFmtId="0" fontId="4" fillId="4" borderId="38" xfId="0" applyFont="1" applyFill="1" applyBorder="1" applyAlignment="1" applyProtection="1">
      <alignment horizontal="center" vertical="center" wrapText="1"/>
    </xf>
    <xf numFmtId="0" fontId="41" fillId="4" borderId="36" xfId="0" applyFont="1" applyFill="1" applyBorder="1" applyAlignment="1" applyProtection="1">
      <alignment horizontal="center" vertical="center" wrapText="1"/>
    </xf>
    <xf numFmtId="0" fontId="41" fillId="4" borderId="20" xfId="0" applyFont="1" applyFill="1" applyBorder="1" applyAlignment="1" applyProtection="1">
      <alignment horizontal="center" vertical="center" wrapText="1"/>
    </xf>
    <xf numFmtId="0" fontId="0" fillId="8" borderId="39" xfId="0" applyFill="1"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22" fillId="4" borderId="34" xfId="0" applyFont="1" applyFill="1" applyBorder="1" applyAlignment="1" applyProtection="1">
      <alignment horizontal="center"/>
    </xf>
    <xf numFmtId="0" fontId="22" fillId="4" borderId="35" xfId="0" applyFont="1" applyFill="1" applyBorder="1" applyAlignment="1" applyProtection="1">
      <alignment horizontal="center"/>
    </xf>
    <xf numFmtId="0" fontId="22" fillId="4" borderId="49" xfId="0" applyFont="1" applyFill="1" applyBorder="1" applyAlignment="1" applyProtection="1">
      <alignment horizontal="center"/>
    </xf>
    <xf numFmtId="0" fontId="80" fillId="4" borderId="69" xfId="0" applyFont="1" applyFill="1" applyBorder="1" applyAlignment="1" applyProtection="1">
      <alignment horizontal="center" vertical="center" wrapText="1"/>
    </xf>
    <xf numFmtId="0" fontId="80" fillId="4" borderId="70" xfId="0" applyFont="1" applyFill="1" applyBorder="1" applyAlignment="1" applyProtection="1">
      <alignment horizontal="center" vertical="center" wrapText="1"/>
    </xf>
    <xf numFmtId="0" fontId="32" fillId="11" borderId="6" xfId="0" applyFont="1" applyFill="1" applyBorder="1" applyAlignment="1" applyProtection="1">
      <alignment horizontal="left" vertical="top" wrapText="1" indent="1"/>
    </xf>
    <xf numFmtId="0" fontId="32" fillId="11" borderId="0" xfId="0" applyFont="1" applyFill="1" applyAlignment="1" applyProtection="1">
      <alignment horizontal="left" vertical="top" wrapText="1" indent="1"/>
    </xf>
    <xf numFmtId="0" fontId="22" fillId="4" borderId="38" xfId="0" applyFont="1" applyFill="1" applyBorder="1" applyAlignment="1" applyProtection="1">
      <alignment horizontal="center" wrapText="1"/>
    </xf>
    <xf numFmtId="0" fontId="22" fillId="4" borderId="71" xfId="0" applyFont="1" applyFill="1" applyBorder="1" applyAlignment="1" applyProtection="1">
      <alignment horizontal="center" wrapText="1"/>
    </xf>
    <xf numFmtId="0" fontId="2" fillId="4" borderId="66" xfId="0" applyFont="1" applyFill="1" applyBorder="1" applyAlignment="1" applyProtection="1">
      <alignment horizontal="center" vertical="center"/>
    </xf>
    <xf numFmtId="0" fontId="22" fillId="4" borderId="65" xfId="0" applyFont="1" applyFill="1" applyBorder="1" applyAlignment="1" applyProtection="1">
      <alignment horizontal="center" vertical="center"/>
    </xf>
    <xf numFmtId="0" fontId="22" fillId="4" borderId="39" xfId="0" applyFont="1" applyFill="1" applyBorder="1" applyAlignment="1" applyProtection="1">
      <alignment horizontal="center" vertical="center"/>
    </xf>
    <xf numFmtId="0" fontId="22" fillId="4" borderId="58" xfId="0" applyFont="1" applyFill="1" applyBorder="1" applyAlignment="1" applyProtection="1">
      <alignment horizontal="center" vertical="center"/>
    </xf>
    <xf numFmtId="0" fontId="22" fillId="4" borderId="69" xfId="0" applyFont="1" applyFill="1" applyBorder="1" applyAlignment="1" applyProtection="1">
      <alignment horizontal="center" vertical="center"/>
    </xf>
    <xf numFmtId="0" fontId="22" fillId="4" borderId="70" xfId="0" applyFont="1" applyFill="1" applyBorder="1" applyAlignment="1" applyProtection="1">
      <alignment horizontal="center" vertical="center"/>
    </xf>
    <xf numFmtId="0" fontId="22" fillId="4" borderId="60" xfId="0" applyFont="1" applyFill="1" applyBorder="1" applyAlignment="1" applyProtection="1">
      <alignment horizontal="center" vertical="center" wrapText="1"/>
    </xf>
    <xf numFmtId="0" fontId="22" fillId="4" borderId="61" xfId="0" applyFont="1" applyFill="1" applyBorder="1" applyAlignment="1" applyProtection="1">
      <alignment horizontal="center" vertical="center" wrapText="1"/>
    </xf>
    <xf numFmtId="0" fontId="22" fillId="4" borderId="62" xfId="0" applyFont="1" applyFill="1" applyBorder="1" applyAlignment="1" applyProtection="1">
      <alignment horizontal="center" vertical="center" wrapText="1"/>
    </xf>
    <xf numFmtId="0" fontId="22" fillId="4" borderId="29" xfId="0" applyFont="1" applyFill="1" applyBorder="1" applyAlignment="1" applyProtection="1">
      <alignment horizontal="center" vertical="center" wrapText="1"/>
    </xf>
    <xf numFmtId="0" fontId="22" fillId="4" borderId="0" xfId="0" applyFont="1" applyFill="1" applyBorder="1" applyAlignment="1" applyProtection="1">
      <alignment horizontal="center" vertical="center" wrapText="1"/>
    </xf>
    <xf numFmtId="0" fontId="22" fillId="4" borderId="8" xfId="0" applyFont="1" applyFill="1" applyBorder="1" applyAlignment="1" applyProtection="1">
      <alignment horizontal="center" vertical="center" wrapText="1"/>
    </xf>
    <xf numFmtId="0" fontId="22" fillId="4" borderId="59" xfId="0" applyFont="1" applyFill="1" applyBorder="1" applyAlignment="1" applyProtection="1">
      <alignment horizontal="center" vertical="center" wrapText="1"/>
    </xf>
    <xf numFmtId="0" fontId="22" fillId="4" borderId="10" xfId="0" applyFont="1" applyFill="1" applyBorder="1" applyAlignment="1" applyProtection="1">
      <alignment horizontal="center" vertical="center" wrapText="1"/>
    </xf>
    <xf numFmtId="0" fontId="22" fillId="4" borderId="9" xfId="0" applyFont="1" applyFill="1" applyBorder="1" applyAlignment="1" applyProtection="1">
      <alignment horizontal="center" vertical="center" wrapText="1"/>
    </xf>
    <xf numFmtId="0" fontId="0" fillId="4" borderId="11" xfId="0" applyFill="1" applyBorder="1" applyAlignment="1" applyProtection="1">
      <alignment horizontal="center"/>
    </xf>
    <xf numFmtId="0" fontId="0" fillId="4" borderId="2" xfId="0" applyFill="1" applyBorder="1" applyAlignment="1" applyProtection="1">
      <alignment horizontal="center"/>
    </xf>
    <xf numFmtId="0" fontId="0" fillId="4" borderId="60" xfId="0" applyFill="1" applyBorder="1" applyAlignment="1" applyProtection="1">
      <alignment horizontal="center" vertical="center"/>
    </xf>
    <xf numFmtId="0" fontId="0" fillId="4" borderId="62" xfId="0" applyFill="1" applyBorder="1" applyAlignment="1" applyProtection="1">
      <alignment horizontal="center" vertical="center"/>
    </xf>
    <xf numFmtId="0" fontId="0" fillId="4" borderId="32" xfId="0" applyFill="1" applyBorder="1" applyAlignment="1" applyProtection="1">
      <alignment horizontal="center" vertical="center"/>
    </xf>
    <xf numFmtId="0" fontId="0" fillId="4" borderId="55" xfId="0" applyFill="1" applyBorder="1" applyAlignment="1" applyProtection="1">
      <alignment horizontal="center" vertical="center"/>
    </xf>
    <xf numFmtId="0" fontId="0" fillId="4" borderId="24" xfId="0" applyFill="1" applyBorder="1" applyAlignment="1" applyProtection="1">
      <alignment horizontal="center"/>
    </xf>
    <xf numFmtId="0" fontId="0" fillId="4" borderId="25" xfId="0" applyFill="1" applyBorder="1" applyAlignment="1" applyProtection="1">
      <alignment horizontal="center"/>
    </xf>
    <xf numFmtId="0" fontId="0" fillId="4" borderId="26" xfId="0" applyFill="1" applyBorder="1" applyAlignment="1" applyProtection="1">
      <alignment horizontal="center"/>
    </xf>
    <xf numFmtId="0" fontId="0" fillId="4" borderId="56" xfId="0" applyFill="1" applyBorder="1" applyAlignment="1" applyProtection="1">
      <alignment horizontal="center"/>
    </xf>
    <xf numFmtId="0" fontId="0" fillId="4" borderId="23" xfId="0" applyFill="1" applyBorder="1" applyAlignment="1" applyProtection="1">
      <alignment horizontal="center"/>
    </xf>
    <xf numFmtId="0" fontId="0" fillId="4" borderId="57" xfId="0" applyFill="1" applyBorder="1" applyAlignment="1" applyProtection="1">
      <alignment horizontal="center"/>
    </xf>
    <xf numFmtId="0" fontId="22" fillId="4" borderId="54" xfId="0" applyFont="1" applyFill="1" applyBorder="1" applyAlignment="1" applyProtection="1">
      <alignment horizontal="center" vertical="center"/>
    </xf>
    <xf numFmtId="0" fontId="22" fillId="4" borderId="15" xfId="0" applyFont="1" applyFill="1" applyBorder="1" applyAlignment="1" applyProtection="1">
      <alignment horizontal="center" vertical="center"/>
    </xf>
    <xf numFmtId="0" fontId="22" fillId="4" borderId="29" xfId="0" applyFont="1" applyFill="1" applyBorder="1" applyAlignment="1" applyProtection="1">
      <alignment horizontal="center" vertical="center"/>
    </xf>
    <xf numFmtId="0" fontId="22" fillId="4" borderId="8" xfId="0" applyFont="1" applyFill="1" applyBorder="1" applyAlignment="1" applyProtection="1">
      <alignment horizontal="center" vertical="center"/>
    </xf>
    <xf numFmtId="0" fontId="22" fillId="4" borderId="32" xfId="0" applyFont="1" applyFill="1" applyBorder="1" applyAlignment="1" applyProtection="1">
      <alignment horizontal="center" vertical="center"/>
    </xf>
    <xf numFmtId="0" fontId="22" fillId="4" borderId="55" xfId="0" applyFont="1" applyFill="1" applyBorder="1" applyAlignment="1" applyProtection="1">
      <alignment horizontal="center" vertical="center"/>
    </xf>
    <xf numFmtId="0" fontId="0" fillId="4" borderId="29"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1" xfId="0" applyFill="1" applyBorder="1" applyAlignment="1" applyProtection="1">
      <alignment horizontal="center"/>
    </xf>
    <xf numFmtId="0" fontId="27" fillId="4" borderId="6" xfId="0" applyFont="1" applyFill="1" applyBorder="1" applyAlignment="1" applyProtection="1">
      <alignment horizontal="left" vertical="top" wrapText="1"/>
    </xf>
    <xf numFmtId="0" fontId="27" fillId="4" borderId="0" xfId="0" applyFont="1" applyFill="1" applyBorder="1" applyAlignment="1" applyProtection="1">
      <alignment horizontal="left" vertical="top" wrapText="1"/>
    </xf>
    <xf numFmtId="0" fontId="27" fillId="4" borderId="8" xfId="0" applyFont="1" applyFill="1" applyBorder="1" applyAlignment="1" applyProtection="1">
      <alignment horizontal="left" vertical="top" wrapText="1"/>
    </xf>
    <xf numFmtId="0" fontId="27" fillId="4" borderId="7" xfId="0" applyFont="1" applyFill="1" applyBorder="1" applyAlignment="1" applyProtection="1">
      <alignment horizontal="left" vertical="top" wrapText="1"/>
    </xf>
    <xf numFmtId="0" fontId="27" fillId="4" borderId="10" xfId="0" applyFont="1" applyFill="1" applyBorder="1" applyAlignment="1" applyProtection="1">
      <alignment horizontal="left" vertical="top" wrapText="1"/>
    </xf>
    <xf numFmtId="0" fontId="27" fillId="4" borderId="9" xfId="0" applyFont="1" applyFill="1" applyBorder="1" applyAlignment="1" applyProtection="1">
      <alignment horizontal="left" vertical="top" wrapText="1"/>
    </xf>
    <xf numFmtId="0" fontId="22" fillId="4" borderId="67" xfId="0" applyFont="1" applyFill="1" applyBorder="1" applyAlignment="1" applyProtection="1">
      <alignment horizontal="center" vertical="center" wrapText="1"/>
    </xf>
    <xf numFmtId="0" fontId="22" fillId="4" borderId="6" xfId="0" applyFont="1" applyFill="1" applyBorder="1" applyAlignment="1" applyProtection="1">
      <alignment horizontal="center" vertical="center" wrapText="1"/>
    </xf>
    <xf numFmtId="0" fontId="22" fillId="4" borderId="64" xfId="0" applyFont="1" applyFill="1" applyBorder="1" applyAlignment="1" applyProtection="1">
      <alignment horizontal="center" vertical="center" wrapText="1"/>
    </xf>
    <xf numFmtId="0" fontId="22" fillId="4" borderId="55" xfId="0" applyFont="1" applyFill="1" applyBorder="1" applyAlignment="1" applyProtection="1">
      <alignment horizontal="center" vertical="center" wrapText="1"/>
    </xf>
    <xf numFmtId="0" fontId="0" fillId="4" borderId="67" xfId="0" applyFill="1" applyBorder="1" applyAlignment="1" applyProtection="1">
      <alignment horizontal="center" vertical="center" wrapText="1"/>
    </xf>
    <xf numFmtId="0" fontId="0" fillId="4" borderId="62"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5" xfId="0" applyFill="1" applyBorder="1" applyAlignment="1" applyProtection="1">
      <alignment horizontal="center" vertical="center" wrapText="1"/>
    </xf>
    <xf numFmtId="0" fontId="2" fillId="4" borderId="67" xfId="0" applyFont="1" applyFill="1" applyBorder="1" applyAlignment="1" applyProtection="1">
      <alignment horizontal="center" vertical="center" wrapText="1"/>
    </xf>
    <xf numFmtId="0" fontId="2" fillId="4" borderId="68"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1" xfId="0" applyFont="1"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33" xfId="0" applyFont="1" applyFill="1" applyBorder="1" applyAlignment="1" applyProtection="1">
      <alignment horizontal="center" vertical="center" wrapText="1"/>
    </xf>
    <xf numFmtId="0" fontId="81" fillId="4" borderId="24" xfId="0" applyFont="1" applyFill="1" applyBorder="1" applyAlignment="1" applyProtection="1">
      <alignment horizontal="center"/>
    </xf>
    <xf numFmtId="0" fontId="81" fillId="4" borderId="25" xfId="0" applyFont="1" applyFill="1" applyBorder="1" applyAlignment="1" applyProtection="1">
      <alignment horizontal="center"/>
    </xf>
    <xf numFmtId="0" fontId="81" fillId="4" borderId="26" xfId="0" applyFont="1" applyFill="1" applyBorder="1" applyAlignment="1" applyProtection="1">
      <alignment horizontal="center"/>
    </xf>
    <xf numFmtId="0" fontId="80" fillId="4" borderId="66" xfId="0" applyFont="1" applyFill="1" applyBorder="1" applyAlignment="1" applyProtection="1">
      <alignment horizontal="center" wrapText="1"/>
    </xf>
    <xf numFmtId="0" fontId="80" fillId="4" borderId="65" xfId="0" applyFont="1" applyFill="1" applyBorder="1" applyAlignment="1" applyProtection="1">
      <alignment horizontal="center" wrapText="1"/>
    </xf>
    <xf numFmtId="0" fontId="0" fillId="4" borderId="52" xfId="0" applyFill="1" applyBorder="1" applyAlignment="1" applyProtection="1">
      <alignment horizontal="center"/>
    </xf>
    <xf numFmtId="0" fontId="0" fillId="4" borderId="60"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22" fillId="4" borderId="60" xfId="0" applyFont="1" applyFill="1" applyBorder="1" applyAlignment="1" applyProtection="1">
      <alignment horizontal="center" vertical="center"/>
    </xf>
    <xf numFmtId="0" fontId="22" fillId="4" borderId="62" xfId="0" applyFont="1" applyFill="1" applyBorder="1" applyAlignment="1" applyProtection="1">
      <alignment horizontal="center" vertical="center"/>
    </xf>
    <xf numFmtId="0" fontId="0" fillId="4" borderId="24" xfId="0" applyFill="1" applyBorder="1" applyAlignment="1" applyProtection="1">
      <alignment horizontal="center" wrapText="1"/>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0" fillId="8" borderId="39" xfId="0" applyFill="1" applyBorder="1" applyAlignment="1" applyProtection="1">
      <alignment horizontal="center"/>
      <protection locked="0"/>
    </xf>
    <xf numFmtId="0" fontId="0" fillId="8" borderId="58" xfId="0" applyFill="1" applyBorder="1" applyAlignment="1" applyProtection="1">
      <alignment horizontal="center"/>
      <protection locked="0"/>
    </xf>
    <xf numFmtId="0" fontId="25" fillId="4" borderId="13" xfId="0" applyFont="1" applyFill="1" applyBorder="1" applyAlignment="1" applyProtection="1">
      <alignment horizontal="left" vertical="top"/>
    </xf>
    <xf numFmtId="0" fontId="25" fillId="4" borderId="14" xfId="0" applyFont="1" applyFill="1" applyBorder="1" applyAlignment="1" applyProtection="1">
      <alignment horizontal="left" vertical="top"/>
    </xf>
    <xf numFmtId="0" fontId="25" fillId="4" borderId="15" xfId="0" applyFont="1" applyFill="1" applyBorder="1" applyAlignment="1" applyProtection="1">
      <alignment horizontal="left" vertical="top"/>
    </xf>
    <xf numFmtId="0" fontId="22" fillId="13" borderId="34" xfId="0" applyFont="1" applyFill="1" applyBorder="1" applyAlignment="1" applyProtection="1">
      <alignment horizontal="center"/>
    </xf>
    <xf numFmtId="0" fontId="22" fillId="13" borderId="35" xfId="0" applyFont="1" applyFill="1" applyBorder="1" applyAlignment="1" applyProtection="1">
      <alignment horizontal="center"/>
    </xf>
    <xf numFmtId="0" fontId="22" fillId="13" borderId="49" xfId="0" applyFont="1" applyFill="1" applyBorder="1" applyAlignment="1" applyProtection="1">
      <alignment horizontal="center"/>
    </xf>
    <xf numFmtId="0" fontId="0" fillId="8" borderId="37" xfId="0" applyFill="1" applyBorder="1" applyAlignment="1" applyProtection="1">
      <alignment horizontal="center"/>
      <protection locked="0"/>
    </xf>
    <xf numFmtId="0" fontId="22" fillId="4" borderId="54"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22" fillId="4" borderId="32" xfId="0" applyFont="1" applyFill="1" applyBorder="1" applyAlignment="1" applyProtection="1">
      <alignment horizontal="center" vertical="center" wrapText="1"/>
    </xf>
    <xf numFmtId="0" fontId="22" fillId="4" borderId="63" xfId="0" applyFont="1" applyFill="1" applyBorder="1" applyAlignment="1" applyProtection="1">
      <alignment horizontal="center"/>
    </xf>
    <xf numFmtId="0" fontId="22" fillId="4" borderId="26" xfId="0" applyFont="1" applyFill="1" applyBorder="1" applyAlignment="1" applyProtection="1">
      <alignment horizontal="center"/>
    </xf>
    <xf numFmtId="0" fontId="22" fillId="4" borderId="59" xfId="0" applyFont="1" applyFill="1" applyBorder="1" applyAlignment="1" applyProtection="1">
      <alignment horizontal="center" vertical="center"/>
    </xf>
    <xf numFmtId="0" fontId="22" fillId="4" borderId="9" xfId="0" applyFont="1" applyFill="1" applyBorder="1" applyAlignment="1" applyProtection="1">
      <alignment horizontal="center" vertical="center"/>
    </xf>
    <xf numFmtId="0" fontId="0" fillId="4" borderId="67" xfId="0" applyFill="1" applyBorder="1" applyAlignment="1" applyProtection="1">
      <alignment horizontal="center" wrapText="1"/>
    </xf>
    <xf numFmtId="0" fontId="0" fillId="4" borderId="68"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1"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33" xfId="0" applyFill="1" applyBorder="1" applyAlignment="1" applyProtection="1">
      <alignment horizontal="center" wrapText="1"/>
    </xf>
    <xf numFmtId="0" fontId="0" fillId="4" borderId="68" xfId="0" applyFill="1" applyBorder="1" applyAlignment="1" applyProtection="1">
      <alignment horizontal="center" vertical="center" wrapText="1"/>
    </xf>
    <xf numFmtId="0" fontId="0" fillId="4" borderId="29" xfId="0" applyFill="1" applyBorder="1" applyAlignment="1" applyProtection="1">
      <alignment horizontal="center" vertical="center" wrapText="1"/>
    </xf>
    <xf numFmtId="0" fontId="0" fillId="4" borderId="31"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22" fillId="4" borderId="13" xfId="0" applyFont="1" applyFill="1" applyBorder="1" applyAlignment="1" applyProtection="1">
      <alignment horizontal="center" wrapText="1"/>
    </xf>
    <xf numFmtId="0" fontId="22" fillId="4" borderId="15" xfId="0" applyFont="1" applyFill="1" applyBorder="1" applyAlignment="1" applyProtection="1">
      <alignment horizontal="center" wrapText="1"/>
    </xf>
    <xf numFmtId="0" fontId="22" fillId="4" borderId="64" xfId="0" applyFont="1" applyFill="1" applyBorder="1" applyAlignment="1" applyProtection="1">
      <alignment horizontal="center" wrapText="1"/>
    </xf>
    <xf numFmtId="0" fontId="22" fillId="4" borderId="55" xfId="0" applyFont="1" applyFill="1" applyBorder="1" applyAlignment="1" applyProtection="1">
      <alignment horizontal="center" wrapText="1"/>
    </xf>
    <xf numFmtId="0" fontId="0" fillId="4" borderId="21" xfId="0" applyFill="1" applyBorder="1" applyAlignment="1" applyProtection="1">
      <alignment horizontal="center"/>
    </xf>
    <xf numFmtId="0" fontId="0" fillId="4" borderId="51" xfId="0" applyFill="1" applyBorder="1" applyAlignment="1" applyProtection="1">
      <alignment horizontal="center"/>
    </xf>
    <xf numFmtId="0" fontId="0" fillId="4" borderId="53" xfId="0" applyFill="1" applyBorder="1" applyAlignment="1" applyProtection="1">
      <alignment horizontal="center"/>
    </xf>
    <xf numFmtId="0" fontId="0" fillId="4" borderId="3" xfId="0" applyFill="1" applyBorder="1" applyAlignment="1" applyProtection="1">
      <alignment horizontal="center" wrapText="1"/>
    </xf>
    <xf numFmtId="0" fontId="0" fillId="4" borderId="65" xfId="0" applyFill="1" applyBorder="1" applyAlignment="1" applyProtection="1">
      <alignment horizontal="center" wrapText="1"/>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0" fillId="4" borderId="63" xfId="0" applyFill="1" applyBorder="1" applyAlignment="1" applyProtection="1">
      <alignment horizontal="center"/>
    </xf>
    <xf numFmtId="0" fontId="22" fillId="4" borderId="53" xfId="0" applyFont="1" applyFill="1" applyBorder="1" applyAlignment="1" applyProtection="1">
      <alignment horizontal="center"/>
    </xf>
    <xf numFmtId="0" fontId="22" fillId="4" borderId="2" xfId="0" applyFont="1" applyFill="1" applyBorder="1" applyAlignment="1" applyProtection="1">
      <alignment horizontal="center"/>
    </xf>
    <xf numFmtId="0" fontId="36" fillId="0" borderId="7" xfId="0" applyFont="1" applyBorder="1" applyAlignment="1" applyProtection="1">
      <alignment horizontal="left" vertical="top" wrapText="1"/>
    </xf>
    <xf numFmtId="0" fontId="36" fillId="0" borderId="10" xfId="0" applyFont="1" applyBorder="1" applyAlignment="1" applyProtection="1">
      <alignment horizontal="left" vertical="top" wrapText="1"/>
    </xf>
    <xf numFmtId="0" fontId="36" fillId="0" borderId="9" xfId="0" applyFont="1" applyBorder="1" applyAlignment="1" applyProtection="1">
      <alignment horizontal="left" vertical="top" wrapText="1"/>
    </xf>
    <xf numFmtId="0" fontId="36" fillId="0" borderId="6" xfId="0" applyFont="1" applyBorder="1" applyAlignment="1" applyProtection="1">
      <alignment horizontal="left" vertical="top" wrapText="1"/>
    </xf>
    <xf numFmtId="0" fontId="36" fillId="0" borderId="0" xfId="0" applyFont="1" applyBorder="1" applyAlignment="1" applyProtection="1">
      <alignment horizontal="left" vertical="top" wrapText="1"/>
    </xf>
    <xf numFmtId="0" fontId="36" fillId="0" borderId="8" xfId="0" applyFont="1" applyBorder="1" applyAlignment="1" applyProtection="1">
      <alignment horizontal="left" vertical="top" wrapText="1"/>
    </xf>
    <xf numFmtId="0" fontId="34" fillId="0" borderId="6" xfId="0" applyFont="1" applyBorder="1" applyAlignment="1" applyProtection="1">
      <alignment horizontal="left" vertical="top" wrapText="1"/>
    </xf>
    <xf numFmtId="0" fontId="34" fillId="0" borderId="0" xfId="0" applyFont="1" applyBorder="1" applyAlignment="1" applyProtection="1">
      <alignment horizontal="left" vertical="top" wrapText="1"/>
    </xf>
    <xf numFmtId="0" fontId="34" fillId="0" borderId="8" xfId="0" applyFont="1" applyBorder="1" applyAlignment="1" applyProtection="1">
      <alignment horizontal="left" vertical="top" wrapText="1"/>
    </xf>
    <xf numFmtId="0" fontId="22" fillId="26" borderId="34" xfId="0" applyFont="1" applyFill="1" applyBorder="1" applyAlignment="1" applyProtection="1">
      <alignment horizontal="center"/>
    </xf>
    <xf numFmtId="0" fontId="22" fillId="26" borderId="35" xfId="0" applyFont="1" applyFill="1" applyBorder="1" applyAlignment="1" applyProtection="1">
      <alignment horizontal="center"/>
    </xf>
    <xf numFmtId="0" fontId="22" fillId="26" borderId="49" xfId="0" applyFont="1" applyFill="1" applyBorder="1" applyAlignment="1" applyProtection="1">
      <alignment horizontal="center"/>
    </xf>
    <xf numFmtId="0" fontId="22" fillId="4" borderId="69"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22" fillId="4" borderId="70"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0" fillId="4" borderId="62" xfId="0" applyFont="1" applyFill="1" applyBorder="1" applyAlignment="1" applyProtection="1">
      <alignment horizontal="center" vertical="center" wrapText="1"/>
    </xf>
    <xf numFmtId="0" fontId="0" fillId="4" borderId="32" xfId="0" applyFont="1" applyFill="1" applyBorder="1" applyAlignment="1" applyProtection="1">
      <alignment horizontal="center" vertical="center" wrapText="1"/>
    </xf>
    <xf numFmtId="0" fontId="0" fillId="4" borderId="55" xfId="0" applyFont="1" applyFill="1" applyBorder="1" applyAlignment="1" applyProtection="1">
      <alignment horizontal="center" vertical="center" wrapText="1"/>
    </xf>
    <xf numFmtId="0" fontId="22" fillId="4" borderId="39" xfId="0" applyFont="1" applyFill="1" applyBorder="1" applyAlignment="1" applyProtection="1">
      <alignment horizontal="center" wrapText="1"/>
    </xf>
    <xf numFmtId="0" fontId="22" fillId="4" borderId="58" xfId="0" applyFont="1" applyFill="1" applyBorder="1" applyAlignment="1" applyProtection="1">
      <alignment horizontal="center" wrapText="1"/>
    </xf>
    <xf numFmtId="0" fontId="22" fillId="4" borderId="67" xfId="0" applyFont="1" applyFill="1" applyBorder="1" applyAlignment="1" applyProtection="1">
      <alignment horizontal="center" vertical="center"/>
    </xf>
    <xf numFmtId="0" fontId="22" fillId="4" borderId="61" xfId="0" applyFont="1" applyFill="1" applyBorder="1" applyAlignment="1" applyProtection="1">
      <alignment horizontal="center" vertical="center"/>
    </xf>
    <xf numFmtId="0" fontId="22" fillId="4" borderId="64" xfId="0" applyFont="1" applyFill="1" applyBorder="1" applyAlignment="1" applyProtection="1">
      <alignment horizontal="center" vertical="center"/>
    </xf>
    <xf numFmtId="0" fontId="22" fillId="4" borderId="22" xfId="0" applyFont="1" applyFill="1" applyBorder="1" applyAlignment="1" applyProtection="1">
      <alignment horizontal="center" vertical="center"/>
    </xf>
    <xf numFmtId="0" fontId="77" fillId="13" borderId="6" xfId="0" applyFont="1" applyFill="1" applyBorder="1" applyAlignment="1" applyProtection="1">
      <alignment horizontal="center"/>
    </xf>
    <xf numFmtId="0" fontId="77" fillId="13" borderId="0" xfId="0" applyFont="1" applyFill="1" applyBorder="1" applyAlignment="1" applyProtection="1">
      <alignment horizontal="center"/>
    </xf>
    <xf numFmtId="0" fontId="78" fillId="11" borderId="0" xfId="0" applyFont="1" applyFill="1" applyAlignment="1" applyProtection="1">
      <alignment horizontal="left" vertical="top" wrapText="1"/>
      <protection locked="0"/>
    </xf>
    <xf numFmtId="0" fontId="34" fillId="0" borderId="13" xfId="0" applyFont="1" applyBorder="1" applyAlignment="1" applyProtection="1">
      <alignment horizontal="left" vertical="top" wrapText="1"/>
    </xf>
    <xf numFmtId="0" fontId="34" fillId="0" borderId="14" xfId="0" applyFont="1" applyBorder="1" applyAlignment="1" applyProtection="1">
      <alignment horizontal="left" vertical="top" wrapText="1"/>
    </xf>
    <xf numFmtId="0" fontId="34" fillId="0" borderId="15" xfId="0" applyFont="1" applyBorder="1" applyAlignment="1" applyProtection="1">
      <alignment horizontal="left" vertical="top" wrapText="1"/>
    </xf>
    <xf numFmtId="0" fontId="79" fillId="0" borderId="6" xfId="0" applyFont="1" applyBorder="1" applyAlignment="1" applyProtection="1">
      <alignment horizontal="left" vertical="top" wrapText="1"/>
    </xf>
    <xf numFmtId="0" fontId="79" fillId="0" borderId="0" xfId="0" applyFont="1" applyBorder="1" applyAlignment="1" applyProtection="1">
      <alignment horizontal="left" vertical="top" wrapText="1"/>
    </xf>
    <xf numFmtId="0" fontId="79" fillId="0" borderId="8" xfId="0" applyFont="1" applyBorder="1" applyAlignment="1" applyProtection="1">
      <alignment horizontal="left" vertical="top" wrapText="1"/>
    </xf>
    <xf numFmtId="0" fontId="0" fillId="4" borderId="50" xfId="0" applyFill="1" applyBorder="1" applyAlignment="1" applyProtection="1">
      <alignment horizontal="center"/>
    </xf>
    <xf numFmtId="0" fontId="32" fillId="3" borderId="6" xfId="0" applyFont="1" applyFill="1" applyBorder="1" applyAlignment="1" applyProtection="1">
      <alignment horizontal="left" vertical="top" wrapText="1"/>
    </xf>
    <xf numFmtId="0" fontId="32" fillId="3" borderId="8" xfId="0" applyFont="1" applyFill="1" applyBorder="1" applyAlignment="1" applyProtection="1">
      <alignment horizontal="left" vertical="top" wrapText="1"/>
    </xf>
    <xf numFmtId="0" fontId="32" fillId="3" borderId="7" xfId="0" applyFont="1" applyFill="1" applyBorder="1" applyAlignment="1" applyProtection="1">
      <alignment horizontal="left" vertical="top" wrapText="1"/>
    </xf>
    <xf numFmtId="0" fontId="32"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2" fillId="11" borderId="0" xfId="0" applyFont="1" applyFill="1" applyAlignment="1" applyProtection="1">
      <alignment horizontal="left" vertical="top" wrapText="1"/>
    </xf>
    <xf numFmtId="0" fontId="42" fillId="11" borderId="10" xfId="0" applyFont="1" applyFill="1" applyBorder="1" applyAlignment="1" applyProtection="1">
      <alignment horizontal="left" vertical="top" wrapText="1"/>
    </xf>
    <xf numFmtId="0" fontId="32" fillId="11" borderId="0" xfId="0" applyFont="1" applyFill="1" applyAlignment="1" applyProtection="1">
      <alignment horizontal="left" vertical="top" wrapText="1"/>
      <protection hidden="1"/>
    </xf>
    <xf numFmtId="0" fontId="82" fillId="8" borderId="11" xfId="0" applyFont="1" applyFill="1" applyBorder="1" applyAlignment="1" applyProtection="1">
      <alignment horizontal="left" vertical="top" wrapText="1"/>
    </xf>
    <xf numFmtId="0" fontId="82" fillId="8" borderId="1" xfId="0" applyFont="1" applyFill="1" applyBorder="1" applyAlignment="1" applyProtection="1">
      <alignment horizontal="left" vertical="top" wrapText="1"/>
    </xf>
    <xf numFmtId="0" fontId="82" fillId="8" borderId="2" xfId="0" applyFont="1" applyFill="1" applyBorder="1" applyAlignment="1" applyProtection="1">
      <alignment horizontal="left" vertical="top" wrapText="1"/>
    </xf>
    <xf numFmtId="0" fontId="82" fillId="9" borderId="13" xfId="0" applyFont="1" applyFill="1" applyBorder="1" applyAlignment="1" applyProtection="1">
      <alignment horizontal="left" vertical="top"/>
    </xf>
    <xf numFmtId="0" fontId="82" fillId="9" borderId="14" xfId="0" applyFont="1" applyFill="1" applyBorder="1" applyAlignment="1" applyProtection="1">
      <alignment horizontal="left" vertical="top"/>
    </xf>
    <xf numFmtId="0" fontId="82" fillId="9" borderId="15" xfId="0" applyFont="1" applyFill="1" applyBorder="1" applyAlignment="1" applyProtection="1">
      <alignment horizontal="left" vertical="top"/>
    </xf>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12" borderId="0" xfId="0" applyFill="1" applyBorder="1" applyAlignment="1">
      <alignment vertical="top" wrapText="1"/>
    </xf>
    <xf numFmtId="0" fontId="0" fillId="0" borderId="0" xfId="0" applyFill="1" applyBorder="1" applyAlignment="1">
      <alignment horizontal="left" vertical="top"/>
    </xf>
    <xf numFmtId="0" fontId="22" fillId="14" borderId="0" xfId="0" applyFont="1" applyFill="1" applyAlignment="1">
      <alignment horizontal="left" wrapText="1"/>
    </xf>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68">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3945467563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Baseline'!$B$2:$B$600</c:f>
              <c:numCache>
                <c:formatCode>General</c:formatCode>
                <c:ptCount val="599"/>
                <c:pt idx="0">
                  <c:v>8</c:v>
                </c:pt>
                <c:pt idx="1">
                  <c:v>8</c:v>
                </c:pt>
                <c:pt idx="2">
                  <c:v>8</c:v>
                </c:pt>
                <c:pt idx="3">
                  <c:v>8</c:v>
                </c:pt>
                <c:pt idx="4">
                  <c:v>8</c:v>
                </c:pt>
                <c:pt idx="5">
                  <c:v>8</c:v>
                </c:pt>
                <c:pt idx="6">
                  <c:v>8</c:v>
                </c:pt>
                <c:pt idx="7">
                  <c:v>8</c:v>
                </c:pt>
                <c:pt idx="8">
                  <c:v>8</c:v>
                </c:pt>
                <c:pt idx="9">
                  <c:v>8</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Baseline'!$C$2:$C$600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Baseline'!$E$2:$E$600</c:f>
              <c:numCache>
                <c:formatCode>General</c:formatCode>
                <c:ptCount val="599"/>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pt idx="16">
                  <c:v>17</c:v>
                </c:pt>
                <c:pt idx="17">
                  <c:v>17</c:v>
                </c:pt>
                <c:pt idx="18">
                  <c:v>17</c:v>
                </c:pt>
                <c:pt idx="19">
                  <c:v>17</c:v>
                </c:pt>
                <c:pt idx="20">
                  <c:v>17</c:v>
                </c:pt>
                <c:pt idx="21">
                  <c:v>17</c:v>
                </c:pt>
                <c:pt idx="22">
                  <c:v>17</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Baseline'!$F$2:$F$600</c:f>
              <c:numCache>
                <c:formatCode>General</c:formatCode>
                <c:ptCount val="599"/>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c:v>
                </c:pt>
                <c:pt idx="37">
                  <c:v>4</c:v>
                </c:pt>
                <c:pt idx="38">
                  <c:v>4</c:v>
                </c:pt>
                <c:pt idx="39">
                  <c:v>4</c:v>
                </c:pt>
                <c:pt idx="40">
                  <c:v>4</c:v>
                </c:pt>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Baseline'!$G$2:$G$600</c:f>
              <c:numCache>
                <c:formatCode>General</c:formatCode>
                <c:ptCount val="599"/>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pt idx="30">
                  <c:v>13</c:v>
                </c:pt>
                <c:pt idx="31">
                  <c:v>13</c:v>
                </c:pt>
                <c:pt idx="32">
                  <c:v>13</c:v>
                </c:pt>
                <c:pt idx="33">
                  <c:v>13</c:v>
                </c:pt>
                <c:pt idx="34">
                  <c:v>13</c:v>
                </c:pt>
                <c:pt idx="35">
                  <c:v>13</c:v>
                </c:pt>
                <c:pt idx="36">
                  <c:v>13</c:v>
                </c:pt>
                <c:pt idx="37">
                  <c:v>13</c:v>
                </c:pt>
                <c:pt idx="38">
                  <c:v>13</c:v>
                </c:pt>
                <c:pt idx="39">
                  <c:v>13</c:v>
                </c:pt>
                <c:pt idx="40">
                  <c:v>13</c:v>
                </c:pt>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Baseline'!$H$2:$H$600</c:f>
              <c:numCache>
                <c:formatCode>General</c:formatCode>
                <c:ptCount val="599"/>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Baseline'!$I$2:$I$600</c:f>
              <c:numCache>
                <c:formatCode>General</c:formatCode>
                <c:ptCount val="599"/>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Baseline'!$X$2:$X$600</c:f>
              <c:numCache>
                <c:formatCode>General</c:formatCode>
                <c:ptCount val="599"/>
                <c:pt idx="10">
                  <c:v>1</c:v>
                </c:pt>
                <c:pt idx="11">
                  <c:v>1</c:v>
                </c:pt>
                <c:pt idx="12">
                  <c:v>1</c:v>
                </c:pt>
                <c:pt idx="13">
                  <c:v>1</c:v>
                </c:pt>
                <c:pt idx="14">
                  <c:v>1</c:v>
                </c:pt>
                <c:pt idx="15">
                  <c:v>1</c:v>
                </c:pt>
                <c:pt idx="16">
                  <c:v>1</c:v>
                </c:pt>
                <c:pt idx="17">
                  <c:v>1</c:v>
                </c:pt>
                <c:pt idx="18">
                  <c:v>1</c:v>
                </c:pt>
                <c:pt idx="19">
                  <c:v>1</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Baseline'!$Y$2:$Y$600</c:f>
              <c:numCache>
                <c:formatCode>General</c:formatCode>
                <c:ptCount val="599"/>
                <c:pt idx="10">
                  <c:v>3</c:v>
                </c:pt>
                <c:pt idx="11">
                  <c:v>3</c:v>
                </c:pt>
                <c:pt idx="12">
                  <c:v>3</c:v>
                </c:pt>
                <c:pt idx="13">
                  <c:v>3</c:v>
                </c:pt>
                <c:pt idx="14">
                  <c:v>3</c:v>
                </c:pt>
                <c:pt idx="15">
                  <c:v>3</c:v>
                </c:pt>
                <c:pt idx="16">
                  <c:v>3</c:v>
                </c:pt>
                <c:pt idx="17">
                  <c:v>3</c:v>
                </c:pt>
                <c:pt idx="18">
                  <c:v>3</c:v>
                </c:pt>
                <c:pt idx="19">
                  <c:v>3</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Baseline'!$Z$2:$Z$600</c:f>
              <c:numCache>
                <c:formatCode>General</c:formatCode>
                <c:ptCount val="599"/>
                <c:pt idx="10">
                  <c:v>5</c:v>
                </c:pt>
                <c:pt idx="11">
                  <c:v>5</c:v>
                </c:pt>
                <c:pt idx="12">
                  <c:v>5</c:v>
                </c:pt>
                <c:pt idx="13">
                  <c:v>5</c:v>
                </c:pt>
                <c:pt idx="14">
                  <c:v>5</c:v>
                </c:pt>
                <c:pt idx="15">
                  <c:v>5</c:v>
                </c:pt>
                <c:pt idx="16">
                  <c:v>5</c:v>
                </c:pt>
                <c:pt idx="17">
                  <c:v>5</c:v>
                </c:pt>
                <c:pt idx="18">
                  <c:v>5</c:v>
                </c:pt>
                <c:pt idx="19">
                  <c:v>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Baseline'!$AA$2:$AA$600</c:f>
              <c:numCache>
                <c:formatCode>General</c:formatCode>
                <c:ptCount val="599"/>
                <c:pt idx="10">
                  <c:v>7</c:v>
                </c:pt>
                <c:pt idx="11">
                  <c:v>7</c:v>
                </c:pt>
                <c:pt idx="12">
                  <c:v>7</c:v>
                </c:pt>
                <c:pt idx="13">
                  <c:v>7</c:v>
                </c:pt>
                <c:pt idx="14">
                  <c:v>7</c:v>
                </c:pt>
                <c:pt idx="15">
                  <c:v>7</c:v>
                </c:pt>
                <c:pt idx="16">
                  <c:v>7</c:v>
                </c:pt>
                <c:pt idx="17">
                  <c:v>7</c:v>
                </c:pt>
                <c:pt idx="18">
                  <c:v>7</c:v>
                </c:pt>
                <c:pt idx="19">
                  <c:v>7</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Baseline'!$AB$2:$AB$600</c:f>
              <c:numCache>
                <c:formatCode>General</c:formatCode>
                <c:ptCount val="599"/>
                <c:pt idx="10">
                  <c:v>10</c:v>
                </c:pt>
                <c:pt idx="11">
                  <c:v>10</c:v>
                </c:pt>
                <c:pt idx="12">
                  <c:v>10</c:v>
                </c:pt>
                <c:pt idx="13">
                  <c:v>10</c:v>
                </c:pt>
                <c:pt idx="14">
                  <c:v>10</c:v>
                </c:pt>
                <c:pt idx="15">
                  <c:v>10</c:v>
                </c:pt>
                <c:pt idx="16">
                  <c:v>10</c:v>
                </c:pt>
                <c:pt idx="17">
                  <c:v>10</c:v>
                </c:pt>
                <c:pt idx="18">
                  <c:v>10</c:v>
                </c:pt>
                <c:pt idx="19">
                  <c:v>10</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Baseline'!$AC$2:$AC$600</c:f>
              <c:numCache>
                <c:formatCode>General</c:formatCode>
                <c:ptCount val="599"/>
                <c:pt idx="10">
                  <c:v>12</c:v>
                </c:pt>
                <c:pt idx="11">
                  <c:v>12</c:v>
                </c:pt>
                <c:pt idx="12">
                  <c:v>12</c:v>
                </c:pt>
                <c:pt idx="13">
                  <c:v>12</c:v>
                </c:pt>
                <c:pt idx="14">
                  <c:v>12</c:v>
                </c:pt>
                <c:pt idx="15">
                  <c:v>12</c:v>
                </c:pt>
                <c:pt idx="16">
                  <c:v>12</c:v>
                </c:pt>
                <c:pt idx="17">
                  <c:v>12</c:v>
                </c:pt>
                <c:pt idx="18">
                  <c:v>12</c:v>
                </c:pt>
                <c:pt idx="19">
                  <c:v>12</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Baseline'!$AD$2:$AD$600</c:f>
              <c:numCache>
                <c:formatCode>General</c:formatCode>
                <c:ptCount val="599"/>
                <c:pt idx="10">
                  <c:v>14</c:v>
                </c:pt>
                <c:pt idx="11">
                  <c:v>14</c:v>
                </c:pt>
                <c:pt idx="12">
                  <c:v>14</c:v>
                </c:pt>
                <c:pt idx="13">
                  <c:v>14</c:v>
                </c:pt>
                <c:pt idx="14">
                  <c:v>14</c:v>
                </c:pt>
                <c:pt idx="15">
                  <c:v>14</c:v>
                </c:pt>
                <c:pt idx="16">
                  <c:v>14</c:v>
                </c:pt>
                <c:pt idx="17">
                  <c:v>14</c:v>
                </c:pt>
                <c:pt idx="18">
                  <c:v>14</c:v>
                </c:pt>
                <c:pt idx="19">
                  <c:v>14</c:v>
                </c:pt>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Baseline'!$AE$2:$AE$600</c:f>
              <c:numCache>
                <c:formatCode>General</c:formatCode>
                <c:ptCount val="599"/>
                <c:pt idx="10">
                  <c:v>16</c:v>
                </c:pt>
                <c:pt idx="11">
                  <c:v>16</c:v>
                </c:pt>
                <c:pt idx="12">
                  <c:v>16</c:v>
                </c:pt>
                <c:pt idx="13">
                  <c:v>16</c:v>
                </c:pt>
                <c:pt idx="14">
                  <c:v>16</c:v>
                </c:pt>
                <c:pt idx="15">
                  <c:v>16</c:v>
                </c:pt>
                <c:pt idx="16">
                  <c:v>16</c:v>
                </c:pt>
                <c:pt idx="17">
                  <c:v>16</c:v>
                </c:pt>
                <c:pt idx="18">
                  <c:v>16</c:v>
                </c:pt>
                <c:pt idx="19">
                  <c:v>16</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Baseline'!$AF$2:$AF$600</c:f>
              <c:numCache>
                <c:formatCode>General</c:formatCode>
                <c:ptCount val="599"/>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0">
                  <c:v>0</c:v>
                </c:pt>
                <c:pt idx="1">
                  <c:v>0</c:v>
                </c:pt>
                <c:pt idx="2">
                  <c:v>35</c:v>
                </c:pt>
                <c:pt idx="3">
                  <c:v>35</c:v>
                </c:pt>
                <c:pt idx="4">
                  <c:v>70</c:v>
                </c:pt>
                <c:pt idx="5">
                  <c:v>70</c:v>
                </c:pt>
                <c:pt idx="6">
                  <c:v>105</c:v>
                </c:pt>
                <c:pt idx="7">
                  <c:v>105</c:v>
                </c:pt>
                <c:pt idx="8">
                  <c:v>140</c:v>
                </c:pt>
                <c:pt idx="9">
                  <c:v>140</c:v>
                </c:pt>
              </c:numCache>
            </c:numRef>
          </c:xVal>
          <c:yVal>
            <c:numRef>
              <c:f>'Chart Data Baseline'!$CG$2:$CG$100</c:f>
              <c:numCache>
                <c:formatCode>General</c:formatCode>
                <c:ptCount val="99"/>
                <c:pt idx="0">
                  <c:v>0.5</c:v>
                </c:pt>
                <c:pt idx="1">
                  <c:v>16.5</c:v>
                </c:pt>
                <c:pt idx="2">
                  <c:v>0.5</c:v>
                </c:pt>
                <c:pt idx="3">
                  <c:v>16.5</c:v>
                </c:pt>
                <c:pt idx="4">
                  <c:v>0.5</c:v>
                </c:pt>
                <c:pt idx="5">
                  <c:v>16.5</c:v>
                </c:pt>
                <c:pt idx="6">
                  <c:v>0.5</c:v>
                </c:pt>
                <c:pt idx="7">
                  <c:v>16.5</c:v>
                </c:pt>
                <c:pt idx="8">
                  <c:v>0.5</c:v>
                </c:pt>
                <c:pt idx="9">
                  <c:v>16.5</c:v>
                </c:pt>
              </c:numCache>
            </c:numRef>
          </c:yVal>
          <c:smooth val="0"/>
        </c:ser>
        <c:dLbls>
          <c:showLegendKey val="0"/>
          <c:showVal val="0"/>
          <c:showCatName val="0"/>
          <c:showSerName val="0"/>
          <c:showPercent val="0"/>
          <c:showBubbleSize val="0"/>
        </c:dLbls>
        <c:axId val="487730904"/>
        <c:axId val="487730512"/>
      </c:scatterChart>
      <c:valAx>
        <c:axId val="487730904"/>
        <c:scaling>
          <c:orientation val="minMax"/>
          <c:max val="141.7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487730512"/>
        <c:crosses val="autoZero"/>
        <c:crossBetween val="midCat"/>
      </c:valAx>
      <c:valAx>
        <c:axId val="487730512"/>
        <c:scaling>
          <c:orientation val="minMax"/>
          <c:max val="20.5"/>
          <c:min val="-3.5"/>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487730904"/>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95390174135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Upgrade'!$B$2:$B$600</c:f>
              <c:numCache>
                <c:formatCode>General</c:formatCode>
                <c:ptCount val="599"/>
              </c:numCache>
            </c:numRef>
          </c:yVal>
          <c:smooth val="0"/>
        </c:ser>
        <c:ser>
          <c:idx val="1"/>
          <c:order val="1"/>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Upgrade'!$C$2:$C$600</c:f>
              <c:numCache>
                <c:formatCode>General</c:formatCode>
                <c:ptCount val="599"/>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Upgrade'!$E$2:$E$600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Upgrade'!$G$2:$G$600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Upgrade'!$X$2:$X$600</c:f>
              <c:numCache>
                <c:formatCode>General</c:formatCode>
                <c:ptCount val="599"/>
                <c:pt idx="18">
                  <c:v>0.5</c:v>
                </c:pt>
                <c:pt idx="19">
                  <c:v>0.5</c:v>
                </c:pt>
                <c:pt idx="20">
                  <c:v>0.5</c:v>
                </c:pt>
                <c:pt idx="21">
                  <c:v>0.5</c:v>
                </c:pt>
                <c:pt idx="22">
                  <c:v>0.5</c:v>
                </c:pt>
                <c:pt idx="23">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Upgrade'!$Y$2:$Y$600</c:f>
              <c:numCache>
                <c:formatCode>General</c:formatCode>
                <c:ptCount val="599"/>
                <c:pt idx="18">
                  <c:v>1.5</c:v>
                </c:pt>
                <c:pt idx="19">
                  <c:v>1.5</c:v>
                </c:pt>
                <c:pt idx="20">
                  <c:v>1.5</c:v>
                </c:pt>
                <c:pt idx="21">
                  <c:v>1.5</c:v>
                </c:pt>
                <c:pt idx="22">
                  <c:v>1.5</c:v>
                </c:pt>
                <c:pt idx="23">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Upgrade'!$Z$2:$Z$600</c:f>
              <c:numCache>
                <c:formatCode>General</c:formatCode>
                <c:ptCount val="599"/>
                <c:pt idx="18">
                  <c:v>2.5</c:v>
                </c:pt>
                <c:pt idx="19">
                  <c:v>2.5</c:v>
                </c:pt>
                <c:pt idx="20">
                  <c:v>2.5</c:v>
                </c:pt>
                <c:pt idx="21">
                  <c:v>2.5</c:v>
                </c:pt>
                <c:pt idx="22">
                  <c:v>2.5</c:v>
                </c:pt>
                <c:pt idx="23">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Upgrade'!$AA$2:$AA$600</c:f>
              <c:numCache>
                <c:formatCode>General</c:formatCode>
                <c:ptCount val="599"/>
                <c:pt idx="18">
                  <c:v>3.5</c:v>
                </c:pt>
                <c:pt idx="19">
                  <c:v>3.5</c:v>
                </c:pt>
                <c:pt idx="20">
                  <c:v>3.5</c:v>
                </c:pt>
                <c:pt idx="21">
                  <c:v>3.5</c:v>
                </c:pt>
                <c:pt idx="22">
                  <c:v>3.5</c:v>
                </c:pt>
                <c:pt idx="23">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Upgrade'!$AB$2:$AB$600</c:f>
              <c:numCache>
                <c:formatCode>General</c:formatCode>
                <c:ptCount val="599"/>
                <c:pt idx="18">
                  <c:v>4.5</c:v>
                </c:pt>
                <c:pt idx="19">
                  <c:v>4.5</c:v>
                </c:pt>
                <c:pt idx="20">
                  <c:v>4.5</c:v>
                </c:pt>
                <c:pt idx="21">
                  <c:v>4.5</c:v>
                </c:pt>
                <c:pt idx="22">
                  <c:v>4.5</c:v>
                </c:pt>
                <c:pt idx="23">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Upgrade'!$AC$2:$AC$600</c:f>
              <c:numCache>
                <c:formatCode>General</c:formatCode>
                <c:ptCount val="599"/>
                <c:pt idx="18">
                  <c:v>5.5</c:v>
                </c:pt>
                <c:pt idx="19">
                  <c:v>5.5</c:v>
                </c:pt>
                <c:pt idx="20">
                  <c:v>5.5</c:v>
                </c:pt>
                <c:pt idx="21">
                  <c:v>5.5</c:v>
                </c:pt>
                <c:pt idx="22">
                  <c:v>5.5</c:v>
                </c:pt>
                <c:pt idx="23">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Upgrade'!$AD$2:$AD$600</c:f>
              <c:numCache>
                <c:formatCode>General</c:formatCode>
                <c:ptCount val="599"/>
                <c:pt idx="18">
                  <c:v>6.5</c:v>
                </c:pt>
                <c:pt idx="19">
                  <c:v>6.5</c:v>
                </c:pt>
                <c:pt idx="20">
                  <c:v>6.5</c:v>
                </c:pt>
                <c:pt idx="21">
                  <c:v>6.5</c:v>
                </c:pt>
                <c:pt idx="22">
                  <c:v>6.5</c:v>
                </c:pt>
                <c:pt idx="23">
                  <c:v>6.5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Upgrade'!$AE$2:$AE$600</c:f>
              <c:numCache>
                <c:formatCode>General</c:formatCode>
                <c:ptCount val="599"/>
                <c:pt idx="18">
                  <c:v>7.5</c:v>
                </c:pt>
                <c:pt idx="19">
                  <c:v>7.5</c:v>
                </c:pt>
                <c:pt idx="20">
                  <c:v>7.5</c:v>
                </c:pt>
                <c:pt idx="21">
                  <c:v>7.5</c:v>
                </c:pt>
                <c:pt idx="22">
                  <c:v>7.5</c:v>
                </c:pt>
                <c:pt idx="23">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Upgrade'!$AF$2:$AF$600</c:f>
              <c:numCache>
                <c:formatCode>General</c:formatCode>
                <c:ptCount val="599"/>
                <c:pt idx="18">
                  <c:v>8.5</c:v>
                </c:pt>
                <c:pt idx="19">
                  <c:v>8.5</c:v>
                </c:pt>
                <c:pt idx="20">
                  <c:v>8.5</c:v>
                </c:pt>
                <c:pt idx="21">
                  <c:v>8.5</c:v>
                </c:pt>
                <c:pt idx="22">
                  <c:v>8.5</c:v>
                </c:pt>
                <c:pt idx="23">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20</c:v>
                </c:pt>
                <c:pt idx="2">
                  <c:v>40</c:v>
                </c:pt>
                <c:pt idx="3">
                  <c:v>60</c:v>
                </c:pt>
                <c:pt idx="4">
                  <c:v>80</c:v>
                </c:pt>
                <c:pt idx="5">
                  <c:v>100</c:v>
                </c:pt>
                <c:pt idx="6">
                  <c:v>120</c:v>
                </c:pt>
                <c:pt idx="7">
                  <c:v>140</c:v>
                </c:pt>
                <c:pt idx="8">
                  <c:v>160</c:v>
                </c:pt>
                <c:pt idx="9">
                  <c:v>180</c:v>
                </c:pt>
                <c:pt idx="10">
                  <c:v>200</c:v>
                </c:pt>
              </c:numCache>
            </c:numRef>
          </c:xVal>
          <c:yVal>
            <c:numRef>
              <c:f>'Chart Data Upgrade'!$CG$2:$CG$100</c:f>
              <c:numCache>
                <c:formatCode>General</c:formatCode>
                <c:ptCount val="99"/>
                <c:pt idx="0">
                  <c:v>-1</c:v>
                </c:pt>
                <c:pt idx="1">
                  <c:v>-1</c:v>
                </c:pt>
                <c:pt idx="2">
                  <c:v>-1</c:v>
                </c:pt>
                <c:pt idx="3">
                  <c:v>-1</c:v>
                </c:pt>
                <c:pt idx="4">
                  <c:v>-1</c:v>
                </c:pt>
                <c:pt idx="5">
                  <c:v>-1</c:v>
                </c:pt>
                <c:pt idx="6">
                  <c:v>-1</c:v>
                </c:pt>
                <c:pt idx="7">
                  <c:v>-1</c:v>
                </c:pt>
                <c:pt idx="8">
                  <c:v>-1</c:v>
                </c:pt>
                <c:pt idx="9">
                  <c:v>-1</c:v>
                </c:pt>
                <c:pt idx="10">
                  <c:v>-1</c:v>
                </c:pt>
              </c:numCache>
            </c:numRef>
          </c:yVal>
          <c:smooth val="0"/>
        </c:ser>
        <c:dLbls>
          <c:showLegendKey val="0"/>
          <c:showVal val="0"/>
          <c:showCatName val="0"/>
          <c:showSerName val="0"/>
          <c:showPercent val="0"/>
          <c:showBubbleSize val="0"/>
        </c:dLbls>
        <c:axId val="493050464"/>
        <c:axId val="493050856"/>
      </c:scatterChart>
      <c:valAx>
        <c:axId val="493050464"/>
        <c:scaling>
          <c:orientation val="minMax"/>
          <c:max val="175.00000000000006"/>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493050856"/>
        <c:crosses val="autoZero"/>
        <c:crossBetween val="midCat"/>
      </c:valAx>
      <c:valAx>
        <c:axId val="493050856"/>
        <c:scaling>
          <c:orientation val="minMax"/>
          <c:max val="12"/>
          <c:min val="-3"/>
        </c:scaling>
        <c:delete val="0"/>
        <c:axPos val="l"/>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493050464"/>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Dashboard!$AC$8</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Dashboard!$AC$26</c:f>
              <c:strCache>
                <c:ptCount val="1"/>
                <c:pt idx="0">
                  <c:v>Target-Average 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Luminance!$C$4:$C$13</c:f>
              <c:strCache>
                <c:ptCount val="3"/>
                <c:pt idx="0">
                  <c:v>ATB2_60B_LED_E70_XXXXX_R2.ies</c:v>
                </c:pt>
                <c:pt idx="1">
                  <c:v>ATB2_60B_LED_E70_XXXXX_R2.ies</c:v>
                </c:pt>
                <c:pt idx="2">
                  <c:v>ATB2_60B_SINGLE</c:v>
                </c:pt>
              </c:strCache>
            </c:strRef>
          </c:cat>
          <c:val>
            <c:numRef>
              <c:f>Luminance!$K$4:$K$13</c:f>
              <c:numCache>
                <c:formatCode>0.00</c:formatCode>
                <c:ptCount val="10"/>
                <c:pt idx="0">
                  <c:v>0</c:v>
                </c:pt>
                <c:pt idx="1">
                  <c:v>0</c:v>
                </c:pt>
                <c:pt idx="2">
                  <c:v>0</c:v>
                </c:pt>
              </c:numCache>
            </c:numRef>
          </c:val>
        </c:ser>
        <c:dLbls>
          <c:showLegendKey val="0"/>
          <c:showVal val="0"/>
          <c:showCatName val="0"/>
          <c:showSerName val="0"/>
          <c:showPercent val="0"/>
          <c:showBubbleSize val="0"/>
        </c:dLbls>
        <c:gapWidth val="73"/>
        <c:axId val="493366576"/>
        <c:axId val="493379904"/>
      </c:barChart>
      <c:barChart>
        <c:barDir val="col"/>
        <c:grouping val="clustered"/>
        <c:varyColors val="0"/>
        <c:ser>
          <c:idx val="0"/>
          <c:order val="0"/>
          <c:tx>
            <c:strRef>
              <c:f>Dashboard!$AC$27</c:f>
              <c:strCache>
                <c:ptCount val="1"/>
                <c:pt idx="0">
                  <c:v>Average Luminance</c:v>
                </c:pt>
              </c:strCache>
            </c:strRef>
          </c:tx>
          <c:spPr>
            <a:solidFill>
              <a:srgbClr val="EEB111"/>
            </a:solidFill>
          </c:spPr>
          <c:invertIfNegative val="0"/>
          <c:cat>
            <c:strRef>
              <c:f>Luminance!$C$4:$C$13</c:f>
              <c:strCache>
                <c:ptCount val="3"/>
                <c:pt idx="0">
                  <c:v>ATB2_60B_LED_E70_XXXXX_R2.ies</c:v>
                </c:pt>
                <c:pt idx="1">
                  <c:v>ATB2_60B_LED_E70_XXXXX_R2.ies</c:v>
                </c:pt>
                <c:pt idx="2">
                  <c:v>ATB2_60B_SINGLE</c:v>
                </c:pt>
              </c:strCache>
            </c:strRef>
          </c:cat>
          <c:val>
            <c:numRef>
              <c:f>Luminance!$F$4:$F$13</c:f>
              <c:numCache>
                <c:formatCode>0.00</c:formatCode>
                <c:ptCount val="10"/>
                <c:pt idx="0">
                  <c:v>1.7968786501053879</c:v>
                </c:pt>
                <c:pt idx="1">
                  <c:v>1.7968786501053879</c:v>
                </c:pt>
                <c:pt idx="2">
                  <c:v>1.2096255981326247</c:v>
                </c:pt>
              </c:numCache>
            </c:numRef>
          </c:val>
        </c:ser>
        <c:dLbls>
          <c:showLegendKey val="0"/>
          <c:showVal val="0"/>
          <c:showCatName val="0"/>
          <c:showSerName val="0"/>
          <c:showPercent val="0"/>
          <c:showBubbleSize val="0"/>
        </c:dLbls>
        <c:gapWidth val="211"/>
        <c:axId val="493380688"/>
        <c:axId val="493379512"/>
      </c:barChart>
      <c:catAx>
        <c:axId val="493366576"/>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493379904"/>
        <c:crosses val="autoZero"/>
        <c:auto val="1"/>
        <c:lblAlgn val="ctr"/>
        <c:lblOffset val="100"/>
        <c:noMultiLvlLbl val="0"/>
      </c:catAx>
      <c:valAx>
        <c:axId val="493379904"/>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3366576"/>
        <c:crosses val="autoZero"/>
        <c:crossBetween val="between"/>
      </c:valAx>
      <c:catAx>
        <c:axId val="493380688"/>
        <c:scaling>
          <c:orientation val="minMax"/>
        </c:scaling>
        <c:delete val="1"/>
        <c:axPos val="b"/>
        <c:numFmt formatCode="General" sourceLinked="1"/>
        <c:majorTickMark val="out"/>
        <c:minorTickMark val="none"/>
        <c:tickLblPos val="nextTo"/>
        <c:crossAx val="493379512"/>
        <c:crosses val="autoZero"/>
        <c:auto val="1"/>
        <c:lblAlgn val="ctr"/>
        <c:lblOffset val="100"/>
        <c:noMultiLvlLbl val="0"/>
      </c:catAx>
      <c:valAx>
        <c:axId val="493379512"/>
        <c:scaling>
          <c:orientation val="minMax"/>
        </c:scaling>
        <c:delete val="1"/>
        <c:axPos val="r"/>
        <c:numFmt formatCode="0.00" sourceLinked="1"/>
        <c:majorTickMark val="out"/>
        <c:minorTickMark val="none"/>
        <c:tickLblPos val="nextTo"/>
        <c:crossAx val="493380688"/>
        <c:crosses val="max"/>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Dashboard!$AC$10</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pt idx="0">
                  <c:v>Baseline</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_("$"* #,##0.00_);_("$"* \(#,##0.00\);_("$"* "-"??_);_(@_)</c:formatCode>
                <c:ptCount val="21"/>
                <c:pt idx="0">
                  <c:v>0</c:v>
                </c:pt>
                <c:pt idx="1">
                  <c:v>25.5</c:v>
                </c:pt>
                <c:pt idx="2">
                  <c:v>51.51</c:v>
                </c:pt>
                <c:pt idx="3">
                  <c:v>78.040000000000006</c:v>
                </c:pt>
                <c:pt idx="4">
                  <c:v>105.1</c:v>
                </c:pt>
                <c:pt idx="5">
                  <c:v>132.69999999999999</c:v>
                </c:pt>
                <c:pt idx="6">
                  <c:v>160.86000000000001</c:v>
                </c:pt>
                <c:pt idx="7">
                  <c:v>189.57</c:v>
                </c:pt>
                <c:pt idx="8">
                  <c:v>218.87</c:v>
                </c:pt>
                <c:pt idx="9">
                  <c:v>248.74</c:v>
                </c:pt>
                <c:pt idx="10">
                  <c:v>279.22000000000003</c:v>
                </c:pt>
                <c:pt idx="11">
                  <c:v>310.3</c:v>
                </c:pt>
                <c:pt idx="12">
                  <c:v>342.01</c:v>
                </c:pt>
                <c:pt idx="13">
                  <c:v>374.35</c:v>
                </c:pt>
                <c:pt idx="14">
                  <c:v>407.34</c:v>
                </c:pt>
                <c:pt idx="15">
                  <c:v>440.98</c:v>
                </c:pt>
                <c:pt idx="16">
                  <c:v>475.3</c:v>
                </c:pt>
                <c:pt idx="17">
                  <c:v>510.31</c:v>
                </c:pt>
                <c:pt idx="18">
                  <c:v>546.01</c:v>
                </c:pt>
                <c:pt idx="19">
                  <c:v>582.42999999999995</c:v>
                </c:pt>
                <c:pt idx="20">
                  <c:v>619.58000000000004</c:v>
                </c:pt>
              </c:numCache>
            </c:numRef>
          </c:val>
          <c:smooth val="0"/>
        </c:ser>
        <c:ser>
          <c:idx val="0"/>
          <c:order val="1"/>
          <c:tx>
            <c:strRef>
              <c:f>'Net Present Value'!$C$5</c:f>
              <c:strCache>
                <c:ptCount val="1"/>
                <c:pt idx="0">
                  <c:v>ATB2_60B_LED_E70_XXXXX_R2.ies</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_("$"* #,##0.00_);_("$"* \(#,##0.00\);_("$"* "-"??_);_(@_)</c:formatCode>
                <c:ptCount val="21"/>
                <c:pt idx="0">
                  <c:v>600</c:v>
                </c:pt>
                <c:pt idx="1">
                  <c:v>625.5</c:v>
                </c:pt>
                <c:pt idx="2">
                  <c:v>651.51</c:v>
                </c:pt>
                <c:pt idx="3">
                  <c:v>678.04</c:v>
                </c:pt>
                <c:pt idx="4">
                  <c:v>705.1</c:v>
                </c:pt>
                <c:pt idx="5">
                  <c:v>732.7</c:v>
                </c:pt>
                <c:pt idx="6">
                  <c:v>760.86</c:v>
                </c:pt>
                <c:pt idx="7">
                  <c:v>789.57</c:v>
                </c:pt>
                <c:pt idx="8">
                  <c:v>818.87</c:v>
                </c:pt>
                <c:pt idx="9">
                  <c:v>848.74</c:v>
                </c:pt>
                <c:pt idx="10">
                  <c:v>879.22</c:v>
                </c:pt>
                <c:pt idx="11">
                  <c:v>910.3</c:v>
                </c:pt>
                <c:pt idx="12">
                  <c:v>942.01</c:v>
                </c:pt>
                <c:pt idx="13">
                  <c:v>974.35</c:v>
                </c:pt>
                <c:pt idx="14">
                  <c:v>1007.34</c:v>
                </c:pt>
                <c:pt idx="15">
                  <c:v>1040.98</c:v>
                </c:pt>
                <c:pt idx="16">
                  <c:v>1075.3</c:v>
                </c:pt>
                <c:pt idx="17">
                  <c:v>1110.31</c:v>
                </c:pt>
                <c:pt idx="18">
                  <c:v>1146.01</c:v>
                </c:pt>
                <c:pt idx="19">
                  <c:v>1182.43</c:v>
                </c:pt>
                <c:pt idx="20">
                  <c:v>1219.58</c:v>
                </c:pt>
              </c:numCache>
            </c:numRef>
          </c:val>
          <c:smooth val="0"/>
        </c:ser>
        <c:ser>
          <c:idx val="2"/>
          <c:order val="2"/>
          <c:tx>
            <c:strRef>
              <c:f>'Net Present Value'!$C$6</c:f>
              <c:strCache>
                <c:ptCount val="1"/>
                <c:pt idx="0">
                  <c:v>ATB2_60B_SINGLE</c:v>
                </c:pt>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_("$"* #,##0.00_);_("$"* \(#,##0.00\);_("$"* "-"??_);_(@_)</c:formatCode>
                <c:ptCount val="21"/>
                <c:pt idx="0">
                  <c:v>600</c:v>
                </c:pt>
                <c:pt idx="1">
                  <c:v>625.5</c:v>
                </c:pt>
                <c:pt idx="2">
                  <c:v>651.51</c:v>
                </c:pt>
                <c:pt idx="3">
                  <c:v>678.04</c:v>
                </c:pt>
                <c:pt idx="4">
                  <c:v>705.1</c:v>
                </c:pt>
                <c:pt idx="5">
                  <c:v>732.7</c:v>
                </c:pt>
                <c:pt idx="6">
                  <c:v>760.86</c:v>
                </c:pt>
                <c:pt idx="7">
                  <c:v>789.57</c:v>
                </c:pt>
                <c:pt idx="8">
                  <c:v>818.87</c:v>
                </c:pt>
                <c:pt idx="9">
                  <c:v>848.74</c:v>
                </c:pt>
                <c:pt idx="10">
                  <c:v>879.22</c:v>
                </c:pt>
                <c:pt idx="11">
                  <c:v>910.3</c:v>
                </c:pt>
                <c:pt idx="12">
                  <c:v>942.01</c:v>
                </c:pt>
                <c:pt idx="13">
                  <c:v>974.35</c:v>
                </c:pt>
                <c:pt idx="14">
                  <c:v>1007.34</c:v>
                </c:pt>
                <c:pt idx="15">
                  <c:v>1040.98</c:v>
                </c:pt>
                <c:pt idx="16">
                  <c:v>1075.3</c:v>
                </c:pt>
                <c:pt idx="17">
                  <c:v>1110.31</c:v>
                </c:pt>
                <c:pt idx="18">
                  <c:v>1146.01</c:v>
                </c:pt>
                <c:pt idx="19">
                  <c:v>1182.43</c:v>
                </c:pt>
                <c:pt idx="20">
                  <c:v>1219.58</c:v>
                </c:pt>
              </c:numCache>
            </c:numRef>
          </c:val>
          <c:smooth val="0"/>
        </c:ser>
        <c:ser>
          <c:idx val="3"/>
          <c:order val="3"/>
          <c:tx>
            <c:strRef>
              <c:f>'Net Present Value'!$C$7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numCache>
            </c:numRef>
          </c:val>
          <c:smooth val="0"/>
        </c:ser>
        <c:ser>
          <c:idx val="4"/>
          <c:order val="4"/>
          <c:tx>
            <c:strRef>
              <c:f>'Net Present Value'!$C$8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numCache>
            </c:numRef>
          </c:val>
          <c:smooth val="0"/>
        </c:ser>
        <c:ser>
          <c:idx val="5"/>
          <c:order val="5"/>
          <c:tx>
            <c:strRef>
              <c:f>'Net Present Value'!$C$9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493381472"/>
        <c:axId val="493381864"/>
      </c:lineChart>
      <c:catAx>
        <c:axId val="49338147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3381864"/>
        <c:crosses val="autoZero"/>
        <c:auto val="1"/>
        <c:lblAlgn val="ctr"/>
        <c:lblOffset val="100"/>
        <c:noMultiLvlLbl val="0"/>
      </c:catAx>
      <c:valAx>
        <c:axId val="493381864"/>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_(&quot;$&quot;* #,##0.00_);_(&quot;$&quot;* \(#,##0.0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3381472"/>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Dashboard!$AC$4</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Dashboard!$AC$20</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134</c:v>
                </c:pt>
              </c:numCache>
            </c:numRef>
          </c:xVal>
          <c:yVal>
            <c:numRef>
              <c:f>Illuminance!$F$4</c:f>
              <c:numCache>
                <c:formatCode>0.00</c:formatCode>
                <c:ptCount val="1"/>
                <c:pt idx="0">
                  <c:v>25.462663990094374</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134</c:v>
                </c:pt>
                <c:pt idx="1">
                  <c:v>134</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25.462663990094374</c:v>
                </c:pt>
                <c:pt idx="1">
                  <c:v>13.672274214442398</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73776440"/>
        <c:axId val="473774872"/>
      </c:scatterChart>
      <c:valAx>
        <c:axId val="473776440"/>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3774872"/>
        <c:crosses val="autoZero"/>
        <c:crossBetween val="midCat"/>
      </c:valAx>
      <c:valAx>
        <c:axId val="473774872"/>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3776440"/>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Dashboard!$AC$7</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6809802000556381"/>
          <c:y val="0.1901738845144357"/>
          <c:w val="0.77474388282109896"/>
          <c:h val="0.49912109944590261"/>
        </c:manualLayout>
      </c:layout>
      <c:scatterChart>
        <c:scatterStyle val="lineMarker"/>
        <c:varyColors val="0"/>
        <c:ser>
          <c:idx val="0"/>
          <c:order val="0"/>
          <c:tx>
            <c:strRef>
              <c:f>Dashboard!$AC$20</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134</c:v>
                </c:pt>
              </c:numCache>
            </c:numRef>
          </c:xVal>
          <c:yVal>
            <c:numRef>
              <c:f>Luminance!$F$4</c:f>
              <c:numCache>
                <c:formatCode>0.00</c:formatCode>
                <c:ptCount val="1"/>
                <c:pt idx="0">
                  <c:v>1.7968786501053879</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134</c:v>
                </c:pt>
                <c:pt idx="1">
                  <c:v>134</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1.7968786501053879</c:v>
                </c:pt>
                <c:pt idx="1">
                  <c:v>1.2096255981326247</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73767032"/>
        <c:axId val="473777616"/>
      </c:scatterChart>
      <c:valAx>
        <c:axId val="473767032"/>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3777616"/>
        <c:crosses val="autoZero"/>
        <c:crossBetween val="midCat"/>
      </c:valAx>
      <c:valAx>
        <c:axId val="473777616"/>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3767032"/>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Dashboard!$AC$6</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Dashboard!$AC$28</c:f>
              <c:strCache>
                <c:ptCount val="1"/>
                <c:pt idx="0">
                  <c:v>Min to Avg</c:v>
                </c:pt>
              </c:strCache>
            </c:strRef>
          </c:tx>
          <c:spPr>
            <a:solidFill>
              <a:srgbClr val="EEB111"/>
            </a:solidFill>
          </c:spPr>
          <c:invertIfNegative val="0"/>
          <c:cat>
            <c:strRef>
              <c:f>Illuminance!$C$4:$C$13</c:f>
              <c:strCache>
                <c:ptCount val="3"/>
                <c:pt idx="0">
                  <c:v>ATB2_60B_LED_E70_XXXXX_R2.ies</c:v>
                </c:pt>
                <c:pt idx="1">
                  <c:v>ATB2_60B_LED_E70_XXXXX_R2.ies</c:v>
                </c:pt>
                <c:pt idx="2">
                  <c:v>ATB2_60B_SINGLE</c:v>
                </c:pt>
              </c:strCache>
            </c:strRef>
          </c:cat>
          <c:val>
            <c:numRef>
              <c:f>Illuminance!$I$4:$I$13</c:f>
              <c:numCache>
                <c:formatCode>0.00</c:formatCode>
                <c:ptCount val="10"/>
                <c:pt idx="0">
                  <c:v>1.8781145387121267</c:v>
                </c:pt>
                <c:pt idx="1">
                  <c:v>1.8781145387121267</c:v>
                </c:pt>
                <c:pt idx="2">
                  <c:v>1.6694979137313506</c:v>
                </c:pt>
              </c:numCache>
            </c:numRef>
          </c:val>
        </c:ser>
        <c:dLbls>
          <c:showLegendKey val="0"/>
          <c:showVal val="0"/>
          <c:showCatName val="0"/>
          <c:showSerName val="0"/>
          <c:showPercent val="0"/>
          <c:showBubbleSize val="0"/>
        </c:dLbls>
        <c:gapWidth val="150"/>
        <c:axId val="473773304"/>
        <c:axId val="473778400"/>
      </c:barChart>
      <c:catAx>
        <c:axId val="473773304"/>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473778400"/>
        <c:crosses val="autoZero"/>
        <c:auto val="1"/>
        <c:lblAlgn val="ctr"/>
        <c:lblOffset val="100"/>
        <c:noMultiLvlLbl val="0"/>
      </c:catAx>
      <c:valAx>
        <c:axId val="473778400"/>
        <c:scaling>
          <c:orientation val="minMax"/>
        </c:scaling>
        <c:delete val="0"/>
        <c:axPos val="t"/>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3773304"/>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Dashboard!$AC$9</c:f>
          <c:strCache>
            <c:ptCount val="1"/>
            <c:pt idx="0">
              <c:v>Uniformity (Luminance)</c:v>
            </c:pt>
          </c:strCache>
        </c:strRef>
      </c:tx>
      <c:layout>
        <c:manualLayout>
          <c:xMode val="edge"/>
          <c:yMode val="edge"/>
          <c:x val="0.29672955974842768"/>
          <c:y val="1.340033500837521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Dashboard!$AC$30</c:f>
              <c:strCache>
                <c:ptCount val="1"/>
                <c:pt idx="0">
                  <c:v>Avg to Min</c:v>
                </c:pt>
              </c:strCache>
            </c:strRef>
          </c:tx>
          <c:spPr>
            <a:solidFill>
              <a:srgbClr val="EEB111"/>
            </a:solidFill>
          </c:spPr>
          <c:invertIfNegative val="0"/>
          <c:cat>
            <c:strRef>
              <c:f>Luminance!$C$4:$C$13</c:f>
              <c:strCache>
                <c:ptCount val="3"/>
                <c:pt idx="0">
                  <c:v>ATB2_60B_LED_E70_XXXXX_R2.ies</c:v>
                </c:pt>
                <c:pt idx="1">
                  <c:v>ATB2_60B_LED_E70_XXXXX_R2.ies</c:v>
                </c:pt>
                <c:pt idx="2">
                  <c:v>ATB2_60B_SINGLE</c:v>
                </c:pt>
              </c:strCache>
            </c:strRef>
          </c:cat>
          <c:val>
            <c:numRef>
              <c:f>Luminance!$I$4:$I$13</c:f>
              <c:numCache>
                <c:formatCode>0.00</c:formatCode>
                <c:ptCount val="10"/>
                <c:pt idx="0">
                  <c:v>2.7046768495401099</c:v>
                </c:pt>
                <c:pt idx="1">
                  <c:v>2.7046768495401099</c:v>
                </c:pt>
                <c:pt idx="2">
                  <c:v>2.6593465237854672</c:v>
                </c:pt>
              </c:numCache>
            </c:numRef>
          </c:val>
        </c:ser>
        <c:ser>
          <c:idx val="2"/>
          <c:order val="1"/>
          <c:tx>
            <c:strRef>
              <c:f>Dashboard!$AC$31</c:f>
              <c:strCache>
                <c:ptCount val="1"/>
                <c:pt idx="0">
                  <c:v>Max to Min</c:v>
                </c:pt>
              </c:strCache>
            </c:strRef>
          </c:tx>
          <c:spPr>
            <a:solidFill>
              <a:srgbClr val="82C456"/>
            </a:solidFill>
          </c:spPr>
          <c:invertIfNegative val="0"/>
          <c:cat>
            <c:strRef>
              <c:f>Luminance!$C$4:$C$13</c:f>
              <c:strCache>
                <c:ptCount val="3"/>
                <c:pt idx="0">
                  <c:v>ATB2_60B_LED_E70_XXXXX_R2.ies</c:v>
                </c:pt>
                <c:pt idx="1">
                  <c:v>ATB2_60B_LED_E70_XXXXX_R2.ies</c:v>
                </c:pt>
                <c:pt idx="2">
                  <c:v>ATB2_60B_SINGLE</c:v>
                </c:pt>
              </c:strCache>
            </c:strRef>
          </c:cat>
          <c:val>
            <c:numRef>
              <c:f>Luminance!$J$4:$J$13</c:f>
              <c:numCache>
                <c:formatCode>0.00</c:formatCode>
                <c:ptCount val="10"/>
                <c:pt idx="0">
                  <c:v>6.3940324444856378</c:v>
                </c:pt>
                <c:pt idx="1">
                  <c:v>6.3940324444856378</c:v>
                </c:pt>
                <c:pt idx="2">
                  <c:v>5.2971310702266559</c:v>
                </c:pt>
              </c:numCache>
            </c:numRef>
          </c:val>
        </c:ser>
        <c:dLbls>
          <c:showLegendKey val="0"/>
          <c:showVal val="0"/>
          <c:showCatName val="0"/>
          <c:showSerName val="0"/>
          <c:showPercent val="0"/>
          <c:showBubbleSize val="0"/>
        </c:dLbls>
        <c:gapWidth val="150"/>
        <c:axId val="473773696"/>
        <c:axId val="473776048"/>
      </c:barChart>
      <c:catAx>
        <c:axId val="473773696"/>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473776048"/>
        <c:crosses val="autoZero"/>
        <c:auto val="1"/>
        <c:lblAlgn val="ctr"/>
        <c:lblOffset val="100"/>
        <c:noMultiLvlLbl val="0"/>
      </c:catAx>
      <c:valAx>
        <c:axId val="473776048"/>
        <c:scaling>
          <c:orientation val="minMax"/>
        </c:scaling>
        <c:delete val="0"/>
        <c:axPos val="t"/>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3773696"/>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Dashboard!$AC$5</c:f>
          <c:strCache>
            <c:ptCount val="1"/>
            <c:pt idx="0">
              <c:v>Target vs Actual Avg Illuminance</c:v>
            </c:pt>
          </c:strCache>
        </c:strRef>
      </c:tx>
      <c:layout>
        <c:manualLayout>
          <c:xMode val="edge"/>
          <c:yMode val="edge"/>
          <c:x val="0.12991685563114133"/>
          <c:y val="1.0178117048346057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196124293987062"/>
          <c:y val="0.21898285615061472"/>
          <c:w val="0.80359740746692387"/>
          <c:h val="0.38800942189918569"/>
        </c:manualLayout>
      </c:layout>
      <c:barChart>
        <c:barDir val="col"/>
        <c:grouping val="clustered"/>
        <c:varyColors val="0"/>
        <c:ser>
          <c:idx val="1"/>
          <c:order val="1"/>
          <c:tx>
            <c:strRef>
              <c:f>Dashboard!$AC$24</c:f>
              <c:strCache>
                <c:ptCount val="1"/>
                <c:pt idx="0">
                  <c:v>Target-Average Illuminance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Illuminance!$C$4:$C$13</c:f>
              <c:strCache>
                <c:ptCount val="3"/>
                <c:pt idx="0">
                  <c:v>ATB2_60B_LED_E70_XXXXX_R2.ies</c:v>
                </c:pt>
                <c:pt idx="1">
                  <c:v>ATB2_60B_LED_E70_XXXXX_R2.ies</c:v>
                </c:pt>
                <c:pt idx="2">
                  <c:v>ATB2_60B_SINGLE</c:v>
                </c:pt>
              </c:strCache>
            </c:strRef>
          </c:cat>
          <c:val>
            <c:numRef>
              <c:f>Illuminance!$J$4:$J$13</c:f>
              <c:numCache>
                <c:formatCode>0.00</c:formatCode>
                <c:ptCount val="10"/>
                <c:pt idx="0">
                  <c:v>6</c:v>
                </c:pt>
                <c:pt idx="1">
                  <c:v>6</c:v>
                </c:pt>
                <c:pt idx="2">
                  <c:v>6</c:v>
                </c:pt>
              </c:numCache>
            </c:numRef>
          </c:val>
        </c:ser>
        <c:dLbls>
          <c:showLegendKey val="0"/>
          <c:showVal val="0"/>
          <c:showCatName val="0"/>
          <c:showSerName val="0"/>
          <c:showPercent val="0"/>
          <c:showBubbleSize val="0"/>
        </c:dLbls>
        <c:gapWidth val="73"/>
        <c:axId val="473778792"/>
        <c:axId val="473778008"/>
      </c:barChart>
      <c:barChart>
        <c:barDir val="col"/>
        <c:grouping val="clustered"/>
        <c:varyColors val="0"/>
        <c:ser>
          <c:idx val="0"/>
          <c:order val="0"/>
          <c:tx>
            <c:strRef>
              <c:f>Dashboard!$AC$25</c:f>
              <c:strCache>
                <c:ptCount val="1"/>
                <c:pt idx="0">
                  <c:v>Average Illuminance</c:v>
                </c:pt>
              </c:strCache>
            </c:strRef>
          </c:tx>
          <c:spPr>
            <a:solidFill>
              <a:srgbClr val="EEB111"/>
            </a:solidFill>
          </c:spPr>
          <c:invertIfNegative val="0"/>
          <c:cat>
            <c:strRef>
              <c:f>Illuminance!$C$4:$C$13</c:f>
              <c:strCache>
                <c:ptCount val="3"/>
                <c:pt idx="0">
                  <c:v>ATB2_60B_LED_E70_XXXXX_R2.ies</c:v>
                </c:pt>
                <c:pt idx="1">
                  <c:v>ATB2_60B_LED_E70_XXXXX_R2.ies</c:v>
                </c:pt>
                <c:pt idx="2">
                  <c:v>ATB2_60B_SINGLE</c:v>
                </c:pt>
              </c:strCache>
            </c:strRef>
          </c:cat>
          <c:val>
            <c:numRef>
              <c:f>Illuminance!$F$4:$F$13</c:f>
              <c:numCache>
                <c:formatCode>0.00</c:formatCode>
                <c:ptCount val="10"/>
                <c:pt idx="0">
                  <c:v>25.462663990094374</c:v>
                </c:pt>
                <c:pt idx="1">
                  <c:v>25.462663990094374</c:v>
                </c:pt>
                <c:pt idx="2">
                  <c:v>13.672274214442398</c:v>
                </c:pt>
              </c:numCache>
            </c:numRef>
          </c:val>
        </c:ser>
        <c:dLbls>
          <c:showLegendKey val="0"/>
          <c:showVal val="0"/>
          <c:showCatName val="0"/>
          <c:showSerName val="0"/>
          <c:showPercent val="0"/>
          <c:showBubbleSize val="0"/>
        </c:dLbls>
        <c:gapWidth val="208"/>
        <c:axId val="473772128"/>
        <c:axId val="473767816"/>
      </c:barChart>
      <c:catAx>
        <c:axId val="473778792"/>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473778008"/>
        <c:crosses val="autoZero"/>
        <c:auto val="0"/>
        <c:lblAlgn val="ctr"/>
        <c:lblOffset val="100"/>
        <c:noMultiLvlLbl val="0"/>
      </c:catAx>
      <c:valAx>
        <c:axId val="473778008"/>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3778792"/>
        <c:crosses val="autoZero"/>
        <c:crossBetween val="between"/>
      </c:valAx>
      <c:catAx>
        <c:axId val="473772128"/>
        <c:scaling>
          <c:orientation val="minMax"/>
        </c:scaling>
        <c:delete val="1"/>
        <c:axPos val="b"/>
        <c:numFmt formatCode="General" sourceLinked="1"/>
        <c:majorTickMark val="out"/>
        <c:minorTickMark val="none"/>
        <c:tickLblPos val="nextTo"/>
        <c:crossAx val="473767816"/>
        <c:crosses val="autoZero"/>
        <c:auto val="1"/>
        <c:lblAlgn val="ctr"/>
        <c:lblOffset val="100"/>
        <c:noMultiLvlLbl val="0"/>
      </c:catAx>
      <c:valAx>
        <c:axId val="473767816"/>
        <c:scaling>
          <c:orientation val="minMax"/>
        </c:scaling>
        <c:delete val="1"/>
        <c:axPos val="r"/>
        <c:numFmt formatCode="0.00" sourceLinked="1"/>
        <c:majorTickMark val="out"/>
        <c:minorTickMark val="none"/>
        <c:tickLblPos val="nextTo"/>
        <c:crossAx val="473772128"/>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Translation!$B$508</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pt idx="0">
                  <c:v>ATB2_60B_LED_E70_XXXXX_R2.ies</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1"/>
          <c:tx>
            <c:strRef>
              <c:f>ROI!$C$6</c:f>
              <c:strCache>
                <c:ptCount val="1"/>
                <c:pt idx="0">
                  <c:v>ATB2_60B_SINGLE</c:v>
                </c:pt>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3"/>
          <c:order val="2"/>
          <c:tx>
            <c:strRef>
              <c:f>ROI!$C$7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numCache>
            </c:numRef>
          </c:val>
          <c:smooth val="0"/>
        </c:ser>
        <c:ser>
          <c:idx val="4"/>
          <c:order val="3"/>
          <c:tx>
            <c:strRef>
              <c:f>ROI!$C$8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numCache>
            </c:numRef>
          </c:val>
          <c:smooth val="0"/>
        </c:ser>
        <c:ser>
          <c:idx val="5"/>
          <c:order val="4"/>
          <c:tx>
            <c:strRef>
              <c:f>ROI!$C$9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473768208"/>
        <c:axId val="473774480"/>
      </c:lineChart>
      <c:catAx>
        <c:axId val="47376820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3774480"/>
        <c:crosses val="autoZero"/>
        <c:auto val="1"/>
        <c:lblAlgn val="ctr"/>
        <c:lblOffset val="100"/>
        <c:noMultiLvlLbl val="0"/>
      </c:catAx>
      <c:valAx>
        <c:axId val="473774480"/>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3768208"/>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sel="42" val="34"/>
</file>

<file path=xl/ctrlProps/ctrlProp3.xml><?xml version="1.0" encoding="utf-8"?>
<formControlPr xmlns="http://schemas.microsoft.com/office/spreadsheetml/2009/9/main" objectType="List" dx="22" fmlaLink="$C$16" fmlaRange="FixtureChoices" noThreeD="1" sel="38" val="16"/>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3.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3.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4.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3.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hyperlink" Target="#Fixtures!A1"/></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900807"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900808"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Next">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051D2E3-DDB3-4973-9433-733F1A1E12BF}"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REF!">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A13A6DA-D482-4250-A039-598D90CB4AAB}" type="TxLink">
            <a:rPr lang="en-US" sz="1200" b="0" i="0" u="none" strike="noStrike">
              <a:solidFill>
                <a:srgbClr val="000000"/>
              </a:solidFill>
              <a:latin typeface="Calibri"/>
              <a:cs typeface="Calibri"/>
            </a:rPr>
            <a:pPr algn="ctr"/>
            <a:t>​</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8">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757C4E4-C7E6-4EF2-BD68-7B7A09FAC017}" type="TxLink">
            <a:rPr lang="en-US" sz="1100" b="0" i="0" u="none" strike="noStrike">
              <a:solidFill>
                <a:srgbClr val="000000"/>
              </a:solidFill>
              <a:latin typeface="Calibri"/>
              <a:cs typeface="Calibri"/>
            </a:rPr>
            <a:pPr algn="ct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6080368" name="Group 46"/>
        <xdr:cNvGrpSpPr>
          <a:grpSpLocks/>
        </xdr:cNvGrpSpPr>
      </xdr:nvGrpSpPr>
      <xdr:grpSpPr bwMode="auto">
        <a:xfrm>
          <a:off x="1238250" y="15687675"/>
          <a:ext cx="8162925" cy="3648075"/>
          <a:chOff x="876300" y="16535400"/>
          <a:chExt cx="7905750" cy="3648074"/>
        </a:xfrm>
      </xdr:grpSpPr>
      <xdr:grpSp>
        <xdr:nvGrpSpPr>
          <xdr:cNvPr id="26080370" name="Group 27"/>
          <xdr:cNvGrpSpPr>
            <a:grpSpLocks/>
          </xdr:cNvGrpSpPr>
        </xdr:nvGrpSpPr>
        <xdr:grpSpPr bwMode="auto">
          <a:xfrm>
            <a:off x="885825" y="16535400"/>
            <a:ext cx="5219700" cy="1009650"/>
            <a:chOff x="885825" y="16535400"/>
            <a:chExt cx="5219700" cy="1009650"/>
          </a:xfrm>
        </xdr:grpSpPr>
        <xdr:sp macro="" textlink="Translation!#REF!">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297E20A1-8524-4507-B475-3421C98D48D2}"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C15E092E-B04D-4F8B-B792-6B9987DC5E6E}"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3F21151E-7837-4BE1-B9DC-46571B8A1FE5}"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6CD7B390-B7A3-4994-8AF7-DE0C2B461558}"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grpSp>
      <xdr:grpSp>
        <xdr:nvGrpSpPr>
          <xdr:cNvPr id="26080371" name="Group 26"/>
          <xdr:cNvGrpSpPr>
            <a:grpSpLocks/>
          </xdr:cNvGrpSpPr>
        </xdr:nvGrpSpPr>
        <xdr:grpSpPr bwMode="auto">
          <a:xfrm>
            <a:off x="885825" y="17723579"/>
            <a:ext cx="3743325" cy="983522"/>
            <a:chOff x="885825" y="17723579"/>
            <a:chExt cx="3743325" cy="983522"/>
          </a:xfrm>
        </xdr:grpSpPr>
        <xdr:sp macro="" textlink="Translation!#REF!">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1A2C766-D62D-487F-8F7C-ADDC9A9F7CC4}"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BBE2282D-AD54-42DA-8F74-EB929353382A}"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1423C486-5F31-4DF0-BA76-18F85990F2F6}" type="TxLink">
                <a:rPr lang="en-US" sz="900" b="0" i="1" u="none" strike="noStrike">
                  <a:solidFill>
                    <a:srgbClr val="FFFFFF"/>
                  </a:solidFill>
                  <a:latin typeface="Calibri"/>
                  <a:cs typeface="Calibri"/>
                </a:rPr>
                <a:pPr algn="l"/>
                <a:t>​</a:t>
              </a:fld>
              <a:endParaRPr lang="en-US" sz="1100" b="0" i="1">
                <a:solidFill>
                  <a:schemeClr val="bg1"/>
                </a:solidFill>
              </a:endParaRPr>
            </a:p>
          </xdr:txBody>
        </xdr:sp>
      </xdr:grpSp>
      <xdr:grpSp>
        <xdr:nvGrpSpPr>
          <xdr:cNvPr id="26080372" name="Group 25"/>
          <xdr:cNvGrpSpPr>
            <a:grpSpLocks/>
          </xdr:cNvGrpSpPr>
        </xdr:nvGrpSpPr>
        <xdr:grpSpPr bwMode="auto">
          <a:xfrm>
            <a:off x="876300" y="18888074"/>
            <a:ext cx="7905750" cy="1295400"/>
            <a:chOff x="0" y="19021424"/>
            <a:chExt cx="7905750" cy="1295400"/>
          </a:xfrm>
        </xdr:grpSpPr>
        <xdr:sp macro="" textlink="Translation!#REF!">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CED3EBF-2C69-49AF-93D4-41C6C0F0A017}" type="TxLink">
                <a:rPr lang="en-US" sz="900" b="0" i="1" u="none" strike="noStrike">
                  <a:solidFill>
                    <a:srgbClr val="000000"/>
                  </a:solidFill>
                  <a:latin typeface="Calibri"/>
                  <a:cs typeface="Calibri"/>
                </a:rPr>
                <a:pPr algn="l"/>
                <a:t>​</a:t>
              </a:fld>
              <a:endParaRPr lang="en-US" sz="1100" b="0" i="1"/>
            </a:p>
          </xdr:txBody>
        </xdr:sp>
        <xdr:sp macro="" textlink="Translation!#REF!">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25DDD465-908C-4FD9-9ADE-9FE2942EBD93}" type="TxLink">
                <a:rPr lang="en-US" sz="900" b="0" i="1" u="none" strike="noStrike">
                  <a:solidFill>
                    <a:srgbClr val="000000"/>
                  </a:solidFill>
                  <a:latin typeface="Calibri"/>
                  <a:cs typeface="Calibri"/>
                </a:rPr>
                <a:pPr algn="l"/>
                <a:t>​</a:t>
              </a:fld>
              <a:endParaRPr lang="en-US" sz="1100" b="0" i="1"/>
            </a:p>
          </xdr:txBody>
        </xdr:sp>
        <xdr:sp macro="" textlink="Translation!#REF!">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BC89C245-3156-4D58-A063-4E9618933D3C}" type="TxLink">
                <a:rPr lang="en-US" sz="900" b="0" i="1" u="none" strike="noStrike">
                  <a:solidFill>
                    <a:srgbClr val="000000"/>
                  </a:solidFill>
                  <a:latin typeface="Calibri"/>
                  <a:cs typeface="Calibri"/>
                </a:rPr>
                <a:pPr algn="l">
                  <a:lnSpc>
                    <a:spcPts val="1000"/>
                  </a:lnSpc>
                </a:pPr>
                <a:t>​</a:t>
              </a:fld>
              <a:endParaRPr lang="en-US" sz="1100" b="0" i="1"/>
            </a:p>
          </xdr:txBody>
        </xdr:sp>
        <xdr:sp macro="" textlink="Translation!#REF!">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8A068AC8-57E1-4533-B13F-C6E9B950106B}" type="TxLink">
                <a:rPr lang="en-US" sz="900" b="0" i="1" u="none" strike="noStrike">
                  <a:solidFill>
                    <a:srgbClr val="000000"/>
                  </a:solidFill>
                  <a:latin typeface="Calibri"/>
                  <a:cs typeface="Calibri"/>
                </a:rPr>
                <a:pPr algn="l"/>
                <a:t>​</a:t>
              </a:fld>
              <a:endParaRPr lang="en-US" sz="1100" b="0" i="1"/>
            </a:p>
          </xdr:txBody>
        </xdr:sp>
        <xdr:sp macro="" textlink="Translation!#REF!">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C6FE9A1-3074-4B02-965B-A0CCA546A188}" type="TxLink">
                <a:rPr lang="en-US" sz="900" b="0" i="1" u="none" strike="noStrike">
                  <a:solidFill>
                    <a:srgbClr val="000000"/>
                  </a:solidFill>
                  <a:latin typeface="Calibri"/>
                  <a:cs typeface="Calibri"/>
                </a:rPr>
                <a:pPr algn="l"/>
                <a:t>​</a:t>
              </a:fld>
              <a:endParaRPr lang="en-US" sz="1100" b="0" i="1"/>
            </a:p>
          </xdr:txBody>
        </xdr:sp>
        <xdr:sp macro="" textlink="Translation!#REF!">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7C5CA5C1-6616-4281-83FD-A8221BF8126D}" type="TxLink">
                <a:rPr lang="en-US" sz="900" b="0" i="1" u="none" strike="noStrike">
                  <a:solidFill>
                    <a:srgbClr val="000000"/>
                  </a:solidFill>
                  <a:latin typeface="Calibri"/>
                  <a:cs typeface="Calibri"/>
                </a:rPr>
                <a:pPr algn="l"/>
                <a:t>​</a:t>
              </a:fld>
              <a:endParaRPr lang="en-US" sz="1100" b="0" i="1"/>
            </a:p>
          </xdr:txBody>
        </xdr:sp>
        <xdr:sp macro="" textlink="Translation!#REF!">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F8E76B51-5EBD-4924-8498-E1991524B0FF}" type="TxLink">
                <a:rPr lang="en-US" sz="900" b="0" i="1" u="none" strike="noStrike">
                  <a:solidFill>
                    <a:srgbClr val="000000"/>
                  </a:solidFill>
                  <a:latin typeface="Calibri"/>
                  <a:cs typeface="Calibri"/>
                </a:rPr>
                <a:pPr algn="l">
                  <a:lnSpc>
                    <a:spcPts val="900"/>
                  </a:lnSpc>
                </a:pPr>
                <a:t>​</a:t>
              </a:fld>
              <a:endParaRPr lang="en-US" sz="1100" b="0" i="1"/>
            </a:p>
          </xdr:txBody>
        </xdr:sp>
        <xdr:sp macro="" textlink="Translation!#REF!">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7A370BF-18C7-4145-B3BB-C19B36DA22AF}" type="TxLink">
                <a:rPr lang="en-US" sz="900" b="0" i="1" u="none" strike="noStrike">
                  <a:solidFill>
                    <a:srgbClr val="000000"/>
                  </a:solidFill>
                  <a:latin typeface="Calibri"/>
                  <a:cs typeface="Calibri"/>
                </a:rPr>
                <a:pPr algn="l"/>
                <a:t>​</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6080369"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0</xdr:colOff>
      <xdr:row>1</xdr:row>
      <xdr:rowOff>514350</xdr:rowOff>
    </xdr:to>
    <xdr:pic>
      <xdr:nvPicPr>
        <xdr:cNvPr id="2608128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6082494"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6082495"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6082496" name="Picture 1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610219</xdr:colOff>
      <xdr:row>2</xdr:row>
      <xdr:rowOff>262805</xdr:rowOff>
    </xdr:from>
    <xdr:to>
      <xdr:col>6</xdr:col>
      <xdr:colOff>731227</xdr:colOff>
      <xdr:row>2</xdr:row>
      <xdr:rowOff>738053</xdr:rowOff>
    </xdr:to>
    <xdr:sp macro="" textlink="tNext">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1FCAEB9-4E5A-4C10-B9B6-38A25861EA2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Previous">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7E30C97-CCAF-4AAA-9C32-D2D285ED514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xdr:from>
      <xdr:col>3</xdr:col>
      <xdr:colOff>123824</xdr:colOff>
      <xdr:row>29</xdr:row>
      <xdr:rowOff>1361</xdr:rowOff>
    </xdr:from>
    <xdr:to>
      <xdr:col>6</xdr:col>
      <xdr:colOff>257174</xdr:colOff>
      <xdr:row>30</xdr:row>
      <xdr:rowOff>50190</xdr:rowOff>
    </xdr:to>
    <xdr:sp macro="[0]!baselineUpdate" textlink="tUpdateBaseline">
      <xdr:nvSpPr>
        <xdr:cNvPr id="2" name="Rounded Rectangle 1"/>
        <xdr:cNvSpPr/>
      </xdr:nvSpPr>
      <xdr:spPr>
        <a:xfrm>
          <a:off x="5095874" y="7459436"/>
          <a:ext cx="2638425"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841DB25-1D3D-4682-B35F-CABE00CC14E7}" type="TxLink">
            <a:rPr lang="az-Cyrl-AZ" sz="1200" b="1" i="0" u="none" strike="noStrike" baseline="0">
              <a:solidFill>
                <a:srgbClr val="EAEAEA"/>
              </a:solidFill>
              <a:latin typeface="Calibri"/>
            </a:rPr>
            <a:pPr algn="ctr" rtl="0">
              <a:defRPr sz="1000"/>
            </a:pPr>
            <a:t>Update Baseline View</a:t>
          </a:fld>
          <a:endParaRPr lang="az-Cyrl-AZ" sz="1200" b="1" i="0" u="none" strike="noStrike" baseline="0">
            <a:solidFill>
              <a:srgbClr val="EAEAEA"/>
            </a:solidFill>
            <a:latin typeface="Calibri"/>
          </a:endParaRPr>
        </a:p>
      </xdr:txBody>
    </xdr:sp>
    <xdr:clientData/>
  </xdr:twoCellAnchor>
  <xdr:twoCellAnchor>
    <xdr:from>
      <xdr:col>3</xdr:col>
      <xdr:colOff>190500</xdr:colOff>
      <xdr:row>55</xdr:row>
      <xdr:rowOff>57149</xdr:rowOff>
    </xdr:from>
    <xdr:to>
      <xdr:col>6</xdr:col>
      <xdr:colOff>333376</xdr:colOff>
      <xdr:row>56</xdr:row>
      <xdr:rowOff>141754</xdr:rowOff>
    </xdr:to>
    <xdr:sp macro="[0]!upgradeUpdate" textlink="tUpdateUpgrade">
      <xdr:nvSpPr>
        <xdr:cNvPr id="18" name="Rounded Rectangle 17"/>
        <xdr:cNvSpPr/>
      </xdr:nvSpPr>
      <xdr:spPr>
        <a:xfrm>
          <a:off x="5162550" y="12468224"/>
          <a:ext cx="2647951"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41AE47F-F2B1-4533-9C80-3543F26C21A4}" type="TxLink">
            <a:rPr lang="az-Cyrl-AZ" sz="1200" b="1" i="0" u="none" strike="noStrike" baseline="0">
              <a:solidFill>
                <a:srgbClr val="EAEAEA"/>
              </a:solidFill>
              <a:latin typeface="Calibri"/>
            </a:rPr>
            <a:pPr algn="ctr" rtl="0">
              <a:defRPr sz="1000"/>
            </a:pPr>
            <a:t>Update Upgrade View</a:t>
          </a:fld>
          <a:endParaRPr lang="az-Cyrl-AZ" sz="1200" b="1" i="0" u="none" strike="noStrike" baseline="0">
            <a:solidFill>
              <a:srgbClr val="EAEAEA"/>
            </a:solidFill>
            <a:latin typeface="Calibri"/>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581025</xdr:colOff>
      <xdr:row>2</xdr:row>
      <xdr:rowOff>333375</xdr:rowOff>
    </xdr:from>
    <xdr:to>
      <xdr:col>3</xdr:col>
      <xdr:colOff>2200275</xdr:colOff>
      <xdr:row>2</xdr:row>
      <xdr:rowOff>647700</xdr:rowOff>
    </xdr:to>
    <xdr:grpSp>
      <xdr:nvGrpSpPr>
        <xdr:cNvPr id="26082502" name="Group 2"/>
        <xdr:cNvGrpSpPr>
          <a:grpSpLocks/>
        </xdr:cNvGrpSpPr>
      </xdr:nvGrpSpPr>
      <xdr:grpSpPr bwMode="auto">
        <a:xfrm>
          <a:off x="1857375" y="1133475"/>
          <a:ext cx="6391275"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6831" y="1171575"/>
            <a:ext cx="30803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grpSp>
        <xdr:nvGrpSpPr>
          <xdr:cNvPr id="26082510" name="Group 8"/>
          <xdr:cNvGrpSpPr>
            <a:grpSpLocks/>
          </xdr:cNvGrpSpPr>
        </xdr:nvGrpSpPr>
        <xdr:grpSpPr bwMode="auto">
          <a:xfrm>
            <a:off x="1866902" y="1181100"/>
            <a:ext cx="6667498" cy="304801"/>
            <a:chOff x="1883372" y="1152525"/>
            <a:chExt cx="6847643" cy="304801"/>
          </a:xfrm>
        </xdr:grpSpPr>
        <xdr:grpSp>
          <xdr:nvGrpSpPr>
            <xdr:cNvPr id="26082511"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61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1</a:t>
                </a:r>
              </a:p>
            </xdr:txBody>
          </xdr:sp>
          <xdr:sp macro="" textlink="">
            <xdr:nvSpPr>
              <xdr:cNvPr id="33" name="Rounded Rectangle 32">
                <a:hlinkClick xmlns:r="http://schemas.openxmlformats.org/officeDocument/2006/relationships" r:id="rId6"/>
              </xdr:cNvPr>
              <xdr:cNvSpPr/>
            </xdr:nvSpPr>
            <xdr:spPr bwMode="auto">
              <a:xfrm>
                <a:off x="5444969"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36" name="Rounded Rectangle 35">
                <a:hlinkClick xmlns:r="http://schemas.openxmlformats.org/officeDocument/2006/relationships" r:id="rId7"/>
              </xdr:cNvPr>
              <xdr:cNvSpPr/>
            </xdr:nvSpPr>
            <xdr:spPr bwMode="auto">
              <a:xfrm>
                <a:off x="7087995"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8" name="Straight Connector 7"/>
              <xdr:cNvCxnSpPr>
                <a:stCxn id="4" idx="3"/>
              </xdr:cNvCxnSpPr>
            </xdr:nvCxnSpPr>
            <xdr:spPr>
              <a:xfrm>
                <a:off x="2475276" y="1552575"/>
                <a:ext cx="133687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40918" y="1552575"/>
                <a:ext cx="134707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8302" y="1552575"/>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4861" y="1152525"/>
              <a:ext cx="3061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44" name="Straight Connector 43"/>
            <xdr:cNvCxnSpPr>
              <a:endCxn id="42" idx="1"/>
            </xdr:cNvCxnSpPr>
          </xdr:nvCxnSpPr>
          <xdr:spPr>
            <a:xfrm>
              <a:off x="7098194" y="1295400"/>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editAs="absolute">
    <xdr:from>
      <xdr:col>0</xdr:col>
      <xdr:colOff>1085850</xdr:colOff>
      <xdr:row>2</xdr:row>
      <xdr:rowOff>609600</xdr:rowOff>
    </xdr:from>
    <xdr:to>
      <xdr:col>4</xdr:col>
      <xdr:colOff>257175</xdr:colOff>
      <xdr:row>3</xdr:row>
      <xdr:rowOff>76200</xdr:rowOff>
    </xdr:to>
    <xdr:grpSp>
      <xdr:nvGrpSpPr>
        <xdr:cNvPr id="26082503" name="Group 44"/>
        <xdr:cNvGrpSpPr>
          <a:grpSpLocks/>
        </xdr:cNvGrpSpPr>
      </xdr:nvGrpSpPr>
      <xdr:grpSpPr bwMode="auto">
        <a:xfrm>
          <a:off x="1085850" y="1409700"/>
          <a:ext cx="7905750" cy="714375"/>
          <a:chOff x="1095375" y="1409700"/>
          <a:chExt cx="8181975" cy="595313"/>
        </a:xfrm>
      </xdr:grpSpPr>
      <xdr:sp macro="" textlink="tDescribeRoad">
        <xdr:nvSpPr>
          <xdr:cNvPr id="46" name="TextBox 45"/>
          <xdr:cNvSpPr txBox="1"/>
        </xdr:nvSpPr>
        <xdr:spPr bwMode="auto">
          <a:xfrm>
            <a:off x="109537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8159084-FB67-4654-8F1E-59C3848FCC8E}"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7" name="TextBox 46"/>
          <xdr:cNvSpPr txBox="1"/>
        </xdr:nvSpPr>
        <xdr:spPr bwMode="auto">
          <a:xfrm>
            <a:off x="2712054" y="1433513"/>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355F1D-5460-4A56-B10E-FA885DA89BD9}"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8" name="TextBox 47"/>
          <xdr:cNvSpPr txBox="1"/>
        </xdr:nvSpPr>
        <xdr:spPr bwMode="auto">
          <a:xfrm>
            <a:off x="436816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E68A14E7-2F64-4335-A385-5A5863E9FF02}"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9" name="TextBox 48"/>
          <xdr:cNvSpPr txBox="1"/>
        </xdr:nvSpPr>
        <xdr:spPr bwMode="auto">
          <a:xfrm>
            <a:off x="6004560" y="1409700"/>
            <a:ext cx="17054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5E68D3D-5675-45FD-88A7-7FF5DE3A1CBA}"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50" name="TextBox 49"/>
          <xdr:cNvSpPr txBox="1"/>
        </xdr:nvSpPr>
        <xdr:spPr bwMode="auto">
          <a:xfrm>
            <a:off x="7562093"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E13F58A-A3C4-46BC-A3B9-53721C5F793A}"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528">
      <xdr:nvSpPr>
        <xdr:cNvPr id="3" name="Rounded Rectangle 2"/>
        <xdr:cNvSpPr/>
      </xdr:nvSpPr>
      <xdr:spPr>
        <a:xfrm>
          <a:off x="1066799" y="5467350"/>
          <a:ext cx="4619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1EF2C8A1-D239-4676-A509-71C7E9476FB8}" type="TxLink">
            <a:rPr lang="en-US" sz="2400" b="0" i="0" u="none" strike="noStrike">
              <a:solidFill>
                <a:srgbClr val="000000"/>
              </a:solidFill>
              <a:latin typeface="Calibri"/>
            </a:rPr>
            <a:pPr algn="ct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529">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2C75E4C8-6802-4F8F-BBB9-EA92D96C5C53}" type="TxLink">
            <a:rPr lang="en-US" sz="2400" b="0" i="0" u="none" strike="noStrike">
              <a:solidFill>
                <a:srgbClr val="000000"/>
              </a:solidFill>
              <a:latin typeface="Calibri"/>
            </a:rPr>
            <a:pPr algn="ctr"/>
            <a:t>CIE Method</a:t>
          </a:fld>
          <a:endParaRPr lang="en-US" sz="8000"/>
        </a:p>
      </xdr:txBody>
    </xdr:sp>
    <xdr:clientData/>
  </xdr:twoCellAnchor>
  <xdr:twoCellAnchor editAs="absolute">
    <xdr:from>
      <xdr:col>7</xdr:col>
      <xdr:colOff>628537</xdr:colOff>
      <xdr:row>2</xdr:row>
      <xdr:rowOff>252046</xdr:rowOff>
    </xdr:from>
    <xdr:to>
      <xdr:col>9</xdr:col>
      <xdr:colOff>16120</xdr:colOff>
      <xdr:row>2</xdr:row>
      <xdr:rowOff>727294</xdr:rowOff>
    </xdr:to>
    <xdr:sp macro="" textlink="tNext">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9C4F886-9D1B-4AE5-A59F-9B65788F4821}"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Previous">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78191FD-D8C4-4A09-8188-F4834E663B98}"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552450</xdr:colOff>
      <xdr:row>2</xdr:row>
      <xdr:rowOff>323850</xdr:rowOff>
    </xdr:from>
    <xdr:to>
      <xdr:col>6</xdr:col>
      <xdr:colOff>2095500</xdr:colOff>
      <xdr:row>2</xdr:row>
      <xdr:rowOff>628650</xdr:rowOff>
    </xdr:to>
    <xdr:grpSp>
      <xdr:nvGrpSpPr>
        <xdr:cNvPr id="26085496" name="Group 3"/>
        <xdr:cNvGrpSpPr>
          <a:grpSpLocks/>
        </xdr:cNvGrpSpPr>
      </xdr:nvGrpSpPr>
      <xdr:grpSpPr bwMode="auto">
        <a:xfrm>
          <a:off x="1828800" y="1123950"/>
          <a:ext cx="6629400" cy="304800"/>
          <a:chOff x="1733199" y="1103666"/>
          <a:chExt cx="6625502" cy="304800"/>
        </a:xfrm>
      </xdr:grpSpPr>
      <xdr:grpSp>
        <xdr:nvGrpSpPr>
          <xdr:cNvPr id="26085504"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6085497" name="Picture 1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990600</xdr:colOff>
      <xdr:row>2</xdr:row>
      <xdr:rowOff>771525</xdr:rowOff>
    </xdr:from>
    <xdr:to>
      <xdr:col>7</xdr:col>
      <xdr:colOff>676275</xdr:colOff>
      <xdr:row>2</xdr:row>
      <xdr:rowOff>1485900</xdr:rowOff>
    </xdr:to>
    <xdr:grpSp>
      <xdr:nvGrpSpPr>
        <xdr:cNvPr id="26085498" name="Group 44"/>
        <xdr:cNvGrpSpPr>
          <a:grpSpLocks/>
        </xdr:cNvGrpSpPr>
      </xdr:nvGrpSpPr>
      <xdr:grpSpPr bwMode="auto">
        <a:xfrm>
          <a:off x="990600" y="1571625"/>
          <a:ext cx="8277225" cy="714375"/>
          <a:chOff x="1095375" y="1409700"/>
          <a:chExt cx="7531921" cy="595313"/>
        </a:xfrm>
      </xdr:grpSpPr>
      <xdr:sp macro="" textlink="tDescribeRoad">
        <xdr:nvSpPr>
          <xdr:cNvPr id="28" name="TextBox 27"/>
          <xdr:cNvSpPr txBox="1"/>
        </xdr:nvSpPr>
        <xdr:spPr bwMode="auto">
          <a:xfrm>
            <a:off x="1095375"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D0DEB9A8-8097-4199-89B6-7497D314C16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34" name="TextBox 33"/>
          <xdr:cNvSpPr txBox="1"/>
        </xdr:nvSpPr>
        <xdr:spPr bwMode="auto">
          <a:xfrm>
            <a:off x="2568823" y="1433513"/>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7E7E1EA-5485-4434-AD38-74DBB380F138}"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5" name="TextBox 34"/>
          <xdr:cNvSpPr txBox="1"/>
        </xdr:nvSpPr>
        <xdr:spPr bwMode="auto">
          <a:xfrm>
            <a:off x="3981600"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CEAC0B-4C2F-4BFF-8167-538F3C2F627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6" name="TextBox 35"/>
          <xdr:cNvSpPr txBox="1"/>
        </xdr:nvSpPr>
        <xdr:spPr bwMode="auto">
          <a:xfrm>
            <a:off x="5420379"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462B997-252B-4F0F-8814-40A1CAD1AFE7}"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7" name="TextBox 36"/>
          <xdr:cNvSpPr txBox="1"/>
        </xdr:nvSpPr>
        <xdr:spPr bwMode="auto">
          <a:xfrm>
            <a:off x="6911162"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D219118-AA09-4A2A-A241-943FC0FFBC28}"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28575</xdr:colOff>
      <xdr:row>32</xdr:row>
      <xdr:rowOff>66675</xdr:rowOff>
    </xdr:from>
    <xdr:to>
      <xdr:col>15</xdr:col>
      <xdr:colOff>114300</xdr:colOff>
      <xdr:row>32</xdr:row>
      <xdr:rowOff>361950</xdr:rowOff>
    </xdr:to>
    <xdr:sp macro="" textlink="tBlue">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806E622A-8334-4259-8D82-E78DF5B03133}" type="TxLink">
            <a:rPr lang="en-US" sz="1100" b="0" i="0" u="none" strike="noStrike">
              <a:solidFill>
                <a:srgbClr val="000000"/>
              </a:solidFill>
              <a:latin typeface="Calibri"/>
            </a:rPr>
            <a:pPr algn="l"/>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1314450</xdr:colOff>
      <xdr:row>6</xdr:row>
      <xdr:rowOff>152400</xdr:rowOff>
    </xdr:to>
    <xdr:sp macro="" textlink="Translation!B555">
      <xdr:nvSpPr>
        <xdr:cNvPr id="3" name="Rounded Rectangle 2">
          <a:hlinkClick xmlns:r="http://schemas.openxmlformats.org/officeDocument/2006/relationships" r:id="rId1"/>
        </xdr:cNvPr>
        <xdr:cNvSpPr/>
      </xdr:nvSpPr>
      <xdr:spPr>
        <a:xfrm>
          <a:off x="695325" y="3733248"/>
          <a:ext cx="205740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1F3ACDE-6369-4D35-A932-44190103A1E3}" type="TxLink">
            <a:rPr lang="az-Cyrl-AZ" sz="1400" b="0" i="1" u="none" strike="noStrike" baseline="0">
              <a:solidFill>
                <a:srgbClr val="EAEAEA"/>
              </a:solidFill>
              <a:latin typeface="Calibri"/>
            </a:rPr>
            <a:pPr algn="ctr" rtl="0">
              <a:defRPr sz="1000"/>
            </a:pPr>
            <a:t>Add a fixture</a:t>
          </a:fld>
          <a:endParaRPr lang="az-Cyrl-AZ" sz="1400" b="0" i="1" u="none" strike="noStrike" baseline="0">
            <a:solidFill>
              <a:srgbClr val="EAEAEA"/>
            </a:solidFill>
            <a:latin typeface="Calibri"/>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DeleteFixture">
      <xdr:nvSpPr>
        <xdr:cNvPr id="29" name="Rounded Rectangle 28">
          <a:hlinkClick xmlns:r="http://schemas.openxmlformats.org/officeDocument/2006/relationships" r:id="rId2"/>
        </xdr:cNvPr>
        <xdr:cNvSpPr/>
      </xdr:nvSpPr>
      <xdr:spPr>
        <a:xfrm>
          <a:off x="685800" y="4152900"/>
          <a:ext cx="2076450"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C2487E8-ACED-43C8-A143-2319A14B1ACC}" type="TxLink">
            <a:rPr lang="en-US" sz="1400" b="0" i="1" u="none" strike="noStrike">
              <a:solidFill>
                <a:srgbClr val="000000"/>
              </a:solidFill>
              <a:latin typeface="Calibri"/>
              <a:ea typeface="+mn-ea"/>
              <a:cs typeface="+mn-cs"/>
            </a:rPr>
            <a:pPr marL="0" indent="0" algn="ctr"/>
            <a:t>Delete a Fixture</a:t>
          </a:fld>
          <a:endParaRPr lang="en-US" sz="18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5</xdr:col>
      <xdr:colOff>392093</xdr:colOff>
      <xdr:row>3</xdr:row>
      <xdr:rowOff>281828</xdr:rowOff>
    </xdr:from>
    <xdr:to>
      <xdr:col>7</xdr:col>
      <xdr:colOff>193733</xdr:colOff>
      <xdr:row>3</xdr:row>
      <xdr:rowOff>761472</xdr:rowOff>
    </xdr:to>
    <xdr:sp macro="" textlink="tNext">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C846091-44AC-4D2B-829B-71AF15B09C0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120463</xdr:colOff>
      <xdr:row>3</xdr:row>
      <xdr:rowOff>216833</xdr:rowOff>
    </xdr:from>
    <xdr:to>
      <xdr:col>1</xdr:col>
      <xdr:colOff>696978</xdr:colOff>
      <xdr:row>3</xdr:row>
      <xdr:rowOff>692081</xdr:rowOff>
    </xdr:to>
    <xdr:sp macro="" textlink="tPrevious">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00811527-9D77-4ED2-A693-525E5CCFF9D1}"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314325</xdr:colOff>
      <xdr:row>3</xdr:row>
      <xdr:rowOff>285750</xdr:rowOff>
    </xdr:from>
    <xdr:to>
      <xdr:col>4</xdr:col>
      <xdr:colOff>2628900</xdr:colOff>
      <xdr:row>3</xdr:row>
      <xdr:rowOff>600075</xdr:rowOff>
    </xdr:to>
    <xdr:grpSp>
      <xdr:nvGrpSpPr>
        <xdr:cNvPr id="26086540" name="Group 11889471"/>
        <xdr:cNvGrpSpPr>
          <a:grpSpLocks/>
        </xdr:cNvGrpSpPr>
      </xdr:nvGrpSpPr>
      <xdr:grpSpPr bwMode="auto">
        <a:xfrm>
          <a:off x="1748678" y="1126191"/>
          <a:ext cx="6808134" cy="314325"/>
          <a:chOff x="1578326" y="1204519"/>
          <a:chExt cx="7093640" cy="314326"/>
        </a:xfrm>
      </xdr:grpSpPr>
      <xdr:grpSp>
        <xdr:nvGrpSpPr>
          <xdr:cNvPr id="26086552"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2</xdr:col>
      <xdr:colOff>3280682</xdr:colOff>
      <xdr:row>12</xdr:row>
      <xdr:rowOff>34018</xdr:rowOff>
    </xdr:to>
    <xdr:cxnSp macro="">
      <xdr:nvCxnSpPr>
        <xdr:cNvPr id="39" name="Straight Connector 38"/>
        <xdr:cNvCxnSpPr/>
      </xdr:nvCxnSpPr>
      <xdr:spPr>
        <a:xfrm>
          <a:off x="718457" y="5701393"/>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Yellow">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CF220915-F566-487D-8C7C-6E1C9B476F8B}" type="TxLink">
            <a:rPr lang="en-US" sz="1100" b="0" i="0" u="none" strike="noStrike">
              <a:solidFill>
                <a:srgbClr val="000000"/>
              </a:solidFill>
              <a:latin typeface="Calibri"/>
            </a:rPr>
            <a:pPr algn="l"/>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4</xdr:col>
      <xdr:colOff>3003097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6086545" name="Picture 18"/>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219075</xdr:colOff>
      <xdr:row>3</xdr:row>
      <xdr:rowOff>685800</xdr:rowOff>
    </xdr:from>
    <xdr:to>
      <xdr:col>5</xdr:col>
      <xdr:colOff>438150</xdr:colOff>
      <xdr:row>3</xdr:row>
      <xdr:rowOff>1371600</xdr:rowOff>
    </xdr:to>
    <xdr:grpSp>
      <xdr:nvGrpSpPr>
        <xdr:cNvPr id="26086546" name="Group 44"/>
        <xdr:cNvGrpSpPr>
          <a:grpSpLocks/>
        </xdr:cNvGrpSpPr>
      </xdr:nvGrpSpPr>
      <xdr:grpSpPr bwMode="auto">
        <a:xfrm>
          <a:off x="925046" y="1526241"/>
          <a:ext cx="8455398" cy="685800"/>
          <a:chOff x="1095375" y="1409700"/>
          <a:chExt cx="8181975" cy="571501"/>
        </a:xfrm>
      </xdr:grpSpPr>
      <xdr:sp macro="" textlink="tDescribeRoad">
        <xdr:nvSpPr>
          <xdr:cNvPr id="35" name="TextBox 34"/>
          <xdr:cNvSpPr txBox="1"/>
        </xdr:nvSpPr>
        <xdr:spPr bwMode="auto">
          <a:xfrm>
            <a:off x="1095375"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85C1BAF-DA1A-4765-9DA0-08BE2EBFA1C1}"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5" name="TextBox 44"/>
          <xdr:cNvSpPr txBox="1"/>
        </xdr:nvSpPr>
        <xdr:spPr bwMode="auto">
          <a:xfrm>
            <a:off x="2717028" y="1409700"/>
            <a:ext cx="1704578"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4FCA2CC4-8EB7-4320-924E-A93E26F95AC0}"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6" name="TextBox 45"/>
          <xdr:cNvSpPr txBox="1"/>
        </xdr:nvSpPr>
        <xdr:spPr bwMode="auto">
          <a:xfrm>
            <a:off x="4366322" y="1409700"/>
            <a:ext cx="1723006"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3F34A48-0275-4697-9101-87DFDF7CDD76}"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7" name="TextBox 46"/>
          <xdr:cNvSpPr txBox="1"/>
        </xdr:nvSpPr>
        <xdr:spPr bwMode="auto">
          <a:xfrm>
            <a:off x="5997189"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5C4D2B6-D250-4600-B2CB-4E2B2243801E}"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48" name="TextBox 47"/>
          <xdr:cNvSpPr txBox="1"/>
        </xdr:nvSpPr>
        <xdr:spPr bwMode="auto">
          <a:xfrm>
            <a:off x="7563558"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D0D4DC4-29FA-4A8A-881C-00225EE8B030}"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2257425</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6087524"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Next">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A55F9CE-B7DA-4B22-86E7-422FEE08B850}"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Previous">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002581D-ACCB-45EE-BD05-330A700B8344}"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6087527" name="Group 46"/>
        <xdr:cNvGrpSpPr>
          <a:grpSpLocks/>
        </xdr:cNvGrpSpPr>
      </xdr:nvGrpSpPr>
      <xdr:grpSpPr bwMode="auto">
        <a:xfrm>
          <a:off x="1724025" y="1143000"/>
          <a:ext cx="6848475" cy="304800"/>
          <a:chOff x="1885648" y="1152525"/>
          <a:chExt cx="6845185" cy="304801"/>
        </a:xfrm>
      </xdr:grpSpPr>
      <xdr:grpSp>
        <xdr:nvGrpSpPr>
          <xdr:cNvPr id="26087535"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xdr:from>
      <xdr:col>0</xdr:col>
      <xdr:colOff>1009650</xdr:colOff>
      <xdr:row>2</xdr:row>
      <xdr:rowOff>752475</xdr:rowOff>
    </xdr:from>
    <xdr:to>
      <xdr:col>7</xdr:col>
      <xdr:colOff>114300</xdr:colOff>
      <xdr:row>2</xdr:row>
      <xdr:rowOff>1438275</xdr:rowOff>
    </xdr:to>
    <xdr:grpSp>
      <xdr:nvGrpSpPr>
        <xdr:cNvPr id="26087529" name="Group 44"/>
        <xdr:cNvGrpSpPr>
          <a:grpSpLocks/>
        </xdr:cNvGrpSpPr>
      </xdr:nvGrpSpPr>
      <xdr:grpSpPr bwMode="auto">
        <a:xfrm>
          <a:off x="1009650" y="1571625"/>
          <a:ext cx="8181975" cy="685800"/>
          <a:chOff x="1095375" y="1409700"/>
          <a:chExt cx="8181975" cy="571501"/>
        </a:xfrm>
      </xdr:grpSpPr>
      <xdr:sp macro="" textlink="tDescribeRoad">
        <xdr:nvSpPr>
          <xdr:cNvPr id="23" name="TextBox 22"/>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10D157E-0EFA-4365-973C-51CAD4172C2B}"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4" name="TextBox 23"/>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4E47F7-6CAF-4718-ABFA-C6BA15D5108E}"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BB5D1AB-3D8B-4C5B-B6B3-4AB3DE2C1FF7}"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47EBBB7-5CE6-42D1-9BCB-144523A5F8AD}"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FFFCFC92-18C9-4950-869F-CFEF8F78C197}"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6088548"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Previous">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C0FF47-879C-4BFA-8080-0967FE3F02A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5</a:t>
          </a:r>
        </a:p>
      </xdr:txBody>
    </xdr: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CalculateScenario">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AA92C82-593C-4C7B-804B-CD422F57F349}" type="TxLink">
            <a:rPr lang="az-Cyrl-AZ" sz="1600" b="1" i="0" u="none" strike="noStrike" baseline="0">
              <a:solidFill>
                <a:srgbClr val="EAEAEA"/>
              </a:solidFill>
              <a:latin typeface="Calibri"/>
            </a:rPr>
            <a:pPr algn="ctr" rtl="0">
              <a:defRPr sz="1000"/>
            </a:pPr>
            <a:t>Calculate Scenario Results </a:t>
          </a:fld>
          <a:endParaRPr lang="az-Cyrl-AZ" sz="1600" b="1" i="0" u="none" strike="noStrike" baseline="0">
            <a:solidFill>
              <a:srgbClr val="EAEAEA"/>
            </a:solidFill>
            <a:latin typeface="Calibri"/>
          </a:endParaRPr>
        </a:p>
      </xdr:txBody>
    </xdr:sp>
    <xdr:clientData/>
  </xdr:twoCellAnchor>
  <xdr:twoCellAnchor>
    <xdr:from>
      <xdr:col>0</xdr:col>
      <xdr:colOff>1085850</xdr:colOff>
      <xdr:row>2</xdr:row>
      <xdr:rowOff>752475</xdr:rowOff>
    </xdr:from>
    <xdr:to>
      <xdr:col>5</xdr:col>
      <xdr:colOff>295275</xdr:colOff>
      <xdr:row>2</xdr:row>
      <xdr:rowOff>1438275</xdr:rowOff>
    </xdr:to>
    <xdr:grpSp>
      <xdr:nvGrpSpPr>
        <xdr:cNvPr id="26088562" name="Group 44"/>
        <xdr:cNvGrpSpPr>
          <a:grpSpLocks/>
        </xdr:cNvGrpSpPr>
      </xdr:nvGrpSpPr>
      <xdr:grpSpPr bwMode="auto">
        <a:xfrm>
          <a:off x="1085850" y="1552575"/>
          <a:ext cx="8181975" cy="685800"/>
          <a:chOff x="1095375" y="1409700"/>
          <a:chExt cx="8181975" cy="571501"/>
        </a:xfrm>
      </xdr:grpSpPr>
      <xdr:sp macro="" textlink="tDescribeRoad">
        <xdr:nvSpPr>
          <xdr:cNvPr id="28" name="TextBox 27"/>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06F3853-6FE5-4064-918C-19967DA302F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9" name="TextBox 28"/>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E7CF77-D10A-4570-805A-18567DCAD175}"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C75B4EB1-9300-4D0A-B62A-913B8C1A4DD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1458DB7-254D-4B78-859B-F022C26A2F8B}"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66933FC-56F5-437E-AFE8-5FCF59C1FCAC}"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DeleteFixture">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4432FBC-C400-4B9B-961A-B2465D5DB248}" type="TxLink">
            <a:rPr lang="en-US" sz="1400" b="0" i="0" u="none" strike="noStrike">
              <a:solidFill>
                <a:schemeClr val="bg1"/>
              </a:solidFill>
              <a:latin typeface="Calibri"/>
              <a:ea typeface="+mn-ea"/>
              <a:cs typeface="+mn-cs"/>
            </a:rPr>
            <a:pPr marL="0" indent="0" algn="ctr"/>
            <a:t>Delete a Fixture</a:t>
          </a:fld>
          <a:endParaRPr lang="en-US" sz="1800" b="1" i="0">
            <a:solidFill>
              <a:schemeClr val="bg1"/>
            </a:solidFill>
            <a:latin typeface="+mn-lt"/>
            <a:ea typeface="+mn-ea"/>
            <a:cs typeface="+mn-cs"/>
          </a:endParaRPr>
        </a:p>
      </xdr:txBody>
    </xdr:sp>
    <xdr:clientData/>
  </xdr:twoCellAnchor>
  <xdr:twoCellAnchor editAs="absolute">
    <xdr:from>
      <xdr:col>0</xdr:col>
      <xdr:colOff>209550</xdr:colOff>
      <xdr:row>1</xdr:row>
      <xdr:rowOff>0</xdr:rowOff>
    </xdr:from>
    <xdr:to>
      <xdr:col>1</xdr:col>
      <xdr:colOff>1438277</xdr:colOff>
      <xdr:row>1</xdr:row>
      <xdr:rowOff>647700</xdr:rowOff>
    </xdr:to>
    <xdr:sp macro="" textlink="tPrevious">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A02FD55-5C95-4FD7-B068-39E72467590F}" type="TxLink">
            <a:rPr lang="en-US" sz="1600" b="1" i="1" u="none" strike="noStrike">
              <a:solidFill>
                <a:srgbClr val="000000"/>
              </a:solidFill>
              <a:latin typeface="Calibri"/>
              <a:ea typeface="+mn-ea"/>
              <a:cs typeface="+mn-cs"/>
            </a:rPr>
            <a:pPr marL="0" indent="0" algn="ctr"/>
            <a:t>Previous</a:t>
          </a:fld>
          <a:endParaRPr lang="en-US" sz="1800" b="1" i="1">
            <a:solidFill>
              <a:schemeClr val="tx1">
                <a:lumMod val="85000"/>
                <a:lumOff val="1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3</xdr:row>
          <xdr:rowOff>47625</xdr:rowOff>
        </xdr:from>
        <xdr:to>
          <xdr:col>2</xdr:col>
          <xdr:colOff>1981200</xdr:colOff>
          <xdr:row>17</xdr:row>
          <xdr:rowOff>171450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0</xdr:col>
      <xdr:colOff>5772150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0</xdr:col>
      <xdr:colOff>5810250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AddFiles">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03414F-8817-4F63-A2B1-F5D723D789FF}" type="TxLink">
            <a:rPr lang="az-Cyrl-AZ" sz="1200" b="1" i="0" u="none" strike="noStrike" baseline="0">
              <a:solidFill>
                <a:srgbClr val="EAEAEA"/>
              </a:solidFill>
              <a:latin typeface="Calibri"/>
            </a:rPr>
            <a:pPr algn="ctr" rtl="0">
              <a:defRPr sz="1000"/>
            </a:pPr>
            <a:t>1) Add files to list below</a:t>
          </a:fld>
          <a:endParaRPr lang="az-Cyrl-AZ" sz="1200" b="1" i="0" u="none" strike="noStrike" baseline="0">
            <a:solidFill>
              <a:srgbClr val="EAEAEA"/>
            </a:solidFill>
            <a:latin typeface="Calibri"/>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BeginUpload">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293CF53-38A4-45BA-B400-1B5417FE8395}" type="TxLink">
            <a:rPr lang="az-Cyrl-AZ" sz="1200" b="1" i="0" u="none" strike="noStrike" baseline="0">
              <a:solidFill>
                <a:srgbClr val="EAEAEA"/>
              </a:solidFill>
              <a:latin typeface="Calibri"/>
            </a:rPr>
            <a:pPr algn="ctr" rtl="0">
              <a:defRPr sz="1000"/>
            </a:pPr>
            <a:t>2) Begin upload of IES files listed below</a:t>
          </a:fld>
          <a:endParaRPr lang="az-Cyrl-AZ" sz="1200" b="1" i="0" u="none" strike="noStrike" baseline="0">
            <a:solidFill>
              <a:srgbClr val="EAEAEA"/>
            </a:solidFill>
            <a:latin typeface="Calibri"/>
          </a:endParaRPr>
        </a:p>
      </xdr:txBody>
    </xdr:sp>
    <xdr:clientData/>
  </xdr:twoCellAnchor>
  <xdr:twoCellAnchor editAs="absolute">
    <xdr:from>
      <xdr:col>0</xdr:col>
      <xdr:colOff>76197</xdr:colOff>
      <xdr:row>0</xdr:row>
      <xdr:rowOff>400050</xdr:rowOff>
    </xdr:from>
    <xdr:to>
      <xdr:col>0</xdr:col>
      <xdr:colOff>1419225</xdr:colOff>
      <xdr:row>0</xdr:row>
      <xdr:rowOff>1047750</xdr:rowOff>
    </xdr:to>
    <xdr:sp macro="" textlink="tPrevious">
      <xdr:nvSpPr>
        <xdr:cNvPr id="7" name="Right Arrow 6">
          <a:hlinkClick xmlns:r="http://schemas.openxmlformats.org/officeDocument/2006/relationships" r:id="rId1"/>
        </xdr:cNvPr>
        <xdr:cNvSpPr/>
      </xdr:nvSpPr>
      <xdr:spPr>
        <a:xfrm flipH="1">
          <a:off x="76197" y="400050"/>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7E3E1AC-3299-4A8F-98DC-7B1AE293DF57}" type="TxLink">
            <a:rPr lang="en-US" sz="1200" b="0" i="1" u="none" strike="noStrike">
              <a:solidFill>
                <a:srgbClr val="000000"/>
              </a:solidFill>
              <a:latin typeface="Calibri"/>
              <a:ea typeface="+mn-ea"/>
              <a:cs typeface="+mn-cs"/>
            </a:rPr>
            <a:pPr marL="0" indent="0" algn="ctr"/>
            <a:t>Previous</a:t>
          </a:fld>
          <a:endParaRPr lang="en-US" sz="1400" b="1" i="1">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REF!">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C046F3F-DBBA-45C3-9EBF-D570EDCB3AD7}" type="TxLink">
            <a:rPr lang="en-US" sz="1600" b="1" i="0" u="none" strike="noStrike" baseline="0">
              <a:solidFill>
                <a:srgbClr val="EAEAEA"/>
              </a:solidFill>
              <a:latin typeface="Calibri"/>
            </a:rPr>
            <a:pPr algn="ctr" rtl="0">
              <a:defRPr sz="1000"/>
            </a:pPr>
            <a:t>​</a:t>
          </a:fld>
          <a:endParaRPr lang="en-US" sz="1600" b="1" i="0" u="none" strike="noStrike" baseline="0">
            <a:solidFill>
              <a:srgbClr val="EAEAEA"/>
            </a:solidFill>
            <a:latin typeface="Calibri"/>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GoBack">
      <xdr:nvSpPr>
        <xdr:cNvPr id="46" name="Right Arrow 45">
          <a:hlinkClick xmlns:r="http://schemas.openxmlformats.org/officeDocument/2006/relationships" r:id="rId1"/>
        </xdr:cNvPr>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C72109C-8459-4233-8B1F-516EEC9E606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123825</xdr:colOff>
      <xdr:row>52</xdr:row>
      <xdr:rowOff>1057275</xdr:rowOff>
    </xdr:from>
    <xdr:to>
      <xdr:col>0</xdr:col>
      <xdr:colOff>1405190</xdr:colOff>
      <xdr:row>52</xdr:row>
      <xdr:rowOff>1532523</xdr:rowOff>
    </xdr:to>
    <xdr:sp macro="[0]!ActivateLastSheet" textlink="GoBack">
      <xdr:nvSpPr>
        <xdr:cNvPr id="29" name="Right Arrow 28">
          <a:hlinkClick xmlns:r="http://schemas.openxmlformats.org/officeDocument/2006/relationships" r:id="rId1"/>
        </xdr:cNvPr>
        <xdr:cNvSpPr/>
      </xdr:nvSpPr>
      <xdr:spPr>
        <a:xfrm flipH="1">
          <a:off x="123825" y="15592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97A11F-D5D6-4BC8-8B86-38ADCEDD0C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9525</xdr:colOff>
      <xdr:row>67</xdr:row>
      <xdr:rowOff>942975</xdr:rowOff>
    </xdr:from>
    <xdr:to>
      <xdr:col>0</xdr:col>
      <xdr:colOff>1290890</xdr:colOff>
      <xdr:row>67</xdr:row>
      <xdr:rowOff>1418223</xdr:rowOff>
    </xdr:to>
    <xdr:sp macro="[0]!ActivateLastSheet" textlink="GoBack">
      <xdr:nvSpPr>
        <xdr:cNvPr id="30" name="Right Arrow 29">
          <a:hlinkClick xmlns:r="http://schemas.openxmlformats.org/officeDocument/2006/relationships" r:id="rId1"/>
        </xdr:cNvPr>
        <xdr:cNvSpPr/>
      </xdr:nvSpPr>
      <xdr:spPr>
        <a:xfrm flipH="1">
          <a:off x="9525" y="21440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E388D47-3A5F-4AE9-87A1-D750465B7AC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238125</xdr:colOff>
      <xdr:row>75</xdr:row>
      <xdr:rowOff>1019175</xdr:rowOff>
    </xdr:from>
    <xdr:to>
      <xdr:col>0</xdr:col>
      <xdr:colOff>1519490</xdr:colOff>
      <xdr:row>75</xdr:row>
      <xdr:rowOff>1494423</xdr:rowOff>
    </xdr:to>
    <xdr:sp macro="[0]!ActivateLastSheet" textlink="GoBack">
      <xdr:nvSpPr>
        <xdr:cNvPr id="31" name="Right Arrow 30">
          <a:hlinkClick xmlns:r="http://schemas.openxmlformats.org/officeDocument/2006/relationships" r:id="rId1"/>
        </xdr:cNvPr>
        <xdr:cNvSpPr/>
      </xdr:nvSpPr>
      <xdr:spPr>
        <a:xfrm flipH="1">
          <a:off x="238125" y="273558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F137257-C90F-49F1-BCF7-275C411B97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219075</xdr:colOff>
      <xdr:row>80</xdr:row>
      <xdr:rowOff>1200150</xdr:rowOff>
    </xdr:from>
    <xdr:to>
      <xdr:col>0</xdr:col>
      <xdr:colOff>1500440</xdr:colOff>
      <xdr:row>80</xdr:row>
      <xdr:rowOff>1675398</xdr:rowOff>
    </xdr:to>
    <xdr:sp macro="[0]!ActivateLastSheet" textlink="GoBack">
      <xdr:nvSpPr>
        <xdr:cNvPr id="32" name="Right Arrow 31">
          <a:hlinkClick xmlns:r="http://schemas.openxmlformats.org/officeDocument/2006/relationships" r:id="rId1"/>
        </xdr:cNvPr>
        <xdr:cNvSpPr/>
      </xdr:nvSpPr>
      <xdr:spPr>
        <a:xfrm flipH="1">
          <a:off x="219075" y="3311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9A0B01D-0B0F-454A-910F-323D91F59C6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87</xdr:row>
      <xdr:rowOff>1343025</xdr:rowOff>
    </xdr:from>
    <xdr:to>
      <xdr:col>0</xdr:col>
      <xdr:colOff>1538540</xdr:colOff>
      <xdr:row>87</xdr:row>
      <xdr:rowOff>1818273</xdr:rowOff>
    </xdr:to>
    <xdr:sp macro="[0]!ActivateLastSheet" textlink="GoBack">
      <xdr:nvSpPr>
        <xdr:cNvPr id="33" name="Right Arrow 32">
          <a:hlinkClick xmlns:r="http://schemas.openxmlformats.org/officeDocument/2006/relationships" r:id="rId2"/>
        </xdr:cNvPr>
        <xdr:cNvSpPr/>
      </xdr:nvSpPr>
      <xdr:spPr>
        <a:xfrm flipH="1">
          <a:off x="257175" y="36728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0FE6EC-038A-4A59-BB0E-7C3623B9C36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342900</xdr:colOff>
      <xdr:row>103</xdr:row>
      <xdr:rowOff>1257300</xdr:rowOff>
    </xdr:from>
    <xdr:to>
      <xdr:col>0</xdr:col>
      <xdr:colOff>1624265</xdr:colOff>
      <xdr:row>105</xdr:row>
      <xdr:rowOff>27573</xdr:rowOff>
    </xdr:to>
    <xdr:sp macro="[0]!ActivateLastSheet" textlink="GoBack">
      <xdr:nvSpPr>
        <xdr:cNvPr id="34" name="Right Arrow 33">
          <a:hlinkClick xmlns:r="http://schemas.openxmlformats.org/officeDocument/2006/relationships" r:id="rId1"/>
        </xdr:cNvPr>
        <xdr:cNvSpPr/>
      </xdr:nvSpPr>
      <xdr:spPr>
        <a:xfrm flipH="1">
          <a:off x="342900" y="44948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4562D-679C-4A0B-8E69-708FDCB5DA71}"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126</xdr:row>
      <xdr:rowOff>257175</xdr:rowOff>
    </xdr:from>
    <xdr:to>
      <xdr:col>0</xdr:col>
      <xdr:colOff>1824290</xdr:colOff>
      <xdr:row>126</xdr:row>
      <xdr:rowOff>637304</xdr:rowOff>
    </xdr:to>
    <xdr:sp macro="[0]!ActivateLastSheet" textlink="GoBack">
      <xdr:nvSpPr>
        <xdr:cNvPr id="35" name="Right Arrow 34">
          <a:hlinkClick xmlns:r="http://schemas.openxmlformats.org/officeDocument/2006/relationships" r:id="rId1"/>
        </xdr:cNvPr>
        <xdr:cNvSpPr/>
      </xdr:nvSpPr>
      <xdr:spPr>
        <a:xfrm flipH="1">
          <a:off x="542925" y="50882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E82BAF2-91CD-43D5-AD69-69F7227483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159</xdr:row>
      <xdr:rowOff>590550</xdr:rowOff>
    </xdr:from>
    <xdr:to>
      <xdr:col>0</xdr:col>
      <xdr:colOff>1824290</xdr:colOff>
      <xdr:row>159</xdr:row>
      <xdr:rowOff>1056293</xdr:rowOff>
    </xdr:to>
    <xdr:sp macro="[0]!ActivateLastSheet" textlink="GoBack">
      <xdr:nvSpPr>
        <xdr:cNvPr id="36" name="Right Arrow 35">
          <a:hlinkClick xmlns:r="http://schemas.openxmlformats.org/officeDocument/2006/relationships" r:id="rId3"/>
        </xdr:cNvPr>
        <xdr:cNvSpPr/>
      </xdr:nvSpPr>
      <xdr:spPr>
        <a:xfrm flipH="1">
          <a:off x="542925" y="61693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6ACA726C-6586-47FF-A48A-27C123F754B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161</xdr:row>
      <xdr:rowOff>381000</xdr:rowOff>
    </xdr:from>
    <xdr:to>
      <xdr:col>0</xdr:col>
      <xdr:colOff>1824290</xdr:colOff>
      <xdr:row>161</xdr:row>
      <xdr:rowOff>856248</xdr:rowOff>
    </xdr:to>
    <xdr:sp macro="[0]!ActivateLastSheet" textlink="GoBack">
      <xdr:nvSpPr>
        <xdr:cNvPr id="37" name="Right Arrow 36">
          <a:hlinkClick xmlns:r="http://schemas.openxmlformats.org/officeDocument/2006/relationships" r:id="rId3"/>
        </xdr:cNvPr>
        <xdr:cNvSpPr/>
      </xdr:nvSpPr>
      <xdr:spPr>
        <a:xfrm flipH="1">
          <a:off x="542925" y="66522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C5A491F-C269-4FEE-8519-C5833AC013E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466725</xdr:colOff>
      <xdr:row>179</xdr:row>
      <xdr:rowOff>438150</xdr:rowOff>
    </xdr:from>
    <xdr:to>
      <xdr:col>0</xdr:col>
      <xdr:colOff>1748090</xdr:colOff>
      <xdr:row>179</xdr:row>
      <xdr:rowOff>913398</xdr:rowOff>
    </xdr:to>
    <xdr:sp macro="[0]!ActivateLastSheet" textlink="GoBack">
      <xdr:nvSpPr>
        <xdr:cNvPr id="38" name="Right Arrow 37">
          <a:hlinkClick xmlns:r="http://schemas.openxmlformats.org/officeDocument/2006/relationships" r:id="rId3"/>
        </xdr:cNvPr>
        <xdr:cNvSpPr/>
      </xdr:nvSpPr>
      <xdr:spPr>
        <a:xfrm flipH="1">
          <a:off x="466725" y="724757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BE60651-DBF4-4A4F-8161-B40FDA526EF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200</xdr:row>
      <xdr:rowOff>1924050</xdr:rowOff>
    </xdr:from>
    <xdr:to>
      <xdr:col>0</xdr:col>
      <xdr:colOff>1538540</xdr:colOff>
      <xdr:row>200</xdr:row>
      <xdr:rowOff>1923048</xdr:rowOff>
    </xdr:to>
    <xdr:sp macro="[0]!ActivateLastSheet" textlink="GoBack">
      <xdr:nvSpPr>
        <xdr:cNvPr id="39" name="Right Arrow 38">
          <a:hlinkClick xmlns:r="http://schemas.openxmlformats.org/officeDocument/2006/relationships" r:id="rId3"/>
        </xdr:cNvPr>
        <xdr:cNvSpPr/>
      </xdr:nvSpPr>
      <xdr:spPr>
        <a:xfrm flipH="1">
          <a:off x="257175" y="80619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DE17BCB-0E00-4338-99BD-929C1EAF94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133350</xdr:colOff>
      <xdr:row>222</xdr:row>
      <xdr:rowOff>2247900</xdr:rowOff>
    </xdr:from>
    <xdr:to>
      <xdr:col>0</xdr:col>
      <xdr:colOff>1414715</xdr:colOff>
      <xdr:row>223</xdr:row>
      <xdr:rowOff>417984</xdr:rowOff>
    </xdr:to>
    <xdr:sp macro="[0]!ActivateLastSheet" textlink="GoBack">
      <xdr:nvSpPr>
        <xdr:cNvPr id="40" name="Right Arrow 39">
          <a:hlinkClick xmlns:r="http://schemas.openxmlformats.org/officeDocument/2006/relationships" r:id="rId3"/>
        </xdr:cNvPr>
        <xdr:cNvSpPr/>
      </xdr:nvSpPr>
      <xdr:spPr>
        <a:xfrm flipH="1">
          <a:off x="133350" y="911352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9165CC1B-290B-4C86-AF77-30EEA1E0054F}"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304800</xdr:colOff>
      <xdr:row>245</xdr:row>
      <xdr:rowOff>9525</xdr:rowOff>
    </xdr:from>
    <xdr:to>
      <xdr:col>0</xdr:col>
      <xdr:colOff>1586165</xdr:colOff>
      <xdr:row>245</xdr:row>
      <xdr:rowOff>484773</xdr:rowOff>
    </xdr:to>
    <xdr:sp macro="[0]!ActivateLastSheet" textlink="GoBack">
      <xdr:nvSpPr>
        <xdr:cNvPr id="41" name="Right Arrow 40">
          <a:hlinkClick xmlns:r="http://schemas.openxmlformats.org/officeDocument/2006/relationships" r:id="rId3"/>
        </xdr:cNvPr>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17D24-F6C2-4E5E-9E51-7035030973D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266</xdr:row>
      <xdr:rowOff>276225</xdr:rowOff>
    </xdr:from>
    <xdr:to>
      <xdr:col>0</xdr:col>
      <xdr:colOff>1633790</xdr:colOff>
      <xdr:row>268</xdr:row>
      <xdr:rowOff>84723</xdr:rowOff>
    </xdr:to>
    <xdr:sp macro="[0]!ActivateLastSheet" textlink="GoBack">
      <xdr:nvSpPr>
        <xdr:cNvPr id="43" name="Right Arrow 42">
          <a:hlinkClick xmlns:r="http://schemas.openxmlformats.org/officeDocument/2006/relationships" r:id="rId3"/>
        </xdr:cNvPr>
        <xdr:cNvSpPr/>
      </xdr:nvSpPr>
      <xdr:spPr>
        <a:xfrm flipH="1">
          <a:off x="352425" y="1081087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1424055-B420-4153-9371-2F29BB15178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286</xdr:row>
      <xdr:rowOff>276225</xdr:rowOff>
    </xdr:from>
    <xdr:to>
      <xdr:col>0</xdr:col>
      <xdr:colOff>1633790</xdr:colOff>
      <xdr:row>288</xdr:row>
      <xdr:rowOff>75198</xdr:rowOff>
    </xdr:to>
    <xdr:sp macro="[0]!ActivateLastSheet" textlink="GoBack">
      <xdr:nvSpPr>
        <xdr:cNvPr id="45" name="Right Arrow 44">
          <a:hlinkClick xmlns:r="http://schemas.openxmlformats.org/officeDocument/2006/relationships" r:id="rId3"/>
        </xdr:cNvPr>
        <xdr:cNvSpPr/>
      </xdr:nvSpPr>
      <xdr:spPr>
        <a:xfrm flipH="1">
          <a:off x="352425" y="112985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6ADB25-FE3E-44D3-A491-06A2712F733C}"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533400</xdr:colOff>
      <xdr:row>308</xdr:row>
      <xdr:rowOff>1524000</xdr:rowOff>
    </xdr:from>
    <xdr:to>
      <xdr:col>0</xdr:col>
      <xdr:colOff>1814765</xdr:colOff>
      <xdr:row>309</xdr:row>
      <xdr:rowOff>217158</xdr:rowOff>
    </xdr:to>
    <xdr:sp macro="[0]!ActivateLastSheet" textlink="GoBack">
      <xdr:nvSpPr>
        <xdr:cNvPr id="51" name="Right Arrow 50">
          <a:hlinkClick xmlns:r="http://schemas.openxmlformats.org/officeDocument/2006/relationships" r:id="rId3"/>
        </xdr:cNvPr>
        <xdr:cNvSpPr/>
      </xdr:nvSpPr>
      <xdr:spPr>
        <a:xfrm flipH="1">
          <a:off x="533400" y="119243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EE69BB7-607F-4D25-976F-A4F1AEF143E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457200</xdr:colOff>
      <xdr:row>337</xdr:row>
      <xdr:rowOff>0</xdr:rowOff>
    </xdr:from>
    <xdr:to>
      <xdr:col>0</xdr:col>
      <xdr:colOff>1738565</xdr:colOff>
      <xdr:row>339</xdr:row>
      <xdr:rowOff>94248</xdr:rowOff>
    </xdr:to>
    <xdr:sp macro="[0]!ActivateLastSheet" textlink="GoBack">
      <xdr:nvSpPr>
        <xdr:cNvPr id="58" name="Right Arrow 57">
          <a:hlinkClick xmlns:r="http://schemas.openxmlformats.org/officeDocument/2006/relationships" r:id="rId3"/>
        </xdr:cNvPr>
        <xdr:cNvSpPr/>
      </xdr:nvSpPr>
      <xdr:spPr>
        <a:xfrm flipH="1">
          <a:off x="457200" y="125872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6C7302B-AA2C-4CB0-8FF2-DB337285DFC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381000</xdr:colOff>
      <xdr:row>357</xdr:row>
      <xdr:rowOff>133350</xdr:rowOff>
    </xdr:from>
    <xdr:to>
      <xdr:col>0</xdr:col>
      <xdr:colOff>1662365</xdr:colOff>
      <xdr:row>360</xdr:row>
      <xdr:rowOff>37098</xdr:rowOff>
    </xdr:to>
    <xdr:sp macro="[0]!ActivateLastSheet" textlink="GoBack">
      <xdr:nvSpPr>
        <xdr:cNvPr id="59" name="Right Arrow 58">
          <a:hlinkClick xmlns:r="http://schemas.openxmlformats.org/officeDocument/2006/relationships" r:id="rId3"/>
        </xdr:cNvPr>
        <xdr:cNvSpPr/>
      </xdr:nvSpPr>
      <xdr:spPr>
        <a:xfrm flipH="1">
          <a:off x="381000" y="130578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A412F2-5F3B-455C-861E-1C343A51268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495300</xdr:colOff>
      <xdr:row>377</xdr:row>
      <xdr:rowOff>1038225</xdr:rowOff>
    </xdr:from>
    <xdr:to>
      <xdr:col>0</xdr:col>
      <xdr:colOff>1776665</xdr:colOff>
      <xdr:row>378</xdr:row>
      <xdr:rowOff>284347</xdr:rowOff>
    </xdr:to>
    <xdr:sp macro="[0]!ActivateLastSheet" textlink="GoBack">
      <xdr:nvSpPr>
        <xdr:cNvPr id="60" name="Right Arrow 59">
          <a:hlinkClick xmlns:r="http://schemas.openxmlformats.org/officeDocument/2006/relationships" r:id="rId1"/>
        </xdr:cNvPr>
        <xdr:cNvSpPr/>
      </xdr:nvSpPr>
      <xdr:spPr>
        <a:xfrm flipH="1">
          <a:off x="495300" y="13598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E2ACEFC-4F08-4E15-95B4-DFD53E1F5AC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333375</xdr:colOff>
      <xdr:row>398</xdr:row>
      <xdr:rowOff>447675</xdr:rowOff>
    </xdr:from>
    <xdr:to>
      <xdr:col>0</xdr:col>
      <xdr:colOff>1614740</xdr:colOff>
      <xdr:row>401</xdr:row>
      <xdr:rowOff>84723</xdr:rowOff>
    </xdr:to>
    <xdr:sp macro="[0]!ActivateLastSheet" textlink="GoBack">
      <xdr:nvSpPr>
        <xdr:cNvPr id="61" name="Right Arrow 60">
          <a:hlinkClick xmlns:r="http://schemas.openxmlformats.org/officeDocument/2006/relationships" r:id="rId1"/>
        </xdr:cNvPr>
        <xdr:cNvSpPr/>
      </xdr:nvSpPr>
      <xdr:spPr>
        <a:xfrm flipH="1">
          <a:off x="333375" y="1412843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9B9CBEF-6970-418D-9F69-A4A26E02604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514350</xdr:colOff>
      <xdr:row>419</xdr:row>
      <xdr:rowOff>171450</xdr:rowOff>
    </xdr:from>
    <xdr:to>
      <xdr:col>0</xdr:col>
      <xdr:colOff>1795715</xdr:colOff>
      <xdr:row>419</xdr:row>
      <xdr:rowOff>646698</xdr:rowOff>
    </xdr:to>
    <xdr:sp macro="[0]!ActivateLastSheet" textlink="GoBack">
      <xdr:nvSpPr>
        <xdr:cNvPr id="71" name="Right Arrow 70">
          <a:hlinkClick xmlns:r="http://schemas.openxmlformats.org/officeDocument/2006/relationships" r:id="rId1"/>
        </xdr:cNvPr>
        <xdr:cNvSpPr/>
      </xdr:nvSpPr>
      <xdr:spPr>
        <a:xfrm flipH="1">
          <a:off x="514350" y="1464373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0BEE4E-1451-48CF-8202-BD4C638B79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228600</xdr:colOff>
      <xdr:row>441</xdr:row>
      <xdr:rowOff>76200</xdr:rowOff>
    </xdr:from>
    <xdr:to>
      <xdr:col>0</xdr:col>
      <xdr:colOff>1509965</xdr:colOff>
      <xdr:row>443</xdr:row>
      <xdr:rowOff>170448</xdr:rowOff>
    </xdr:to>
    <xdr:sp macro="[0]!ActivateLastSheet" textlink="GoBack">
      <xdr:nvSpPr>
        <xdr:cNvPr id="73" name="Right Arrow 72">
          <a:hlinkClick xmlns:r="http://schemas.openxmlformats.org/officeDocument/2006/relationships" r:id="rId1"/>
        </xdr:cNvPr>
        <xdr:cNvSpPr/>
      </xdr:nvSpPr>
      <xdr:spPr>
        <a:xfrm flipH="1">
          <a:off x="228600" y="1522380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05A6B33-9F8C-42B3-A38C-507E6E866A8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438150</xdr:colOff>
      <xdr:row>464</xdr:row>
      <xdr:rowOff>28575</xdr:rowOff>
    </xdr:from>
    <xdr:to>
      <xdr:col>0</xdr:col>
      <xdr:colOff>1719515</xdr:colOff>
      <xdr:row>466</xdr:row>
      <xdr:rowOff>122823</xdr:rowOff>
    </xdr:to>
    <xdr:sp macro="[0]!ActivateLastSheet" textlink="GoBack">
      <xdr:nvSpPr>
        <xdr:cNvPr id="79" name="Right Arrow 78">
          <a:hlinkClick xmlns:r="http://schemas.openxmlformats.org/officeDocument/2006/relationships" r:id="rId1"/>
        </xdr:cNvPr>
        <xdr:cNvSpPr/>
      </xdr:nvSpPr>
      <xdr:spPr>
        <a:xfrm flipH="1">
          <a:off x="438150" y="157162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A57997-514D-4A68-96DC-A944871E18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323850</xdr:colOff>
      <xdr:row>497</xdr:row>
      <xdr:rowOff>114300</xdr:rowOff>
    </xdr:from>
    <xdr:to>
      <xdr:col>0</xdr:col>
      <xdr:colOff>1605215</xdr:colOff>
      <xdr:row>500</xdr:row>
      <xdr:rowOff>18048</xdr:rowOff>
    </xdr:to>
    <xdr:sp macro="[0]!ActivateLastSheet" textlink="GoBack">
      <xdr:nvSpPr>
        <xdr:cNvPr id="80" name="Right Arrow 79">
          <a:hlinkClick xmlns:r="http://schemas.openxmlformats.org/officeDocument/2006/relationships" r:id="rId2"/>
        </xdr:cNvPr>
        <xdr:cNvSpPr/>
      </xdr:nvSpPr>
      <xdr:spPr>
        <a:xfrm flipH="1">
          <a:off x="323850" y="163553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181D460-4FDD-4BA5-BEE3-1AF316451A7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6092549" name="Pictur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2609357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60946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60946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609463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609464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609464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6094642"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6094643"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6094644"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609464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zoomScaleNormal="100" workbookViewId="0">
      <selection activeCell="AA19" sqref="AA19"/>
    </sheetView>
  </sheetViews>
  <sheetFormatPr defaultRowHeight="15"/>
  <cols>
    <col min="1" max="1" width="4" style="129" customWidth="1"/>
    <col min="2" max="16384" width="9.140625" style="129"/>
  </cols>
  <sheetData>
    <row r="1" spans="1:18" s="123" customFormat="1"/>
    <row r="2" spans="1:18" s="124" customFormat="1" ht="45" customHeight="1">
      <c r="C2" s="125"/>
      <c r="D2" s="125" t="str">
        <f>Translation!B27</f>
        <v>SEAD Street Lighting Tool v1.7.8</v>
      </c>
    </row>
    <row r="3" spans="1:18" s="126" customFormat="1" ht="24" customHeight="1">
      <c r="C3" s="127"/>
    </row>
    <row r="4" spans="1:18" ht="15.75" thickBot="1">
      <c r="A4" s="128"/>
    </row>
    <row r="5" spans="1:18" ht="15.75" customHeight="1" thickBot="1">
      <c r="B5" s="715" t="s">
        <v>362</v>
      </c>
      <c r="C5" s="716"/>
      <c r="D5" s="717"/>
      <c r="E5" s="718" t="s">
        <v>343</v>
      </c>
      <c r="F5" s="719"/>
      <c r="G5" s="720"/>
    </row>
    <row r="8" spans="1:18">
      <c r="B8" s="721" t="str">
        <f>Translation!B285</f>
        <v>SEAD Procurement Tool for Energy Efficient Street Lighting</v>
      </c>
      <c r="C8" s="722"/>
      <c r="D8" s="722"/>
      <c r="E8" s="722"/>
      <c r="F8" s="722"/>
      <c r="G8" s="722"/>
      <c r="H8" s="722"/>
      <c r="I8" s="722"/>
      <c r="J8" s="722"/>
      <c r="K8" s="722"/>
      <c r="L8" s="722"/>
      <c r="M8" s="722"/>
      <c r="N8" s="723"/>
    </row>
    <row r="9" spans="1:18" ht="72.75" customHeight="1">
      <c r="B9" s="724"/>
      <c r="C9" s="725"/>
      <c r="D9" s="725"/>
      <c r="E9" s="725"/>
      <c r="F9" s="725"/>
      <c r="G9" s="725"/>
      <c r="H9" s="725"/>
      <c r="I9" s="725"/>
      <c r="J9" s="725"/>
      <c r="K9" s="725"/>
      <c r="L9" s="725"/>
      <c r="M9" s="725"/>
      <c r="N9" s="726"/>
      <c r="R9" s="129" t="s">
        <v>1046</v>
      </c>
    </row>
    <row r="10" spans="1:18" ht="35.25" hidden="1" customHeight="1">
      <c r="B10" s="724" t="str">
        <f>Translation!B286</f>
        <v>Before you get started, please take some time to read the instructions located on the navigation worksheet .</v>
      </c>
      <c r="C10" s="725"/>
      <c r="D10" s="725"/>
      <c r="E10" s="725"/>
      <c r="F10" s="725"/>
      <c r="G10" s="725"/>
      <c r="H10" s="725"/>
      <c r="I10" s="725"/>
      <c r="J10" s="725"/>
      <c r="K10" s="725"/>
      <c r="L10" s="725"/>
      <c r="M10" s="725"/>
      <c r="N10" s="726"/>
    </row>
    <row r="11" spans="1:18">
      <c r="B11" s="130"/>
      <c r="C11" s="131"/>
      <c r="D11" s="131"/>
      <c r="E11" s="131"/>
      <c r="F11" s="131"/>
      <c r="G11" s="131"/>
      <c r="H11" s="131"/>
      <c r="I11" s="131"/>
      <c r="J11" s="131"/>
      <c r="K11" s="131"/>
      <c r="L11" s="131"/>
      <c r="M11" s="131"/>
      <c r="N11" s="132"/>
    </row>
    <row r="12" spans="1:18">
      <c r="B12" s="130"/>
      <c r="C12" s="131"/>
      <c r="D12" s="131"/>
      <c r="E12" s="131"/>
      <c r="F12" s="131"/>
      <c r="G12" s="131"/>
      <c r="H12" s="131"/>
      <c r="I12" s="131"/>
      <c r="J12" s="131"/>
      <c r="K12" s="131"/>
      <c r="L12" s="131"/>
      <c r="M12" s="131"/>
      <c r="N12" s="132"/>
    </row>
    <row r="13" spans="1:18">
      <c r="B13" s="130"/>
      <c r="C13" s="131"/>
      <c r="D13" s="131"/>
      <c r="E13" s="131"/>
      <c r="F13" s="131"/>
      <c r="G13" s="131"/>
      <c r="H13" s="131"/>
      <c r="I13" s="131"/>
      <c r="J13" s="131"/>
      <c r="K13" s="131"/>
      <c r="L13" s="131"/>
      <c r="M13" s="131"/>
      <c r="N13" s="132"/>
    </row>
    <row r="14" spans="1:18">
      <c r="B14" s="130"/>
      <c r="C14" s="131"/>
      <c r="D14" s="131"/>
      <c r="E14" s="131"/>
      <c r="F14" s="131"/>
      <c r="G14" s="131"/>
      <c r="H14" s="131"/>
      <c r="I14" s="131"/>
      <c r="J14" s="131"/>
      <c r="K14" s="131"/>
      <c r="L14" s="131"/>
      <c r="M14" s="131"/>
      <c r="N14" s="132"/>
    </row>
    <row r="15" spans="1:18">
      <c r="B15" s="130"/>
      <c r="C15" s="131"/>
      <c r="D15" s="131"/>
      <c r="E15" s="131"/>
      <c r="F15" s="131"/>
      <c r="G15" s="131"/>
      <c r="H15" s="131"/>
      <c r="I15" s="131"/>
      <c r="J15" s="131"/>
      <c r="K15" s="131"/>
      <c r="L15" s="131"/>
      <c r="M15" s="131"/>
      <c r="N15" s="132"/>
    </row>
    <row r="16" spans="1:18">
      <c r="B16" s="130"/>
      <c r="C16" s="131"/>
      <c r="D16" s="131"/>
      <c r="E16" s="131"/>
      <c r="F16" s="131"/>
      <c r="G16" s="131"/>
      <c r="H16" s="131"/>
      <c r="I16" s="131"/>
      <c r="J16" s="131"/>
      <c r="K16" s="131"/>
      <c r="L16" s="131"/>
      <c r="M16" s="131"/>
      <c r="N16" s="132"/>
    </row>
    <row r="17" spans="2:16">
      <c r="B17" s="130"/>
      <c r="C17" s="131"/>
      <c r="D17" s="131"/>
      <c r="E17" s="131"/>
      <c r="F17" s="131"/>
      <c r="G17" s="131"/>
      <c r="H17" s="131"/>
      <c r="I17" s="131"/>
      <c r="J17" s="131"/>
      <c r="K17" s="131"/>
      <c r="L17" s="131"/>
      <c r="M17" s="131"/>
      <c r="N17" s="132"/>
    </row>
    <row r="18" spans="2:16">
      <c r="B18" s="130"/>
      <c r="C18" s="131"/>
      <c r="D18" s="131"/>
      <c r="E18" s="131"/>
      <c r="F18" s="131"/>
      <c r="G18" s="131"/>
      <c r="H18" s="131"/>
      <c r="I18" s="131"/>
      <c r="J18" s="131"/>
      <c r="K18" s="131"/>
      <c r="L18" s="131"/>
      <c r="M18" s="131"/>
      <c r="N18" s="132"/>
      <c r="P18" s="455"/>
    </row>
    <row r="19" spans="2:16">
      <c r="B19" s="130"/>
      <c r="C19" s="131"/>
      <c r="D19" s="131"/>
      <c r="E19" s="131"/>
      <c r="F19" s="131"/>
      <c r="G19" s="131"/>
      <c r="H19" s="131"/>
      <c r="I19" s="131"/>
      <c r="J19" s="131"/>
      <c r="K19" s="131"/>
      <c r="L19" s="131"/>
      <c r="M19" s="131"/>
      <c r="N19" s="132"/>
    </row>
    <row r="20" spans="2:16">
      <c r="B20" s="130"/>
      <c r="C20" s="131"/>
      <c r="D20" s="131"/>
      <c r="E20" s="131"/>
      <c r="F20" s="131"/>
      <c r="G20" s="131"/>
      <c r="H20" s="131"/>
      <c r="I20" s="131"/>
      <c r="J20" s="131"/>
      <c r="K20" s="131"/>
      <c r="L20" s="131"/>
      <c r="M20" s="131"/>
      <c r="N20" s="132"/>
    </row>
    <row r="21" spans="2:16">
      <c r="B21" s="130"/>
      <c r="C21" s="131"/>
      <c r="D21" s="131"/>
      <c r="E21" s="131"/>
      <c r="F21" s="131"/>
      <c r="G21" s="131"/>
      <c r="H21" s="131"/>
      <c r="I21" s="131"/>
      <c r="J21" s="131"/>
      <c r="K21" s="131"/>
      <c r="L21" s="131"/>
      <c r="M21" s="131"/>
      <c r="N21" s="132"/>
    </row>
    <row r="22" spans="2:16">
      <c r="B22" s="130"/>
      <c r="C22" s="131"/>
      <c r="D22" s="131"/>
      <c r="E22" s="131"/>
      <c r="F22" s="131"/>
      <c r="G22" s="131"/>
      <c r="H22" s="131"/>
      <c r="I22" s="131"/>
      <c r="J22" s="131"/>
      <c r="K22" s="131"/>
      <c r="L22" s="131"/>
      <c r="M22" s="131"/>
      <c r="N22" s="132"/>
    </row>
    <row r="23" spans="2:16">
      <c r="B23" s="130"/>
      <c r="C23" s="131"/>
      <c r="D23" s="131"/>
      <c r="E23" s="131"/>
      <c r="F23" s="131"/>
      <c r="G23" s="131"/>
      <c r="H23" s="131"/>
      <c r="I23" s="131"/>
      <c r="J23" s="131"/>
      <c r="K23" s="131"/>
      <c r="L23" s="131"/>
      <c r="M23" s="131"/>
      <c r="N23" s="132"/>
    </row>
    <row r="24" spans="2:16">
      <c r="B24" s="130"/>
      <c r="C24" s="131"/>
      <c r="D24" s="131"/>
      <c r="E24" s="131"/>
      <c r="F24" s="131"/>
      <c r="G24" s="131"/>
      <c r="H24" s="131"/>
      <c r="I24" s="131"/>
      <c r="J24" s="131"/>
      <c r="K24" s="131"/>
      <c r="L24" s="131"/>
      <c r="M24" s="131"/>
      <c r="N24" s="132"/>
    </row>
    <row r="25" spans="2:16">
      <c r="B25" s="260" t="str">
        <f>Translation!B314</f>
        <v>Have comments or feedback? Send an email to sltoolkit@superefficient.org</v>
      </c>
      <c r="C25" s="131"/>
      <c r="D25" s="131"/>
      <c r="E25" s="131"/>
      <c r="F25" s="131"/>
      <c r="G25" s="131"/>
      <c r="H25" s="131"/>
      <c r="I25" s="131"/>
      <c r="J25" s="131"/>
      <c r="K25" s="131"/>
      <c r="L25" s="131"/>
      <c r="M25" s="131"/>
      <c r="N25" s="132"/>
    </row>
    <row r="26" spans="2:16" s="276" customFormat="1" ht="43.5" customHeight="1">
      <c r="B26" s="712" t="str">
        <f>Translation!B315</f>
        <v>This tool and accompanying street lighting technology profile are available at www.superefficient.org</v>
      </c>
      <c r="C26" s="713"/>
      <c r="D26" s="713"/>
      <c r="E26" s="713"/>
      <c r="F26" s="713"/>
      <c r="G26" s="713"/>
      <c r="H26" s="713"/>
      <c r="I26" s="713"/>
      <c r="J26" s="713"/>
      <c r="K26" s="713"/>
      <c r="L26" s="713"/>
      <c r="M26" s="713"/>
      <c r="N26" s="714"/>
    </row>
  </sheetData>
  <sheetProtection sheet="1"/>
  <mergeCells count="6">
    <mergeCell ref="B26:N26"/>
    <mergeCell ref="B5:D5"/>
    <mergeCell ref="E5:G5"/>
    <mergeCell ref="B8:N8"/>
    <mergeCell ref="B9:N9"/>
    <mergeCell ref="B10:N10"/>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E9" sqref="E9:O9"/>
    </sheetView>
  </sheetViews>
  <sheetFormatPr defaultRowHeight="15"/>
  <cols>
    <col min="1" max="1" width="3" style="64" customWidth="1"/>
    <col min="2" max="2" width="14.85546875" style="64" customWidth="1"/>
    <col min="3" max="3" width="4.7109375" style="64" customWidth="1"/>
    <col min="4" max="4" width="9.140625" style="64"/>
    <col min="5" max="5" width="14.42578125" style="64" customWidth="1"/>
    <col min="6" max="14" width="7.85546875" style="64" customWidth="1"/>
    <col min="15" max="16384" width="9.140625" style="64"/>
  </cols>
  <sheetData>
    <row r="1" spans="2:24" s="63" customFormat="1"/>
    <row r="2" spans="2:24" s="69" customFormat="1" ht="45" customHeight="1">
      <c r="C2" s="70" t="str">
        <f>Start!D2</f>
        <v>SEAD Street Lighting Tool v1.7.8</v>
      </c>
    </row>
    <row r="3" spans="2:24" s="71" customFormat="1" ht="31.5">
      <c r="C3" s="72" t="str">
        <f>Translation!B12</f>
        <v>BACKGROUND INFORMATION</v>
      </c>
    </row>
    <row r="4" spans="2:24" ht="44.25" customHeight="1">
      <c r="C4" s="344" t="s">
        <v>1152</v>
      </c>
      <c r="W4" s="103"/>
      <c r="X4" s="103"/>
    </row>
    <row r="5" spans="2:24" ht="21">
      <c r="B5" s="106"/>
      <c r="C5" s="65" t="str">
        <f>Translation!B38</f>
        <v>Before you start</v>
      </c>
      <c r="X5" s="103"/>
    </row>
    <row r="6" spans="2:24">
      <c r="C6" s="74" t="str">
        <f>Translation!B13</f>
        <v>Before you get started using the tool, there are a few things that are useful to know:</v>
      </c>
      <c r="W6" s="103"/>
    </row>
    <row r="7" spans="2:24">
      <c r="D7" s="67" t="str">
        <f>Translation!B65</f>
        <v>Scope of tool</v>
      </c>
      <c r="W7" s="104"/>
    </row>
    <row r="8" spans="2:24" ht="77.25" customHeight="1">
      <c r="D8" s="729" t="str">
        <f>Translation!B75</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29"/>
      <c r="F8" s="729"/>
      <c r="G8" s="729"/>
      <c r="H8" s="729"/>
      <c r="I8" s="729"/>
      <c r="J8" s="729"/>
      <c r="K8" s="729"/>
      <c r="L8" s="729"/>
      <c r="M8" s="729"/>
      <c r="N8" s="729"/>
      <c r="O8" s="729"/>
    </row>
    <row r="9" spans="2:24" ht="36.75" customHeight="1">
      <c r="E9" s="732" t="str">
        <f>Translation!B31</f>
        <v>- The tool is designed to be simple to use, requiring little prior knowledge. Follow the steps, and look out for popup boxes and "?" links for additional information</v>
      </c>
      <c r="F9" s="732"/>
      <c r="G9" s="732"/>
      <c r="H9" s="732"/>
      <c r="I9" s="732"/>
      <c r="J9" s="732"/>
      <c r="K9" s="732"/>
      <c r="L9" s="732"/>
      <c r="M9" s="732"/>
      <c r="N9" s="732"/>
      <c r="O9" s="732"/>
    </row>
    <row r="10" spans="2:24" ht="57" customHeight="1">
      <c r="E10" s="732" t="str">
        <f>Translation!B29</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32"/>
      <c r="G10" s="732"/>
      <c r="H10" s="732"/>
      <c r="I10" s="732"/>
      <c r="J10" s="732"/>
      <c r="K10" s="732"/>
      <c r="L10" s="732"/>
      <c r="M10" s="732"/>
      <c r="N10" s="732"/>
      <c r="O10" s="732"/>
    </row>
    <row r="11" spans="2:24" ht="94.5" customHeight="1">
      <c r="E11" s="732" t="str">
        <f>Translation!B30</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32"/>
      <c r="G11" s="732"/>
      <c r="H11" s="732"/>
      <c r="I11" s="732"/>
      <c r="J11" s="732"/>
      <c r="K11" s="732"/>
      <c r="L11" s="732"/>
      <c r="M11" s="732"/>
      <c r="N11" s="732"/>
      <c r="O11" s="732"/>
    </row>
    <row r="13" spans="2:24" ht="15.75" thickBot="1">
      <c r="C13" s="75"/>
      <c r="D13" s="75"/>
      <c r="E13" s="75"/>
      <c r="F13" s="75"/>
      <c r="G13" s="75"/>
      <c r="H13" s="75"/>
      <c r="I13" s="75"/>
      <c r="J13" s="75"/>
      <c r="K13" s="75"/>
      <c r="L13" s="75"/>
      <c r="M13" s="75"/>
      <c r="N13" s="75"/>
      <c r="O13" s="75"/>
      <c r="P13" s="75"/>
      <c r="Q13" s="75"/>
      <c r="R13" s="75"/>
      <c r="S13" s="75"/>
      <c r="T13" s="75"/>
      <c r="U13" s="75"/>
      <c r="V13" s="75"/>
    </row>
    <row r="15" spans="2:24" ht="21">
      <c r="C15" s="65" t="str">
        <f>Translation!B80</f>
        <v>Using the Tool</v>
      </c>
    </row>
    <row r="17" spans="4:15">
      <c r="D17" s="105" t="str">
        <f>Translation!B51</f>
        <v>'Inputs' Tab</v>
      </c>
    </row>
    <row r="18" spans="4:15" ht="49.5" customHeight="1">
      <c r="D18" s="729" t="str">
        <f>Translation!B72</f>
        <v>The inputs tab gives you access to all required inputs, as well as navigation to all the other tabs relevant to the user. Start here, and if you get lost come back here and find the appropriate step.</v>
      </c>
      <c r="E18" s="729"/>
      <c r="F18" s="729"/>
      <c r="G18" s="729"/>
      <c r="H18" s="729"/>
      <c r="I18" s="729"/>
      <c r="J18" s="729"/>
      <c r="K18" s="729"/>
      <c r="L18" s="729"/>
      <c r="M18" s="729"/>
      <c r="N18" s="729"/>
      <c r="O18" s="729"/>
    </row>
    <row r="19" spans="4:15">
      <c r="D19" s="74" t="str">
        <f>Translation!B48</f>
        <v xml:space="preserve">For a description of the other tabs and what they contain go here: </v>
      </c>
    </row>
    <row r="20" spans="4:15">
      <c r="D20" s="74"/>
    </row>
    <row r="21" spans="4:15">
      <c r="D21" s="730" t="str">
        <f>Translation!B70</f>
        <v>Tab Descriptions</v>
      </c>
      <c r="E21" s="731"/>
    </row>
    <row r="23" spans="4:15">
      <c r="D23" s="67" t="str">
        <f>Translation!B53</f>
        <v>Macros</v>
      </c>
    </row>
    <row r="24" spans="4:15">
      <c r="D24" s="64" t="str">
        <f>Translation!B54</f>
        <v>Macros are required to perform the lighting calculations. To use the tool, you must enable macros. To do this:</v>
      </c>
    </row>
    <row r="25" spans="4:15">
      <c r="E25" s="64" t="str">
        <f>Translation!B44</f>
        <v>Excel 2007:</v>
      </c>
      <c r="F25" s="64" t="str">
        <f>Translation!B32</f>
        <v xml:space="preserve"> 'Windows button' -&gt; Excel Options -&gt; Trust Center -&gt; Trust Center Settings</v>
      </c>
    </row>
    <row r="26" spans="4:15">
      <c r="F26" s="64" t="str">
        <f>Translation!B40</f>
        <v>Click 'Macro Settings' and 'Enable all macros'</v>
      </c>
    </row>
    <row r="27" spans="4:15">
      <c r="E27" s="64" t="str">
        <f>Translation!B43</f>
        <v xml:space="preserve">Excel 2003: </v>
      </c>
    </row>
    <row r="28" spans="4:15">
      <c r="F28" s="76" t="str">
        <f>Translation!B77</f>
        <v>Tools' -&gt; Macro -&gt; Security</v>
      </c>
    </row>
    <row r="29" spans="4:15">
      <c r="F29" s="64" t="str">
        <f>Translation!B78</f>
        <v>Trusted publishers tab, click Trust all installed add-ins and templates</v>
      </c>
    </row>
    <row r="31" spans="4:15">
      <c r="D31" s="67" t="str">
        <f>Translation!B68</f>
        <v>Specific Applications</v>
      </c>
    </row>
    <row r="32" spans="4:15">
      <c r="D32" s="64" t="str">
        <f>Translation!B56</f>
        <v>Most steps are self explanatory, but for a few pointers on a specific application, see these links:</v>
      </c>
    </row>
    <row r="33" spans="3:22" ht="9.75" customHeight="1"/>
    <row r="34" spans="3:22" ht="15" customHeight="1">
      <c r="D34" s="733" t="str">
        <f>Translation!B28</f>
        <v>Single Fixture</v>
      </c>
      <c r="E34" s="734"/>
    </row>
    <row r="35" spans="3:22" ht="15" customHeight="1">
      <c r="D35" s="733" t="str">
        <f>Translation!B61</f>
        <v>Retrofit - basic</v>
      </c>
      <c r="E35" s="734"/>
    </row>
    <row r="36" spans="3:22" ht="15" customHeight="1">
      <c r="D36" s="733" t="str">
        <f>Translation!B63</f>
        <v>Retrofit - detailed</v>
      </c>
      <c r="E36" s="734"/>
    </row>
    <row r="37" spans="3:22" ht="15" customHeight="1">
      <c r="D37" s="733" t="str">
        <f>Translation!B57</f>
        <v>New installation</v>
      </c>
      <c r="E37" s="734"/>
    </row>
    <row r="38" spans="3:22" ht="16.5" customHeight="1" thickBot="1">
      <c r="C38" s="107"/>
      <c r="D38" s="75"/>
      <c r="E38" s="75"/>
      <c r="F38" s="75"/>
      <c r="G38" s="75"/>
      <c r="H38" s="75"/>
      <c r="I38" s="75"/>
      <c r="J38" s="75"/>
      <c r="K38" s="75"/>
      <c r="L38" s="75"/>
      <c r="M38" s="75"/>
      <c r="N38" s="75"/>
      <c r="O38" s="75"/>
      <c r="P38" s="75"/>
      <c r="Q38" s="75"/>
      <c r="R38" s="75"/>
      <c r="S38" s="75"/>
      <c r="T38" s="75"/>
      <c r="U38" s="75"/>
      <c r="V38" s="75"/>
    </row>
    <row r="39" spans="3:22" ht="16.5" customHeight="1">
      <c r="C39" s="65"/>
    </row>
    <row r="40" spans="3:22" ht="21">
      <c r="C40" s="65" t="str">
        <f>Translation!B49</f>
        <v>Get Started!</v>
      </c>
    </row>
    <row r="42" spans="3:22">
      <c r="D42" s="67" t="str">
        <f>Translation!B69</f>
        <v>Start with an example:</v>
      </c>
      <c r="J42" s="67" t="str">
        <f>Translation!B55</f>
        <v>Make your own:</v>
      </c>
    </row>
    <row r="43" spans="3:22">
      <c r="D43" s="64" t="str">
        <f>Translation!B33</f>
        <v>2-lane road, single-side</v>
      </c>
      <c r="J43" s="64" t="str">
        <f>Translation!B42</f>
        <v>Describe your specific scenario</v>
      </c>
    </row>
    <row r="44" spans="3:22">
      <c r="D44" s="64" t="str">
        <f>Translation!B34</f>
        <v>4-lane road, staggered</v>
      </c>
      <c r="H44" s="73" t="str">
        <f>Translation!B60</f>
        <v>OR</v>
      </c>
    </row>
    <row r="45" spans="3:22">
      <c r="D45" s="64" t="str">
        <f>Translation!B35</f>
        <v>6-lane road, median mounted</v>
      </c>
    </row>
    <row r="48" spans="3:22">
      <c r="O48" s="68"/>
    </row>
    <row r="52" spans="3:22">
      <c r="C52" s="66"/>
      <c r="D52" s="66"/>
      <c r="E52" s="66"/>
      <c r="F52" s="66"/>
      <c r="G52" s="66"/>
      <c r="H52" s="66"/>
      <c r="I52" s="66"/>
      <c r="J52" s="66"/>
      <c r="K52" s="66"/>
      <c r="L52" s="66"/>
      <c r="M52" s="66"/>
      <c r="N52" s="66"/>
      <c r="O52" s="66"/>
      <c r="P52" s="66"/>
      <c r="Q52" s="66"/>
      <c r="R52" s="66"/>
      <c r="S52" s="66"/>
      <c r="T52" s="66"/>
      <c r="U52" s="66"/>
      <c r="V52" s="66"/>
    </row>
    <row r="53" spans="3:22" ht="15.75" thickBot="1">
      <c r="C53" s="75"/>
      <c r="D53" s="75"/>
      <c r="E53" s="75"/>
      <c r="F53" s="75"/>
      <c r="G53" s="75"/>
      <c r="H53" s="75"/>
      <c r="I53" s="75"/>
      <c r="J53" s="75"/>
      <c r="K53" s="75"/>
      <c r="L53" s="75"/>
      <c r="M53" s="75"/>
      <c r="N53" s="75"/>
      <c r="O53" s="75"/>
      <c r="P53" s="75"/>
      <c r="Q53" s="75"/>
      <c r="R53" s="75"/>
      <c r="S53" s="75"/>
      <c r="T53" s="75"/>
      <c r="U53" s="75"/>
      <c r="V53" s="75"/>
    </row>
    <row r="54" spans="3:22" s="68" customFormat="1" ht="60.75" customHeight="1">
      <c r="C54" s="65" t="str">
        <f>Translation!B70</f>
        <v>Tab Descriptions</v>
      </c>
    </row>
    <row r="55" spans="3:22" s="68" customFormat="1" ht="48.75" customHeight="1">
      <c r="C55" s="728" t="str">
        <f>Translation!B59</f>
        <v>Not all tabs are needed by the user, but all tabs are left open so that you can see how calculations are performed if needed. Here's a description of all the tabs in the tool:</v>
      </c>
      <c r="D55" s="728"/>
      <c r="E55" s="728"/>
      <c r="F55" s="728"/>
      <c r="G55" s="728"/>
      <c r="H55" s="728"/>
      <c r="I55" s="728"/>
      <c r="J55" s="728"/>
      <c r="K55" s="728"/>
      <c r="L55" s="728"/>
      <c r="M55" s="728"/>
      <c r="N55" s="728"/>
      <c r="O55" s="728"/>
    </row>
    <row r="56" spans="3:22" s="68" customFormat="1"/>
    <row r="57" spans="3:22" ht="15.75" customHeight="1"/>
    <row r="58" spans="3:22" ht="66" customHeight="1"/>
    <row r="59" spans="3:22" ht="35.25" customHeight="1"/>
    <row r="60" spans="3:22" ht="35.25" customHeight="1"/>
    <row r="61" spans="3:22" ht="35.25" customHeight="1"/>
    <row r="64" spans="3:22" s="96" customFormat="1"/>
    <row r="65" spans="3:22" s="96" customFormat="1"/>
    <row r="66" spans="3:22" s="96" customFormat="1"/>
    <row r="67" spans="3:22" s="96" customFormat="1" ht="59.25" customHeight="1"/>
    <row r="69" spans="3:22" ht="21">
      <c r="C69" s="95" t="str">
        <f>Translation!B52</f>
        <v xml:space="preserve">Instructions for potential applications of the tool: </v>
      </c>
    </row>
    <row r="70" spans="3:22" ht="21.75" thickBot="1">
      <c r="C70" s="97"/>
      <c r="D70" s="75"/>
      <c r="E70" s="75"/>
      <c r="F70" s="75"/>
      <c r="G70" s="75"/>
      <c r="H70" s="75"/>
      <c r="I70" s="75"/>
      <c r="J70" s="75"/>
      <c r="K70" s="75"/>
      <c r="L70" s="75"/>
      <c r="M70" s="75"/>
      <c r="N70" s="75"/>
      <c r="O70" s="75"/>
      <c r="P70" s="75"/>
      <c r="Q70" s="75"/>
      <c r="R70" s="75"/>
      <c r="S70" s="75"/>
      <c r="T70" s="75"/>
      <c r="U70" s="75"/>
      <c r="V70" s="75"/>
    </row>
    <row r="71" spans="3:22" ht="21">
      <c r="C71" s="98"/>
      <c r="D71" s="66"/>
      <c r="E71" s="66"/>
      <c r="F71" s="66"/>
      <c r="G71" s="66"/>
      <c r="H71" s="66"/>
      <c r="I71" s="66"/>
      <c r="J71" s="66"/>
      <c r="K71" s="66"/>
      <c r="L71" s="66"/>
      <c r="M71" s="66"/>
      <c r="N71" s="66"/>
      <c r="O71" s="66"/>
      <c r="P71" s="66"/>
      <c r="Q71" s="66"/>
      <c r="R71" s="66"/>
      <c r="S71" s="66"/>
    </row>
    <row r="72" spans="3:22">
      <c r="C72" s="94" t="str">
        <f>Translation!B67</f>
        <v xml:space="preserve">Single  Fixture </v>
      </c>
    </row>
    <row r="73" spans="3:22" ht="69" customHeight="1">
      <c r="C73" s="727" t="str">
        <f>Translation!B66</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27"/>
      <c r="E73" s="727"/>
      <c r="F73" s="727"/>
      <c r="G73" s="727"/>
      <c r="H73" s="727"/>
      <c r="I73" s="727"/>
      <c r="J73" s="727"/>
      <c r="K73" s="727"/>
      <c r="L73" s="727"/>
      <c r="M73" s="727"/>
      <c r="N73" s="727"/>
      <c r="O73" s="727"/>
      <c r="P73" s="68"/>
      <c r="Q73" s="68"/>
      <c r="R73" s="68"/>
      <c r="S73" s="68"/>
      <c r="T73" s="68"/>
      <c r="U73" s="68"/>
      <c r="V73" s="68"/>
    </row>
    <row r="74" spans="3:22" ht="21.75" thickBot="1">
      <c r="C74" s="97"/>
      <c r="D74" s="75"/>
      <c r="E74" s="75"/>
      <c r="F74" s="75"/>
      <c r="G74" s="75"/>
      <c r="H74" s="75"/>
      <c r="I74" s="75"/>
      <c r="J74" s="75"/>
      <c r="K74" s="75"/>
      <c r="L74" s="75"/>
      <c r="M74" s="75"/>
      <c r="N74" s="75"/>
      <c r="O74" s="75"/>
      <c r="P74" s="75"/>
      <c r="Q74" s="75"/>
      <c r="R74" s="75"/>
      <c r="S74" s="75"/>
      <c r="T74" s="75"/>
      <c r="U74" s="75"/>
      <c r="V74" s="75"/>
    </row>
    <row r="75" spans="3:22">
      <c r="C75" s="121"/>
      <c r="D75" s="121"/>
      <c r="E75" s="121"/>
      <c r="F75" s="121"/>
      <c r="G75" s="121"/>
      <c r="H75" s="121"/>
      <c r="I75" s="121"/>
      <c r="J75" s="121"/>
      <c r="K75" s="121"/>
      <c r="L75" s="121"/>
      <c r="M75" s="121"/>
      <c r="N75" s="121"/>
      <c r="O75" s="121"/>
      <c r="P75" s="68"/>
      <c r="Q75" s="68"/>
      <c r="R75" s="68"/>
      <c r="S75" s="68"/>
      <c r="T75" s="68"/>
      <c r="U75" s="68"/>
      <c r="V75" s="68"/>
    </row>
    <row r="76" spans="3:22">
      <c r="C76" s="94" t="str">
        <f>Translation!B64</f>
        <v xml:space="preserve">Retrofit - Exploratory Phase </v>
      </c>
    </row>
    <row r="77" spans="3:22" ht="62.25" customHeight="1">
      <c r="C77" s="727" t="str">
        <f>Translation!B74</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27"/>
      <c r="E77" s="727"/>
      <c r="F77" s="727"/>
      <c r="G77" s="727"/>
      <c r="H77" s="727"/>
      <c r="I77" s="727"/>
      <c r="J77" s="727"/>
      <c r="K77" s="727"/>
      <c r="L77" s="727"/>
      <c r="M77" s="727"/>
      <c r="N77" s="727"/>
      <c r="O77" s="727"/>
    </row>
    <row r="78" spans="3:22" ht="15" customHeight="1">
      <c r="C78" s="96" t="s">
        <v>224</v>
      </c>
      <c r="D78" s="727" t="str">
        <f>Translation!B45</f>
        <v xml:space="preserve">Follow steps 1-5 on the inputs page to define your current configuration, desired target light levels, and relevant costs </v>
      </c>
      <c r="E78" s="727"/>
      <c r="F78" s="727"/>
      <c r="G78" s="727"/>
      <c r="H78" s="727"/>
      <c r="I78" s="727"/>
      <c r="J78" s="727"/>
      <c r="K78" s="727"/>
      <c r="L78" s="727"/>
      <c r="M78" s="727"/>
      <c r="N78" s="727"/>
      <c r="O78" s="727"/>
    </row>
    <row r="79" spans="3:22" ht="15" customHeight="1">
      <c r="C79" s="96" t="s">
        <v>225</v>
      </c>
      <c r="D79" s="727" t="str">
        <f>Translation!B81</f>
        <v xml:space="preserve">When choosing the upgrade fixture in Step 3, choose 'Multiple Fixtures' option and select some or all of the generic typical fixtures </v>
      </c>
      <c r="E79" s="727"/>
      <c r="F79" s="727"/>
      <c r="G79" s="727"/>
      <c r="H79" s="727"/>
      <c r="I79" s="727"/>
      <c r="J79" s="727"/>
      <c r="K79" s="727"/>
      <c r="L79" s="727"/>
      <c r="M79" s="727"/>
      <c r="N79" s="727"/>
      <c r="O79" s="727"/>
    </row>
    <row r="80" spans="3:22" ht="15" customHeight="1">
      <c r="C80" s="96" t="s">
        <v>226</v>
      </c>
      <c r="D80" s="727" t="str">
        <f>Translation!B73</f>
        <v xml:space="preserve">The MGraphs page will show you which fixtures pass and fail your illuminance criteria for the given road geometry, ranked in order of lowest to highest energy consumption. </v>
      </c>
      <c r="E80" s="727"/>
      <c r="F80" s="727"/>
      <c r="G80" s="727"/>
      <c r="H80" s="727"/>
      <c r="I80" s="727"/>
      <c r="J80" s="727"/>
      <c r="K80" s="727"/>
      <c r="L80" s="727"/>
      <c r="M80" s="727"/>
      <c r="N80" s="727"/>
      <c r="O80" s="727"/>
    </row>
    <row r="83" spans="3:22" ht="21.75" thickBot="1">
      <c r="C83" s="97"/>
      <c r="D83" s="75"/>
      <c r="E83" s="75"/>
      <c r="F83" s="75"/>
      <c r="G83" s="75"/>
      <c r="H83" s="75"/>
      <c r="I83" s="75"/>
      <c r="J83" s="75"/>
      <c r="K83" s="75"/>
      <c r="L83" s="75"/>
      <c r="M83" s="75"/>
      <c r="N83" s="75"/>
      <c r="O83" s="75"/>
      <c r="P83" s="75"/>
      <c r="Q83" s="75"/>
      <c r="R83" s="75"/>
      <c r="S83" s="75"/>
      <c r="T83" s="75"/>
      <c r="U83" s="75"/>
      <c r="V83" s="75"/>
    </row>
    <row r="84" spans="3:22">
      <c r="C84" s="96"/>
      <c r="D84" s="96"/>
      <c r="E84" s="96"/>
      <c r="F84" s="96"/>
      <c r="G84" s="96"/>
      <c r="H84" s="96"/>
      <c r="I84" s="96"/>
      <c r="J84" s="96"/>
      <c r="K84" s="96"/>
      <c r="L84" s="96"/>
      <c r="M84" s="96"/>
      <c r="N84" s="96"/>
      <c r="O84" s="96"/>
      <c r="P84" s="96"/>
      <c r="Q84" s="96"/>
      <c r="R84" s="96"/>
      <c r="S84" s="96"/>
      <c r="T84" s="96"/>
      <c r="U84" s="96"/>
      <c r="V84" s="96"/>
    </row>
    <row r="85" spans="3:22">
      <c r="C85" s="94" t="str">
        <f>Translation!B62</f>
        <v>Retrofit - Design Phase</v>
      </c>
      <c r="P85" s="96"/>
      <c r="Q85" s="96"/>
      <c r="R85" s="96"/>
      <c r="S85" s="96"/>
      <c r="T85" s="96"/>
      <c r="U85" s="96"/>
      <c r="V85" s="96"/>
    </row>
    <row r="86" spans="3:22" ht="63.75" customHeight="1">
      <c r="C86" s="727" t="str">
        <f>Translation!B36</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27"/>
      <c r="E86" s="727"/>
      <c r="F86" s="727"/>
      <c r="G86" s="727"/>
      <c r="H86" s="727"/>
      <c r="I86" s="727"/>
      <c r="J86" s="727"/>
      <c r="K86" s="727"/>
      <c r="L86" s="727"/>
      <c r="M86" s="727"/>
      <c r="N86" s="727"/>
      <c r="O86" s="727"/>
      <c r="P86" s="96"/>
      <c r="Q86" s="96"/>
      <c r="R86" s="96"/>
      <c r="S86" s="96"/>
      <c r="T86" s="96"/>
      <c r="U86" s="96"/>
      <c r="V86" s="96"/>
    </row>
    <row r="87" spans="3:22" ht="15" customHeight="1">
      <c r="C87" s="96" t="s">
        <v>224</v>
      </c>
      <c r="D87" s="727" t="str">
        <f>Translation!B41</f>
        <v xml:space="preserve">Contact the manufacturer or visit their website to download the electronic IES files for the fixtures you're considering </v>
      </c>
      <c r="E87" s="727"/>
      <c r="F87" s="727"/>
      <c r="G87" s="727"/>
      <c r="H87" s="727"/>
      <c r="I87" s="727"/>
      <c r="J87" s="727"/>
      <c r="K87" s="727"/>
      <c r="L87" s="727"/>
      <c r="M87" s="727"/>
      <c r="N87" s="727"/>
      <c r="O87" s="727"/>
      <c r="P87" s="96"/>
      <c r="Q87" s="96"/>
      <c r="R87" s="96"/>
      <c r="S87" s="96"/>
      <c r="T87" s="96"/>
      <c r="U87" s="96"/>
      <c r="V87" s="96"/>
    </row>
    <row r="88" spans="3:22" ht="15" customHeight="1">
      <c r="C88" s="96" t="s">
        <v>225</v>
      </c>
      <c r="D88" s="727" t="str">
        <f>Translation!B79</f>
        <v xml:space="preserve">Use the Add IES file button in step 3 to add this data to the tool. Be sure to check default values for fixture life, cost, and lumen depreciation in the Fixtures tab and make sure they are appropriate for your fixture </v>
      </c>
      <c r="E88" s="727"/>
      <c r="F88" s="727"/>
      <c r="G88" s="727"/>
      <c r="H88" s="727"/>
      <c r="I88" s="727"/>
      <c r="J88" s="727"/>
      <c r="K88" s="727"/>
      <c r="L88" s="727"/>
      <c r="M88" s="727"/>
      <c r="N88" s="727"/>
      <c r="O88" s="727"/>
    </row>
    <row r="89" spans="3:22" ht="15" customHeight="1">
      <c r="C89" s="96" t="s">
        <v>226</v>
      </c>
      <c r="D89" s="727" t="str">
        <f>Translation!B46</f>
        <v xml:space="preserve">Follow steps 1-5 to define your road configuration, desired target light levels, and relavant costs </v>
      </c>
      <c r="E89" s="727"/>
      <c r="F89" s="727"/>
      <c r="G89" s="727"/>
      <c r="H89" s="727"/>
      <c r="I89" s="727"/>
      <c r="J89" s="727"/>
      <c r="K89" s="727"/>
      <c r="L89" s="727"/>
      <c r="M89" s="727"/>
      <c r="N89" s="727"/>
      <c r="O89" s="727"/>
    </row>
    <row r="90" spans="3:22" ht="32.25" customHeight="1">
      <c r="C90" s="96" t="s">
        <v>227</v>
      </c>
      <c r="D90" s="727" t="str">
        <f>Translation!B81</f>
        <v xml:space="preserve">When choosing the upgrade fixture in Step 3, choose 'Multiple Fixtures' option and select some or all of the generic typical fixtures </v>
      </c>
      <c r="E90" s="727"/>
      <c r="F90" s="727"/>
      <c r="G90" s="727"/>
      <c r="H90" s="727"/>
      <c r="I90" s="727"/>
      <c r="J90" s="727"/>
      <c r="K90" s="727"/>
      <c r="L90" s="727"/>
      <c r="M90" s="727"/>
      <c r="N90" s="727"/>
      <c r="O90" s="727"/>
    </row>
    <row r="91" spans="3:22" ht="15" customHeight="1">
      <c r="C91" s="96" t="s">
        <v>228</v>
      </c>
      <c r="D91" s="727" t="str">
        <f>Translation!B73</f>
        <v xml:space="preserve">The MGraphs page will show you which fixtures pass and fail your illuminance criteria for the given road geometry, ranked in order of lowest to highest energy consumption. </v>
      </c>
      <c r="E91" s="727"/>
      <c r="F91" s="727"/>
      <c r="G91" s="727"/>
      <c r="H91" s="727"/>
      <c r="I91" s="727"/>
      <c r="J91" s="727"/>
      <c r="K91" s="727"/>
      <c r="L91" s="727"/>
      <c r="M91" s="727"/>
      <c r="N91" s="727"/>
      <c r="O91" s="727"/>
    </row>
    <row r="92" spans="3:22">
      <c r="C92" s="96"/>
      <c r="D92" s="121"/>
      <c r="E92" s="121"/>
      <c r="F92" s="121"/>
      <c r="G92" s="121"/>
      <c r="H92" s="121"/>
      <c r="I92" s="121"/>
      <c r="J92" s="121"/>
      <c r="K92" s="121"/>
      <c r="L92" s="121"/>
      <c r="M92" s="121"/>
      <c r="N92" s="121"/>
      <c r="O92" s="121"/>
    </row>
    <row r="93" spans="3:22" ht="15.75" thickBot="1">
      <c r="C93" s="99"/>
      <c r="D93" s="100"/>
      <c r="E93" s="100"/>
      <c r="F93" s="100"/>
      <c r="G93" s="100"/>
      <c r="H93" s="100"/>
      <c r="I93" s="100"/>
      <c r="J93" s="100"/>
      <c r="K93" s="100"/>
      <c r="L93" s="100"/>
      <c r="M93" s="100"/>
      <c r="N93" s="100"/>
      <c r="O93" s="100"/>
      <c r="P93" s="75"/>
      <c r="Q93" s="75"/>
      <c r="R93" s="75"/>
      <c r="S93" s="75"/>
      <c r="T93" s="75"/>
      <c r="U93" s="75"/>
      <c r="V93" s="75"/>
    </row>
    <row r="94" spans="3:22">
      <c r="C94" s="101"/>
      <c r="D94" s="102"/>
      <c r="E94" s="102"/>
      <c r="F94" s="102"/>
      <c r="G94" s="102"/>
      <c r="H94" s="102"/>
      <c r="I94" s="102"/>
      <c r="J94" s="102"/>
      <c r="K94" s="102"/>
      <c r="L94" s="102"/>
      <c r="M94" s="102"/>
      <c r="N94" s="102"/>
      <c r="O94" s="102"/>
      <c r="P94" s="66"/>
      <c r="Q94" s="66"/>
      <c r="R94" s="66"/>
      <c r="S94" s="66"/>
      <c r="T94" s="66"/>
      <c r="U94" s="66"/>
      <c r="V94" s="66"/>
    </row>
    <row r="95" spans="3:22">
      <c r="C95" s="94" t="str">
        <f>Translation!B58</f>
        <v>New Installation and Major Retrofit</v>
      </c>
    </row>
    <row r="96" spans="3:22" ht="81" customHeight="1">
      <c r="C96" s="727" t="str">
        <f>Translation!B82</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27"/>
      <c r="E96" s="727"/>
      <c r="F96" s="727"/>
      <c r="G96" s="727"/>
      <c r="H96" s="727"/>
      <c r="I96" s="727"/>
      <c r="J96" s="727"/>
      <c r="K96" s="727"/>
      <c r="L96" s="727"/>
      <c r="M96" s="727"/>
      <c r="N96" s="727"/>
      <c r="O96" s="727"/>
    </row>
    <row r="97" spans="3:15" ht="15" customHeight="1">
      <c r="C97" s="96" t="s">
        <v>224</v>
      </c>
      <c r="D97" s="727" t="str">
        <f>Translation!B47</f>
        <v xml:space="preserve">Follow steps 1-5, choosing the appropriate comparison type of single fixture or multiple fixtures in step 3 </v>
      </c>
      <c r="E97" s="727"/>
      <c r="F97" s="727"/>
      <c r="G97" s="727"/>
      <c r="H97" s="727"/>
      <c r="I97" s="727"/>
      <c r="J97" s="727"/>
      <c r="K97" s="727"/>
      <c r="L97" s="727"/>
      <c r="M97" s="727"/>
      <c r="N97" s="727"/>
      <c r="O97" s="727"/>
    </row>
    <row r="98" spans="3:15" ht="15" customHeight="1">
      <c r="C98" s="96" t="s">
        <v>225</v>
      </c>
      <c r="D98" s="727" t="str">
        <f>Translation!B71</f>
        <v xml:space="preserve">The 'baseline' scenario can be ignored, or you can use the 'No fixture' fixture choice to set energy consumption of the baseline shown in the graphs to zero </v>
      </c>
      <c r="E98" s="727"/>
      <c r="F98" s="727"/>
      <c r="G98" s="727"/>
      <c r="H98" s="727"/>
      <c r="I98" s="727"/>
      <c r="J98" s="727"/>
      <c r="K98" s="727"/>
      <c r="L98" s="727"/>
      <c r="M98" s="727"/>
      <c r="N98" s="727"/>
      <c r="O98" s="727"/>
    </row>
    <row r="99" spans="3:15" ht="15" customHeight="1">
      <c r="C99" s="96" t="s">
        <v>226</v>
      </c>
      <c r="D99" s="727" t="str">
        <f>Translation!B50</f>
        <v xml:space="preserve">If only analyzing a single fixture, use the "Save Single Upgrade" button to save the scenario to the MResults tab. If analyzing multiple fixtures, the fixtures will be saved when you click 'Run Selected Fixtures' </v>
      </c>
      <c r="E99" s="727"/>
      <c r="F99" s="727"/>
      <c r="G99" s="727"/>
      <c r="H99" s="727"/>
      <c r="I99" s="727"/>
      <c r="J99" s="727"/>
      <c r="K99" s="727"/>
      <c r="L99" s="727"/>
      <c r="M99" s="727"/>
      <c r="N99" s="727"/>
      <c r="O99" s="727"/>
    </row>
    <row r="100" spans="3:15" ht="15" customHeight="1">
      <c r="C100" s="96" t="s">
        <v>227</v>
      </c>
      <c r="D100" s="727" t="str">
        <f>Translation!B76</f>
        <v xml:space="preserve">To compare additional scenarios , after saving the results you may change the inputs for the other steps and save the new results </v>
      </c>
      <c r="E100" s="727"/>
      <c r="F100" s="727"/>
      <c r="G100" s="727"/>
      <c r="H100" s="727"/>
      <c r="I100" s="727"/>
      <c r="J100" s="727"/>
      <c r="K100" s="727"/>
      <c r="L100" s="727"/>
      <c r="M100" s="727"/>
      <c r="N100" s="727"/>
      <c r="O100" s="727"/>
    </row>
    <row r="101" spans="3:15" ht="15" customHeight="1">
      <c r="C101" s="96" t="s">
        <v>228</v>
      </c>
      <c r="D101" s="727" t="str">
        <f>Translation!B37</f>
        <v xml:space="preserve">All results will be archived to the MResults tab, and show up in MGraphs.  </v>
      </c>
      <c r="E101" s="727"/>
      <c r="F101" s="727"/>
      <c r="G101" s="727"/>
      <c r="H101" s="727"/>
      <c r="I101" s="727"/>
      <c r="J101" s="727"/>
      <c r="K101" s="727"/>
      <c r="L101" s="727"/>
      <c r="M101" s="727"/>
      <c r="N101" s="727"/>
      <c r="O101" s="727"/>
    </row>
    <row r="102" spans="3:15" ht="15" customHeight="1">
      <c r="C102" s="96" t="s">
        <v>229</v>
      </c>
      <c r="D102" s="727" t="str">
        <f>Translation!B39</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27"/>
      <c r="F102" s="727"/>
      <c r="G102" s="727"/>
      <c r="H102" s="727"/>
      <c r="I102" s="727"/>
      <c r="J102" s="727"/>
      <c r="K102" s="727"/>
      <c r="L102" s="727"/>
      <c r="M102" s="727"/>
      <c r="N102" s="727"/>
      <c r="O102" s="727"/>
    </row>
  </sheetData>
  <mergeCells count="29">
    <mergeCell ref="C73:O73"/>
    <mergeCell ref="C77:O77"/>
    <mergeCell ref="D99:O99"/>
    <mergeCell ref="D97:O97"/>
    <mergeCell ref="C96:O96"/>
    <mergeCell ref="D91:O91"/>
    <mergeCell ref="C55:O55"/>
    <mergeCell ref="D18:O18"/>
    <mergeCell ref="D21:E21"/>
    <mergeCell ref="D8:O8"/>
    <mergeCell ref="E9:O9"/>
    <mergeCell ref="E10:O10"/>
    <mergeCell ref="E11:O11"/>
    <mergeCell ref="D37:E37"/>
    <mergeCell ref="D36:E36"/>
    <mergeCell ref="D35:E35"/>
    <mergeCell ref="D34:E34"/>
    <mergeCell ref="D102:O102"/>
    <mergeCell ref="D78:O78"/>
    <mergeCell ref="D79:O79"/>
    <mergeCell ref="D80:O80"/>
    <mergeCell ref="D87:O87"/>
    <mergeCell ref="D88:O88"/>
    <mergeCell ref="D89:O89"/>
    <mergeCell ref="D90:O90"/>
    <mergeCell ref="D98:O98"/>
    <mergeCell ref="D101:O101"/>
    <mergeCell ref="C86:O86"/>
    <mergeCell ref="D100:O10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heetViews>
  <sheetFormatPr defaultRowHeight="15"/>
  <cols>
    <col min="1" max="1" width="18" style="128" customWidth="1"/>
    <col min="2" max="2" width="24.140625" style="128" customWidth="1"/>
    <col min="3" max="3" width="24.42578125" style="144" customWidth="1"/>
    <col min="4" max="5" width="28.85546875" style="128" customWidth="1"/>
    <col min="6" max="6" width="40.42578125" style="128" customWidth="1"/>
    <col min="7" max="10" width="9.28515625" style="128" bestFit="1" customWidth="1"/>
    <col min="11" max="11" width="10" style="128" bestFit="1" customWidth="1"/>
    <col min="12" max="12" width="9.28515625" style="128" bestFit="1" customWidth="1"/>
    <col min="13" max="13" width="11.42578125" style="128" customWidth="1"/>
    <col min="14" max="36" width="9.28515625" style="128" bestFit="1" customWidth="1"/>
    <col min="37" max="37" width="9.140625" style="128"/>
    <col min="38" max="42" width="9.28515625" style="128" bestFit="1" customWidth="1"/>
    <col min="43" max="16384" width="9.140625" style="128"/>
  </cols>
  <sheetData>
    <row r="1" spans="2:19" s="123" customFormat="1">
      <c r="C1" s="133"/>
    </row>
    <row r="2" spans="2:19" s="126" customFormat="1" ht="45" customHeight="1">
      <c r="B2" s="134" t="str">
        <f>Start!D2</f>
        <v>SEAD Street Lighting Tool v1.7.8</v>
      </c>
    </row>
    <row r="3" spans="2:19" s="136" customFormat="1" ht="31.5">
      <c r="B3" s="135" t="str">
        <f>Translation!B284</f>
        <v>EXAMPLES</v>
      </c>
    </row>
    <row r="13" spans="2:19">
      <c r="C13" s="137" t="str">
        <f>Translation!B14</f>
        <v>Choose an Example:</v>
      </c>
      <c r="S13" s="128" t="str">
        <f t="array" ref="S13:S15">TRANSPOSE(D14:F14)</f>
        <v>Small Local Road</v>
      </c>
    </row>
    <row r="14" spans="2:19" ht="28.5" customHeight="1">
      <c r="C14" s="217">
        <v>2</v>
      </c>
      <c r="D14" s="138" t="str">
        <f>Translation!B15</f>
        <v>Small Local Road</v>
      </c>
      <c r="E14" s="138" t="str">
        <f>Translation!B145</f>
        <v>Collector</v>
      </c>
      <c r="F14" s="138" t="str">
        <f>Translation!B147</f>
        <v>Expressway</v>
      </c>
      <c r="S14" s="128" t="str">
        <v>Collector</v>
      </c>
    </row>
    <row r="15" spans="2:19">
      <c r="B15" s="139" t="str">
        <f>Translation!B26</f>
        <v>Street Type</v>
      </c>
      <c r="C15" s="140" t="str">
        <f ca="1">OFFSET(C15,0,$C$14)</f>
        <v>Collector / Medium</v>
      </c>
      <c r="D15" s="141" t="str">
        <f>Translation!B16</f>
        <v>Local / Medium</v>
      </c>
      <c r="E15" s="141" t="str">
        <f>Translation!B17</f>
        <v>Collector / Medium</v>
      </c>
      <c r="F15" s="141" t="str">
        <f>Translation!B18</f>
        <v>Expressway / High</v>
      </c>
      <c r="S15" s="128" t="str">
        <v>Expressway</v>
      </c>
    </row>
    <row r="16" spans="2:19">
      <c r="B16" s="139" t="str">
        <f>Translation!B112</f>
        <v>Lanes</v>
      </c>
      <c r="C16" s="140">
        <f t="shared" ref="C16:C21" ca="1" si="0">OFFSET(C16,0,$C$14)</f>
        <v>4</v>
      </c>
      <c r="D16" s="141">
        <v>2</v>
      </c>
      <c r="E16" s="141">
        <v>4</v>
      </c>
      <c r="F16" s="141">
        <v>6</v>
      </c>
    </row>
    <row r="17" spans="2:10">
      <c r="B17" s="139" t="str">
        <f>Translation!B261</f>
        <v>Lane Width</v>
      </c>
      <c r="C17" s="140">
        <f t="shared" ca="1" si="0"/>
        <v>3.5</v>
      </c>
      <c r="D17" s="141" t="s">
        <v>322</v>
      </c>
      <c r="E17" s="141">
        <v>3.5</v>
      </c>
      <c r="F17" s="141">
        <v>4</v>
      </c>
    </row>
    <row r="18" spans="2:10">
      <c r="B18" s="139" t="str">
        <f>Translation!B264</f>
        <v>Pole Spacing</v>
      </c>
      <c r="C18" s="140" t="str">
        <f t="shared" ca="1" si="0"/>
        <v>45 meters</v>
      </c>
      <c r="D18" s="141" t="s">
        <v>317</v>
      </c>
      <c r="E18" s="141" t="s">
        <v>365</v>
      </c>
      <c r="F18" s="141" t="s">
        <v>365</v>
      </c>
    </row>
    <row r="19" spans="2:10">
      <c r="B19" s="139" t="str">
        <f>Translation!B131</f>
        <v>Luminaire Mounting Height</v>
      </c>
      <c r="C19" s="140" t="str">
        <f t="shared" ca="1" si="0"/>
        <v>9 meters</v>
      </c>
      <c r="D19" s="141" t="s">
        <v>318</v>
      </c>
      <c r="E19" s="141" t="s">
        <v>318</v>
      </c>
      <c r="F19" s="141" t="s">
        <v>371</v>
      </c>
    </row>
    <row r="20" spans="2:10" ht="30">
      <c r="B20" s="139" t="str">
        <f>Translation!B19</f>
        <v>Fixture Placement</v>
      </c>
      <c r="C20" s="142" t="str">
        <f ca="1">OFFSET(C20,0,$C$14)</f>
        <v>Staggered, 1 meter over lane edge</v>
      </c>
      <c r="D20" s="143" t="str">
        <f>Translation!B20</f>
        <v>Single-side, 1 meter over lane edge</v>
      </c>
      <c r="E20" s="143" t="str">
        <f>Translation!B21</f>
        <v>Staggered, 1 meter over lane edge</v>
      </c>
      <c r="F20" s="143" t="s">
        <v>368</v>
      </c>
    </row>
    <row r="21" spans="2:10">
      <c r="B21" s="139" t="s">
        <v>321</v>
      </c>
      <c r="C21" s="140" t="str">
        <f t="shared" ca="1" si="0"/>
        <v>R3</v>
      </c>
      <c r="D21" s="141" t="s">
        <v>207</v>
      </c>
      <c r="E21" s="141" t="s">
        <v>207</v>
      </c>
      <c r="F21" s="141" t="s">
        <v>207</v>
      </c>
    </row>
    <row r="22" spans="2:10">
      <c r="D22" s="144"/>
      <c r="E22" s="144"/>
      <c r="F22" s="144"/>
      <c r="G22" s="144"/>
      <c r="H22" s="144"/>
      <c r="I22" s="144"/>
      <c r="J22" s="144"/>
    </row>
    <row r="24" spans="2:10" ht="15.75" thickBot="1">
      <c r="B24" s="145" t="str">
        <f>Translation!B22</f>
        <v>Full Inputs:</v>
      </c>
      <c r="C24" s="146"/>
    </row>
    <row r="25" spans="2:10">
      <c r="B25" s="147" t="str">
        <f>Translation!B23</f>
        <v>Road Geometry</v>
      </c>
      <c r="C25" s="148"/>
      <c r="D25" s="144"/>
    </row>
    <row r="26" spans="2:10">
      <c r="B26" s="149" t="str">
        <f>Translation!B114</f>
        <v>Number of Lanes</v>
      </c>
      <c r="C26" s="150">
        <f t="shared" ref="C26:C60" ca="1" si="1">OFFSET(C26,0,$C$14)</f>
        <v>4</v>
      </c>
      <c r="D26" s="151">
        <v>2</v>
      </c>
      <c r="E26" s="151">
        <v>4</v>
      </c>
      <c r="F26" s="152">
        <v>6</v>
      </c>
    </row>
    <row r="27" spans="2:10">
      <c r="B27" s="153" t="str">
        <f>Translation!B261</f>
        <v>Lane Width</v>
      </c>
      <c r="C27" s="154">
        <f t="shared" ca="1" si="1"/>
        <v>3.5</v>
      </c>
      <c r="D27" s="155">
        <v>3.5</v>
      </c>
      <c r="E27" s="155">
        <v>3.5</v>
      </c>
      <c r="F27" s="156">
        <v>4</v>
      </c>
    </row>
    <row r="28" spans="2:10">
      <c r="B28" s="153" t="str">
        <f>Translation!B132</f>
        <v>Shoulder Width</v>
      </c>
      <c r="C28" s="154">
        <f t="shared" ca="1" si="1"/>
        <v>3</v>
      </c>
      <c r="D28" s="155">
        <v>3</v>
      </c>
      <c r="E28" s="155">
        <v>3</v>
      </c>
      <c r="F28" s="156">
        <v>3</v>
      </c>
    </row>
    <row r="29" spans="2:10">
      <c r="B29" s="157" t="str">
        <f>Translation!B129</f>
        <v>Median Width</v>
      </c>
      <c r="C29" s="158">
        <f t="shared" ca="1" si="1"/>
        <v>0</v>
      </c>
      <c r="D29" s="159">
        <v>0</v>
      </c>
      <c r="E29" s="159">
        <v>0</v>
      </c>
      <c r="F29" s="160">
        <v>2</v>
      </c>
    </row>
    <row r="30" spans="2:10">
      <c r="C30" s="148"/>
      <c r="D30" s="144"/>
      <c r="E30" s="144"/>
      <c r="F30" s="161"/>
    </row>
    <row r="31" spans="2:10">
      <c r="B31" s="162" t="str">
        <f>Translation!B262</f>
        <v>Light Geometry:</v>
      </c>
      <c r="C31" s="163"/>
      <c r="D31" s="164"/>
      <c r="E31" s="164"/>
      <c r="F31" s="165"/>
    </row>
    <row r="32" spans="2:10">
      <c r="B32" s="166" t="str">
        <f>Translation!B116</f>
        <v>Pole Placement</v>
      </c>
      <c r="C32" s="154" t="str">
        <f t="shared" ca="1" si="1"/>
        <v>Staggered</v>
      </c>
      <c r="D32" s="155" t="s">
        <v>319</v>
      </c>
      <c r="E32" s="155" t="s">
        <v>366</v>
      </c>
      <c r="F32" s="156" t="s">
        <v>368</v>
      </c>
    </row>
    <row r="33" spans="2:6">
      <c r="B33" s="166" t="str">
        <f>Translation!B131</f>
        <v>Luminaire Mounting Height</v>
      </c>
      <c r="C33" s="154">
        <f t="shared" ca="1" si="1"/>
        <v>9</v>
      </c>
      <c r="D33" s="155">
        <v>9</v>
      </c>
      <c r="E33" s="155">
        <v>9</v>
      </c>
      <c r="F33" s="156">
        <v>15</v>
      </c>
    </row>
    <row r="34" spans="2:6">
      <c r="B34" s="166" t="str">
        <f>Translation!B264</f>
        <v>Pole Spacing</v>
      </c>
      <c r="C34" s="154">
        <f t="shared" ca="1" si="1"/>
        <v>45</v>
      </c>
      <c r="D34" s="155">
        <v>30</v>
      </c>
      <c r="E34" s="155">
        <v>45</v>
      </c>
      <c r="F34" s="156">
        <v>45</v>
      </c>
    </row>
    <row r="35" spans="2:6">
      <c r="B35" s="166" t="str">
        <f>Translation!B298</f>
        <v>Pole Setback</v>
      </c>
      <c r="C35" s="154">
        <f t="shared" ca="1" si="1"/>
        <v>3</v>
      </c>
      <c r="D35" s="155">
        <v>3</v>
      </c>
      <c r="E35" s="155">
        <v>3</v>
      </c>
      <c r="F35" s="156">
        <v>0</v>
      </c>
    </row>
    <row r="36" spans="2:6">
      <c r="B36" s="167" t="str">
        <f>Translation!B127</f>
        <v>Arm length</v>
      </c>
      <c r="C36" s="158">
        <f t="shared" ca="1" si="1"/>
        <v>4</v>
      </c>
      <c r="D36" s="159">
        <v>4</v>
      </c>
      <c r="E36" s="159">
        <v>4</v>
      </c>
      <c r="F36" s="160">
        <v>3</v>
      </c>
    </row>
    <row r="37" spans="2:6">
      <c r="C37" s="148"/>
      <c r="D37" s="144"/>
      <c r="E37" s="144"/>
    </row>
    <row r="38" spans="2:6">
      <c r="B38" s="168" t="str">
        <f>Translation!B263</f>
        <v>Number of Points in Grid</v>
      </c>
      <c r="C38" s="169">
        <f t="shared" ca="1" si="1"/>
        <v>10</v>
      </c>
      <c r="D38" s="170">
        <v>10</v>
      </c>
      <c r="E38" s="170">
        <v>10</v>
      </c>
      <c r="F38" s="171">
        <v>10</v>
      </c>
    </row>
    <row r="39" spans="2:6" ht="15.75" thickBot="1">
      <c r="B39" s="172"/>
      <c r="C39" s="173"/>
      <c r="D39" s="174"/>
      <c r="E39" s="174"/>
      <c r="F39" s="174"/>
    </row>
    <row r="40" spans="2:6">
      <c r="B40" s="147" t="str">
        <f>Translation!B138</f>
        <v>Lighting Standards</v>
      </c>
      <c r="C40" s="148"/>
      <c r="D40" s="144"/>
      <c r="E40" s="144"/>
      <c r="F40" s="144"/>
    </row>
    <row r="41" spans="2:6" ht="30">
      <c r="B41" s="175" t="str">
        <f>Translation!B140</f>
        <v>Average Illuminance Target (Iavg)</v>
      </c>
      <c r="C41" s="169">
        <f t="shared" ca="1" si="1"/>
        <v>0.9</v>
      </c>
      <c r="D41" s="176">
        <v>7</v>
      </c>
      <c r="E41" s="176">
        <v>0.9</v>
      </c>
      <c r="F41" s="176">
        <v>14</v>
      </c>
    </row>
    <row r="42" spans="2:6" ht="30">
      <c r="B42" s="175" t="str">
        <f>Translation!B265</f>
        <v>Uniformity Ratio (Iavg/Imin)</v>
      </c>
      <c r="C42" s="169">
        <f t="shared" ca="1" si="1"/>
        <v>4</v>
      </c>
      <c r="D42" s="176">
        <v>6</v>
      </c>
      <c r="E42" s="176">
        <v>4</v>
      </c>
      <c r="F42" s="176">
        <v>3</v>
      </c>
    </row>
    <row r="43" spans="2:6">
      <c r="B43" s="177"/>
      <c r="C43" s="148"/>
      <c r="D43" s="144"/>
      <c r="E43" s="144"/>
    </row>
    <row r="44" spans="2:6">
      <c r="B44" s="178" t="str">
        <f>Translation!B162</f>
        <v>Luminance Method for IES Standard</v>
      </c>
      <c r="C44" s="148"/>
      <c r="D44" s="144"/>
      <c r="E44" s="144"/>
    </row>
    <row r="45" spans="2:6">
      <c r="B45" s="175" t="str">
        <f>Translation!B186</f>
        <v>Road Surface Type</v>
      </c>
      <c r="C45" s="179" t="str">
        <f t="shared" ca="1" si="1"/>
        <v>R3</v>
      </c>
      <c r="D45" s="180" t="s">
        <v>207</v>
      </c>
      <c r="E45" s="180" t="s">
        <v>207</v>
      </c>
      <c r="F45" s="180" t="s">
        <v>207</v>
      </c>
    </row>
    <row r="46" spans="2:6" ht="30">
      <c r="B46" s="175" t="str">
        <f>Translation!B141</f>
        <v>Average Luminance Target (Lav)</v>
      </c>
      <c r="C46" s="169">
        <f t="shared" ca="1" si="1"/>
        <v>0.6</v>
      </c>
      <c r="D46" s="176">
        <v>0.5</v>
      </c>
      <c r="E46" s="176">
        <v>0.6</v>
      </c>
      <c r="F46" s="176">
        <v>1</v>
      </c>
    </row>
    <row r="47" spans="2:6" ht="30">
      <c r="B47" s="175" t="str">
        <f>Translation!B24</f>
        <v xml:space="preserve">Overall Uniformity (U0 - avg/min) </v>
      </c>
      <c r="C47" s="169">
        <f t="shared" ca="1" si="1"/>
        <v>4</v>
      </c>
      <c r="D47" s="176">
        <v>6</v>
      </c>
      <c r="E47" s="176">
        <v>4</v>
      </c>
      <c r="F47" s="176">
        <v>3</v>
      </c>
    </row>
    <row r="48" spans="2:6" ht="15.75" thickBot="1">
      <c r="B48" s="181"/>
      <c r="C48" s="173"/>
      <c r="D48" s="174"/>
      <c r="E48" s="174"/>
      <c r="F48" s="174"/>
    </row>
    <row r="49" spans="1:6">
      <c r="B49" s="147" t="str">
        <f>Translation!B103</f>
        <v>Inputs</v>
      </c>
      <c r="C49" s="148"/>
      <c r="D49" s="144"/>
      <c r="E49" s="144"/>
      <c r="F49" s="144"/>
    </row>
    <row r="50" spans="1:6">
      <c r="B50" s="182" t="str">
        <f>Translation!B113</f>
        <v>Luminaire Dirt Depreciation</v>
      </c>
      <c r="C50" s="183">
        <f t="shared" ca="1" si="1"/>
        <v>0.88</v>
      </c>
      <c r="D50" s="184">
        <v>0.88</v>
      </c>
      <c r="E50" s="184">
        <v>0.88</v>
      </c>
      <c r="F50" s="184">
        <v>0.88</v>
      </c>
    </row>
    <row r="51" spans="1:6">
      <c r="B51" s="182" t="str">
        <f>Translation!B120</f>
        <v>Temperature Effects</v>
      </c>
      <c r="C51" s="183">
        <f t="shared" ca="1" si="1"/>
        <v>1</v>
      </c>
      <c r="D51" s="184">
        <v>1</v>
      </c>
      <c r="E51" s="184">
        <v>1</v>
      </c>
      <c r="F51" s="184">
        <v>1</v>
      </c>
    </row>
    <row r="52" spans="1:6">
      <c r="B52" s="182" t="str">
        <f>Translation!B115</f>
        <v>Operating hours</v>
      </c>
      <c r="C52" s="183">
        <f t="shared" ca="1" si="1"/>
        <v>4380</v>
      </c>
      <c r="D52" s="184">
        <f>12*365</f>
        <v>4380</v>
      </c>
      <c r="E52" s="184">
        <f>12*365</f>
        <v>4380</v>
      </c>
      <c r="F52" s="184">
        <f>12*365</f>
        <v>4380</v>
      </c>
    </row>
    <row r="53" spans="1:6">
      <c r="B53" s="177"/>
      <c r="C53" s="148"/>
      <c r="D53" s="144"/>
      <c r="E53" s="144"/>
      <c r="F53" s="144"/>
    </row>
    <row r="54" spans="1:6" ht="30">
      <c r="B54" s="175" t="str">
        <f>Translation!B110</f>
        <v>Fixture installation (labor)</v>
      </c>
      <c r="C54" s="185">
        <f t="shared" ca="1" si="1"/>
        <v>100</v>
      </c>
      <c r="D54" s="186">
        <v>100</v>
      </c>
      <c r="E54" s="186">
        <v>100</v>
      </c>
      <c r="F54" s="186">
        <v>100</v>
      </c>
    </row>
    <row r="55" spans="1:6" ht="30">
      <c r="B55" s="175" t="str">
        <f>Translation!B259</f>
        <v>Pole installation cost
(labor + materials)</v>
      </c>
      <c r="C55" s="185">
        <f t="shared" ca="1" si="1"/>
        <v>0</v>
      </c>
      <c r="D55" s="186">
        <v>0</v>
      </c>
      <c r="E55" s="186">
        <v>0</v>
      </c>
      <c r="F55" s="186">
        <v>0</v>
      </c>
    </row>
    <row r="56" spans="1:6" ht="30">
      <c r="B56" s="175" t="str">
        <f>Translation!B105</f>
        <v>Bulb Replacement Cost (labor only)</v>
      </c>
      <c r="C56" s="185">
        <f t="shared" ca="1" si="1"/>
        <v>300</v>
      </c>
      <c r="D56" s="186">
        <v>300</v>
      </c>
      <c r="E56" s="186">
        <v>300</v>
      </c>
      <c r="F56" s="186">
        <v>300</v>
      </c>
    </row>
    <row r="57" spans="1:6">
      <c r="B57" s="177"/>
      <c r="C57" s="148"/>
      <c r="D57" s="144"/>
      <c r="E57" s="144"/>
      <c r="F57" s="144"/>
    </row>
    <row r="58" spans="1:6">
      <c r="B58" s="182" t="str">
        <f>Translation!B109</f>
        <v>Energy Cost ($/kWh)</v>
      </c>
      <c r="C58" s="185">
        <f t="shared" ca="1" si="1"/>
        <v>0.1</v>
      </c>
      <c r="D58" s="186">
        <v>0.1</v>
      </c>
      <c r="E58" s="186">
        <v>0.1</v>
      </c>
      <c r="F58" s="186">
        <v>0.1</v>
      </c>
    </row>
    <row r="59" spans="1:6">
      <c r="B59" s="182" t="str">
        <f>Translation!B258</f>
        <v>Discount Rate</v>
      </c>
      <c r="C59" s="187">
        <f t="shared" ca="1" si="1"/>
        <v>0.03</v>
      </c>
      <c r="D59" s="188">
        <v>0.03</v>
      </c>
      <c r="E59" s="188">
        <v>0.03</v>
      </c>
      <c r="F59" s="188">
        <v>0.03</v>
      </c>
    </row>
    <row r="60" spans="1:6">
      <c r="B60" s="182" t="str">
        <f>Translation!B104</f>
        <v>Analysis Period (years)</v>
      </c>
      <c r="C60" s="189">
        <f t="shared" ca="1" si="1"/>
        <v>20</v>
      </c>
      <c r="D60" s="190">
        <v>20</v>
      </c>
      <c r="E60" s="190">
        <v>20</v>
      </c>
      <c r="F60" s="190">
        <v>20</v>
      </c>
    </row>
    <row r="63" spans="1:6">
      <c r="A63" s="128" t="str">
        <f>Translation!B289</f>
        <v>Results:</v>
      </c>
      <c r="B63" s="144"/>
      <c r="C63" s="128"/>
    </row>
    <row r="64" spans="1:6">
      <c r="B64" s="144"/>
      <c r="C64" s="128"/>
    </row>
    <row r="65" spans="1:46" s="1" customFormat="1" ht="90">
      <c r="A65" s="26" t="str">
        <f>Translation!B246</f>
        <v>Graph Data - Alignment</v>
      </c>
      <c r="B65" s="26" t="s">
        <v>58</v>
      </c>
      <c r="C65" s="26" t="str">
        <f>Translation!B111</f>
        <v>Fixture Name</v>
      </c>
      <c r="D65" s="26" t="str">
        <f>Translation!B101</f>
        <v>Type</v>
      </c>
      <c r="E65" s="26" t="str">
        <f>Translation!B102</f>
        <v>Watts</v>
      </c>
      <c r="F65" s="88" t="str">
        <f>Translation!B256</f>
        <v>kWh/fixture</v>
      </c>
      <c r="G65" s="88" t="str">
        <f>Translation!B248</f>
        <v>kWh/kilometer/yr</v>
      </c>
      <c r="H65" s="78" t="str">
        <f>Translation!B254</f>
        <v>$/fixture</v>
      </c>
      <c r="I65" s="78" t="str">
        <f>Translation!B244</f>
        <v>$/kilometer/yr</v>
      </c>
      <c r="J65" s="78" t="str">
        <f>Translation!B247</f>
        <v>Installation $/km</v>
      </c>
      <c r="K65" s="78" t="str">
        <f>Translation!B250</f>
        <v>NPV Energy Cost $/km</v>
      </c>
      <c r="L65" s="78" t="str">
        <f>Translation!B251</f>
        <v>NPV Maintenance Cost ($/km)</v>
      </c>
      <c r="M65" s="78" t="str">
        <f>Translation!B245</f>
        <v>Full NPV costs</v>
      </c>
      <c r="N65" s="26" t="str">
        <f>Translation!B252</f>
        <v>Target - Avg Illuminance</v>
      </c>
      <c r="O65" s="81" t="str">
        <f>Translation!B253</f>
        <v>Target - Min Illuminance</v>
      </c>
      <c r="P65" s="81" t="str">
        <f>Translation!B238</f>
        <v>Average</v>
      </c>
      <c r="Q65" s="81" t="str">
        <f>Translation!B257</f>
        <v>Min</v>
      </c>
      <c r="R65" s="81" t="str">
        <f>Translation!B249</f>
        <v>Max</v>
      </c>
      <c r="S65" s="81" t="str">
        <f>Translation!B241</f>
        <v>Uniformity</v>
      </c>
      <c r="T65" s="26" t="str">
        <f>Translation!B292</f>
        <v>Meets Illuminance?</v>
      </c>
      <c r="U65" s="26" t="str">
        <f>Translation!B293</f>
        <v>Target - Average Luminance</v>
      </c>
      <c r="V65" s="26" t="str">
        <f>Translation!B294</f>
        <v>Target - Uniformity (average/minimum)</v>
      </c>
      <c r="W65" s="81" t="str">
        <f>Translation!B238</f>
        <v>Average</v>
      </c>
      <c r="X65" s="81" t="str">
        <f>Translation!B257</f>
        <v>Min</v>
      </c>
      <c r="Y65" s="81" t="str">
        <f>Translation!B249</f>
        <v>Max</v>
      </c>
      <c r="Z65" s="81" t="str">
        <f>Translation!B241</f>
        <v>Uniformity</v>
      </c>
      <c r="AA65" s="26" t="s">
        <v>208</v>
      </c>
      <c r="AB65" s="88" t="str">
        <f>Translation!B296</f>
        <v>Meets Ill. Criteria</v>
      </c>
      <c r="AC65" s="88" t="str">
        <f>Translation!B297</f>
        <v>Fails Ill. Criteria</v>
      </c>
      <c r="AD65" s="88" t="str">
        <f>Translation!B296</f>
        <v>Meets Ill. Criteria</v>
      </c>
      <c r="AE65" s="88" t="str">
        <f>Translation!B297</f>
        <v>Fails Ill. Criteria</v>
      </c>
      <c r="AF65" s="88">
        <f>AD2</f>
        <v>0</v>
      </c>
      <c r="AG65" s="88">
        <f>AE2</f>
        <v>0</v>
      </c>
      <c r="AH65" s="84" t="str">
        <f>Translation!B128</f>
        <v>Fixtures/km</v>
      </c>
      <c r="AI65" s="26" t="str">
        <f>Translation!B114</f>
        <v>Number of Lanes</v>
      </c>
      <c r="AJ65" s="26" t="str">
        <f>Translation!B261</f>
        <v>Lane Width</v>
      </c>
      <c r="AK65" s="26" t="str">
        <f>Translation!B132</f>
        <v>Shoulder Width</v>
      </c>
      <c r="AL65" s="26" t="str">
        <f>Translation!B129</f>
        <v>Median Width</v>
      </c>
      <c r="AM65" s="26" t="str">
        <f>Translation!B116</f>
        <v>Pole Placement</v>
      </c>
      <c r="AN65" s="26" t="str">
        <f>Translation!B131</f>
        <v>Luminaire Mounting Height</v>
      </c>
      <c r="AO65" s="26" t="str">
        <f>Translation!B264</f>
        <v>Pole Spacing</v>
      </c>
      <c r="AP65" s="26" t="str">
        <f>Translation!B298</f>
        <v>Pole Setback</v>
      </c>
      <c r="AQ65" s="26" t="str">
        <f>Translation!B127</f>
        <v>Arm length</v>
      </c>
      <c r="AR65" s="26" t="str">
        <f>Translation!B263</f>
        <v>Number of Points in Grid</v>
      </c>
      <c r="AT65" s="33"/>
    </row>
    <row r="66" spans="1:46">
      <c r="A66" s="191" t="str">
        <f>Translation!B25</f>
        <v>Example 1 - Local Road</v>
      </c>
      <c r="B66" s="192"/>
      <c r="C66" s="192"/>
      <c r="D66" s="192"/>
      <c r="E66" s="192"/>
      <c r="F66" s="193"/>
      <c r="G66" s="193"/>
      <c r="H66" s="194"/>
      <c r="I66" s="194"/>
      <c r="J66" s="194"/>
      <c r="K66" s="194"/>
      <c r="L66" s="194"/>
      <c r="M66" s="194"/>
      <c r="N66" s="192"/>
      <c r="O66" s="195"/>
      <c r="P66" s="195"/>
      <c r="Q66" s="195"/>
      <c r="R66" s="195"/>
      <c r="S66" s="195"/>
      <c r="T66" s="192"/>
      <c r="U66" s="192"/>
      <c r="V66" s="192"/>
      <c r="W66" s="195"/>
      <c r="X66" s="195"/>
      <c r="Y66" s="195"/>
      <c r="Z66" s="195"/>
      <c r="AA66" s="192"/>
      <c r="AB66" s="193"/>
      <c r="AC66" s="193"/>
      <c r="AD66" s="193"/>
      <c r="AE66" s="193"/>
      <c r="AF66" s="196"/>
      <c r="AG66" s="192"/>
      <c r="AH66" s="192"/>
      <c r="AI66" s="192"/>
      <c r="AJ66" s="192"/>
      <c r="AK66" s="192"/>
      <c r="AL66" s="192"/>
      <c r="AM66" s="192"/>
      <c r="AN66" s="192"/>
      <c r="AO66" s="192"/>
      <c r="AP66" s="197"/>
    </row>
    <row r="67" spans="1:46" customFormat="1">
      <c r="A67">
        <v>0.5</v>
      </c>
      <c r="B67" t="s">
        <v>406</v>
      </c>
      <c r="C67" t="s">
        <v>512</v>
      </c>
      <c r="D67">
        <v>0</v>
      </c>
      <c r="E67">
        <v>41</v>
      </c>
      <c r="F67" s="90">
        <v>179.58</v>
      </c>
      <c r="G67" s="90">
        <v>5986.0000000000009</v>
      </c>
      <c r="H67" s="80">
        <v>17.96</v>
      </c>
      <c r="I67" s="80">
        <v>598.6</v>
      </c>
      <c r="J67" s="80">
        <v>23333.33</v>
      </c>
      <c r="K67" s="80">
        <v>8905.66</v>
      </c>
      <c r="L67" s="80">
        <v>35310.120000000003</v>
      </c>
      <c r="M67" s="80">
        <v>67549.11</v>
      </c>
      <c r="N67">
        <v>7</v>
      </c>
      <c r="O67" s="83">
        <v>0.6137100865884122</v>
      </c>
      <c r="P67" s="83">
        <v>3.6822605195304732</v>
      </c>
      <c r="Q67" s="83">
        <v>1.5779722056293026</v>
      </c>
      <c r="R67" s="83">
        <v>6.1751643358865023</v>
      </c>
      <c r="S67" s="83">
        <v>2.3335395302872084</v>
      </c>
      <c r="T67">
        <v>0</v>
      </c>
      <c r="U67">
        <v>0.5</v>
      </c>
      <c r="V67">
        <v>6</v>
      </c>
      <c r="W67" s="83">
        <v>0.56166052562268765</v>
      </c>
      <c r="X67" s="83">
        <v>0.35012763208034625</v>
      </c>
      <c r="Y67" s="83">
        <v>0.79428067932987734</v>
      </c>
      <c r="Z67" s="83">
        <v>1.604159381210448</v>
      </c>
      <c r="AA67">
        <v>1</v>
      </c>
      <c r="AB67" s="90">
        <v>0</v>
      </c>
      <c r="AC67" s="90">
        <v>5986.0000000000009</v>
      </c>
      <c r="AD67" s="90">
        <v>0</v>
      </c>
      <c r="AE67" s="90">
        <v>598.60000000000014</v>
      </c>
      <c r="AF67" s="90">
        <v>5986.0000000000009</v>
      </c>
      <c r="AG67" s="90">
        <v>0</v>
      </c>
      <c r="AH67" s="86">
        <v>33.333333333333336</v>
      </c>
      <c r="AI67">
        <v>2</v>
      </c>
      <c r="AJ67">
        <v>3.5</v>
      </c>
      <c r="AK67">
        <v>3</v>
      </c>
      <c r="AL67">
        <v>0</v>
      </c>
      <c r="AM67" t="s">
        <v>319</v>
      </c>
      <c r="AN67">
        <v>9</v>
      </c>
      <c r="AO67">
        <v>30</v>
      </c>
      <c r="AP67">
        <v>3</v>
      </c>
      <c r="AQ67">
        <v>4</v>
      </c>
      <c r="AR67">
        <v>10</v>
      </c>
      <c r="AS67" t="e">
        <v>#N/A</v>
      </c>
    </row>
    <row r="68" spans="1:46" customFormat="1">
      <c r="A68">
        <v>1.5</v>
      </c>
      <c r="B68" t="s">
        <v>407</v>
      </c>
      <c r="C68" t="s">
        <v>513</v>
      </c>
      <c r="D68">
        <v>0</v>
      </c>
      <c r="E68">
        <v>51</v>
      </c>
      <c r="F68" s="90">
        <v>223.38</v>
      </c>
      <c r="G68" s="90">
        <v>7446</v>
      </c>
      <c r="H68" s="80">
        <v>22.34</v>
      </c>
      <c r="I68" s="80">
        <v>744.6</v>
      </c>
      <c r="J68" s="80">
        <v>23333.33</v>
      </c>
      <c r="K68" s="80">
        <v>11077.77</v>
      </c>
      <c r="L68" s="80">
        <v>35310.120000000003</v>
      </c>
      <c r="M68" s="80">
        <v>69721.22</v>
      </c>
      <c r="N68">
        <v>7</v>
      </c>
      <c r="O68" s="83">
        <v>0.63147209833439788</v>
      </c>
      <c r="P68" s="83">
        <v>3.7888325900063871</v>
      </c>
      <c r="Q68" s="83">
        <v>3.5608472838337217</v>
      </c>
      <c r="R68" s="83">
        <v>4.1767862003809242</v>
      </c>
      <c r="S68" s="83">
        <v>1.0640255781840802</v>
      </c>
      <c r="T68">
        <v>0</v>
      </c>
      <c r="U68">
        <v>0.5</v>
      </c>
      <c r="V68">
        <v>6</v>
      </c>
      <c r="W68" s="83">
        <v>0.59727501302351738</v>
      </c>
      <c r="X68" s="83">
        <v>0.30879053660705713</v>
      </c>
      <c r="Y68" s="83">
        <v>1.0517200323290306</v>
      </c>
      <c r="Z68" s="83">
        <v>1.9342400178006853</v>
      </c>
      <c r="AA68">
        <v>1</v>
      </c>
      <c r="AB68" s="90">
        <v>0</v>
      </c>
      <c r="AC68" s="90">
        <v>7446</v>
      </c>
      <c r="AD68" s="90">
        <v>0</v>
      </c>
      <c r="AE68" s="90">
        <v>744.6</v>
      </c>
      <c r="AF68" s="90">
        <v>7446</v>
      </c>
      <c r="AG68" s="90">
        <v>0</v>
      </c>
      <c r="AH68" s="86">
        <v>33.333333333333336</v>
      </c>
      <c r="AI68">
        <v>2</v>
      </c>
      <c r="AJ68">
        <v>3.5</v>
      </c>
      <c r="AK68">
        <v>3</v>
      </c>
      <c r="AL68">
        <v>0</v>
      </c>
      <c r="AM68" t="s">
        <v>319</v>
      </c>
      <c r="AN68">
        <v>9</v>
      </c>
      <c r="AO68">
        <v>30</v>
      </c>
      <c r="AP68">
        <v>3</v>
      </c>
      <c r="AQ68">
        <v>4</v>
      </c>
      <c r="AR68">
        <v>10</v>
      </c>
      <c r="AS68" t="e">
        <v>#N/A</v>
      </c>
    </row>
    <row r="69" spans="1:46" customFormat="1">
      <c r="A69">
        <v>2.5</v>
      </c>
      <c r="B69" t="s">
        <v>408</v>
      </c>
      <c r="C69" t="s">
        <v>514</v>
      </c>
      <c r="D69">
        <v>0</v>
      </c>
      <c r="E69">
        <v>54</v>
      </c>
      <c r="F69" s="90">
        <v>236.52</v>
      </c>
      <c r="G69" s="90">
        <v>7884.0000000000009</v>
      </c>
      <c r="H69" s="80">
        <v>23.65</v>
      </c>
      <c r="I69" s="80">
        <v>788.4</v>
      </c>
      <c r="J69" s="80">
        <v>23333.33</v>
      </c>
      <c r="K69" s="80">
        <v>11729.4</v>
      </c>
      <c r="L69" s="80">
        <v>35310.120000000003</v>
      </c>
      <c r="M69" s="80">
        <v>70372.850000000006</v>
      </c>
      <c r="N69">
        <v>7</v>
      </c>
      <c r="O69" s="83">
        <v>0.53737177402324898</v>
      </c>
      <c r="P69" s="83">
        <v>3.2242306441394937</v>
      </c>
      <c r="Q69" s="83">
        <v>3.0630764759654943</v>
      </c>
      <c r="R69" s="83">
        <v>3.5765481316833645</v>
      </c>
      <c r="S69" s="83">
        <v>1.0526118656972816</v>
      </c>
      <c r="T69">
        <v>0</v>
      </c>
      <c r="U69">
        <v>0.5</v>
      </c>
      <c r="V69">
        <v>6</v>
      </c>
      <c r="W69" s="83">
        <v>0.56915288638689454</v>
      </c>
      <c r="X69" s="83">
        <v>0.32082188236901932</v>
      </c>
      <c r="Y69" s="83">
        <v>0.9541630729352456</v>
      </c>
      <c r="Z69" s="83">
        <v>1.7740463405555271</v>
      </c>
      <c r="AA69">
        <v>1</v>
      </c>
      <c r="AB69" s="90">
        <v>0</v>
      </c>
      <c r="AC69" s="90">
        <v>7884.0000000000009</v>
      </c>
      <c r="AD69" s="90">
        <v>0</v>
      </c>
      <c r="AE69" s="90">
        <v>788.40000000000009</v>
      </c>
      <c r="AF69" s="90">
        <v>7884.0000000000009</v>
      </c>
      <c r="AG69" s="90">
        <v>0</v>
      </c>
      <c r="AH69" s="86">
        <v>33.333333333333336</v>
      </c>
      <c r="AI69">
        <v>2</v>
      </c>
      <c r="AJ69">
        <v>3.5</v>
      </c>
      <c r="AK69">
        <v>3</v>
      </c>
      <c r="AL69">
        <v>0</v>
      </c>
      <c r="AM69" t="s">
        <v>319</v>
      </c>
      <c r="AN69">
        <v>9</v>
      </c>
      <c r="AO69">
        <v>30</v>
      </c>
      <c r="AP69">
        <v>3</v>
      </c>
      <c r="AQ69">
        <v>4</v>
      </c>
      <c r="AR69">
        <v>10</v>
      </c>
      <c r="AS69" t="e">
        <v>#N/A</v>
      </c>
    </row>
    <row r="70" spans="1:46" customFormat="1">
      <c r="A70">
        <v>3.5</v>
      </c>
      <c r="B70" t="s">
        <v>381</v>
      </c>
      <c r="C70" t="s">
        <v>549</v>
      </c>
      <c r="D70">
        <v>0</v>
      </c>
      <c r="E70">
        <v>70</v>
      </c>
      <c r="F70" s="90">
        <v>306.60000000000002</v>
      </c>
      <c r="G70" s="90">
        <v>10220.000000000002</v>
      </c>
      <c r="H70" s="80">
        <v>30.66</v>
      </c>
      <c r="I70" s="80">
        <v>1022</v>
      </c>
      <c r="J70" s="80">
        <v>13333.33</v>
      </c>
      <c r="K70" s="80">
        <v>15204.78</v>
      </c>
      <c r="L70" s="80">
        <v>31977.95</v>
      </c>
      <c r="M70" s="80">
        <v>60516.06</v>
      </c>
      <c r="N70">
        <v>7</v>
      </c>
      <c r="O70" s="83">
        <v>1.0609320262473629</v>
      </c>
      <c r="P70" s="83">
        <v>6.3655921574841781</v>
      </c>
      <c r="Q70" s="83">
        <v>3.3243844715789916</v>
      </c>
      <c r="R70" s="83">
        <v>10.047840935288587</v>
      </c>
      <c r="S70" s="83">
        <v>1.9148182804682323</v>
      </c>
      <c r="T70">
        <v>0</v>
      </c>
      <c r="U70">
        <v>0.5</v>
      </c>
      <c r="V70">
        <v>6</v>
      </c>
      <c r="W70" s="83">
        <v>0.71801512406941859</v>
      </c>
      <c r="X70" s="83">
        <v>0.4823086358348645</v>
      </c>
      <c r="Y70" s="83">
        <v>1.0788975985070941</v>
      </c>
      <c r="Z70" s="83">
        <v>1.48870468144646</v>
      </c>
      <c r="AA70">
        <v>1</v>
      </c>
      <c r="AB70" s="90">
        <v>0</v>
      </c>
      <c r="AC70" s="90">
        <v>10220.000000000002</v>
      </c>
      <c r="AD70" s="90">
        <v>0</v>
      </c>
      <c r="AE70" s="90">
        <v>1022.0000000000002</v>
      </c>
      <c r="AF70" s="90">
        <v>10220.000000000002</v>
      </c>
      <c r="AG70" s="90">
        <v>0</v>
      </c>
      <c r="AH70" s="86">
        <v>33.333333333333336</v>
      </c>
      <c r="AI70">
        <v>2</v>
      </c>
      <c r="AJ70">
        <v>3.5</v>
      </c>
      <c r="AK70">
        <v>3</v>
      </c>
      <c r="AL70">
        <v>0</v>
      </c>
      <c r="AM70" t="s">
        <v>319</v>
      </c>
      <c r="AN70">
        <v>9</v>
      </c>
      <c r="AO70">
        <v>30</v>
      </c>
      <c r="AP70">
        <v>3</v>
      </c>
      <c r="AQ70">
        <v>4</v>
      </c>
      <c r="AR70">
        <v>10</v>
      </c>
      <c r="AS70" t="e">
        <v>#N/A</v>
      </c>
    </row>
    <row r="71" spans="1:46" customFormat="1">
      <c r="A71">
        <v>4.5</v>
      </c>
      <c r="B71" t="s">
        <v>409</v>
      </c>
      <c r="C71" t="s">
        <v>515</v>
      </c>
      <c r="D71">
        <v>0</v>
      </c>
      <c r="E71">
        <v>73</v>
      </c>
      <c r="F71" s="90">
        <v>319.73999999999995</v>
      </c>
      <c r="G71" s="90">
        <v>10658</v>
      </c>
      <c r="H71" s="80">
        <v>31.97</v>
      </c>
      <c r="I71" s="80">
        <v>1065.8</v>
      </c>
      <c r="J71" s="80">
        <v>23333.33</v>
      </c>
      <c r="K71" s="80">
        <v>15856.41</v>
      </c>
      <c r="L71" s="80">
        <v>35310.120000000003</v>
      </c>
      <c r="M71" s="80">
        <v>74499.86</v>
      </c>
      <c r="N71">
        <v>7</v>
      </c>
      <c r="O71" s="83">
        <v>1.1733034399317579</v>
      </c>
      <c r="P71" s="83">
        <v>7.0398206395905474</v>
      </c>
      <c r="Q71" s="83">
        <v>3.7587519123019786</v>
      </c>
      <c r="R71" s="83">
        <v>10.482864804269584</v>
      </c>
      <c r="S71" s="83">
        <v>1.8729144151679695</v>
      </c>
      <c r="T71">
        <v>1</v>
      </c>
      <c r="U71">
        <v>0.5</v>
      </c>
      <c r="V71">
        <v>6</v>
      </c>
      <c r="W71" s="83">
        <v>0.48123272681699031</v>
      </c>
      <c r="X71" s="83">
        <v>0.25176125103060976</v>
      </c>
      <c r="Y71" s="83">
        <v>0.85861861794454708</v>
      </c>
      <c r="Z71" s="83">
        <v>1.9114646310622314</v>
      </c>
      <c r="AA71">
        <v>0</v>
      </c>
      <c r="AB71" s="90">
        <v>10658</v>
      </c>
      <c r="AC71" s="90">
        <v>0</v>
      </c>
      <c r="AD71" s="90">
        <v>1065.8</v>
      </c>
      <c r="AE71" s="90">
        <v>0</v>
      </c>
      <c r="AF71" s="90">
        <v>0</v>
      </c>
      <c r="AG71" s="90">
        <v>10658</v>
      </c>
      <c r="AH71" s="86">
        <v>33.333333333333336</v>
      </c>
      <c r="AI71">
        <v>2</v>
      </c>
      <c r="AJ71">
        <v>3.5</v>
      </c>
      <c r="AK71">
        <v>3</v>
      </c>
      <c r="AL71">
        <v>0</v>
      </c>
      <c r="AM71" t="s">
        <v>319</v>
      </c>
      <c r="AN71">
        <v>9</v>
      </c>
      <c r="AO71">
        <v>30</v>
      </c>
      <c r="AP71">
        <v>3</v>
      </c>
      <c r="AQ71">
        <v>4</v>
      </c>
      <c r="AR71">
        <v>10</v>
      </c>
      <c r="AS71" t="e">
        <v>#N/A</v>
      </c>
    </row>
    <row r="72" spans="1:46" customFormat="1">
      <c r="A72">
        <v>5.5</v>
      </c>
      <c r="B72" t="s">
        <v>410</v>
      </c>
      <c r="C72" t="s">
        <v>516</v>
      </c>
      <c r="D72">
        <v>0</v>
      </c>
      <c r="E72">
        <v>77</v>
      </c>
      <c r="F72" s="90">
        <v>337.26</v>
      </c>
      <c r="G72" s="90">
        <v>11242</v>
      </c>
      <c r="H72" s="80">
        <v>33.729999999999997</v>
      </c>
      <c r="I72" s="80">
        <v>1124.2</v>
      </c>
      <c r="J72" s="80">
        <v>23333.33</v>
      </c>
      <c r="K72" s="80">
        <v>16725.259999999998</v>
      </c>
      <c r="L72" s="80">
        <v>35310.120000000003</v>
      </c>
      <c r="M72" s="80">
        <v>75368.710000000006</v>
      </c>
      <c r="N72">
        <v>7</v>
      </c>
      <c r="O72" s="83">
        <v>0.77405435492192876</v>
      </c>
      <c r="P72" s="83">
        <v>4.6443261295315725</v>
      </c>
      <c r="Q72" s="83">
        <v>4.3662122495967228</v>
      </c>
      <c r="R72" s="83">
        <v>5.1187827880933821</v>
      </c>
      <c r="S72" s="83">
        <v>1.0636968301210132</v>
      </c>
      <c r="T72">
        <v>0</v>
      </c>
      <c r="U72">
        <v>0.5</v>
      </c>
      <c r="V72">
        <v>6</v>
      </c>
      <c r="W72" s="83">
        <v>0.73215675885800258</v>
      </c>
      <c r="X72" s="83">
        <v>0.37876694622926244</v>
      </c>
      <c r="Y72" s="83">
        <v>1.2890412501982231</v>
      </c>
      <c r="Z72" s="83">
        <v>1.9330006647803901</v>
      </c>
      <c r="AA72">
        <v>1</v>
      </c>
      <c r="AB72" s="90">
        <v>0</v>
      </c>
      <c r="AC72" s="90">
        <v>11242</v>
      </c>
      <c r="AD72" s="90">
        <v>0</v>
      </c>
      <c r="AE72" s="90">
        <v>1124.2</v>
      </c>
      <c r="AF72" s="90">
        <v>11242</v>
      </c>
      <c r="AG72" s="90">
        <v>0</v>
      </c>
      <c r="AH72" s="86">
        <v>33.333333333333336</v>
      </c>
      <c r="AI72">
        <v>2</v>
      </c>
      <c r="AJ72">
        <v>3.5</v>
      </c>
      <c r="AK72">
        <v>3</v>
      </c>
      <c r="AL72">
        <v>0</v>
      </c>
      <c r="AM72" t="s">
        <v>319</v>
      </c>
      <c r="AN72">
        <v>9</v>
      </c>
      <c r="AO72">
        <v>30</v>
      </c>
      <c r="AP72">
        <v>3</v>
      </c>
      <c r="AQ72">
        <v>4</v>
      </c>
      <c r="AR72">
        <v>10</v>
      </c>
      <c r="AS72" t="e">
        <v>#N/A</v>
      </c>
    </row>
    <row r="73" spans="1:46" customFormat="1">
      <c r="A73">
        <v>6.5</v>
      </c>
      <c r="B73" t="s">
        <v>394</v>
      </c>
      <c r="C73" t="s">
        <v>562</v>
      </c>
      <c r="D73">
        <v>0</v>
      </c>
      <c r="E73">
        <v>84</v>
      </c>
      <c r="F73" s="90">
        <v>367.92</v>
      </c>
      <c r="G73" s="90">
        <v>12264.000000000002</v>
      </c>
      <c r="H73" s="80">
        <v>36.79</v>
      </c>
      <c r="I73" s="80">
        <v>1226.4000000000001</v>
      </c>
      <c r="J73" s="80">
        <v>13333.33</v>
      </c>
      <c r="K73" s="80">
        <v>18245.740000000002</v>
      </c>
      <c r="L73" s="80">
        <v>43225.31</v>
      </c>
      <c r="M73" s="80">
        <v>74804.38</v>
      </c>
      <c r="N73">
        <v>7</v>
      </c>
      <c r="O73" s="83">
        <v>1.0799510888564572</v>
      </c>
      <c r="P73" s="83">
        <v>6.4797065331387431</v>
      </c>
      <c r="Q73" s="83">
        <v>4.220836266561248</v>
      </c>
      <c r="R73" s="83">
        <v>9.2837992832947496</v>
      </c>
      <c r="S73" s="83">
        <v>1.5351712608406429</v>
      </c>
      <c r="T73">
        <v>0</v>
      </c>
      <c r="U73">
        <v>0.5</v>
      </c>
      <c r="V73">
        <v>6</v>
      </c>
      <c r="W73" s="83">
        <v>0.69518913087728218</v>
      </c>
      <c r="X73" s="83">
        <v>0.30333724379419813</v>
      </c>
      <c r="Y73" s="83">
        <v>1.2973969769998488</v>
      </c>
      <c r="Z73" s="83">
        <v>2.2918027545240687</v>
      </c>
      <c r="AA73">
        <v>1</v>
      </c>
      <c r="AB73" s="90">
        <v>0</v>
      </c>
      <c r="AC73" s="90">
        <v>12264.000000000002</v>
      </c>
      <c r="AD73" s="90">
        <v>0</v>
      </c>
      <c r="AE73" s="90">
        <v>1226.4000000000003</v>
      </c>
      <c r="AF73" s="90">
        <v>12264.000000000002</v>
      </c>
      <c r="AG73" s="90">
        <v>0</v>
      </c>
      <c r="AH73" s="86">
        <v>33.333333333333336</v>
      </c>
      <c r="AI73">
        <v>2</v>
      </c>
      <c r="AJ73">
        <v>3.5</v>
      </c>
      <c r="AK73">
        <v>3</v>
      </c>
      <c r="AL73">
        <v>0</v>
      </c>
      <c r="AM73" t="s">
        <v>319</v>
      </c>
      <c r="AN73">
        <v>9</v>
      </c>
      <c r="AO73">
        <v>30</v>
      </c>
      <c r="AP73">
        <v>3</v>
      </c>
      <c r="AQ73">
        <v>4</v>
      </c>
      <c r="AR73">
        <v>10</v>
      </c>
      <c r="AS73" t="e">
        <v>#N/A</v>
      </c>
    </row>
    <row r="74" spans="1:46" customFormat="1">
      <c r="A74">
        <v>7.5</v>
      </c>
      <c r="B74" t="s">
        <v>395</v>
      </c>
      <c r="C74" t="s">
        <v>563</v>
      </c>
      <c r="D74">
        <v>0</v>
      </c>
      <c r="E74">
        <v>98</v>
      </c>
      <c r="F74" s="90">
        <v>429.24</v>
      </c>
      <c r="G74" s="90">
        <v>14308.000000000002</v>
      </c>
      <c r="H74" s="80">
        <v>42.92</v>
      </c>
      <c r="I74" s="80">
        <v>1430.8</v>
      </c>
      <c r="J74" s="80">
        <v>13333.33</v>
      </c>
      <c r="K74" s="80">
        <v>21286.69</v>
      </c>
      <c r="L74" s="80">
        <v>43225.31</v>
      </c>
      <c r="M74" s="80">
        <v>77845.33</v>
      </c>
      <c r="N74">
        <v>7</v>
      </c>
      <c r="O74" s="83">
        <v>2.054065189017745</v>
      </c>
      <c r="P74" s="83">
        <v>12.32439113410647</v>
      </c>
      <c r="Q74" s="83">
        <v>5.6036928543097915</v>
      </c>
      <c r="R74" s="83">
        <v>20.501379949168822</v>
      </c>
      <c r="S74" s="83">
        <v>2.1993338062109884</v>
      </c>
      <c r="T74">
        <v>1</v>
      </c>
      <c r="U74">
        <v>0.5</v>
      </c>
      <c r="V74">
        <v>6</v>
      </c>
      <c r="W74" s="83">
        <v>0.59309150185655146</v>
      </c>
      <c r="X74" s="83">
        <v>0.32050349911329673</v>
      </c>
      <c r="Y74" s="83">
        <v>1.0191357231328055</v>
      </c>
      <c r="Z74" s="83">
        <v>1.8504993034316171</v>
      </c>
      <c r="AA74">
        <v>1</v>
      </c>
      <c r="AB74" s="90">
        <v>14308.000000000002</v>
      </c>
      <c r="AC74" s="90">
        <v>0</v>
      </c>
      <c r="AD74" s="90">
        <v>1430.8000000000002</v>
      </c>
      <c r="AE74" s="90">
        <v>0</v>
      </c>
      <c r="AF74" s="90">
        <v>14308.000000000002</v>
      </c>
      <c r="AG74" s="90">
        <v>0</v>
      </c>
      <c r="AH74" s="86">
        <v>33.333333333333336</v>
      </c>
      <c r="AI74">
        <v>2</v>
      </c>
      <c r="AJ74">
        <v>3.5</v>
      </c>
      <c r="AK74">
        <v>3</v>
      </c>
      <c r="AL74">
        <v>0</v>
      </c>
      <c r="AM74" t="s">
        <v>319</v>
      </c>
      <c r="AN74">
        <v>9</v>
      </c>
      <c r="AO74">
        <v>30</v>
      </c>
      <c r="AP74">
        <v>3</v>
      </c>
      <c r="AQ74">
        <v>4</v>
      </c>
      <c r="AR74">
        <v>10</v>
      </c>
      <c r="AS74" t="e">
        <v>#N/A</v>
      </c>
    </row>
    <row r="75" spans="1:46" customFormat="1">
      <c r="A75">
        <v>8.5</v>
      </c>
      <c r="B75" t="s">
        <v>411</v>
      </c>
      <c r="C75" t="s">
        <v>517</v>
      </c>
      <c r="D75">
        <v>0</v>
      </c>
      <c r="E75">
        <v>101</v>
      </c>
      <c r="F75" s="90">
        <v>442.38000000000005</v>
      </c>
      <c r="G75" s="90">
        <v>14746.000000000004</v>
      </c>
      <c r="H75" s="80">
        <v>44.24</v>
      </c>
      <c r="I75" s="80">
        <v>1474.6</v>
      </c>
      <c r="J75" s="80">
        <v>23333.33</v>
      </c>
      <c r="K75" s="80">
        <v>21938.32</v>
      </c>
      <c r="L75" s="80">
        <v>35310.120000000003</v>
      </c>
      <c r="M75" s="80">
        <v>80581.77</v>
      </c>
      <c r="N75">
        <v>7</v>
      </c>
      <c r="O75" s="83">
        <v>1.2688578250921374</v>
      </c>
      <c r="P75" s="83">
        <v>7.6131469505528244</v>
      </c>
      <c r="Q75" s="83">
        <v>4.0645253519250533</v>
      </c>
      <c r="R75" s="83">
        <v>11.337634453478209</v>
      </c>
      <c r="S75" s="83">
        <v>1.8730715868083003</v>
      </c>
      <c r="T75">
        <v>1</v>
      </c>
      <c r="U75">
        <v>0.5</v>
      </c>
      <c r="V75">
        <v>6</v>
      </c>
      <c r="W75" s="83">
        <v>0.52064202132295978</v>
      </c>
      <c r="X75" s="83">
        <v>0.27228005821384776</v>
      </c>
      <c r="Y75" s="83">
        <v>0.9293366719719981</v>
      </c>
      <c r="Z75" s="83">
        <v>1.9121562729873132</v>
      </c>
      <c r="AA75">
        <v>1</v>
      </c>
      <c r="AB75" s="90">
        <v>14746.000000000004</v>
      </c>
      <c r="AC75" s="90">
        <v>0</v>
      </c>
      <c r="AD75" s="90">
        <v>1474.6000000000004</v>
      </c>
      <c r="AE75" s="90">
        <v>0</v>
      </c>
      <c r="AF75" s="90">
        <v>14746.000000000004</v>
      </c>
      <c r="AG75" s="90">
        <v>0</v>
      </c>
      <c r="AH75" s="86">
        <v>33.333333333333336</v>
      </c>
      <c r="AI75">
        <v>2</v>
      </c>
      <c r="AJ75">
        <v>3.5</v>
      </c>
      <c r="AK75">
        <v>3</v>
      </c>
      <c r="AL75">
        <v>0</v>
      </c>
      <c r="AM75" t="s">
        <v>319</v>
      </c>
      <c r="AN75">
        <v>9</v>
      </c>
      <c r="AO75">
        <v>30</v>
      </c>
      <c r="AP75">
        <v>3</v>
      </c>
      <c r="AQ75">
        <v>4</v>
      </c>
      <c r="AR75">
        <v>10</v>
      </c>
      <c r="AS75" t="e">
        <v>#N/A</v>
      </c>
    </row>
    <row r="76" spans="1:46" customFormat="1">
      <c r="A76">
        <v>9.5</v>
      </c>
      <c r="B76" t="s">
        <v>382</v>
      </c>
      <c r="C76" t="s">
        <v>550</v>
      </c>
      <c r="D76">
        <v>0</v>
      </c>
      <c r="E76">
        <v>115</v>
      </c>
      <c r="F76" s="90">
        <v>503.70000000000005</v>
      </c>
      <c r="G76" s="90">
        <v>16790.000000000004</v>
      </c>
      <c r="H76" s="80">
        <v>50.37</v>
      </c>
      <c r="I76" s="80">
        <v>1679</v>
      </c>
      <c r="J76" s="80">
        <v>13333.33</v>
      </c>
      <c r="K76" s="80">
        <v>24979.279999999999</v>
      </c>
      <c r="L76" s="80">
        <v>31977.95</v>
      </c>
      <c r="M76" s="80">
        <v>70290.559999999998</v>
      </c>
      <c r="N76">
        <v>7</v>
      </c>
      <c r="O76" s="83">
        <v>1.4947106308796334</v>
      </c>
      <c r="P76" s="83">
        <v>8.9682637852778004</v>
      </c>
      <c r="Q76" s="83">
        <v>3.8845779076280471</v>
      </c>
      <c r="R76" s="83">
        <v>15.480756960082568</v>
      </c>
      <c r="S76" s="83">
        <v>2.3086842376534777</v>
      </c>
      <c r="T76">
        <v>1</v>
      </c>
      <c r="U76">
        <v>0.5</v>
      </c>
      <c r="V76">
        <v>6</v>
      </c>
      <c r="W76" s="83">
        <v>0.75601564321867876</v>
      </c>
      <c r="X76" s="83">
        <v>0.56425543898811203</v>
      </c>
      <c r="Y76" s="83">
        <v>1.068406956003715</v>
      </c>
      <c r="Z76" s="83">
        <v>1.3398464436150641</v>
      </c>
      <c r="AA76">
        <v>1</v>
      </c>
      <c r="AB76" s="90">
        <v>16790.000000000004</v>
      </c>
      <c r="AC76" s="90">
        <v>0</v>
      </c>
      <c r="AD76" s="90">
        <v>1679.0000000000005</v>
      </c>
      <c r="AE76" s="90">
        <v>0</v>
      </c>
      <c r="AF76" s="90">
        <v>16790.000000000004</v>
      </c>
      <c r="AG76" s="90">
        <v>0</v>
      </c>
      <c r="AH76" s="86">
        <v>33.333333333333336</v>
      </c>
      <c r="AI76">
        <v>2</v>
      </c>
      <c r="AJ76">
        <v>3.5</v>
      </c>
      <c r="AK76">
        <v>3</v>
      </c>
      <c r="AL76">
        <v>0</v>
      </c>
      <c r="AM76" t="s">
        <v>319</v>
      </c>
      <c r="AN76">
        <v>9</v>
      </c>
      <c r="AO76">
        <v>30</v>
      </c>
      <c r="AP76">
        <v>3</v>
      </c>
      <c r="AQ76">
        <v>4</v>
      </c>
      <c r="AR76">
        <v>10</v>
      </c>
      <c r="AS76" t="e">
        <v>#N/A</v>
      </c>
    </row>
    <row r="77" spans="1:46" customFormat="1">
      <c r="A77">
        <v>10.5</v>
      </c>
      <c r="B77" t="s">
        <v>412</v>
      </c>
      <c r="C77" t="s">
        <v>518</v>
      </c>
      <c r="D77">
        <v>0</v>
      </c>
      <c r="E77">
        <v>124</v>
      </c>
      <c r="F77" s="90">
        <v>543.12</v>
      </c>
      <c r="G77" s="90">
        <v>18104</v>
      </c>
      <c r="H77" s="80">
        <v>54.31</v>
      </c>
      <c r="I77" s="80">
        <v>1810.4</v>
      </c>
      <c r="J77" s="80">
        <v>23333.33</v>
      </c>
      <c r="K77" s="80">
        <v>26934.18</v>
      </c>
      <c r="L77" s="80">
        <v>35310.120000000003</v>
      </c>
      <c r="M77" s="80">
        <v>85577.63</v>
      </c>
      <c r="N77">
        <v>7</v>
      </c>
      <c r="O77" s="83">
        <v>1.8284388539772642</v>
      </c>
      <c r="P77" s="83">
        <v>10.970633123863585</v>
      </c>
      <c r="Q77" s="83">
        <v>5.8929321192743398</v>
      </c>
      <c r="R77" s="83">
        <v>15.973695885722311</v>
      </c>
      <c r="S77" s="83">
        <v>1.8616595103787683</v>
      </c>
      <c r="T77">
        <v>1</v>
      </c>
      <c r="U77">
        <v>0.5</v>
      </c>
      <c r="V77">
        <v>6</v>
      </c>
      <c r="W77" s="83">
        <v>0.72849767607741467</v>
      </c>
      <c r="X77" s="83">
        <v>0.38385912548634271</v>
      </c>
      <c r="Y77" s="83">
        <v>1.2837610138484081</v>
      </c>
      <c r="Z77" s="83">
        <v>1.8978256024379283</v>
      </c>
      <c r="AA77">
        <v>1</v>
      </c>
      <c r="AB77" s="90">
        <v>18104</v>
      </c>
      <c r="AC77" s="90">
        <v>0</v>
      </c>
      <c r="AD77" s="90">
        <v>1810.4</v>
      </c>
      <c r="AE77" s="90">
        <v>0</v>
      </c>
      <c r="AF77" s="90">
        <v>18104</v>
      </c>
      <c r="AG77" s="90">
        <v>0</v>
      </c>
      <c r="AH77" s="86">
        <v>33.333333333333336</v>
      </c>
      <c r="AI77">
        <v>2</v>
      </c>
      <c r="AJ77">
        <v>3.5</v>
      </c>
      <c r="AK77">
        <v>3</v>
      </c>
      <c r="AL77">
        <v>0</v>
      </c>
      <c r="AM77" t="s">
        <v>319</v>
      </c>
      <c r="AN77">
        <v>9</v>
      </c>
      <c r="AO77">
        <v>30</v>
      </c>
      <c r="AP77">
        <v>3</v>
      </c>
      <c r="AQ77">
        <v>4</v>
      </c>
      <c r="AR77">
        <v>10</v>
      </c>
      <c r="AS77" t="e">
        <v>#N/A</v>
      </c>
    </row>
    <row r="78" spans="1:46" customFormat="1">
      <c r="A78">
        <v>11.5</v>
      </c>
      <c r="B78" t="s">
        <v>383</v>
      </c>
      <c r="C78" t="s">
        <v>551</v>
      </c>
      <c r="D78">
        <v>0</v>
      </c>
      <c r="E78">
        <v>130</v>
      </c>
      <c r="F78" s="90">
        <v>569.4</v>
      </c>
      <c r="G78" s="90">
        <v>18980</v>
      </c>
      <c r="H78" s="80">
        <v>56.94</v>
      </c>
      <c r="I78" s="80">
        <v>1898</v>
      </c>
      <c r="J78" s="80">
        <v>13333.33</v>
      </c>
      <c r="K78" s="80">
        <v>28237.45</v>
      </c>
      <c r="L78" s="80">
        <v>31977.95</v>
      </c>
      <c r="M78" s="80">
        <v>73548.73</v>
      </c>
      <c r="N78">
        <v>7</v>
      </c>
      <c r="O78" s="83">
        <v>1.0825531973964546</v>
      </c>
      <c r="P78" s="83">
        <v>6.4953191843787277</v>
      </c>
      <c r="Q78" s="83">
        <v>3.6749618677608664</v>
      </c>
      <c r="R78" s="83">
        <v>10.21805932038348</v>
      </c>
      <c r="S78" s="83">
        <v>1.7674521309621885</v>
      </c>
      <c r="T78">
        <v>0</v>
      </c>
      <c r="U78">
        <v>0.5</v>
      </c>
      <c r="V78">
        <v>6</v>
      </c>
      <c r="W78" s="83">
        <v>0.70211200052797995</v>
      </c>
      <c r="X78" s="83">
        <v>0.26384770861833129</v>
      </c>
      <c r="Y78" s="83">
        <v>1.5750503042738933</v>
      </c>
      <c r="Z78" s="83">
        <v>2.6610502103833675</v>
      </c>
      <c r="AA78">
        <v>1</v>
      </c>
      <c r="AB78" s="90">
        <v>0</v>
      </c>
      <c r="AC78" s="90">
        <v>18980</v>
      </c>
      <c r="AD78" s="90">
        <v>0</v>
      </c>
      <c r="AE78" s="90">
        <v>1898</v>
      </c>
      <c r="AF78" s="90">
        <v>18980</v>
      </c>
      <c r="AG78" s="90">
        <v>0</v>
      </c>
      <c r="AH78" s="86">
        <v>33.333333333333336</v>
      </c>
      <c r="AI78">
        <v>2</v>
      </c>
      <c r="AJ78">
        <v>3.5</v>
      </c>
      <c r="AK78">
        <v>3</v>
      </c>
      <c r="AL78">
        <v>0</v>
      </c>
      <c r="AM78" t="s">
        <v>319</v>
      </c>
      <c r="AN78">
        <v>9</v>
      </c>
      <c r="AO78">
        <v>30</v>
      </c>
      <c r="AP78">
        <v>3</v>
      </c>
      <c r="AQ78">
        <v>4</v>
      </c>
      <c r="AR78">
        <v>10</v>
      </c>
      <c r="AS78" t="e">
        <v>#N/A</v>
      </c>
    </row>
    <row r="79" spans="1:46" customFormat="1">
      <c r="A79">
        <v>12.5</v>
      </c>
      <c r="B79" t="s">
        <v>385</v>
      </c>
      <c r="C79" t="s">
        <v>553</v>
      </c>
      <c r="D79">
        <v>0</v>
      </c>
      <c r="E79">
        <v>150</v>
      </c>
      <c r="F79" s="90">
        <v>657</v>
      </c>
      <c r="G79" s="90">
        <v>21900</v>
      </c>
      <c r="H79" s="80">
        <v>65.7</v>
      </c>
      <c r="I79" s="80">
        <v>2190</v>
      </c>
      <c r="J79" s="80">
        <v>13333.33</v>
      </c>
      <c r="K79" s="80">
        <v>32581.67</v>
      </c>
      <c r="L79" s="80">
        <v>31977.95</v>
      </c>
      <c r="M79" s="80">
        <v>77892.95</v>
      </c>
      <c r="N79">
        <v>7</v>
      </c>
      <c r="O79" s="83">
        <v>1.8271508551441764</v>
      </c>
      <c r="P79" s="83">
        <v>10.962905130865058</v>
      </c>
      <c r="Q79" s="83">
        <v>7.0645526969912273</v>
      </c>
      <c r="R79" s="83">
        <v>20.48824727960336</v>
      </c>
      <c r="S79" s="83">
        <v>1.5518187210259085</v>
      </c>
      <c r="T79">
        <v>1</v>
      </c>
      <c r="U79">
        <v>0.5</v>
      </c>
      <c r="V79">
        <v>6</v>
      </c>
      <c r="W79" s="83">
        <v>0.70332937035262511</v>
      </c>
      <c r="X79" s="83">
        <v>0.36750899213015209</v>
      </c>
      <c r="Y79" s="83">
        <v>1.0876585221641095</v>
      </c>
      <c r="Z79" s="83">
        <v>1.9137745889590188</v>
      </c>
      <c r="AA79">
        <v>1</v>
      </c>
      <c r="AB79" s="90">
        <v>21900</v>
      </c>
      <c r="AC79" s="90">
        <v>0</v>
      </c>
      <c r="AD79" s="90">
        <v>2190</v>
      </c>
      <c r="AE79" s="90">
        <v>0</v>
      </c>
      <c r="AF79" s="90">
        <v>21900</v>
      </c>
      <c r="AG79" s="90">
        <v>0</v>
      </c>
      <c r="AH79" s="86">
        <v>33.333333333333336</v>
      </c>
      <c r="AI79">
        <v>2</v>
      </c>
      <c r="AJ79">
        <v>3.5</v>
      </c>
      <c r="AK79">
        <v>3</v>
      </c>
      <c r="AL79">
        <v>0</v>
      </c>
      <c r="AM79" t="s">
        <v>319</v>
      </c>
      <c r="AN79">
        <v>9</v>
      </c>
      <c r="AO79">
        <v>30</v>
      </c>
      <c r="AP79">
        <v>3</v>
      </c>
      <c r="AQ79">
        <v>4</v>
      </c>
      <c r="AR79">
        <v>10</v>
      </c>
      <c r="AS79" t="e">
        <v>#N/A</v>
      </c>
    </row>
    <row r="80" spans="1:46" customFormat="1">
      <c r="A80">
        <v>13.5</v>
      </c>
      <c r="B80" t="s">
        <v>396</v>
      </c>
      <c r="C80" t="s">
        <v>564</v>
      </c>
      <c r="D80">
        <v>0</v>
      </c>
      <c r="E80">
        <v>154</v>
      </c>
      <c r="F80" s="90">
        <v>674.52</v>
      </c>
      <c r="G80" s="90">
        <v>22484</v>
      </c>
      <c r="H80" s="80">
        <v>67.45</v>
      </c>
      <c r="I80" s="80">
        <v>2248.4</v>
      </c>
      <c r="J80" s="80">
        <v>13333.33</v>
      </c>
      <c r="K80" s="80">
        <v>33450.51</v>
      </c>
      <c r="L80" s="80">
        <v>43225.31</v>
      </c>
      <c r="M80" s="80">
        <v>90009.16</v>
      </c>
      <c r="N80">
        <v>7</v>
      </c>
      <c r="O80" s="83">
        <v>3.2535873202299048</v>
      </c>
      <c r="P80" s="83">
        <v>19.52152392137943</v>
      </c>
      <c r="Q80" s="83">
        <v>6.7297388256256152</v>
      </c>
      <c r="R80" s="83">
        <v>33.031040210764537</v>
      </c>
      <c r="S80" s="83">
        <v>2.9007847744469717</v>
      </c>
      <c r="T80">
        <v>1</v>
      </c>
      <c r="U80">
        <v>0.5</v>
      </c>
      <c r="V80">
        <v>6</v>
      </c>
      <c r="W80" s="83">
        <v>2.277443910671606</v>
      </c>
      <c r="X80" s="83">
        <v>1.6699935469632698</v>
      </c>
      <c r="Y80" s="83">
        <v>3.2932687395968223</v>
      </c>
      <c r="Z80" s="83">
        <v>1.3637441383009707</v>
      </c>
      <c r="AA80">
        <v>1</v>
      </c>
      <c r="AB80" s="90">
        <v>22484</v>
      </c>
      <c r="AC80" s="90">
        <v>0</v>
      </c>
      <c r="AD80" s="90">
        <v>2248.4</v>
      </c>
      <c r="AE80" s="90">
        <v>0</v>
      </c>
      <c r="AF80" s="90">
        <v>22484</v>
      </c>
      <c r="AG80" s="90">
        <v>0</v>
      </c>
      <c r="AH80" s="86">
        <v>33.333333333333336</v>
      </c>
      <c r="AI80">
        <v>2</v>
      </c>
      <c r="AJ80">
        <v>3.5</v>
      </c>
      <c r="AK80">
        <v>3</v>
      </c>
      <c r="AL80">
        <v>0</v>
      </c>
      <c r="AM80" t="s">
        <v>319</v>
      </c>
      <c r="AN80">
        <v>9</v>
      </c>
      <c r="AO80">
        <v>30</v>
      </c>
      <c r="AP80">
        <v>3</v>
      </c>
      <c r="AQ80">
        <v>4</v>
      </c>
      <c r="AR80">
        <v>10</v>
      </c>
      <c r="AS80" t="e">
        <v>#N/A</v>
      </c>
    </row>
    <row r="81" spans="1:45" customFormat="1">
      <c r="A81">
        <v>14.5</v>
      </c>
      <c r="B81" t="s">
        <v>397</v>
      </c>
      <c r="C81" t="s">
        <v>565</v>
      </c>
      <c r="D81">
        <v>0</v>
      </c>
      <c r="E81">
        <v>168</v>
      </c>
      <c r="F81" s="90">
        <v>735.84</v>
      </c>
      <c r="G81" s="90">
        <v>24528.000000000004</v>
      </c>
      <c r="H81" s="80">
        <v>73.58</v>
      </c>
      <c r="I81" s="80">
        <v>2452.8000000000002</v>
      </c>
      <c r="J81" s="80">
        <v>13333.33</v>
      </c>
      <c r="K81" s="80">
        <v>36491.47</v>
      </c>
      <c r="L81" s="80">
        <v>43225.31</v>
      </c>
      <c r="M81" s="80">
        <v>93050.11</v>
      </c>
      <c r="N81">
        <v>7</v>
      </c>
      <c r="O81" s="83">
        <v>2.6408657720649802</v>
      </c>
      <c r="P81" s="83">
        <v>15.84519463238988</v>
      </c>
      <c r="Q81" s="83">
        <v>11.43659886369044</v>
      </c>
      <c r="R81" s="83">
        <v>19.959635781242426</v>
      </c>
      <c r="S81" s="83">
        <v>1.3854813674278721</v>
      </c>
      <c r="T81">
        <v>1</v>
      </c>
      <c r="U81">
        <v>0.5</v>
      </c>
      <c r="V81">
        <v>6</v>
      </c>
      <c r="W81" s="83">
        <v>0.68604174350003555</v>
      </c>
      <c r="X81" s="83">
        <v>0.12861940204702096</v>
      </c>
      <c r="Y81" s="83">
        <v>1.9360920555587207</v>
      </c>
      <c r="Z81" s="83">
        <v>5.3338900086724932</v>
      </c>
      <c r="AA81">
        <v>1</v>
      </c>
      <c r="AB81" s="90">
        <v>24528.000000000004</v>
      </c>
      <c r="AC81" s="90">
        <v>0</v>
      </c>
      <c r="AD81" s="90">
        <v>2452.8000000000006</v>
      </c>
      <c r="AE81" s="90">
        <v>0</v>
      </c>
      <c r="AF81" s="90">
        <v>24528.000000000004</v>
      </c>
      <c r="AG81" s="90">
        <v>0</v>
      </c>
      <c r="AH81" s="86">
        <v>33.333333333333336</v>
      </c>
      <c r="AI81">
        <v>2</v>
      </c>
      <c r="AJ81">
        <v>3.5</v>
      </c>
      <c r="AK81">
        <v>3</v>
      </c>
      <c r="AL81">
        <v>0</v>
      </c>
      <c r="AM81" t="s">
        <v>319</v>
      </c>
      <c r="AN81">
        <v>9</v>
      </c>
      <c r="AO81">
        <v>30</v>
      </c>
      <c r="AP81">
        <v>3</v>
      </c>
      <c r="AQ81">
        <v>4</v>
      </c>
      <c r="AR81">
        <v>10</v>
      </c>
      <c r="AS81" t="e">
        <v>#N/A</v>
      </c>
    </row>
    <row r="82" spans="1:45" customFormat="1">
      <c r="A82">
        <v>15.5</v>
      </c>
      <c r="B82" t="s">
        <v>402</v>
      </c>
      <c r="C82" t="s">
        <v>570</v>
      </c>
      <c r="D82">
        <v>0</v>
      </c>
      <c r="E82">
        <v>175</v>
      </c>
      <c r="F82" s="90">
        <v>766.5</v>
      </c>
      <c r="G82" s="90">
        <v>25550</v>
      </c>
      <c r="H82" s="80">
        <v>76.650000000000006</v>
      </c>
      <c r="I82" s="80">
        <v>2555</v>
      </c>
      <c r="J82" s="80">
        <v>13333.33</v>
      </c>
      <c r="K82" s="80">
        <v>38011.949999999997</v>
      </c>
      <c r="L82" s="80">
        <v>43225.31</v>
      </c>
      <c r="M82" s="80">
        <v>94570.59</v>
      </c>
      <c r="N82">
        <v>7</v>
      </c>
      <c r="O82" s="83">
        <v>1.6148232688328401</v>
      </c>
      <c r="P82" s="83">
        <v>9.6889396129970411</v>
      </c>
      <c r="Q82" s="83">
        <v>6.3578935821663762</v>
      </c>
      <c r="R82" s="83">
        <v>16.445761030994817</v>
      </c>
      <c r="S82" s="83">
        <v>1.5239228980135981</v>
      </c>
      <c r="T82">
        <v>1</v>
      </c>
      <c r="U82">
        <v>0.5</v>
      </c>
      <c r="V82">
        <v>6</v>
      </c>
      <c r="W82" s="83">
        <v>0.64884784981563937</v>
      </c>
      <c r="X82" s="83">
        <v>0.31570457540482522</v>
      </c>
      <c r="Y82" s="83">
        <v>1.0130192551403228</v>
      </c>
      <c r="Z82" s="83">
        <v>2.0552373971255484</v>
      </c>
      <c r="AA82">
        <v>1</v>
      </c>
      <c r="AB82" s="90">
        <v>25550</v>
      </c>
      <c r="AC82" s="90">
        <v>0</v>
      </c>
      <c r="AD82" s="90">
        <v>2555</v>
      </c>
      <c r="AE82" s="90">
        <v>0</v>
      </c>
      <c r="AF82" s="90">
        <v>25550</v>
      </c>
      <c r="AG82" s="90">
        <v>0</v>
      </c>
      <c r="AH82" s="86">
        <v>33.333333333333336</v>
      </c>
      <c r="AI82">
        <v>2</v>
      </c>
      <c r="AJ82">
        <v>3.5</v>
      </c>
      <c r="AK82">
        <v>3</v>
      </c>
      <c r="AL82">
        <v>0</v>
      </c>
      <c r="AM82" t="s">
        <v>319</v>
      </c>
      <c r="AN82">
        <v>9</v>
      </c>
      <c r="AO82">
        <v>30</v>
      </c>
      <c r="AP82">
        <v>3</v>
      </c>
      <c r="AQ82">
        <v>4</v>
      </c>
      <c r="AR82">
        <v>10</v>
      </c>
      <c r="AS82" t="e">
        <v>#N/A</v>
      </c>
    </row>
    <row r="83" spans="1:45" customFormat="1">
      <c r="A83">
        <v>16.5</v>
      </c>
      <c r="B83" t="s">
        <v>386</v>
      </c>
      <c r="C83" t="s">
        <v>554</v>
      </c>
      <c r="D83">
        <v>0</v>
      </c>
      <c r="E83">
        <v>183</v>
      </c>
      <c r="F83" s="90">
        <v>801.54</v>
      </c>
      <c r="G83" s="90">
        <v>26718</v>
      </c>
      <c r="H83" s="80">
        <v>80.150000000000006</v>
      </c>
      <c r="I83" s="80">
        <v>2671.8</v>
      </c>
      <c r="J83" s="80">
        <v>13333.33</v>
      </c>
      <c r="K83" s="80">
        <v>39749.64</v>
      </c>
      <c r="L83" s="80">
        <v>31977.95</v>
      </c>
      <c r="M83" s="80">
        <v>85060.92</v>
      </c>
      <c r="N83">
        <v>7</v>
      </c>
      <c r="O83" s="83">
        <v>0.96163799657464211</v>
      </c>
      <c r="P83" s="83">
        <v>5.7698279794478529</v>
      </c>
      <c r="Q83" s="83">
        <v>2.4012895363058218</v>
      </c>
      <c r="R83" s="83">
        <v>11.044038879204937</v>
      </c>
      <c r="S83" s="83">
        <v>2.4028039485501771</v>
      </c>
      <c r="T83">
        <v>0</v>
      </c>
      <c r="U83">
        <v>0.5</v>
      </c>
      <c r="V83">
        <v>6</v>
      </c>
      <c r="W83" s="83">
        <v>0.72592797772243878</v>
      </c>
      <c r="X83" s="83">
        <v>0.26141478495206916</v>
      </c>
      <c r="Y83" s="83">
        <v>1.6418929368962396</v>
      </c>
      <c r="Z83" s="83">
        <v>2.7769201265932182</v>
      </c>
      <c r="AA83">
        <v>1</v>
      </c>
      <c r="AB83" s="90">
        <v>0</v>
      </c>
      <c r="AC83" s="90">
        <v>26718</v>
      </c>
      <c r="AD83" s="90">
        <v>0</v>
      </c>
      <c r="AE83" s="90">
        <v>2671.8</v>
      </c>
      <c r="AF83" s="90">
        <v>26718</v>
      </c>
      <c r="AG83" s="90">
        <v>0</v>
      </c>
      <c r="AH83" s="86">
        <v>33.333333333333336</v>
      </c>
      <c r="AI83">
        <v>2</v>
      </c>
      <c r="AJ83">
        <v>3.5</v>
      </c>
      <c r="AK83">
        <v>3</v>
      </c>
      <c r="AL83">
        <v>0</v>
      </c>
      <c r="AM83" t="s">
        <v>319</v>
      </c>
      <c r="AN83">
        <v>9</v>
      </c>
      <c r="AO83">
        <v>30</v>
      </c>
      <c r="AP83">
        <v>3</v>
      </c>
      <c r="AQ83">
        <v>4</v>
      </c>
      <c r="AR83">
        <v>10</v>
      </c>
      <c r="AS83" t="e">
        <v>#N/A</v>
      </c>
    </row>
    <row r="84" spans="1:45" customFormat="1">
      <c r="A84">
        <v>17.5</v>
      </c>
      <c r="B84" t="s">
        <v>398</v>
      </c>
      <c r="C84" t="s">
        <v>566</v>
      </c>
      <c r="D84">
        <v>0</v>
      </c>
      <c r="E84">
        <v>185</v>
      </c>
      <c r="F84" s="90">
        <v>810.3</v>
      </c>
      <c r="G84" s="90">
        <v>27010</v>
      </c>
      <c r="H84" s="80">
        <v>81.03</v>
      </c>
      <c r="I84" s="80">
        <v>2701</v>
      </c>
      <c r="J84" s="80">
        <v>13333.33</v>
      </c>
      <c r="K84" s="80">
        <v>40184.06</v>
      </c>
      <c r="L84" s="80">
        <v>43225.31</v>
      </c>
      <c r="M84" s="80">
        <v>96742.7</v>
      </c>
      <c r="N84">
        <v>7</v>
      </c>
      <c r="O84" s="83">
        <v>1.6148232688328401</v>
      </c>
      <c r="P84" s="83">
        <v>9.6889396129970411</v>
      </c>
      <c r="Q84" s="83">
        <v>6.3578935821663762</v>
      </c>
      <c r="R84" s="83">
        <v>16.445761030994817</v>
      </c>
      <c r="S84" s="83">
        <v>1.5239228980135981</v>
      </c>
      <c r="T84">
        <v>1</v>
      </c>
      <c r="U84">
        <v>0.5</v>
      </c>
      <c r="V84">
        <v>6</v>
      </c>
      <c r="W84" s="83">
        <v>0.64884784981563937</v>
      </c>
      <c r="X84" s="83">
        <v>0.31570457540482522</v>
      </c>
      <c r="Y84" s="83">
        <v>1.0130192551403228</v>
      </c>
      <c r="Z84" s="83">
        <v>2.0552373971255484</v>
      </c>
      <c r="AA84">
        <v>1</v>
      </c>
      <c r="AB84" s="90">
        <v>27010</v>
      </c>
      <c r="AC84" s="90">
        <v>0</v>
      </c>
      <c r="AD84" s="90">
        <v>2701</v>
      </c>
      <c r="AE84" s="90">
        <v>0</v>
      </c>
      <c r="AF84" s="90">
        <v>27010</v>
      </c>
      <c r="AG84" s="90">
        <v>0</v>
      </c>
      <c r="AH84" s="86">
        <v>33.333333333333336</v>
      </c>
      <c r="AI84">
        <v>2</v>
      </c>
      <c r="AJ84">
        <v>3.5</v>
      </c>
      <c r="AK84">
        <v>3</v>
      </c>
      <c r="AL84">
        <v>0</v>
      </c>
      <c r="AM84" t="s">
        <v>319</v>
      </c>
      <c r="AN84">
        <v>9</v>
      </c>
      <c r="AO84">
        <v>30</v>
      </c>
      <c r="AP84">
        <v>3</v>
      </c>
      <c r="AQ84">
        <v>4</v>
      </c>
      <c r="AR84">
        <v>10</v>
      </c>
      <c r="AS84" t="e">
        <v>#N/A</v>
      </c>
    </row>
    <row r="85" spans="1:45" customFormat="1">
      <c r="A85">
        <v>18.5</v>
      </c>
      <c r="B85" t="s">
        <v>399</v>
      </c>
      <c r="C85" t="s">
        <v>567</v>
      </c>
      <c r="D85">
        <v>0</v>
      </c>
      <c r="E85">
        <v>185</v>
      </c>
      <c r="F85" s="90">
        <v>810.3</v>
      </c>
      <c r="G85" s="90">
        <v>27010</v>
      </c>
      <c r="H85" s="80">
        <v>81.03</v>
      </c>
      <c r="I85" s="80">
        <v>2701</v>
      </c>
      <c r="J85" s="80">
        <v>13333.33</v>
      </c>
      <c r="K85" s="80">
        <v>40184.06</v>
      </c>
      <c r="L85" s="80">
        <v>43225.31</v>
      </c>
      <c r="M85" s="80">
        <v>96742.7</v>
      </c>
      <c r="N85">
        <v>7</v>
      </c>
      <c r="O85" s="83">
        <v>1.6148232688328401</v>
      </c>
      <c r="P85" s="83">
        <v>9.6889396129970411</v>
      </c>
      <c r="Q85" s="83">
        <v>6.3578935821663762</v>
      </c>
      <c r="R85" s="83">
        <v>16.445761030994817</v>
      </c>
      <c r="S85" s="83">
        <v>1.5239228980135981</v>
      </c>
      <c r="T85">
        <v>1</v>
      </c>
      <c r="U85">
        <v>0.5</v>
      </c>
      <c r="V85">
        <v>6</v>
      </c>
      <c r="W85" s="83">
        <v>0.64884784981563937</v>
      </c>
      <c r="X85" s="83">
        <v>0.31570457540482522</v>
      </c>
      <c r="Y85" s="83">
        <v>1.0130192551403228</v>
      </c>
      <c r="Z85" s="83">
        <v>2.0552373971255484</v>
      </c>
      <c r="AA85">
        <v>1</v>
      </c>
      <c r="AB85" s="90">
        <v>27010</v>
      </c>
      <c r="AC85" s="90">
        <v>0</v>
      </c>
      <c r="AD85" s="90">
        <v>2701</v>
      </c>
      <c r="AE85" s="90">
        <v>0</v>
      </c>
      <c r="AF85" s="90">
        <v>27010</v>
      </c>
      <c r="AG85" s="90">
        <v>0</v>
      </c>
      <c r="AH85" s="86">
        <v>33.333333333333336</v>
      </c>
      <c r="AI85">
        <v>2</v>
      </c>
      <c r="AJ85">
        <v>3.5</v>
      </c>
      <c r="AK85">
        <v>3</v>
      </c>
      <c r="AL85">
        <v>0</v>
      </c>
      <c r="AM85" t="s">
        <v>319</v>
      </c>
      <c r="AN85">
        <v>9</v>
      </c>
      <c r="AO85">
        <v>30</v>
      </c>
      <c r="AP85">
        <v>3</v>
      </c>
      <c r="AQ85">
        <v>4</v>
      </c>
      <c r="AR85">
        <v>10</v>
      </c>
      <c r="AS85" t="e">
        <v>#N/A</v>
      </c>
    </row>
    <row r="86" spans="1:45" customFormat="1">
      <c r="A86">
        <v>19.5</v>
      </c>
      <c r="B86" t="s">
        <v>387</v>
      </c>
      <c r="C86" t="s">
        <v>555</v>
      </c>
      <c r="D86">
        <v>0</v>
      </c>
      <c r="E86">
        <v>188</v>
      </c>
      <c r="F86" s="90">
        <v>823.44</v>
      </c>
      <c r="G86" s="90">
        <v>27448.000000000004</v>
      </c>
      <c r="H86" s="80">
        <v>82.34</v>
      </c>
      <c r="I86" s="80">
        <v>2744.8</v>
      </c>
      <c r="J86" s="80">
        <v>13333.33</v>
      </c>
      <c r="K86" s="80">
        <v>40835.69</v>
      </c>
      <c r="L86" s="80">
        <v>31977.95</v>
      </c>
      <c r="M86" s="80">
        <v>86146.97</v>
      </c>
      <c r="N86">
        <v>7</v>
      </c>
      <c r="O86" s="83">
        <v>1.0904431047187841</v>
      </c>
      <c r="P86" s="83">
        <v>6.5426586283127053</v>
      </c>
      <c r="Q86" s="83">
        <v>0.43420523264301908</v>
      </c>
      <c r="R86" s="83">
        <v>14.744662181751993</v>
      </c>
      <c r="S86" s="83">
        <v>15.068124786261473</v>
      </c>
      <c r="T86">
        <v>0</v>
      </c>
      <c r="U86">
        <v>0.5</v>
      </c>
      <c r="V86">
        <v>6</v>
      </c>
      <c r="W86" s="83">
        <v>0.16861174936492182</v>
      </c>
      <c r="X86" s="83">
        <v>0.10079901013775977</v>
      </c>
      <c r="Y86" s="83">
        <v>0.2720196012315822</v>
      </c>
      <c r="Z86" s="83">
        <v>1.6727520353075283</v>
      </c>
      <c r="AA86">
        <v>0</v>
      </c>
      <c r="AB86" s="90">
        <v>0</v>
      </c>
      <c r="AC86" s="90">
        <v>27448.000000000004</v>
      </c>
      <c r="AD86" s="90">
        <v>0</v>
      </c>
      <c r="AE86" s="90">
        <v>2744.8000000000006</v>
      </c>
      <c r="AF86" s="90">
        <v>0</v>
      </c>
      <c r="AG86" s="90">
        <v>27448.000000000004</v>
      </c>
      <c r="AH86" s="86">
        <v>33.333333333333336</v>
      </c>
      <c r="AI86">
        <v>2</v>
      </c>
      <c r="AJ86">
        <v>3.5</v>
      </c>
      <c r="AK86">
        <v>3</v>
      </c>
      <c r="AL86">
        <v>0</v>
      </c>
      <c r="AM86" t="s">
        <v>319</v>
      </c>
      <c r="AN86">
        <v>9</v>
      </c>
      <c r="AO86">
        <v>30</v>
      </c>
      <c r="AP86">
        <v>3</v>
      </c>
      <c r="AQ86">
        <v>4</v>
      </c>
      <c r="AR86">
        <v>10</v>
      </c>
      <c r="AS86" t="e">
        <v>#N/A</v>
      </c>
    </row>
    <row r="87" spans="1:45" customFormat="1">
      <c r="A87">
        <v>20.5</v>
      </c>
      <c r="B87" t="s">
        <v>384</v>
      </c>
      <c r="C87" t="s">
        <v>552</v>
      </c>
      <c r="D87">
        <v>0</v>
      </c>
      <c r="E87">
        <v>189</v>
      </c>
      <c r="F87" s="90">
        <v>827.82</v>
      </c>
      <c r="G87" s="90">
        <v>27594.000000000004</v>
      </c>
      <c r="H87" s="80">
        <v>82.78</v>
      </c>
      <c r="I87" s="80">
        <v>2759.4</v>
      </c>
      <c r="J87" s="80">
        <v>13333.33</v>
      </c>
      <c r="K87" s="80">
        <v>41052.9</v>
      </c>
      <c r="L87" s="80">
        <v>31977.95</v>
      </c>
      <c r="M87" s="80">
        <v>86364.18</v>
      </c>
      <c r="N87">
        <v>7</v>
      </c>
      <c r="O87" s="83">
        <v>1.9495894322550651</v>
      </c>
      <c r="P87" s="83">
        <v>11.697536593530391</v>
      </c>
      <c r="Q87" s="83">
        <v>8.1603658995518114</v>
      </c>
      <c r="R87" s="83">
        <v>18.995316881256279</v>
      </c>
      <c r="S87" s="83">
        <v>1.433457364230794</v>
      </c>
      <c r="T87">
        <v>1</v>
      </c>
      <c r="U87">
        <v>0.5</v>
      </c>
      <c r="V87">
        <v>6</v>
      </c>
      <c r="W87" s="83">
        <v>2.3978957577833118</v>
      </c>
      <c r="X87" s="83">
        <v>0.96138940092293979</v>
      </c>
      <c r="Y87" s="83">
        <v>4.9727568557093109</v>
      </c>
      <c r="Z87" s="83">
        <v>2.4941982462895025</v>
      </c>
      <c r="AA87">
        <v>1</v>
      </c>
      <c r="AB87" s="90">
        <v>27594.000000000004</v>
      </c>
      <c r="AC87" s="90">
        <v>0</v>
      </c>
      <c r="AD87" s="90">
        <v>2759.4000000000005</v>
      </c>
      <c r="AE87" s="90">
        <v>0</v>
      </c>
      <c r="AF87" s="90">
        <v>27594.000000000004</v>
      </c>
      <c r="AG87" s="90">
        <v>0</v>
      </c>
      <c r="AH87" s="86">
        <v>33.333333333333336</v>
      </c>
      <c r="AI87">
        <v>2</v>
      </c>
      <c r="AJ87">
        <v>3.5</v>
      </c>
      <c r="AK87">
        <v>3</v>
      </c>
      <c r="AL87">
        <v>0</v>
      </c>
      <c r="AM87" t="s">
        <v>319</v>
      </c>
      <c r="AN87">
        <v>9</v>
      </c>
      <c r="AO87">
        <v>30</v>
      </c>
      <c r="AP87">
        <v>3</v>
      </c>
      <c r="AQ87">
        <v>4</v>
      </c>
      <c r="AR87">
        <v>10</v>
      </c>
      <c r="AS87" t="e">
        <v>#N/A</v>
      </c>
    </row>
    <row r="88" spans="1:45" customFormat="1">
      <c r="A88">
        <v>21.5</v>
      </c>
      <c r="B88" t="s">
        <v>413</v>
      </c>
      <c r="C88" t="s">
        <v>519</v>
      </c>
      <c r="D88">
        <v>0</v>
      </c>
      <c r="E88">
        <v>191</v>
      </c>
      <c r="F88" s="90">
        <v>836.58</v>
      </c>
      <c r="G88" s="90">
        <v>27886.000000000004</v>
      </c>
      <c r="H88" s="80">
        <v>83.66</v>
      </c>
      <c r="I88" s="80">
        <v>2788.6</v>
      </c>
      <c r="J88" s="80">
        <v>23333.33</v>
      </c>
      <c r="K88" s="80">
        <v>41487.33</v>
      </c>
      <c r="L88" s="80">
        <v>35310.120000000003</v>
      </c>
      <c r="M88" s="80">
        <v>100130.78</v>
      </c>
      <c r="N88">
        <v>7</v>
      </c>
      <c r="O88" s="83">
        <v>2.6212505724898514</v>
      </c>
      <c r="P88" s="83">
        <v>15.727503434939109</v>
      </c>
      <c r="Q88" s="83">
        <v>6.4108440671563951</v>
      </c>
      <c r="R88" s="83">
        <v>23.267133840001048</v>
      </c>
      <c r="S88" s="83">
        <v>2.453265634008039</v>
      </c>
      <c r="T88">
        <v>1</v>
      </c>
      <c r="U88">
        <v>0.5</v>
      </c>
      <c r="V88">
        <v>6</v>
      </c>
      <c r="W88" s="83">
        <v>2.3360536754688299</v>
      </c>
      <c r="X88" s="83">
        <v>1.292375316233507</v>
      </c>
      <c r="Y88" s="83">
        <v>3.5292874078401399</v>
      </c>
      <c r="Z88" s="83">
        <v>1.8075659958262082</v>
      </c>
      <c r="AA88">
        <v>1</v>
      </c>
      <c r="AB88" s="90">
        <v>27886.000000000004</v>
      </c>
      <c r="AC88" s="90">
        <v>0</v>
      </c>
      <c r="AD88" s="90">
        <v>2788.6000000000004</v>
      </c>
      <c r="AE88" s="90">
        <v>0</v>
      </c>
      <c r="AF88" s="90">
        <v>27886.000000000004</v>
      </c>
      <c r="AG88" s="90">
        <v>0</v>
      </c>
      <c r="AH88" s="86">
        <v>33.333333333333336</v>
      </c>
      <c r="AI88">
        <v>2</v>
      </c>
      <c r="AJ88">
        <v>3.5</v>
      </c>
      <c r="AK88">
        <v>3</v>
      </c>
      <c r="AL88">
        <v>0</v>
      </c>
      <c r="AM88" t="s">
        <v>319</v>
      </c>
      <c r="AN88">
        <v>9</v>
      </c>
      <c r="AO88">
        <v>30</v>
      </c>
      <c r="AP88">
        <v>3</v>
      </c>
      <c r="AQ88">
        <v>4</v>
      </c>
      <c r="AR88">
        <v>10</v>
      </c>
      <c r="AS88" t="e">
        <v>#N/A</v>
      </c>
    </row>
    <row r="89" spans="1:45" customFormat="1">
      <c r="A89">
        <v>22.5</v>
      </c>
      <c r="B89" t="s">
        <v>414</v>
      </c>
      <c r="C89" t="s">
        <v>520</v>
      </c>
      <c r="D89">
        <v>0</v>
      </c>
      <c r="E89">
        <v>196</v>
      </c>
      <c r="F89" s="90">
        <v>858.48</v>
      </c>
      <c r="G89" s="90">
        <v>28616.000000000004</v>
      </c>
      <c r="H89" s="80">
        <v>85.85</v>
      </c>
      <c r="I89" s="80">
        <v>2861.6</v>
      </c>
      <c r="J89" s="80">
        <v>23333.33</v>
      </c>
      <c r="K89" s="80">
        <v>42573.38</v>
      </c>
      <c r="L89" s="80">
        <v>35310.120000000003</v>
      </c>
      <c r="M89" s="80">
        <v>101216.83</v>
      </c>
      <c r="N89">
        <v>7</v>
      </c>
      <c r="O89" s="83">
        <v>2.7585953523824638</v>
      </c>
      <c r="P89" s="83">
        <v>16.551572114294782</v>
      </c>
      <c r="Q89" s="83">
        <v>6.4731196335767862</v>
      </c>
      <c r="R89" s="83">
        <v>27.267976526123515</v>
      </c>
      <c r="S89" s="83">
        <v>2.5569699080548349</v>
      </c>
      <c r="T89">
        <v>1</v>
      </c>
      <c r="U89">
        <v>0.5</v>
      </c>
      <c r="V89">
        <v>6</v>
      </c>
      <c r="W89" s="83">
        <v>2.7203139468413675</v>
      </c>
      <c r="X89" s="83">
        <v>1.2661073522189357</v>
      </c>
      <c r="Y89" s="83">
        <v>4.9209524583322217</v>
      </c>
      <c r="Z89" s="83">
        <v>2.1485650028600181</v>
      </c>
      <c r="AA89">
        <v>1</v>
      </c>
      <c r="AB89" s="90">
        <v>28616.000000000004</v>
      </c>
      <c r="AC89" s="90">
        <v>0</v>
      </c>
      <c r="AD89" s="90">
        <v>2861.6000000000004</v>
      </c>
      <c r="AE89" s="90">
        <v>0</v>
      </c>
      <c r="AF89" s="90">
        <v>28616.000000000004</v>
      </c>
      <c r="AG89" s="90">
        <v>0</v>
      </c>
      <c r="AH89" s="86">
        <v>33.333333333333336</v>
      </c>
      <c r="AI89">
        <v>2</v>
      </c>
      <c r="AJ89">
        <v>3.5</v>
      </c>
      <c r="AK89">
        <v>3</v>
      </c>
      <c r="AL89">
        <v>0</v>
      </c>
      <c r="AM89" t="s">
        <v>319</v>
      </c>
      <c r="AN89">
        <v>9</v>
      </c>
      <c r="AO89">
        <v>30</v>
      </c>
      <c r="AP89">
        <v>3</v>
      </c>
      <c r="AQ89">
        <v>4</v>
      </c>
      <c r="AR89">
        <v>10</v>
      </c>
      <c r="AS89" t="e">
        <v>#N/A</v>
      </c>
    </row>
    <row r="90" spans="1:45" customFormat="1">
      <c r="A90">
        <v>23.5</v>
      </c>
      <c r="B90" t="s">
        <v>401</v>
      </c>
      <c r="C90" t="s">
        <v>569</v>
      </c>
      <c r="D90">
        <v>0</v>
      </c>
      <c r="E90">
        <v>214</v>
      </c>
      <c r="F90" s="90">
        <v>937.31999999999994</v>
      </c>
      <c r="G90" s="90">
        <v>31244</v>
      </c>
      <c r="H90" s="80">
        <v>93.73</v>
      </c>
      <c r="I90" s="80">
        <v>3124.4</v>
      </c>
      <c r="J90" s="80">
        <v>13333.33</v>
      </c>
      <c r="K90" s="80">
        <v>46483.18</v>
      </c>
      <c r="L90" s="80">
        <v>43225.31</v>
      </c>
      <c r="M90" s="80">
        <v>103041.83</v>
      </c>
      <c r="N90">
        <v>7</v>
      </c>
      <c r="O90" s="83">
        <v>1.6556749657035477</v>
      </c>
      <c r="P90" s="83">
        <v>9.934049794221286</v>
      </c>
      <c r="Q90" s="83">
        <v>6.1146269114963046</v>
      </c>
      <c r="R90" s="83">
        <v>16.687262744001544</v>
      </c>
      <c r="S90" s="83">
        <v>1.6246371099999515</v>
      </c>
      <c r="T90">
        <v>1</v>
      </c>
      <c r="U90">
        <v>0.5</v>
      </c>
      <c r="V90">
        <v>6</v>
      </c>
      <c r="W90" s="83">
        <v>0.57152438315888543</v>
      </c>
      <c r="X90" s="83">
        <v>0.27540138863743896</v>
      </c>
      <c r="Y90" s="83">
        <v>0.84640446471554787</v>
      </c>
      <c r="Z90" s="83">
        <v>2.0752414720438725</v>
      </c>
      <c r="AA90">
        <v>1</v>
      </c>
      <c r="AB90" s="90">
        <v>31244</v>
      </c>
      <c r="AC90" s="90">
        <v>0</v>
      </c>
      <c r="AD90" s="90">
        <v>3124.4</v>
      </c>
      <c r="AE90" s="90">
        <v>0</v>
      </c>
      <c r="AF90" s="90">
        <v>31244</v>
      </c>
      <c r="AG90" s="90">
        <v>0</v>
      </c>
      <c r="AH90" s="86">
        <v>33.333333333333336</v>
      </c>
      <c r="AI90">
        <v>2</v>
      </c>
      <c r="AJ90">
        <v>3.5</v>
      </c>
      <c r="AK90">
        <v>3</v>
      </c>
      <c r="AL90">
        <v>0</v>
      </c>
      <c r="AM90" t="s">
        <v>319</v>
      </c>
      <c r="AN90">
        <v>9</v>
      </c>
      <c r="AO90">
        <v>30</v>
      </c>
      <c r="AP90">
        <v>3</v>
      </c>
      <c r="AQ90">
        <v>4</v>
      </c>
      <c r="AR90">
        <v>10</v>
      </c>
      <c r="AS90" t="e">
        <v>#N/A</v>
      </c>
    </row>
    <row r="91" spans="1:45" customFormat="1">
      <c r="A91">
        <v>24.5</v>
      </c>
      <c r="B91" t="s">
        <v>415</v>
      </c>
      <c r="C91" t="s">
        <v>521</v>
      </c>
      <c r="D91">
        <v>0</v>
      </c>
      <c r="E91">
        <v>216</v>
      </c>
      <c r="F91" s="90">
        <v>946.08</v>
      </c>
      <c r="G91" s="90">
        <v>31536.000000000004</v>
      </c>
      <c r="H91" s="80">
        <v>94.61</v>
      </c>
      <c r="I91" s="80">
        <v>3153.6</v>
      </c>
      <c r="J91" s="80">
        <v>23333.33</v>
      </c>
      <c r="K91" s="80">
        <v>46917.599999999999</v>
      </c>
      <c r="L91" s="80">
        <v>35310.120000000003</v>
      </c>
      <c r="M91" s="80">
        <v>105561.05</v>
      </c>
      <c r="N91">
        <v>7</v>
      </c>
      <c r="O91" s="83">
        <v>2.9174983013586377</v>
      </c>
      <c r="P91" s="83">
        <v>17.504989808151826</v>
      </c>
      <c r="Q91" s="83">
        <v>7.5413037568033383</v>
      </c>
      <c r="R91" s="83">
        <v>26.4739712790245</v>
      </c>
      <c r="S91" s="83">
        <v>2.3212153193484366</v>
      </c>
      <c r="T91">
        <v>1</v>
      </c>
      <c r="U91">
        <v>0.5</v>
      </c>
      <c r="V91">
        <v>6</v>
      </c>
      <c r="W91" s="83">
        <v>2.4993172369318328</v>
      </c>
      <c r="X91" s="83">
        <v>1.2916334016287534</v>
      </c>
      <c r="Y91" s="83">
        <v>3.7687328168624958</v>
      </c>
      <c r="Z91" s="83">
        <v>1.9350051135099067</v>
      </c>
      <c r="AA91">
        <v>1</v>
      </c>
      <c r="AB91" s="90">
        <v>31536.000000000004</v>
      </c>
      <c r="AC91" s="90">
        <v>0</v>
      </c>
      <c r="AD91" s="90">
        <v>3153.6000000000004</v>
      </c>
      <c r="AE91" s="90">
        <v>0</v>
      </c>
      <c r="AF91" s="90">
        <v>31536.000000000004</v>
      </c>
      <c r="AG91" s="90">
        <v>0</v>
      </c>
      <c r="AH91" s="86">
        <v>33.333333333333336</v>
      </c>
      <c r="AI91">
        <v>2</v>
      </c>
      <c r="AJ91">
        <v>3.5</v>
      </c>
      <c r="AK91">
        <v>3</v>
      </c>
      <c r="AL91">
        <v>0</v>
      </c>
      <c r="AM91" t="s">
        <v>319</v>
      </c>
      <c r="AN91">
        <v>9</v>
      </c>
      <c r="AO91">
        <v>30</v>
      </c>
      <c r="AP91">
        <v>3</v>
      </c>
      <c r="AQ91">
        <v>4</v>
      </c>
      <c r="AR91">
        <v>10</v>
      </c>
      <c r="AS91" t="e">
        <v>#N/A</v>
      </c>
    </row>
    <row r="92" spans="1:45" customFormat="1">
      <c r="A92">
        <v>25.5</v>
      </c>
      <c r="B92" t="s">
        <v>416</v>
      </c>
      <c r="C92" t="s">
        <v>522</v>
      </c>
      <c r="D92">
        <v>0</v>
      </c>
      <c r="E92">
        <v>217</v>
      </c>
      <c r="F92" s="90">
        <v>950.46</v>
      </c>
      <c r="G92" s="90">
        <v>31682.000000000004</v>
      </c>
      <c r="H92" s="80">
        <v>95.05</v>
      </c>
      <c r="I92" s="80">
        <v>3168.2</v>
      </c>
      <c r="J92" s="80">
        <v>23333.33</v>
      </c>
      <c r="K92" s="80">
        <v>47134.82</v>
      </c>
      <c r="L92" s="80">
        <v>35310.120000000003</v>
      </c>
      <c r="M92" s="80">
        <v>105778.27</v>
      </c>
      <c r="N92">
        <v>7</v>
      </c>
      <c r="O92" s="83">
        <v>3.2121977653431344</v>
      </c>
      <c r="P92" s="83">
        <v>19.273186592058806</v>
      </c>
      <c r="Q92" s="83">
        <v>8.3331716768997701</v>
      </c>
      <c r="R92" s="83">
        <v>28.620273033910234</v>
      </c>
      <c r="S92" s="83">
        <v>2.3128272570557558</v>
      </c>
      <c r="T92">
        <v>1</v>
      </c>
      <c r="U92">
        <v>0.5</v>
      </c>
      <c r="V92">
        <v>6</v>
      </c>
      <c r="W92" s="83">
        <v>2.8877978408525431</v>
      </c>
      <c r="X92" s="83">
        <v>1.4758090666274795</v>
      </c>
      <c r="Y92" s="83">
        <v>4.4617658081165157</v>
      </c>
      <c r="Z92" s="83">
        <v>1.9567557254894374</v>
      </c>
      <c r="AA92">
        <v>1</v>
      </c>
      <c r="AB92" s="90">
        <v>31682.000000000004</v>
      </c>
      <c r="AC92" s="90">
        <v>0</v>
      </c>
      <c r="AD92" s="90">
        <v>3168.2000000000007</v>
      </c>
      <c r="AE92" s="90">
        <v>0</v>
      </c>
      <c r="AF92" s="90">
        <v>31682.000000000004</v>
      </c>
      <c r="AG92" s="90">
        <v>0</v>
      </c>
      <c r="AH92" s="86">
        <v>33.333333333333336</v>
      </c>
      <c r="AI92">
        <v>2</v>
      </c>
      <c r="AJ92">
        <v>3.5</v>
      </c>
      <c r="AK92">
        <v>3</v>
      </c>
      <c r="AL92">
        <v>0</v>
      </c>
      <c r="AM92" t="s">
        <v>319</v>
      </c>
      <c r="AN92">
        <v>9</v>
      </c>
      <c r="AO92">
        <v>30</v>
      </c>
      <c r="AP92">
        <v>3</v>
      </c>
      <c r="AQ92">
        <v>4</v>
      </c>
      <c r="AR92">
        <v>10</v>
      </c>
      <c r="AS92" t="e">
        <v>#N/A</v>
      </c>
    </row>
    <row r="93" spans="1:45" customFormat="1">
      <c r="A93">
        <v>26.5</v>
      </c>
      <c r="B93" t="s">
        <v>417</v>
      </c>
      <c r="C93" t="s">
        <v>523</v>
      </c>
      <c r="D93">
        <v>0</v>
      </c>
      <c r="E93">
        <v>238</v>
      </c>
      <c r="F93" s="90">
        <v>1042.44</v>
      </c>
      <c r="G93" s="90">
        <v>34748.000000000007</v>
      </c>
      <c r="H93" s="80">
        <v>104.24</v>
      </c>
      <c r="I93" s="80">
        <v>3474.8</v>
      </c>
      <c r="J93" s="80">
        <v>23333.33</v>
      </c>
      <c r="K93" s="80">
        <v>51696.25</v>
      </c>
      <c r="L93" s="80">
        <v>35310.120000000003</v>
      </c>
      <c r="M93" s="80">
        <v>110339.7</v>
      </c>
      <c r="N93">
        <v>7</v>
      </c>
      <c r="O93" s="83">
        <v>2.6370118671905178</v>
      </c>
      <c r="P93" s="83">
        <v>15.822071203143107</v>
      </c>
      <c r="Q93" s="83">
        <v>6.6059528719600769</v>
      </c>
      <c r="R93" s="83">
        <v>26.808580935809648</v>
      </c>
      <c r="S93" s="83">
        <v>2.3951232335159669</v>
      </c>
      <c r="T93">
        <v>1</v>
      </c>
      <c r="U93">
        <v>0.5</v>
      </c>
      <c r="V93">
        <v>6</v>
      </c>
      <c r="W93" s="83">
        <v>2.9440975271675489</v>
      </c>
      <c r="X93" s="83">
        <v>1.3991971365385338</v>
      </c>
      <c r="Y93" s="83">
        <v>5.0769124521696529</v>
      </c>
      <c r="Z93" s="83">
        <v>2.1041334707494728</v>
      </c>
      <c r="AA93">
        <v>1</v>
      </c>
      <c r="AB93" s="90">
        <v>34748.000000000007</v>
      </c>
      <c r="AC93" s="90">
        <v>0</v>
      </c>
      <c r="AD93" s="90">
        <v>3474.8000000000011</v>
      </c>
      <c r="AE93" s="90">
        <v>0</v>
      </c>
      <c r="AF93" s="90">
        <v>34748.000000000007</v>
      </c>
      <c r="AG93" s="90">
        <v>0</v>
      </c>
      <c r="AH93" s="86">
        <v>33.333333333333336</v>
      </c>
      <c r="AI93">
        <v>2</v>
      </c>
      <c r="AJ93">
        <v>3.5</v>
      </c>
      <c r="AK93">
        <v>3</v>
      </c>
      <c r="AL93">
        <v>0</v>
      </c>
      <c r="AM93" t="s">
        <v>319</v>
      </c>
      <c r="AN93">
        <v>9</v>
      </c>
      <c r="AO93">
        <v>30</v>
      </c>
      <c r="AP93">
        <v>3</v>
      </c>
      <c r="AQ93">
        <v>4</v>
      </c>
      <c r="AR93">
        <v>10</v>
      </c>
      <c r="AS93" t="e">
        <v>#N/A</v>
      </c>
    </row>
    <row r="94" spans="1:45" customFormat="1">
      <c r="A94">
        <v>27.5</v>
      </c>
      <c r="B94" t="s">
        <v>390</v>
      </c>
      <c r="C94" t="s">
        <v>558</v>
      </c>
      <c r="D94">
        <v>0</v>
      </c>
      <c r="E94">
        <v>250</v>
      </c>
      <c r="F94" s="90">
        <v>1095</v>
      </c>
      <c r="G94" s="90">
        <v>36500</v>
      </c>
      <c r="H94" s="80">
        <v>109.5</v>
      </c>
      <c r="I94" s="80">
        <v>3650</v>
      </c>
      <c r="J94" s="80">
        <v>13333.33</v>
      </c>
      <c r="K94" s="80">
        <v>54302.78</v>
      </c>
      <c r="L94" s="80">
        <v>31977.95</v>
      </c>
      <c r="M94" s="80">
        <v>99614.06</v>
      </c>
      <c r="N94">
        <v>7</v>
      </c>
      <c r="O94" s="83">
        <v>4.3377742317903367</v>
      </c>
      <c r="P94" s="83">
        <v>26.026645390742022</v>
      </c>
      <c r="Q94" s="83">
        <v>12.73858959969958</v>
      </c>
      <c r="R94" s="83">
        <v>40.674130497915392</v>
      </c>
      <c r="S94" s="83">
        <v>2.0431339896024143</v>
      </c>
      <c r="T94">
        <v>1</v>
      </c>
      <c r="U94">
        <v>0.5</v>
      </c>
      <c r="V94">
        <v>6</v>
      </c>
      <c r="W94" s="83">
        <v>2.7628984210950476</v>
      </c>
      <c r="X94" s="83">
        <v>1.7677015658727022</v>
      </c>
      <c r="Y94" s="83">
        <v>4.2702077688959736</v>
      </c>
      <c r="Z94" s="83">
        <v>1.5629891800944484</v>
      </c>
      <c r="AA94">
        <v>1</v>
      </c>
      <c r="AB94" s="90">
        <v>36500</v>
      </c>
      <c r="AC94" s="90">
        <v>0</v>
      </c>
      <c r="AD94" s="90">
        <v>3650</v>
      </c>
      <c r="AE94" s="90">
        <v>0</v>
      </c>
      <c r="AF94" s="90">
        <v>36500</v>
      </c>
      <c r="AG94" s="90">
        <v>0</v>
      </c>
      <c r="AH94" s="86">
        <v>33.333333333333336</v>
      </c>
      <c r="AI94">
        <v>2</v>
      </c>
      <c r="AJ94">
        <v>3.5</v>
      </c>
      <c r="AK94">
        <v>3</v>
      </c>
      <c r="AL94">
        <v>0</v>
      </c>
      <c r="AM94" t="s">
        <v>319</v>
      </c>
      <c r="AN94">
        <v>9</v>
      </c>
      <c r="AO94">
        <v>30</v>
      </c>
      <c r="AP94">
        <v>3</v>
      </c>
      <c r="AQ94">
        <v>4</v>
      </c>
      <c r="AR94">
        <v>10</v>
      </c>
      <c r="AS94" t="e">
        <v>#N/A</v>
      </c>
    </row>
    <row r="95" spans="1:45" customFormat="1">
      <c r="A95">
        <v>28.5</v>
      </c>
      <c r="B95" t="s">
        <v>400</v>
      </c>
      <c r="C95" t="s">
        <v>568</v>
      </c>
      <c r="D95">
        <v>0</v>
      </c>
      <c r="E95">
        <v>282</v>
      </c>
      <c r="F95" s="90">
        <v>1235.1599999999999</v>
      </c>
      <c r="G95" s="90">
        <v>41172</v>
      </c>
      <c r="H95" s="80">
        <v>123.52</v>
      </c>
      <c r="I95" s="80">
        <v>4117.2</v>
      </c>
      <c r="J95" s="80">
        <v>13333.33</v>
      </c>
      <c r="K95" s="80">
        <v>61253.54</v>
      </c>
      <c r="L95" s="80">
        <v>43225.31</v>
      </c>
      <c r="M95" s="80">
        <v>117812.18</v>
      </c>
      <c r="N95">
        <v>7</v>
      </c>
      <c r="O95" s="83">
        <v>1.9480570585274242</v>
      </c>
      <c r="P95" s="83">
        <v>11.688342351164545</v>
      </c>
      <c r="Q95" s="83">
        <v>3.5868423056328558</v>
      </c>
      <c r="R95" s="83">
        <v>26.003505333409446</v>
      </c>
      <c r="S95" s="83">
        <v>3.2586719334744423</v>
      </c>
      <c r="T95">
        <v>1</v>
      </c>
      <c r="U95">
        <v>0.5</v>
      </c>
      <c r="V95">
        <v>6</v>
      </c>
      <c r="W95" s="83">
        <v>0.65186716101185582</v>
      </c>
      <c r="X95" s="83">
        <v>0.34731047525923842</v>
      </c>
      <c r="Y95" s="83">
        <v>1.0570341509811365</v>
      </c>
      <c r="Z95" s="83">
        <v>1.8769003742985038</v>
      </c>
      <c r="AA95">
        <v>1</v>
      </c>
      <c r="AB95" s="90">
        <v>41172</v>
      </c>
      <c r="AC95" s="90">
        <v>0</v>
      </c>
      <c r="AD95" s="90">
        <v>4117.2</v>
      </c>
      <c r="AE95" s="90">
        <v>0</v>
      </c>
      <c r="AF95" s="90">
        <v>41172</v>
      </c>
      <c r="AG95" s="90">
        <v>0</v>
      </c>
      <c r="AH95" s="86">
        <v>33.333333333333336</v>
      </c>
      <c r="AI95">
        <v>2</v>
      </c>
      <c r="AJ95">
        <v>3.5</v>
      </c>
      <c r="AK95">
        <v>3</v>
      </c>
      <c r="AL95">
        <v>0</v>
      </c>
      <c r="AM95" t="s">
        <v>319</v>
      </c>
      <c r="AN95">
        <v>9</v>
      </c>
      <c r="AO95">
        <v>30</v>
      </c>
      <c r="AP95">
        <v>3</v>
      </c>
      <c r="AQ95">
        <v>4</v>
      </c>
      <c r="AR95">
        <v>10</v>
      </c>
      <c r="AS95" t="e">
        <v>#N/A</v>
      </c>
    </row>
    <row r="96" spans="1:45" customFormat="1">
      <c r="A96">
        <v>29.5</v>
      </c>
      <c r="B96" t="s">
        <v>389</v>
      </c>
      <c r="C96" t="s">
        <v>557</v>
      </c>
      <c r="D96">
        <v>0</v>
      </c>
      <c r="E96">
        <v>289</v>
      </c>
      <c r="F96" s="90">
        <v>1265.82</v>
      </c>
      <c r="G96" s="90">
        <v>42194</v>
      </c>
      <c r="H96" s="80">
        <v>126.58</v>
      </c>
      <c r="I96" s="80">
        <v>4219.3999999999996</v>
      </c>
      <c r="J96" s="80">
        <v>13333.33</v>
      </c>
      <c r="K96" s="80">
        <v>62774.02</v>
      </c>
      <c r="L96" s="80">
        <v>31977.95</v>
      </c>
      <c r="M96" s="80">
        <v>108085.3</v>
      </c>
      <c r="N96">
        <v>7</v>
      </c>
      <c r="O96" s="83">
        <v>2.6117040455408405</v>
      </c>
      <c r="P96" s="83">
        <v>15.670224273245044</v>
      </c>
      <c r="Q96" s="83">
        <v>3.9605304247507966</v>
      </c>
      <c r="R96" s="83">
        <v>39.196875800041688</v>
      </c>
      <c r="S96" s="83">
        <v>3.9565973727448491</v>
      </c>
      <c r="T96">
        <v>1</v>
      </c>
      <c r="U96">
        <v>0.5</v>
      </c>
      <c r="V96">
        <v>6</v>
      </c>
      <c r="W96" s="83">
        <v>0.70848073393705602</v>
      </c>
      <c r="X96" s="83">
        <v>0.38937971292521079</v>
      </c>
      <c r="Y96" s="83">
        <v>1.1030254761321145</v>
      </c>
      <c r="Z96" s="83">
        <v>1.8195111620341038</v>
      </c>
      <c r="AA96">
        <v>1</v>
      </c>
      <c r="AB96" s="90">
        <v>42194</v>
      </c>
      <c r="AC96" s="90">
        <v>0</v>
      </c>
      <c r="AD96" s="90">
        <v>4219.4000000000005</v>
      </c>
      <c r="AE96" s="90">
        <v>0</v>
      </c>
      <c r="AF96" s="90">
        <v>42194</v>
      </c>
      <c r="AG96" s="90">
        <v>0</v>
      </c>
      <c r="AH96" s="86">
        <v>33.333333333333336</v>
      </c>
      <c r="AI96">
        <v>2</v>
      </c>
      <c r="AJ96">
        <v>3.5</v>
      </c>
      <c r="AK96">
        <v>3</v>
      </c>
      <c r="AL96">
        <v>0</v>
      </c>
      <c r="AM96" t="s">
        <v>319</v>
      </c>
      <c r="AN96">
        <v>9</v>
      </c>
      <c r="AO96">
        <v>30</v>
      </c>
      <c r="AP96">
        <v>3</v>
      </c>
      <c r="AQ96">
        <v>4</v>
      </c>
      <c r="AR96">
        <v>10</v>
      </c>
      <c r="AS96" t="e">
        <v>#N/A</v>
      </c>
    </row>
    <row r="97" spans="1:45" customFormat="1">
      <c r="A97">
        <v>30.5</v>
      </c>
      <c r="B97" t="s">
        <v>391</v>
      </c>
      <c r="C97" t="s">
        <v>559</v>
      </c>
      <c r="D97">
        <v>0</v>
      </c>
      <c r="E97">
        <v>297</v>
      </c>
      <c r="F97" s="90">
        <v>1300.8599999999999</v>
      </c>
      <c r="G97" s="90">
        <v>43362</v>
      </c>
      <c r="H97" s="80">
        <v>130.09</v>
      </c>
      <c r="I97" s="80">
        <v>4336.2</v>
      </c>
      <c r="J97" s="80">
        <v>13333.33</v>
      </c>
      <c r="K97" s="80">
        <v>64511.71</v>
      </c>
      <c r="L97" s="80">
        <v>31977.95</v>
      </c>
      <c r="M97" s="80">
        <v>109822.99</v>
      </c>
      <c r="N97">
        <v>7</v>
      </c>
      <c r="O97" s="83">
        <v>4.3122401807612691</v>
      </c>
      <c r="P97" s="83">
        <v>25.873441084567617</v>
      </c>
      <c r="Q97" s="83">
        <v>13.293594498306708</v>
      </c>
      <c r="R97" s="83">
        <v>55.07700747066319</v>
      </c>
      <c r="S97" s="83">
        <v>1.9463088849192207</v>
      </c>
      <c r="T97">
        <v>1</v>
      </c>
      <c r="U97">
        <v>0.5</v>
      </c>
      <c r="V97">
        <v>6</v>
      </c>
      <c r="W97" s="83">
        <v>2.5552311787714417</v>
      </c>
      <c r="X97" s="83">
        <v>1.3611749830426374</v>
      </c>
      <c r="Y97" s="83">
        <v>4.077076146438789</v>
      </c>
      <c r="Z97" s="83">
        <v>1.8772246115335796</v>
      </c>
      <c r="AA97">
        <v>1</v>
      </c>
      <c r="AB97" s="90">
        <v>43362</v>
      </c>
      <c r="AC97" s="90">
        <v>0</v>
      </c>
      <c r="AD97" s="90">
        <v>4336.2</v>
      </c>
      <c r="AE97" s="90">
        <v>0</v>
      </c>
      <c r="AF97" s="90">
        <v>43362</v>
      </c>
      <c r="AG97" s="90">
        <v>0</v>
      </c>
      <c r="AH97" s="86">
        <v>33.333333333333336</v>
      </c>
      <c r="AI97">
        <v>2</v>
      </c>
      <c r="AJ97">
        <v>3.5</v>
      </c>
      <c r="AK97">
        <v>3</v>
      </c>
      <c r="AL97">
        <v>0</v>
      </c>
      <c r="AM97" t="s">
        <v>319</v>
      </c>
      <c r="AN97">
        <v>9</v>
      </c>
      <c r="AO97">
        <v>30</v>
      </c>
      <c r="AP97">
        <v>3</v>
      </c>
      <c r="AQ97">
        <v>4</v>
      </c>
      <c r="AR97">
        <v>10</v>
      </c>
      <c r="AS97" t="e">
        <v>#N/A</v>
      </c>
    </row>
    <row r="98" spans="1:45" customFormat="1">
      <c r="A98">
        <v>31.5</v>
      </c>
      <c r="B98" t="s">
        <v>388</v>
      </c>
      <c r="C98" t="s">
        <v>556</v>
      </c>
      <c r="D98">
        <v>0</v>
      </c>
      <c r="E98">
        <v>310</v>
      </c>
      <c r="F98" s="90">
        <v>1357.8</v>
      </c>
      <c r="G98" s="90">
        <v>45260</v>
      </c>
      <c r="H98" s="80">
        <v>135.78</v>
      </c>
      <c r="I98" s="80">
        <v>4526</v>
      </c>
      <c r="J98" s="80">
        <v>13333.33</v>
      </c>
      <c r="K98" s="80">
        <v>67335.45</v>
      </c>
      <c r="L98" s="80">
        <v>31977.95</v>
      </c>
      <c r="M98" s="80">
        <v>112646.73</v>
      </c>
      <c r="N98">
        <v>7</v>
      </c>
      <c r="O98" s="83">
        <v>2.6696251731237037</v>
      </c>
      <c r="P98" s="83">
        <v>16.017751038742222</v>
      </c>
      <c r="Q98" s="83">
        <v>5.9024081996162776</v>
      </c>
      <c r="R98" s="83">
        <v>27.202578221846128</v>
      </c>
      <c r="S98" s="83">
        <v>2.7137653813546061</v>
      </c>
      <c r="T98">
        <v>1</v>
      </c>
      <c r="U98">
        <v>0.5</v>
      </c>
      <c r="V98">
        <v>6</v>
      </c>
      <c r="W98" s="83">
        <v>0.45544592897198155</v>
      </c>
      <c r="X98" s="83">
        <v>0.31289823223057556</v>
      </c>
      <c r="Y98" s="83">
        <v>0.64630866300125533</v>
      </c>
      <c r="Z98" s="83">
        <v>1.4555720744256624</v>
      </c>
      <c r="AA98">
        <v>0</v>
      </c>
      <c r="AB98" s="90">
        <v>45260</v>
      </c>
      <c r="AC98" s="90">
        <v>0</v>
      </c>
      <c r="AD98" s="90">
        <v>4526</v>
      </c>
      <c r="AE98" s="90">
        <v>0</v>
      </c>
      <c r="AF98" s="90">
        <v>0</v>
      </c>
      <c r="AG98" s="90">
        <v>45260</v>
      </c>
      <c r="AH98" s="86">
        <v>33.333333333333336</v>
      </c>
      <c r="AI98">
        <v>2</v>
      </c>
      <c r="AJ98">
        <v>3.5</v>
      </c>
      <c r="AK98">
        <v>3</v>
      </c>
      <c r="AL98">
        <v>0</v>
      </c>
      <c r="AM98" t="s">
        <v>319</v>
      </c>
      <c r="AN98">
        <v>9</v>
      </c>
      <c r="AO98">
        <v>30</v>
      </c>
      <c r="AP98">
        <v>3</v>
      </c>
      <c r="AQ98">
        <v>4</v>
      </c>
      <c r="AR98">
        <v>10</v>
      </c>
      <c r="AS98" t="e">
        <v>#N/A</v>
      </c>
    </row>
    <row r="99" spans="1:45" customFormat="1">
      <c r="A99">
        <v>32.5</v>
      </c>
      <c r="B99" t="s">
        <v>392</v>
      </c>
      <c r="C99" t="s">
        <v>560</v>
      </c>
      <c r="D99">
        <v>0</v>
      </c>
      <c r="E99">
        <v>400</v>
      </c>
      <c r="F99" s="90">
        <v>1752</v>
      </c>
      <c r="G99" s="90">
        <v>58400.000000000007</v>
      </c>
      <c r="H99" s="80">
        <v>175.2</v>
      </c>
      <c r="I99" s="80">
        <v>5840</v>
      </c>
      <c r="J99" s="80">
        <v>13333.33</v>
      </c>
      <c r="K99" s="80">
        <v>86884.45</v>
      </c>
      <c r="L99" s="80">
        <v>31977.95</v>
      </c>
      <c r="M99" s="80">
        <v>132195.73000000001</v>
      </c>
      <c r="N99">
        <v>7</v>
      </c>
      <c r="O99" s="83">
        <v>5.407088365068863</v>
      </c>
      <c r="P99" s="83">
        <v>32.44253019041318</v>
      </c>
      <c r="Q99" s="83">
        <v>19.231736646127594</v>
      </c>
      <c r="R99" s="83">
        <v>49.869341920477417</v>
      </c>
      <c r="S99" s="83">
        <v>1.6869267080435841</v>
      </c>
      <c r="T99">
        <v>1</v>
      </c>
      <c r="U99">
        <v>0.5</v>
      </c>
      <c r="V99">
        <v>6</v>
      </c>
      <c r="W99" s="83">
        <v>2.6863378737432191</v>
      </c>
      <c r="X99" s="83">
        <v>0.94604235012883064</v>
      </c>
      <c r="Y99" s="83">
        <v>6.4078500092096764</v>
      </c>
      <c r="Z99" s="83">
        <v>2.8395535077022691</v>
      </c>
      <c r="AA99">
        <v>1</v>
      </c>
      <c r="AB99" s="90">
        <v>58400.000000000007</v>
      </c>
      <c r="AC99" s="90">
        <v>0</v>
      </c>
      <c r="AD99" s="90">
        <v>5840.0000000000009</v>
      </c>
      <c r="AE99" s="90">
        <v>0</v>
      </c>
      <c r="AF99" s="90">
        <v>58400.000000000007</v>
      </c>
      <c r="AG99" s="90">
        <v>0</v>
      </c>
      <c r="AH99" s="86">
        <v>33.333333333333336</v>
      </c>
      <c r="AI99">
        <v>2</v>
      </c>
      <c r="AJ99">
        <v>3.5</v>
      </c>
      <c r="AK99">
        <v>3</v>
      </c>
      <c r="AL99">
        <v>0</v>
      </c>
      <c r="AM99" t="s">
        <v>319</v>
      </c>
      <c r="AN99">
        <v>9</v>
      </c>
      <c r="AO99">
        <v>30</v>
      </c>
      <c r="AP99">
        <v>3</v>
      </c>
      <c r="AQ99">
        <v>4</v>
      </c>
      <c r="AR99">
        <v>10</v>
      </c>
      <c r="AS99" t="e">
        <v>#N/A</v>
      </c>
    </row>
    <row r="100" spans="1:45" customFormat="1">
      <c r="A100">
        <v>33.5</v>
      </c>
      <c r="B100" t="s">
        <v>403</v>
      </c>
      <c r="C100" t="s">
        <v>571</v>
      </c>
      <c r="D100">
        <v>0</v>
      </c>
      <c r="E100">
        <v>400</v>
      </c>
      <c r="F100" s="90">
        <v>1752</v>
      </c>
      <c r="G100" s="90">
        <v>58400.000000000007</v>
      </c>
      <c r="H100" s="80">
        <v>175.2</v>
      </c>
      <c r="I100" s="80">
        <v>5840</v>
      </c>
      <c r="J100" s="80">
        <v>13333.33</v>
      </c>
      <c r="K100" s="80">
        <v>86884.45</v>
      </c>
      <c r="L100" s="80">
        <v>43225.31</v>
      </c>
      <c r="M100" s="80">
        <v>143443.1</v>
      </c>
      <c r="N100">
        <v>7</v>
      </c>
      <c r="O100" s="83">
        <v>4.2378320762470958</v>
      </c>
      <c r="P100" s="83">
        <v>25.426992457482577</v>
      </c>
      <c r="Q100" s="83">
        <v>16.719958173012422</v>
      </c>
      <c r="R100" s="83">
        <v>32.46473500746216</v>
      </c>
      <c r="S100" s="83">
        <v>1.5207569417562374</v>
      </c>
      <c r="T100">
        <v>1</v>
      </c>
      <c r="U100">
        <v>0.5</v>
      </c>
      <c r="V100">
        <v>6</v>
      </c>
      <c r="W100" s="83">
        <v>2.4007138968464905</v>
      </c>
      <c r="X100" s="83">
        <v>1.0224729269038462</v>
      </c>
      <c r="Y100" s="83">
        <v>6.0445700867424312</v>
      </c>
      <c r="Z100" s="83">
        <v>2.3479486191542507</v>
      </c>
      <c r="AA100">
        <v>1</v>
      </c>
      <c r="AB100" s="90">
        <v>58400.000000000007</v>
      </c>
      <c r="AC100" s="90">
        <v>0</v>
      </c>
      <c r="AD100" s="90">
        <v>5840.0000000000009</v>
      </c>
      <c r="AE100" s="90">
        <v>0</v>
      </c>
      <c r="AF100" s="90">
        <v>58400.000000000007</v>
      </c>
      <c r="AG100" s="90">
        <v>0</v>
      </c>
      <c r="AH100" s="86">
        <v>33.333333333333336</v>
      </c>
      <c r="AI100">
        <v>2</v>
      </c>
      <c r="AJ100">
        <v>3.5</v>
      </c>
      <c r="AK100">
        <v>3</v>
      </c>
      <c r="AL100">
        <v>0</v>
      </c>
      <c r="AM100" t="s">
        <v>319</v>
      </c>
      <c r="AN100">
        <v>9</v>
      </c>
      <c r="AO100">
        <v>30</v>
      </c>
      <c r="AP100">
        <v>3</v>
      </c>
      <c r="AQ100">
        <v>4</v>
      </c>
      <c r="AR100">
        <v>10</v>
      </c>
      <c r="AS100" t="e">
        <v>#N/A</v>
      </c>
    </row>
    <row r="101" spans="1:45" customFormat="1">
      <c r="A101">
        <v>34.5</v>
      </c>
      <c r="B101" t="s">
        <v>404</v>
      </c>
      <c r="C101" t="s">
        <v>572</v>
      </c>
      <c r="D101">
        <v>0</v>
      </c>
      <c r="E101">
        <v>442</v>
      </c>
      <c r="F101" s="90">
        <v>1935.96</v>
      </c>
      <c r="G101" s="90">
        <v>64532.000000000007</v>
      </c>
      <c r="H101" s="80">
        <v>193.6</v>
      </c>
      <c r="I101" s="80">
        <v>6453.2</v>
      </c>
      <c r="J101" s="80">
        <v>13333.33</v>
      </c>
      <c r="K101" s="80">
        <v>96007.32</v>
      </c>
      <c r="L101" s="80">
        <v>43225.31</v>
      </c>
      <c r="M101" s="80">
        <v>152565.96</v>
      </c>
      <c r="N101">
        <v>7</v>
      </c>
      <c r="O101" s="83">
        <v>4.7394946393584307</v>
      </c>
      <c r="P101" s="83">
        <v>28.436967836150586</v>
      </c>
      <c r="Q101" s="83">
        <v>14.559955007765003</v>
      </c>
      <c r="R101" s="83">
        <v>42.636777008336928</v>
      </c>
      <c r="S101" s="83">
        <v>1.9530944855931767</v>
      </c>
      <c r="T101">
        <v>1</v>
      </c>
      <c r="U101">
        <v>0.5</v>
      </c>
      <c r="V101">
        <v>6</v>
      </c>
      <c r="W101" s="83">
        <v>2.4410341246583416</v>
      </c>
      <c r="X101" s="83">
        <v>1.3320006743886617</v>
      </c>
      <c r="Y101" s="83">
        <v>4.1829179546632469</v>
      </c>
      <c r="Z101" s="83">
        <v>1.8326072738504315</v>
      </c>
      <c r="AA101">
        <v>1</v>
      </c>
      <c r="AB101" s="90">
        <v>64532.000000000007</v>
      </c>
      <c r="AC101" s="90">
        <v>0</v>
      </c>
      <c r="AD101" s="90">
        <v>6453.2000000000007</v>
      </c>
      <c r="AE101" s="90">
        <v>0</v>
      </c>
      <c r="AF101" s="90">
        <v>64532.000000000007</v>
      </c>
      <c r="AG101" s="90">
        <v>0</v>
      </c>
      <c r="AH101" s="86">
        <v>33.333333333333336</v>
      </c>
      <c r="AI101">
        <v>2</v>
      </c>
      <c r="AJ101">
        <v>3.5</v>
      </c>
      <c r="AK101">
        <v>3</v>
      </c>
      <c r="AL101">
        <v>0</v>
      </c>
      <c r="AM101" t="s">
        <v>319</v>
      </c>
      <c r="AN101">
        <v>9</v>
      </c>
      <c r="AO101">
        <v>30</v>
      </c>
      <c r="AP101">
        <v>3</v>
      </c>
      <c r="AQ101">
        <v>4</v>
      </c>
      <c r="AR101">
        <v>10</v>
      </c>
      <c r="AS101" t="e">
        <v>#N/A</v>
      </c>
    </row>
    <row r="102" spans="1:45" customFormat="1">
      <c r="A102">
        <v>35.5</v>
      </c>
      <c r="B102" t="s">
        <v>405</v>
      </c>
      <c r="C102" t="s">
        <v>573</v>
      </c>
      <c r="D102">
        <v>0</v>
      </c>
      <c r="E102">
        <v>462</v>
      </c>
      <c r="F102" s="90">
        <v>2023.5600000000002</v>
      </c>
      <c r="G102" s="90">
        <v>67452.000000000015</v>
      </c>
      <c r="H102" s="80">
        <v>202.36</v>
      </c>
      <c r="I102" s="80">
        <v>6745.2</v>
      </c>
      <c r="J102" s="80">
        <v>13333.33</v>
      </c>
      <c r="K102" s="80">
        <v>100351.54</v>
      </c>
      <c r="L102" s="80">
        <v>43225.31</v>
      </c>
      <c r="M102" s="80">
        <v>156910.19</v>
      </c>
      <c r="N102">
        <v>7</v>
      </c>
      <c r="O102" s="83">
        <v>2.7702511477571039</v>
      </c>
      <c r="P102" s="83">
        <v>16.621506886542623</v>
      </c>
      <c r="Q102" s="83">
        <v>7.3137219810423666</v>
      </c>
      <c r="R102" s="83">
        <v>25.511028860302726</v>
      </c>
      <c r="S102" s="83">
        <v>2.2726468041342871</v>
      </c>
      <c r="T102">
        <v>1</v>
      </c>
      <c r="U102">
        <v>0.5</v>
      </c>
      <c r="V102">
        <v>6</v>
      </c>
      <c r="W102" s="83">
        <v>0.62446545570702972</v>
      </c>
      <c r="X102" s="83">
        <v>0.40489802450659867</v>
      </c>
      <c r="Y102" s="83">
        <v>1.012755705878345</v>
      </c>
      <c r="Z102" s="83">
        <v>1.5422783464256016</v>
      </c>
      <c r="AA102">
        <v>1</v>
      </c>
      <c r="AB102" s="90">
        <v>67452.000000000015</v>
      </c>
      <c r="AC102" s="90">
        <v>0</v>
      </c>
      <c r="AD102" s="90">
        <v>6745.2000000000016</v>
      </c>
      <c r="AE102" s="90">
        <v>0</v>
      </c>
      <c r="AF102" s="90">
        <v>67452.000000000015</v>
      </c>
      <c r="AG102" s="90">
        <v>0</v>
      </c>
      <c r="AH102" s="86">
        <v>33.333333333333336</v>
      </c>
      <c r="AI102">
        <v>2</v>
      </c>
      <c r="AJ102">
        <v>3.5</v>
      </c>
      <c r="AK102">
        <v>3</v>
      </c>
      <c r="AL102">
        <v>0</v>
      </c>
      <c r="AM102" t="s">
        <v>319</v>
      </c>
      <c r="AN102">
        <v>9</v>
      </c>
      <c r="AO102">
        <v>30</v>
      </c>
      <c r="AP102">
        <v>3</v>
      </c>
      <c r="AQ102">
        <v>4</v>
      </c>
      <c r="AR102">
        <v>10</v>
      </c>
      <c r="AS102" t="e">
        <v>#N/A</v>
      </c>
    </row>
    <row r="103" spans="1:45" customFormat="1">
      <c r="A103">
        <v>36.5</v>
      </c>
      <c r="B103" t="s">
        <v>393</v>
      </c>
      <c r="C103" t="s">
        <v>561</v>
      </c>
      <c r="D103">
        <v>0</v>
      </c>
      <c r="E103">
        <v>465</v>
      </c>
      <c r="F103" s="90">
        <v>2036.7</v>
      </c>
      <c r="G103" s="90">
        <v>67890</v>
      </c>
      <c r="H103" s="80">
        <v>203.67</v>
      </c>
      <c r="I103" s="80">
        <v>6789</v>
      </c>
      <c r="J103" s="80">
        <v>13333.33</v>
      </c>
      <c r="K103" s="80">
        <v>101003.18</v>
      </c>
      <c r="L103" s="80">
        <v>31977.95</v>
      </c>
      <c r="M103" s="80">
        <v>146314.46</v>
      </c>
      <c r="N103">
        <v>7</v>
      </c>
      <c r="O103" s="83">
        <v>6.1771657155822517</v>
      </c>
      <c r="P103" s="83">
        <v>37.06299429349351</v>
      </c>
      <c r="Q103" s="83">
        <v>20.748517781186194</v>
      </c>
      <c r="R103" s="83">
        <v>64.676960006128013</v>
      </c>
      <c r="S103" s="83">
        <v>1.7862959987966243</v>
      </c>
      <c r="T103">
        <v>1</v>
      </c>
      <c r="U103">
        <v>0.5</v>
      </c>
      <c r="V103">
        <v>6</v>
      </c>
      <c r="W103" s="83">
        <v>3.0651603495052488</v>
      </c>
      <c r="X103" s="83">
        <v>1.7644369871097805</v>
      </c>
      <c r="Y103" s="83">
        <v>4.9159770575242421</v>
      </c>
      <c r="Z103" s="83">
        <v>1.7371889004243253</v>
      </c>
      <c r="AA103">
        <v>1</v>
      </c>
      <c r="AB103" s="90">
        <v>67890</v>
      </c>
      <c r="AC103" s="90">
        <v>0</v>
      </c>
      <c r="AD103" s="90">
        <v>6789</v>
      </c>
      <c r="AE103" s="90">
        <v>0</v>
      </c>
      <c r="AF103" s="90">
        <v>67890</v>
      </c>
      <c r="AG103" s="90">
        <v>0</v>
      </c>
      <c r="AH103" s="86">
        <v>33.333333333333336</v>
      </c>
      <c r="AI103">
        <v>2</v>
      </c>
      <c r="AJ103">
        <v>3.5</v>
      </c>
      <c r="AK103">
        <v>3</v>
      </c>
      <c r="AL103">
        <v>0</v>
      </c>
      <c r="AM103" t="s">
        <v>319</v>
      </c>
      <c r="AN103">
        <v>9</v>
      </c>
      <c r="AO103">
        <v>30</v>
      </c>
      <c r="AP103">
        <v>3</v>
      </c>
      <c r="AQ103">
        <v>4</v>
      </c>
      <c r="AR103">
        <v>10</v>
      </c>
      <c r="AS103" t="e">
        <v>#N/A</v>
      </c>
    </row>
    <row r="104" spans="1:45">
      <c r="A104" s="198"/>
      <c r="B104" s="198"/>
      <c r="C104" s="198"/>
      <c r="D104" s="198"/>
      <c r="E104" s="198"/>
      <c r="F104" s="199"/>
      <c r="G104" s="199"/>
      <c r="H104" s="200"/>
      <c r="I104" s="200"/>
      <c r="J104" s="200"/>
      <c r="K104" s="200"/>
      <c r="L104" s="200"/>
      <c r="M104" s="200"/>
      <c r="N104" s="198"/>
      <c r="O104" s="201"/>
      <c r="P104" s="201"/>
      <c r="Q104" s="201"/>
      <c r="R104" s="201"/>
      <c r="S104" s="201"/>
      <c r="T104" s="198"/>
      <c r="U104" s="198"/>
      <c r="V104" s="198"/>
      <c r="W104" s="201"/>
      <c r="X104" s="201"/>
      <c r="Y104" s="201"/>
      <c r="Z104" s="201"/>
      <c r="AA104" s="198"/>
      <c r="AB104" s="199"/>
      <c r="AC104" s="199"/>
      <c r="AD104" s="199"/>
      <c r="AE104" s="199"/>
      <c r="AF104" s="202"/>
      <c r="AG104" s="198"/>
      <c r="AH104" s="198"/>
      <c r="AI104" s="198"/>
      <c r="AJ104" s="198"/>
      <c r="AK104" s="198"/>
      <c r="AL104" s="198"/>
      <c r="AM104" s="198"/>
      <c r="AN104" s="198"/>
      <c r="AO104" s="198"/>
      <c r="AP104" s="209"/>
    </row>
    <row r="105" spans="1:45">
      <c r="A105" s="198"/>
      <c r="B105" s="198"/>
      <c r="C105" s="198"/>
      <c r="D105" s="198"/>
      <c r="E105" s="198"/>
      <c r="F105" s="199"/>
      <c r="G105" s="199"/>
      <c r="H105" s="200"/>
      <c r="I105" s="200"/>
      <c r="J105" s="200"/>
      <c r="K105" s="200"/>
      <c r="L105" s="200"/>
      <c r="M105" s="200"/>
      <c r="N105" s="198"/>
      <c r="O105" s="201"/>
      <c r="P105" s="201"/>
      <c r="Q105" s="201"/>
      <c r="R105" s="201"/>
      <c r="S105" s="201"/>
      <c r="T105" s="198"/>
      <c r="U105" s="198"/>
      <c r="V105" s="198"/>
      <c r="W105" s="201"/>
      <c r="X105" s="201"/>
      <c r="Y105" s="201"/>
      <c r="Z105" s="201"/>
      <c r="AA105" s="198"/>
      <c r="AB105" s="199"/>
      <c r="AC105" s="199"/>
      <c r="AD105" s="199"/>
      <c r="AE105" s="199"/>
      <c r="AF105" s="202"/>
      <c r="AG105" s="198"/>
      <c r="AH105" s="198"/>
      <c r="AI105" s="198"/>
      <c r="AJ105" s="198"/>
      <c r="AK105" s="198"/>
      <c r="AL105" s="198"/>
      <c r="AM105" s="198"/>
      <c r="AN105" s="198"/>
      <c r="AO105" s="198"/>
      <c r="AP105" s="209"/>
    </row>
    <row r="106" spans="1:45">
      <c r="A106" s="203"/>
      <c r="B106" s="204"/>
      <c r="C106" s="204"/>
      <c r="D106" s="204"/>
      <c r="E106" s="204"/>
      <c r="F106" s="205"/>
      <c r="G106" s="205"/>
      <c r="H106" s="206"/>
      <c r="I106" s="206"/>
      <c r="J106" s="206"/>
      <c r="K106" s="206"/>
      <c r="L106" s="206"/>
      <c r="M106" s="206"/>
      <c r="N106" s="204"/>
      <c r="O106" s="207"/>
      <c r="P106" s="207"/>
      <c r="Q106" s="207"/>
      <c r="R106" s="207"/>
      <c r="S106" s="207"/>
      <c r="T106" s="204"/>
      <c r="U106" s="204"/>
      <c r="V106" s="204"/>
      <c r="W106" s="207"/>
      <c r="X106" s="207"/>
      <c r="Y106" s="207"/>
      <c r="Z106" s="207"/>
      <c r="AA106" s="204"/>
      <c r="AB106" s="205"/>
      <c r="AC106" s="205"/>
      <c r="AD106" s="205"/>
      <c r="AE106" s="205"/>
      <c r="AF106" s="208"/>
      <c r="AG106" s="204"/>
      <c r="AH106" s="204"/>
      <c r="AI106" s="204"/>
      <c r="AJ106" s="204"/>
      <c r="AK106" s="204"/>
      <c r="AL106" s="204"/>
      <c r="AM106" s="204"/>
      <c r="AN106" s="204"/>
      <c r="AO106" s="204"/>
      <c r="AP106" s="209"/>
    </row>
    <row r="107" spans="1:45">
      <c r="A107" s="203"/>
      <c r="B107" s="204"/>
      <c r="C107" s="204"/>
      <c r="D107" s="204"/>
      <c r="E107" s="204"/>
      <c r="F107" s="205"/>
      <c r="G107" s="205"/>
      <c r="H107" s="206"/>
      <c r="I107" s="206"/>
      <c r="J107" s="206"/>
      <c r="K107" s="206"/>
      <c r="L107" s="206"/>
      <c r="M107" s="206"/>
      <c r="N107" s="204"/>
      <c r="O107" s="207"/>
      <c r="P107" s="207"/>
      <c r="Q107" s="207"/>
      <c r="R107" s="207"/>
      <c r="S107" s="207"/>
      <c r="T107" s="204"/>
      <c r="U107" s="204"/>
      <c r="V107" s="204"/>
      <c r="W107" s="207"/>
      <c r="X107" s="207"/>
      <c r="Y107" s="207"/>
      <c r="Z107" s="207"/>
      <c r="AA107" s="204"/>
      <c r="AB107" s="205"/>
      <c r="AC107" s="205"/>
      <c r="AD107" s="205"/>
      <c r="AE107" s="205"/>
      <c r="AF107" s="208"/>
      <c r="AG107" s="204"/>
      <c r="AH107" s="204"/>
      <c r="AI107" s="204"/>
      <c r="AJ107" s="204"/>
      <c r="AK107" s="204"/>
      <c r="AL107" s="204"/>
      <c r="AM107" s="204"/>
      <c r="AN107" s="204"/>
      <c r="AO107" s="204"/>
      <c r="AP107" s="209"/>
    </row>
    <row r="108" spans="1:45">
      <c r="A108" s="203"/>
      <c r="B108" s="204"/>
      <c r="C108" s="204"/>
      <c r="D108" s="204"/>
      <c r="E108" s="204"/>
      <c r="F108" s="205"/>
      <c r="G108" s="205"/>
      <c r="H108" s="206"/>
      <c r="I108" s="206"/>
      <c r="J108" s="206"/>
      <c r="K108" s="206"/>
      <c r="L108" s="206"/>
      <c r="M108" s="206"/>
      <c r="N108" s="204"/>
      <c r="O108" s="207"/>
      <c r="P108" s="207"/>
      <c r="Q108" s="207"/>
      <c r="R108" s="207"/>
      <c r="S108" s="207"/>
      <c r="T108" s="204"/>
      <c r="U108" s="204"/>
      <c r="V108" s="204"/>
      <c r="W108" s="207"/>
      <c r="X108" s="207"/>
      <c r="Y108" s="207"/>
      <c r="Z108" s="207"/>
      <c r="AA108" s="204"/>
      <c r="AB108" s="205"/>
      <c r="AC108" s="205"/>
      <c r="AD108" s="205"/>
      <c r="AE108" s="205"/>
      <c r="AF108" s="208"/>
      <c r="AG108" s="204"/>
      <c r="AH108" s="204"/>
      <c r="AI108" s="204"/>
      <c r="AJ108" s="204"/>
      <c r="AK108" s="204"/>
      <c r="AL108" s="204"/>
      <c r="AM108" s="204"/>
      <c r="AN108" s="204"/>
      <c r="AO108" s="204"/>
      <c r="AP108" s="209"/>
    </row>
    <row r="109" spans="1:45">
      <c r="A109" s="203"/>
      <c r="B109" s="204"/>
      <c r="C109" s="204"/>
      <c r="D109" s="204"/>
      <c r="E109" s="204"/>
      <c r="F109" s="205"/>
      <c r="G109" s="205"/>
      <c r="H109" s="206"/>
      <c r="I109" s="206"/>
      <c r="J109" s="206"/>
      <c r="K109" s="206"/>
      <c r="L109" s="206"/>
      <c r="M109" s="206"/>
      <c r="N109" s="204"/>
      <c r="O109" s="207"/>
      <c r="P109" s="207"/>
      <c r="Q109" s="207"/>
      <c r="R109" s="207"/>
      <c r="S109" s="207"/>
      <c r="T109" s="204"/>
      <c r="U109" s="204"/>
      <c r="V109" s="204"/>
      <c r="W109" s="207"/>
      <c r="X109" s="207"/>
      <c r="Y109" s="207"/>
      <c r="Z109" s="207"/>
      <c r="AA109" s="204"/>
      <c r="AB109" s="205"/>
      <c r="AC109" s="205"/>
      <c r="AD109" s="205"/>
      <c r="AE109" s="205"/>
      <c r="AF109" s="208"/>
      <c r="AG109" s="204"/>
      <c r="AH109" s="204"/>
      <c r="AI109" s="204"/>
      <c r="AJ109" s="204"/>
      <c r="AK109" s="204"/>
      <c r="AL109" s="204"/>
      <c r="AM109" s="204"/>
      <c r="AN109" s="204"/>
      <c r="AO109" s="204"/>
      <c r="AP109" s="209"/>
    </row>
    <row r="110" spans="1:45">
      <c r="A110" s="203"/>
      <c r="B110" s="204"/>
      <c r="C110" s="204"/>
      <c r="D110" s="204"/>
      <c r="E110" s="204"/>
      <c r="F110" s="205"/>
      <c r="G110" s="205"/>
      <c r="H110" s="206"/>
      <c r="I110" s="206"/>
      <c r="J110" s="206"/>
      <c r="K110" s="206"/>
      <c r="L110" s="206"/>
      <c r="M110" s="206"/>
      <c r="N110" s="204"/>
      <c r="O110" s="207"/>
      <c r="P110" s="207"/>
      <c r="Q110" s="207"/>
      <c r="R110" s="207"/>
      <c r="S110" s="207"/>
      <c r="T110" s="204"/>
      <c r="U110" s="204"/>
      <c r="V110" s="204"/>
      <c r="W110" s="207"/>
      <c r="X110" s="207"/>
      <c r="Y110" s="207"/>
      <c r="Z110" s="207"/>
      <c r="AA110" s="204"/>
      <c r="AB110" s="205"/>
      <c r="AC110" s="205"/>
      <c r="AD110" s="205"/>
      <c r="AE110" s="205"/>
      <c r="AF110" s="208"/>
      <c r="AG110" s="204"/>
      <c r="AH110" s="204"/>
      <c r="AI110" s="204"/>
      <c r="AJ110" s="204"/>
      <c r="AK110" s="204"/>
      <c r="AL110" s="204"/>
      <c r="AM110" s="204"/>
      <c r="AN110" s="204"/>
      <c r="AO110" s="204"/>
      <c r="AP110" s="209"/>
    </row>
    <row r="111" spans="1:45">
      <c r="A111" s="210"/>
      <c r="B111" s="211"/>
      <c r="C111" s="211"/>
      <c r="D111" s="211"/>
      <c r="E111" s="211"/>
      <c r="F111" s="212"/>
      <c r="G111" s="212"/>
      <c r="H111" s="213"/>
      <c r="I111" s="213"/>
      <c r="J111" s="213"/>
      <c r="K111" s="213"/>
      <c r="L111" s="213"/>
      <c r="M111" s="213"/>
      <c r="N111" s="211"/>
      <c r="O111" s="214"/>
      <c r="P111" s="214"/>
      <c r="Q111" s="214"/>
      <c r="R111" s="214"/>
      <c r="S111" s="214"/>
      <c r="T111" s="211"/>
      <c r="U111" s="211"/>
      <c r="V111" s="211"/>
      <c r="W111" s="214"/>
      <c r="X111" s="214"/>
      <c r="Y111" s="214"/>
      <c r="Z111" s="214"/>
      <c r="AA111" s="211"/>
      <c r="AB111" s="212"/>
      <c r="AC111" s="212"/>
      <c r="AD111" s="212"/>
      <c r="AE111" s="212"/>
      <c r="AF111" s="215"/>
      <c r="AG111" s="211"/>
      <c r="AH111" s="211"/>
      <c r="AI111" s="211"/>
      <c r="AJ111" s="211"/>
      <c r="AK111" s="211"/>
      <c r="AL111" s="211"/>
      <c r="AM111" s="211"/>
      <c r="AN111" s="211"/>
      <c r="AO111" s="211"/>
      <c r="AP111" s="216"/>
    </row>
    <row r="112" spans="1:45">
      <c r="A112" s="191" t="s">
        <v>375</v>
      </c>
      <c r="B112" s="192"/>
      <c r="C112" s="192"/>
      <c r="D112" s="192"/>
      <c r="E112" s="192"/>
      <c r="F112" s="193"/>
      <c r="G112" s="193"/>
      <c r="H112" s="194"/>
      <c r="I112" s="194"/>
      <c r="J112" s="194"/>
      <c r="K112" s="194"/>
      <c r="L112" s="194"/>
      <c r="M112" s="194"/>
      <c r="N112" s="192"/>
      <c r="O112" s="195"/>
      <c r="P112" s="195"/>
      <c r="Q112" s="195"/>
      <c r="R112" s="195"/>
      <c r="S112" s="195"/>
      <c r="T112" s="192"/>
      <c r="U112" s="192"/>
      <c r="V112" s="192"/>
      <c r="W112" s="195"/>
      <c r="X112" s="195"/>
      <c r="Y112" s="195"/>
      <c r="Z112" s="195"/>
      <c r="AA112" s="192"/>
      <c r="AB112" s="193"/>
      <c r="AC112" s="193"/>
      <c r="AD112" s="193"/>
      <c r="AE112" s="193"/>
      <c r="AF112" s="196"/>
      <c r="AG112" s="192"/>
      <c r="AH112" s="192"/>
      <c r="AI112" s="192"/>
      <c r="AJ112" s="192"/>
      <c r="AK112" s="192"/>
      <c r="AL112" s="192"/>
      <c r="AM112" s="192"/>
      <c r="AN112" s="192"/>
      <c r="AO112" s="192"/>
      <c r="AP112" s="197"/>
    </row>
    <row r="113" spans="1:45" customFormat="1">
      <c r="A113">
        <v>0.5</v>
      </c>
      <c r="B113" t="s">
        <v>442</v>
      </c>
      <c r="C113" t="s">
        <v>512</v>
      </c>
      <c r="D113">
        <v>0</v>
      </c>
      <c r="E113">
        <v>41</v>
      </c>
      <c r="F113" s="90">
        <v>179.58</v>
      </c>
      <c r="G113" s="90">
        <v>3990.666666666667</v>
      </c>
      <c r="H113" s="80">
        <v>17.96</v>
      </c>
      <c r="I113" s="80">
        <v>399.07</v>
      </c>
      <c r="J113" s="80">
        <v>15555.56</v>
      </c>
      <c r="K113" s="80">
        <v>5937.1</v>
      </c>
      <c r="L113" s="80">
        <v>23540.080000000002</v>
      </c>
      <c r="M113" s="80">
        <v>45032.74</v>
      </c>
      <c r="N113">
        <v>0.9</v>
      </c>
      <c r="O113" s="83">
        <v>1.1011918750075442</v>
      </c>
      <c r="P113" s="83">
        <v>4.4047675000301769</v>
      </c>
      <c r="Q113" s="83">
        <v>2.2660250542159819</v>
      </c>
      <c r="R113" s="83">
        <v>6.6038920851739631</v>
      </c>
      <c r="S113" s="83">
        <v>1.9438300083377387</v>
      </c>
      <c r="T113">
        <v>1</v>
      </c>
      <c r="U113">
        <v>0.6</v>
      </c>
      <c r="V113">
        <v>4</v>
      </c>
      <c r="W113" s="83">
        <v>0.71042895418459806</v>
      </c>
      <c r="X113" s="83">
        <v>0.55007087984664982</v>
      </c>
      <c r="Y113" s="83">
        <v>0.95091543585527349</v>
      </c>
      <c r="Z113" s="83">
        <v>1.2915225659330545</v>
      </c>
      <c r="AA113">
        <v>1</v>
      </c>
      <c r="AB113" s="90">
        <v>3990.666666666667</v>
      </c>
      <c r="AC113" s="90">
        <v>0</v>
      </c>
      <c r="AD113" s="90">
        <v>399.06666666666672</v>
      </c>
      <c r="AE113" s="90">
        <v>0</v>
      </c>
      <c r="AF113" s="90">
        <v>3990.666666666667</v>
      </c>
      <c r="AG113" s="90">
        <v>0</v>
      </c>
      <c r="AH113" s="86">
        <v>22.222222222222221</v>
      </c>
      <c r="AI113">
        <v>4</v>
      </c>
      <c r="AJ113">
        <v>3.5</v>
      </c>
      <c r="AK113">
        <v>3</v>
      </c>
      <c r="AL113">
        <v>0</v>
      </c>
      <c r="AM113" t="s">
        <v>366</v>
      </c>
      <c r="AN113">
        <v>9</v>
      </c>
      <c r="AO113">
        <v>45</v>
      </c>
      <c r="AP113">
        <v>3</v>
      </c>
      <c r="AQ113">
        <v>4</v>
      </c>
      <c r="AR113">
        <v>10</v>
      </c>
      <c r="AS113" t="e">
        <v>#N/A</v>
      </c>
    </row>
    <row r="114" spans="1:45" customFormat="1">
      <c r="A114">
        <v>1.5</v>
      </c>
      <c r="B114" t="s">
        <v>443</v>
      </c>
      <c r="C114" t="s">
        <v>513</v>
      </c>
      <c r="D114">
        <v>0</v>
      </c>
      <c r="E114">
        <v>51</v>
      </c>
      <c r="F114" s="90">
        <v>223.38</v>
      </c>
      <c r="G114" s="90">
        <v>4964</v>
      </c>
      <c r="H114" s="80">
        <v>22.34</v>
      </c>
      <c r="I114" s="80">
        <v>496.4</v>
      </c>
      <c r="J114" s="80">
        <v>15555.56</v>
      </c>
      <c r="K114" s="80">
        <v>7385.18</v>
      </c>
      <c r="L114" s="80">
        <v>23540.080000000002</v>
      </c>
      <c r="M114" s="80">
        <v>46480.81</v>
      </c>
      <c r="N114">
        <v>0.9</v>
      </c>
      <c r="O114" s="83">
        <v>1.1416883395616315</v>
      </c>
      <c r="P114" s="83">
        <v>4.5667533582465261</v>
      </c>
      <c r="Q114" s="83">
        <v>3.6534951365099699</v>
      </c>
      <c r="R114" s="83">
        <v>5.279224109406436</v>
      </c>
      <c r="S114" s="83">
        <v>1.2499683693595807</v>
      </c>
      <c r="T114">
        <v>1</v>
      </c>
      <c r="U114">
        <v>0.6</v>
      </c>
      <c r="V114">
        <v>4</v>
      </c>
      <c r="W114" s="83">
        <v>0.7614565096488507</v>
      </c>
      <c r="X114" s="83">
        <v>0.45976607045387291</v>
      </c>
      <c r="Y114" s="83">
        <v>1.2184535568888744</v>
      </c>
      <c r="Z114" s="83">
        <v>1.6561824775307024</v>
      </c>
      <c r="AA114">
        <v>1</v>
      </c>
      <c r="AB114" s="90">
        <v>4964</v>
      </c>
      <c r="AC114" s="90">
        <v>0</v>
      </c>
      <c r="AD114" s="90">
        <v>496.40000000000003</v>
      </c>
      <c r="AE114" s="90">
        <v>0</v>
      </c>
      <c r="AF114" s="90">
        <v>4964</v>
      </c>
      <c r="AG114" s="90">
        <v>0</v>
      </c>
      <c r="AH114" s="86">
        <v>22.222222222222221</v>
      </c>
      <c r="AI114">
        <v>4</v>
      </c>
      <c r="AJ114">
        <v>3.5</v>
      </c>
      <c r="AK114">
        <v>3</v>
      </c>
      <c r="AL114">
        <v>0</v>
      </c>
      <c r="AM114" t="s">
        <v>366</v>
      </c>
      <c r="AN114">
        <v>9</v>
      </c>
      <c r="AO114">
        <v>45</v>
      </c>
      <c r="AP114">
        <v>3</v>
      </c>
      <c r="AQ114">
        <v>4</v>
      </c>
      <c r="AR114">
        <v>10</v>
      </c>
      <c r="AS114" t="e">
        <v>#N/A</v>
      </c>
    </row>
    <row r="115" spans="1:45" customFormat="1">
      <c r="A115">
        <v>2.5</v>
      </c>
      <c r="B115" t="s">
        <v>444</v>
      </c>
      <c r="C115" t="s">
        <v>514</v>
      </c>
      <c r="D115">
        <v>0</v>
      </c>
      <c r="E115">
        <v>54</v>
      </c>
      <c r="F115" s="90">
        <v>236.52</v>
      </c>
      <c r="G115" s="90">
        <v>5256</v>
      </c>
      <c r="H115" s="80">
        <v>23.65</v>
      </c>
      <c r="I115" s="80">
        <v>525.6</v>
      </c>
      <c r="J115" s="80">
        <v>15555.56</v>
      </c>
      <c r="K115" s="80">
        <v>7819.6</v>
      </c>
      <c r="L115" s="80">
        <v>23540.080000000002</v>
      </c>
      <c r="M115" s="80">
        <v>46915.23</v>
      </c>
      <c r="N115">
        <v>0.9</v>
      </c>
      <c r="O115" s="83">
        <v>0.97095543827834663</v>
      </c>
      <c r="P115" s="83">
        <v>3.8838217531133865</v>
      </c>
      <c r="Q115" s="83">
        <v>3.0623277202927137</v>
      </c>
      <c r="R115" s="83">
        <v>4.5395721340122428</v>
      </c>
      <c r="S115" s="83">
        <v>1.2682580402407584</v>
      </c>
      <c r="T115">
        <v>1</v>
      </c>
      <c r="U115">
        <v>0.6</v>
      </c>
      <c r="V115">
        <v>4</v>
      </c>
      <c r="W115" s="83">
        <v>0.76204836923315111</v>
      </c>
      <c r="X115" s="83">
        <v>0.49467272388342381</v>
      </c>
      <c r="Y115" s="83">
        <v>1.1187814264377853</v>
      </c>
      <c r="Z115" s="83">
        <v>1.5405101846948366</v>
      </c>
      <c r="AA115">
        <v>1</v>
      </c>
      <c r="AB115" s="90">
        <v>5256</v>
      </c>
      <c r="AC115" s="90">
        <v>0</v>
      </c>
      <c r="AD115" s="90">
        <v>525.6</v>
      </c>
      <c r="AE115" s="90">
        <v>0</v>
      </c>
      <c r="AF115" s="90">
        <v>5256</v>
      </c>
      <c r="AG115" s="90">
        <v>0</v>
      </c>
      <c r="AH115" s="86">
        <v>22.222222222222221</v>
      </c>
      <c r="AI115">
        <v>4</v>
      </c>
      <c r="AJ115">
        <v>3.5</v>
      </c>
      <c r="AK115">
        <v>3</v>
      </c>
      <c r="AL115">
        <v>0</v>
      </c>
      <c r="AM115" t="s">
        <v>366</v>
      </c>
      <c r="AN115">
        <v>9</v>
      </c>
      <c r="AO115">
        <v>45</v>
      </c>
      <c r="AP115">
        <v>3</v>
      </c>
      <c r="AQ115">
        <v>4</v>
      </c>
      <c r="AR115">
        <v>10</v>
      </c>
      <c r="AS115" t="e">
        <v>#N/A</v>
      </c>
    </row>
    <row r="116" spans="1:45" customFormat="1">
      <c r="A116">
        <v>3.5</v>
      </c>
      <c r="B116" t="s">
        <v>418</v>
      </c>
      <c r="C116" t="s">
        <v>549</v>
      </c>
      <c r="D116">
        <v>0</v>
      </c>
      <c r="E116">
        <v>70</v>
      </c>
      <c r="F116" s="90">
        <v>306.60000000000002</v>
      </c>
      <c r="G116" s="90">
        <v>6813.3333333333339</v>
      </c>
      <c r="H116" s="80">
        <v>30.66</v>
      </c>
      <c r="I116" s="80">
        <v>681.33</v>
      </c>
      <c r="J116" s="80">
        <v>8888.89</v>
      </c>
      <c r="K116" s="80">
        <v>10136.52</v>
      </c>
      <c r="L116" s="80">
        <v>21318.63</v>
      </c>
      <c r="M116" s="80">
        <v>40344.04</v>
      </c>
      <c r="N116">
        <v>0.9</v>
      </c>
      <c r="O116" s="83">
        <v>1.6685032194139207</v>
      </c>
      <c r="P116" s="83">
        <v>6.6740128776556826</v>
      </c>
      <c r="Q116" s="83">
        <v>2.9422388592222464</v>
      </c>
      <c r="R116" s="83">
        <v>11.11597510365041</v>
      </c>
      <c r="S116" s="83">
        <v>2.268345024652382</v>
      </c>
      <c r="T116">
        <v>1</v>
      </c>
      <c r="U116">
        <v>0.6</v>
      </c>
      <c r="V116">
        <v>4</v>
      </c>
      <c r="W116" s="83">
        <v>1.1060141851483198</v>
      </c>
      <c r="X116" s="83">
        <v>0.71256897567741251</v>
      </c>
      <c r="Y116" s="83">
        <v>1.5725653564615993</v>
      </c>
      <c r="Z116" s="83">
        <v>1.5521503502125864</v>
      </c>
      <c r="AA116">
        <v>1</v>
      </c>
      <c r="AB116" s="90">
        <v>6813.3333333333339</v>
      </c>
      <c r="AC116" s="90">
        <v>0</v>
      </c>
      <c r="AD116" s="90">
        <v>681.33333333333348</v>
      </c>
      <c r="AE116" s="90">
        <v>0</v>
      </c>
      <c r="AF116" s="90">
        <v>6813.3333333333339</v>
      </c>
      <c r="AG116" s="90">
        <v>0</v>
      </c>
      <c r="AH116" s="86">
        <v>22.222222222222221</v>
      </c>
      <c r="AI116">
        <v>4</v>
      </c>
      <c r="AJ116">
        <v>3.5</v>
      </c>
      <c r="AK116">
        <v>3</v>
      </c>
      <c r="AL116">
        <v>0</v>
      </c>
      <c r="AM116" t="s">
        <v>366</v>
      </c>
      <c r="AN116">
        <v>9</v>
      </c>
      <c r="AO116">
        <v>45</v>
      </c>
      <c r="AP116">
        <v>3</v>
      </c>
      <c r="AQ116">
        <v>4</v>
      </c>
      <c r="AR116">
        <v>10</v>
      </c>
      <c r="AS116" t="e">
        <v>#N/A</v>
      </c>
    </row>
    <row r="117" spans="1:45" customFormat="1">
      <c r="A117">
        <v>4.5</v>
      </c>
      <c r="B117" t="s">
        <v>445</v>
      </c>
      <c r="C117" t="s">
        <v>515</v>
      </c>
      <c r="D117">
        <v>0</v>
      </c>
      <c r="E117">
        <v>73</v>
      </c>
      <c r="F117" s="90">
        <v>319.73999999999995</v>
      </c>
      <c r="G117" s="90">
        <v>7105.3333333333321</v>
      </c>
      <c r="H117" s="80">
        <v>31.97</v>
      </c>
      <c r="I117" s="80">
        <v>710.53</v>
      </c>
      <c r="J117" s="80">
        <v>15555.56</v>
      </c>
      <c r="K117" s="80">
        <v>10570.94</v>
      </c>
      <c r="L117" s="80">
        <v>23540.080000000002</v>
      </c>
      <c r="M117" s="80">
        <v>49666.58</v>
      </c>
      <c r="N117">
        <v>0.9</v>
      </c>
      <c r="O117" s="83">
        <v>2.1596934979551992</v>
      </c>
      <c r="P117" s="83">
        <v>8.6387739918207966</v>
      </c>
      <c r="Q117" s="83">
        <v>5.0591040419840416</v>
      </c>
      <c r="R117" s="83">
        <v>12.566368372047082</v>
      </c>
      <c r="S117" s="83">
        <v>1.7075699412643246</v>
      </c>
      <c r="T117">
        <v>1</v>
      </c>
      <c r="U117">
        <v>0.6</v>
      </c>
      <c r="V117">
        <v>4</v>
      </c>
      <c r="W117" s="83">
        <v>0.78745191521817237</v>
      </c>
      <c r="X117" s="83">
        <v>0.51203716693469092</v>
      </c>
      <c r="Y117" s="83">
        <v>1.1833092405359564</v>
      </c>
      <c r="Z117" s="83">
        <v>1.5378803846061626</v>
      </c>
      <c r="AA117">
        <v>1</v>
      </c>
      <c r="AB117" s="90">
        <v>7105.3333333333321</v>
      </c>
      <c r="AC117" s="90">
        <v>0</v>
      </c>
      <c r="AD117" s="90">
        <v>710.5333333333333</v>
      </c>
      <c r="AE117" s="90">
        <v>0</v>
      </c>
      <c r="AF117" s="90">
        <v>7105.3333333333321</v>
      </c>
      <c r="AG117" s="90">
        <v>0</v>
      </c>
      <c r="AH117" s="86">
        <v>22.222222222222221</v>
      </c>
      <c r="AI117">
        <v>4</v>
      </c>
      <c r="AJ117">
        <v>3.5</v>
      </c>
      <c r="AK117">
        <v>3</v>
      </c>
      <c r="AL117">
        <v>0</v>
      </c>
      <c r="AM117" t="s">
        <v>366</v>
      </c>
      <c r="AN117">
        <v>9</v>
      </c>
      <c r="AO117">
        <v>45</v>
      </c>
      <c r="AP117">
        <v>3</v>
      </c>
      <c r="AQ117">
        <v>4</v>
      </c>
      <c r="AR117">
        <v>10</v>
      </c>
      <c r="AS117" t="e">
        <v>#N/A</v>
      </c>
    </row>
    <row r="118" spans="1:45" customFormat="1">
      <c r="A118">
        <v>5.5</v>
      </c>
      <c r="B118" t="s">
        <v>446</v>
      </c>
      <c r="C118" t="s">
        <v>516</v>
      </c>
      <c r="D118">
        <v>0</v>
      </c>
      <c r="E118">
        <v>77</v>
      </c>
      <c r="F118" s="90">
        <v>337.26</v>
      </c>
      <c r="G118" s="90">
        <v>7494.6666666666661</v>
      </c>
      <c r="H118" s="80">
        <v>33.729999999999997</v>
      </c>
      <c r="I118" s="80">
        <v>749.47</v>
      </c>
      <c r="J118" s="80">
        <v>15555.56</v>
      </c>
      <c r="K118" s="80">
        <v>11150.17</v>
      </c>
      <c r="L118" s="80">
        <v>23540.080000000002</v>
      </c>
      <c r="M118" s="80">
        <v>50245.8</v>
      </c>
      <c r="N118">
        <v>0.9</v>
      </c>
      <c r="O118" s="83">
        <v>1.3995321137519325</v>
      </c>
      <c r="P118" s="83">
        <v>5.5981284550077302</v>
      </c>
      <c r="Q118" s="83">
        <v>4.4787834781199578</v>
      </c>
      <c r="R118" s="83">
        <v>6.4724117438026791</v>
      </c>
      <c r="S118" s="83">
        <v>1.2499216544751646</v>
      </c>
      <c r="T118">
        <v>1</v>
      </c>
      <c r="U118">
        <v>0.6</v>
      </c>
      <c r="V118">
        <v>4</v>
      </c>
      <c r="W118" s="83">
        <v>0.93299733107914251</v>
      </c>
      <c r="X118" s="83">
        <v>0.56374580679224218</v>
      </c>
      <c r="Y118" s="83">
        <v>1.492962157211235</v>
      </c>
      <c r="Z118" s="83">
        <v>1.6549964892652071</v>
      </c>
      <c r="AA118">
        <v>1</v>
      </c>
      <c r="AB118" s="90">
        <v>7494.6666666666661</v>
      </c>
      <c r="AC118" s="90">
        <v>0</v>
      </c>
      <c r="AD118" s="90">
        <v>749.4666666666667</v>
      </c>
      <c r="AE118" s="90">
        <v>0</v>
      </c>
      <c r="AF118" s="90">
        <v>7494.6666666666661</v>
      </c>
      <c r="AG118" s="90">
        <v>0</v>
      </c>
      <c r="AH118" s="86">
        <v>22.222222222222221</v>
      </c>
      <c r="AI118">
        <v>4</v>
      </c>
      <c r="AJ118">
        <v>3.5</v>
      </c>
      <c r="AK118">
        <v>3</v>
      </c>
      <c r="AL118">
        <v>0</v>
      </c>
      <c r="AM118" t="s">
        <v>366</v>
      </c>
      <c r="AN118">
        <v>9</v>
      </c>
      <c r="AO118">
        <v>45</v>
      </c>
      <c r="AP118">
        <v>3</v>
      </c>
      <c r="AQ118">
        <v>4</v>
      </c>
      <c r="AR118">
        <v>10</v>
      </c>
      <c r="AS118" t="e">
        <v>#N/A</v>
      </c>
    </row>
    <row r="119" spans="1:45" customFormat="1">
      <c r="A119">
        <v>6.5</v>
      </c>
      <c r="B119" t="s">
        <v>431</v>
      </c>
      <c r="C119" t="s">
        <v>562</v>
      </c>
      <c r="D119">
        <v>0</v>
      </c>
      <c r="E119">
        <v>84</v>
      </c>
      <c r="F119" s="90">
        <v>367.92</v>
      </c>
      <c r="G119" s="90">
        <v>8176</v>
      </c>
      <c r="H119" s="80">
        <v>36.79</v>
      </c>
      <c r="I119" s="80">
        <v>817.6</v>
      </c>
      <c r="J119" s="80">
        <v>8888.89</v>
      </c>
      <c r="K119" s="80">
        <v>12163.82</v>
      </c>
      <c r="L119" s="80">
        <v>28816.87</v>
      </c>
      <c r="M119" s="80">
        <v>49869.59</v>
      </c>
      <c r="N119">
        <v>0.9</v>
      </c>
      <c r="O119" s="83">
        <v>1.3909367599109965</v>
      </c>
      <c r="P119" s="83">
        <v>5.5637470396439861</v>
      </c>
      <c r="Q119" s="83">
        <v>3.3126897686986316</v>
      </c>
      <c r="R119" s="83">
        <v>9.115578542569418</v>
      </c>
      <c r="S119" s="83">
        <v>1.6795255300437226</v>
      </c>
      <c r="T119">
        <v>1</v>
      </c>
      <c r="U119">
        <v>0.6</v>
      </c>
      <c r="V119">
        <v>4</v>
      </c>
      <c r="W119" s="83">
        <v>0.59448730706100028</v>
      </c>
      <c r="X119" s="83">
        <v>0.23616433784111251</v>
      </c>
      <c r="Y119" s="83">
        <v>1.3570522296518017</v>
      </c>
      <c r="Z119" s="83">
        <v>2.5172611262796232</v>
      </c>
      <c r="AA119">
        <v>0</v>
      </c>
      <c r="AB119" s="90">
        <v>8176</v>
      </c>
      <c r="AC119" s="90">
        <v>0</v>
      </c>
      <c r="AD119" s="90">
        <v>817.6</v>
      </c>
      <c r="AE119" s="90">
        <v>0</v>
      </c>
      <c r="AF119" s="90">
        <v>0</v>
      </c>
      <c r="AG119" s="90">
        <v>8176</v>
      </c>
      <c r="AH119" s="86">
        <v>22.222222222222221</v>
      </c>
      <c r="AI119">
        <v>4</v>
      </c>
      <c r="AJ119">
        <v>3.5</v>
      </c>
      <c r="AK119">
        <v>3</v>
      </c>
      <c r="AL119">
        <v>0</v>
      </c>
      <c r="AM119" t="s">
        <v>366</v>
      </c>
      <c r="AN119">
        <v>9</v>
      </c>
      <c r="AO119">
        <v>45</v>
      </c>
      <c r="AP119">
        <v>3</v>
      </c>
      <c r="AQ119">
        <v>4</v>
      </c>
      <c r="AR119">
        <v>10</v>
      </c>
      <c r="AS119" t="e">
        <v>#N/A</v>
      </c>
    </row>
    <row r="120" spans="1:45" customFormat="1">
      <c r="A120">
        <v>7.5</v>
      </c>
      <c r="B120" t="s">
        <v>432</v>
      </c>
      <c r="C120" t="s">
        <v>563</v>
      </c>
      <c r="D120">
        <v>0</v>
      </c>
      <c r="E120">
        <v>98</v>
      </c>
      <c r="F120" s="90">
        <v>429.24</v>
      </c>
      <c r="G120" s="90">
        <v>9538.6666666666661</v>
      </c>
      <c r="H120" s="80">
        <v>42.92</v>
      </c>
      <c r="I120" s="80">
        <v>953.87</v>
      </c>
      <c r="J120" s="80">
        <v>8888.89</v>
      </c>
      <c r="K120" s="80">
        <v>14191.13</v>
      </c>
      <c r="L120" s="80">
        <v>28816.87</v>
      </c>
      <c r="M120" s="80">
        <v>51896.89</v>
      </c>
      <c r="N120">
        <v>0.9</v>
      </c>
      <c r="O120" s="83">
        <v>2.8179539112572387</v>
      </c>
      <c r="P120" s="83">
        <v>11.271815645028955</v>
      </c>
      <c r="Q120" s="83">
        <v>2.8147941454802101</v>
      </c>
      <c r="R120" s="83">
        <v>23.181252419232191</v>
      </c>
      <c r="S120" s="83">
        <v>4.0044902264445907</v>
      </c>
      <c r="T120">
        <v>0</v>
      </c>
      <c r="U120">
        <v>0.6</v>
      </c>
      <c r="V120">
        <v>4</v>
      </c>
      <c r="W120" s="83">
        <v>0.67771039584723136</v>
      </c>
      <c r="X120" s="83">
        <v>0.38901909665322509</v>
      </c>
      <c r="Y120" s="83">
        <v>1.0034977606222297</v>
      </c>
      <c r="Z120" s="83">
        <v>1.7421005849780895</v>
      </c>
      <c r="AA120">
        <v>1</v>
      </c>
      <c r="AB120" s="90">
        <v>0</v>
      </c>
      <c r="AC120" s="90">
        <v>9538.6666666666661</v>
      </c>
      <c r="AD120" s="90">
        <v>0</v>
      </c>
      <c r="AE120" s="90">
        <v>953.86666666666667</v>
      </c>
      <c r="AF120" s="90">
        <v>9538.6666666666661</v>
      </c>
      <c r="AG120" s="90">
        <v>0</v>
      </c>
      <c r="AH120" s="86">
        <v>22.222222222222221</v>
      </c>
      <c r="AI120">
        <v>4</v>
      </c>
      <c r="AJ120">
        <v>3.5</v>
      </c>
      <c r="AK120">
        <v>3</v>
      </c>
      <c r="AL120">
        <v>0</v>
      </c>
      <c r="AM120" t="s">
        <v>366</v>
      </c>
      <c r="AN120">
        <v>9</v>
      </c>
      <c r="AO120">
        <v>45</v>
      </c>
      <c r="AP120">
        <v>3</v>
      </c>
      <c r="AQ120">
        <v>4</v>
      </c>
      <c r="AR120">
        <v>10</v>
      </c>
      <c r="AS120" t="e">
        <v>#N/A</v>
      </c>
    </row>
    <row r="121" spans="1:45" customFormat="1">
      <c r="A121">
        <v>8.5</v>
      </c>
      <c r="B121" t="s">
        <v>447</v>
      </c>
      <c r="C121" t="s">
        <v>517</v>
      </c>
      <c r="D121">
        <v>0</v>
      </c>
      <c r="E121">
        <v>101</v>
      </c>
      <c r="F121" s="90">
        <v>442.38000000000005</v>
      </c>
      <c r="G121" s="90">
        <v>9830.6666666666679</v>
      </c>
      <c r="H121" s="80">
        <v>44.24</v>
      </c>
      <c r="I121" s="80">
        <v>983.07</v>
      </c>
      <c r="J121" s="80">
        <v>15555.56</v>
      </c>
      <c r="K121" s="80">
        <v>14625.55</v>
      </c>
      <c r="L121" s="80">
        <v>23540.080000000002</v>
      </c>
      <c r="M121" s="80">
        <v>53721.18</v>
      </c>
      <c r="N121">
        <v>0.9</v>
      </c>
      <c r="O121" s="83">
        <v>2.3354534973509415</v>
      </c>
      <c r="P121" s="83">
        <v>9.3418139894037662</v>
      </c>
      <c r="Q121" s="83">
        <v>5.4712077079207582</v>
      </c>
      <c r="R121" s="83">
        <v>13.587821714156066</v>
      </c>
      <c r="S121" s="83">
        <v>1.7074500710107325</v>
      </c>
      <c r="T121">
        <v>1</v>
      </c>
      <c r="U121">
        <v>0.6</v>
      </c>
      <c r="V121">
        <v>4</v>
      </c>
      <c r="W121" s="83">
        <v>0.85172733410493495</v>
      </c>
      <c r="X121" s="83">
        <v>0.55414226849636439</v>
      </c>
      <c r="Y121" s="83">
        <v>1.2810840040502911</v>
      </c>
      <c r="Z121" s="83">
        <v>1.5370192503380979</v>
      </c>
      <c r="AA121">
        <v>1</v>
      </c>
      <c r="AB121" s="90">
        <v>9830.6666666666679</v>
      </c>
      <c r="AC121" s="90">
        <v>0</v>
      </c>
      <c r="AD121" s="90">
        <v>983.06666666666683</v>
      </c>
      <c r="AE121" s="90">
        <v>0</v>
      </c>
      <c r="AF121" s="90">
        <v>9830.6666666666679</v>
      </c>
      <c r="AG121" s="90">
        <v>0</v>
      </c>
      <c r="AH121" s="86">
        <v>22.222222222222221</v>
      </c>
      <c r="AI121">
        <v>4</v>
      </c>
      <c r="AJ121">
        <v>3.5</v>
      </c>
      <c r="AK121">
        <v>3</v>
      </c>
      <c r="AL121">
        <v>0</v>
      </c>
      <c r="AM121" t="s">
        <v>366</v>
      </c>
      <c r="AN121">
        <v>9</v>
      </c>
      <c r="AO121">
        <v>45</v>
      </c>
      <c r="AP121">
        <v>3</v>
      </c>
      <c r="AQ121">
        <v>4</v>
      </c>
      <c r="AR121">
        <v>10</v>
      </c>
      <c r="AS121" t="e">
        <v>#N/A</v>
      </c>
    </row>
    <row r="122" spans="1:45" customFormat="1">
      <c r="A122">
        <v>9.5</v>
      </c>
      <c r="B122" t="s">
        <v>419</v>
      </c>
      <c r="C122" t="s">
        <v>550</v>
      </c>
      <c r="D122">
        <v>0</v>
      </c>
      <c r="E122">
        <v>115</v>
      </c>
      <c r="F122" s="90">
        <v>503.70000000000005</v>
      </c>
      <c r="G122" s="90">
        <v>11193.333333333334</v>
      </c>
      <c r="H122" s="80">
        <v>50.37</v>
      </c>
      <c r="I122" s="80">
        <v>1119.33</v>
      </c>
      <c r="J122" s="80">
        <v>8888.89</v>
      </c>
      <c r="K122" s="80">
        <v>16652.849999999999</v>
      </c>
      <c r="L122" s="80">
        <v>21318.63</v>
      </c>
      <c r="M122" s="80">
        <v>46860.37</v>
      </c>
      <c r="N122">
        <v>0.9</v>
      </c>
      <c r="O122" s="83">
        <v>2.2018732696888801</v>
      </c>
      <c r="P122" s="83">
        <v>8.8074930787555203</v>
      </c>
      <c r="Q122" s="83">
        <v>2.8817266237572734</v>
      </c>
      <c r="R122" s="83">
        <v>15.915500898345529</v>
      </c>
      <c r="S122" s="83">
        <v>3.056324984523366</v>
      </c>
      <c r="T122">
        <v>1</v>
      </c>
      <c r="U122">
        <v>0.6</v>
      </c>
      <c r="V122">
        <v>4</v>
      </c>
      <c r="W122" s="83">
        <v>0.88842131806916635</v>
      </c>
      <c r="X122" s="83">
        <v>0.61200798340574369</v>
      </c>
      <c r="Y122" s="83">
        <v>1.1624088999143465</v>
      </c>
      <c r="Z122" s="83">
        <v>1.4516498839201719</v>
      </c>
      <c r="AA122">
        <v>1</v>
      </c>
      <c r="AB122" s="90">
        <v>11193.333333333334</v>
      </c>
      <c r="AC122" s="90">
        <v>0</v>
      </c>
      <c r="AD122" s="90">
        <v>1119.3333333333335</v>
      </c>
      <c r="AE122" s="90">
        <v>0</v>
      </c>
      <c r="AF122" s="90">
        <v>11193.333333333334</v>
      </c>
      <c r="AG122" s="90">
        <v>0</v>
      </c>
      <c r="AH122" s="86">
        <v>22.222222222222221</v>
      </c>
      <c r="AI122">
        <v>4</v>
      </c>
      <c r="AJ122">
        <v>3.5</v>
      </c>
      <c r="AK122">
        <v>3</v>
      </c>
      <c r="AL122">
        <v>0</v>
      </c>
      <c r="AM122" t="s">
        <v>366</v>
      </c>
      <c r="AN122">
        <v>9</v>
      </c>
      <c r="AO122">
        <v>45</v>
      </c>
      <c r="AP122">
        <v>3</v>
      </c>
      <c r="AQ122">
        <v>4</v>
      </c>
      <c r="AR122">
        <v>10</v>
      </c>
      <c r="AS122" t="e">
        <v>#N/A</v>
      </c>
    </row>
    <row r="123" spans="1:45" customFormat="1">
      <c r="A123">
        <v>10.5</v>
      </c>
      <c r="B123" t="s">
        <v>448</v>
      </c>
      <c r="C123" t="s">
        <v>518</v>
      </c>
      <c r="D123">
        <v>0</v>
      </c>
      <c r="E123">
        <v>124</v>
      </c>
      <c r="F123" s="90">
        <v>543.12</v>
      </c>
      <c r="G123" s="90">
        <v>12069.333333333332</v>
      </c>
      <c r="H123" s="80">
        <v>54.31</v>
      </c>
      <c r="I123" s="80">
        <v>1206.93</v>
      </c>
      <c r="J123" s="80">
        <v>15555.56</v>
      </c>
      <c r="K123" s="80">
        <v>17956.12</v>
      </c>
      <c r="L123" s="80">
        <v>23540.080000000002</v>
      </c>
      <c r="M123" s="80">
        <v>57051.75</v>
      </c>
      <c r="N123">
        <v>0.9</v>
      </c>
      <c r="O123" s="83">
        <v>3.3677367584848654</v>
      </c>
      <c r="P123" s="83">
        <v>13.470947033939462</v>
      </c>
      <c r="Q123" s="83">
        <v>7.8486585802680624</v>
      </c>
      <c r="R123" s="83">
        <v>19.369502821766549</v>
      </c>
      <c r="S123" s="83">
        <v>1.7163374984619826</v>
      </c>
      <c r="T123">
        <v>1</v>
      </c>
      <c r="U123">
        <v>0.6</v>
      </c>
      <c r="V123">
        <v>4</v>
      </c>
      <c r="W123" s="83">
        <v>1.1095957322029404</v>
      </c>
      <c r="X123" s="83">
        <v>0.75287220052956072</v>
      </c>
      <c r="Y123" s="83">
        <v>1.5874440571617539</v>
      </c>
      <c r="Z123" s="83">
        <v>1.4738168462356094</v>
      </c>
      <c r="AA123">
        <v>1</v>
      </c>
      <c r="AB123" s="90">
        <v>12069.333333333332</v>
      </c>
      <c r="AC123" s="90">
        <v>0</v>
      </c>
      <c r="AD123" s="90">
        <v>1206.9333333333332</v>
      </c>
      <c r="AE123" s="90">
        <v>0</v>
      </c>
      <c r="AF123" s="90">
        <v>12069.333333333332</v>
      </c>
      <c r="AG123" s="90">
        <v>0</v>
      </c>
      <c r="AH123" s="86">
        <v>22.222222222222221</v>
      </c>
      <c r="AI123">
        <v>4</v>
      </c>
      <c r="AJ123">
        <v>3.5</v>
      </c>
      <c r="AK123">
        <v>3</v>
      </c>
      <c r="AL123">
        <v>0</v>
      </c>
      <c r="AM123" t="s">
        <v>366</v>
      </c>
      <c r="AN123">
        <v>9</v>
      </c>
      <c r="AO123">
        <v>45</v>
      </c>
      <c r="AP123">
        <v>3</v>
      </c>
      <c r="AQ123">
        <v>4</v>
      </c>
      <c r="AR123">
        <v>10</v>
      </c>
      <c r="AS123" t="e">
        <v>#N/A</v>
      </c>
    </row>
    <row r="124" spans="1:45" customFormat="1">
      <c r="A124">
        <v>11.5</v>
      </c>
      <c r="B124" t="s">
        <v>420</v>
      </c>
      <c r="C124" t="s">
        <v>551</v>
      </c>
      <c r="D124">
        <v>0</v>
      </c>
      <c r="E124">
        <v>130</v>
      </c>
      <c r="F124" s="90">
        <v>569.4</v>
      </c>
      <c r="G124" s="90">
        <v>12653.333333333332</v>
      </c>
      <c r="H124" s="80">
        <v>56.94</v>
      </c>
      <c r="I124" s="80">
        <v>1265.33</v>
      </c>
      <c r="J124" s="80">
        <v>8888.89</v>
      </c>
      <c r="K124" s="80">
        <v>18824.96</v>
      </c>
      <c r="L124" s="80">
        <v>21318.63</v>
      </c>
      <c r="M124" s="80">
        <v>49032.49</v>
      </c>
      <c r="N124">
        <v>0.9</v>
      </c>
      <c r="O124" s="83">
        <v>2.0416232964755268</v>
      </c>
      <c r="P124" s="83">
        <v>8.166493185902107</v>
      </c>
      <c r="Q124" s="83">
        <v>4.2663524258794023</v>
      </c>
      <c r="R124" s="83">
        <v>13.651252233399156</v>
      </c>
      <c r="S124" s="83">
        <v>1.9141628188906095</v>
      </c>
      <c r="T124">
        <v>1</v>
      </c>
      <c r="U124">
        <v>0.6</v>
      </c>
      <c r="V124">
        <v>4</v>
      </c>
      <c r="W124" s="83">
        <v>0.94821831706376547</v>
      </c>
      <c r="X124" s="83">
        <v>0.54050531695064385</v>
      </c>
      <c r="Y124" s="83">
        <v>1.6608211087377613</v>
      </c>
      <c r="Z124" s="83">
        <v>1.7543182043301746</v>
      </c>
      <c r="AA124">
        <v>1</v>
      </c>
      <c r="AB124" s="90">
        <v>12653.333333333332</v>
      </c>
      <c r="AC124" s="90">
        <v>0</v>
      </c>
      <c r="AD124" s="90">
        <v>1265.3333333333333</v>
      </c>
      <c r="AE124" s="90">
        <v>0</v>
      </c>
      <c r="AF124" s="90">
        <v>12653.333333333332</v>
      </c>
      <c r="AG124" s="90">
        <v>0</v>
      </c>
      <c r="AH124" s="86">
        <v>22.222222222222221</v>
      </c>
      <c r="AI124">
        <v>4</v>
      </c>
      <c r="AJ124">
        <v>3.5</v>
      </c>
      <c r="AK124">
        <v>3</v>
      </c>
      <c r="AL124">
        <v>0</v>
      </c>
      <c r="AM124" t="s">
        <v>366</v>
      </c>
      <c r="AN124">
        <v>9</v>
      </c>
      <c r="AO124">
        <v>45</v>
      </c>
      <c r="AP124">
        <v>3</v>
      </c>
      <c r="AQ124">
        <v>4</v>
      </c>
      <c r="AR124">
        <v>10</v>
      </c>
      <c r="AS124" t="e">
        <v>#N/A</v>
      </c>
    </row>
    <row r="125" spans="1:45" customFormat="1">
      <c r="A125">
        <v>12.5</v>
      </c>
      <c r="B125" t="s">
        <v>422</v>
      </c>
      <c r="C125" t="s">
        <v>553</v>
      </c>
      <c r="D125">
        <v>0</v>
      </c>
      <c r="E125">
        <v>150</v>
      </c>
      <c r="F125" s="90">
        <v>657</v>
      </c>
      <c r="G125" s="90">
        <v>14600</v>
      </c>
      <c r="H125" s="80">
        <v>65.7</v>
      </c>
      <c r="I125" s="80">
        <v>1460</v>
      </c>
      <c r="J125" s="80">
        <v>8888.89</v>
      </c>
      <c r="K125" s="80">
        <v>21721.11</v>
      </c>
      <c r="L125" s="80">
        <v>21318.63</v>
      </c>
      <c r="M125" s="80">
        <v>51928.63</v>
      </c>
      <c r="N125">
        <v>0.9</v>
      </c>
      <c r="O125" s="83">
        <v>2.9894696748337983</v>
      </c>
      <c r="P125" s="83">
        <v>11.957878699335193</v>
      </c>
      <c r="Q125" s="83">
        <v>5.68394260831443</v>
      </c>
      <c r="R125" s="83">
        <v>20.520846013237556</v>
      </c>
      <c r="S125" s="83">
        <v>2.1038000422177547</v>
      </c>
      <c r="T125">
        <v>1</v>
      </c>
      <c r="U125">
        <v>0.6</v>
      </c>
      <c r="V125">
        <v>4</v>
      </c>
      <c r="W125" s="83">
        <v>0.80066890775365773</v>
      </c>
      <c r="X125" s="83">
        <v>0.51723581993198142</v>
      </c>
      <c r="Y125" s="83">
        <v>1.1924023985519954</v>
      </c>
      <c r="Z125" s="83">
        <v>1.5479765261790046</v>
      </c>
      <c r="AA125">
        <v>1</v>
      </c>
      <c r="AB125" s="90">
        <v>14600</v>
      </c>
      <c r="AC125" s="90">
        <v>0</v>
      </c>
      <c r="AD125" s="90">
        <v>1460</v>
      </c>
      <c r="AE125" s="90">
        <v>0</v>
      </c>
      <c r="AF125" s="90">
        <v>14600</v>
      </c>
      <c r="AG125" s="90">
        <v>0</v>
      </c>
      <c r="AH125" s="86">
        <v>22.222222222222221</v>
      </c>
      <c r="AI125">
        <v>4</v>
      </c>
      <c r="AJ125">
        <v>3.5</v>
      </c>
      <c r="AK125">
        <v>3</v>
      </c>
      <c r="AL125">
        <v>0</v>
      </c>
      <c r="AM125" t="s">
        <v>366</v>
      </c>
      <c r="AN125">
        <v>9</v>
      </c>
      <c r="AO125">
        <v>45</v>
      </c>
      <c r="AP125">
        <v>3</v>
      </c>
      <c r="AQ125">
        <v>4</v>
      </c>
      <c r="AR125">
        <v>10</v>
      </c>
      <c r="AS125" t="e">
        <v>#N/A</v>
      </c>
    </row>
    <row r="126" spans="1:45" customFormat="1">
      <c r="A126">
        <v>13.5</v>
      </c>
      <c r="B126" t="s">
        <v>433</v>
      </c>
      <c r="C126" t="s">
        <v>564</v>
      </c>
      <c r="D126">
        <v>0</v>
      </c>
      <c r="E126">
        <v>154</v>
      </c>
      <c r="F126" s="90">
        <v>674.52</v>
      </c>
      <c r="G126" s="90">
        <v>14989.333333333332</v>
      </c>
      <c r="H126" s="80">
        <v>67.45</v>
      </c>
      <c r="I126" s="80">
        <v>1498.93</v>
      </c>
      <c r="J126" s="80">
        <v>8888.89</v>
      </c>
      <c r="K126" s="80">
        <v>22300.34</v>
      </c>
      <c r="L126" s="80">
        <v>28816.87</v>
      </c>
      <c r="M126" s="80">
        <v>60006.11</v>
      </c>
      <c r="N126">
        <v>0.9</v>
      </c>
      <c r="O126" s="83">
        <v>4.6601906810750018</v>
      </c>
      <c r="P126" s="83">
        <v>18.640762724300007</v>
      </c>
      <c r="Q126" s="83">
        <v>5.7724644236020684</v>
      </c>
      <c r="R126" s="83">
        <v>38.681708704822817</v>
      </c>
      <c r="S126" s="83">
        <v>3.2292555408540755</v>
      </c>
      <c r="T126">
        <v>1</v>
      </c>
      <c r="U126">
        <v>0.6</v>
      </c>
      <c r="V126">
        <v>4</v>
      </c>
      <c r="W126" s="83">
        <v>2.8018125020315083</v>
      </c>
      <c r="X126" s="83">
        <v>1.7210619283308806</v>
      </c>
      <c r="Y126" s="83">
        <v>3.6316344698351726</v>
      </c>
      <c r="Z126" s="83">
        <v>1.6279556568593443</v>
      </c>
      <c r="AA126">
        <v>1</v>
      </c>
      <c r="AB126" s="90">
        <v>14989.333333333332</v>
      </c>
      <c r="AC126" s="90">
        <v>0</v>
      </c>
      <c r="AD126" s="90">
        <v>1498.9333333333334</v>
      </c>
      <c r="AE126" s="90">
        <v>0</v>
      </c>
      <c r="AF126" s="90">
        <v>14989.333333333332</v>
      </c>
      <c r="AG126" s="90">
        <v>0</v>
      </c>
      <c r="AH126" s="86">
        <v>22.222222222222221</v>
      </c>
      <c r="AI126">
        <v>4</v>
      </c>
      <c r="AJ126">
        <v>3.5</v>
      </c>
      <c r="AK126">
        <v>3</v>
      </c>
      <c r="AL126">
        <v>0</v>
      </c>
      <c r="AM126" t="s">
        <v>366</v>
      </c>
      <c r="AN126">
        <v>9</v>
      </c>
      <c r="AO126">
        <v>45</v>
      </c>
      <c r="AP126">
        <v>3</v>
      </c>
      <c r="AQ126">
        <v>4</v>
      </c>
      <c r="AR126">
        <v>10</v>
      </c>
      <c r="AS126" t="e">
        <v>#N/A</v>
      </c>
    </row>
    <row r="127" spans="1:45" customFormat="1">
      <c r="A127">
        <v>14.5</v>
      </c>
      <c r="B127" t="s">
        <v>434</v>
      </c>
      <c r="C127" t="s">
        <v>565</v>
      </c>
      <c r="D127">
        <v>0</v>
      </c>
      <c r="E127">
        <v>168</v>
      </c>
      <c r="F127" s="90">
        <v>735.84</v>
      </c>
      <c r="G127" s="90">
        <v>16352</v>
      </c>
      <c r="H127" s="80">
        <v>73.58</v>
      </c>
      <c r="I127" s="80">
        <v>1635.2</v>
      </c>
      <c r="J127" s="80">
        <v>8888.89</v>
      </c>
      <c r="K127" s="80">
        <v>24327.65</v>
      </c>
      <c r="L127" s="80">
        <v>28816.87</v>
      </c>
      <c r="M127" s="80">
        <v>62033.41</v>
      </c>
      <c r="N127">
        <v>0.9</v>
      </c>
      <c r="O127" s="83">
        <v>3.4048450247327771</v>
      </c>
      <c r="P127" s="83">
        <v>13.619380098931108</v>
      </c>
      <c r="Q127" s="83">
        <v>5.8391983984342364</v>
      </c>
      <c r="R127" s="83">
        <v>20.078745384609388</v>
      </c>
      <c r="S127" s="83">
        <v>2.3324057806604248</v>
      </c>
      <c r="T127">
        <v>1</v>
      </c>
      <c r="U127">
        <v>0.6</v>
      </c>
      <c r="V127">
        <v>4</v>
      </c>
      <c r="W127" s="83">
        <v>0.56295004501808454</v>
      </c>
      <c r="X127" s="83">
        <v>0.19103377874176145</v>
      </c>
      <c r="Y127" s="83">
        <v>1.8000617791588527</v>
      </c>
      <c r="Z127" s="83">
        <v>2.9468612761886352</v>
      </c>
      <c r="AA127">
        <v>0</v>
      </c>
      <c r="AB127" s="90">
        <v>16352</v>
      </c>
      <c r="AC127" s="90">
        <v>0</v>
      </c>
      <c r="AD127" s="90">
        <v>1635.2</v>
      </c>
      <c r="AE127" s="90">
        <v>0</v>
      </c>
      <c r="AF127" s="90">
        <v>0</v>
      </c>
      <c r="AG127" s="90">
        <v>16352</v>
      </c>
      <c r="AH127" s="86">
        <v>22.222222222222221</v>
      </c>
      <c r="AI127">
        <v>4</v>
      </c>
      <c r="AJ127">
        <v>3.5</v>
      </c>
      <c r="AK127">
        <v>3</v>
      </c>
      <c r="AL127">
        <v>0</v>
      </c>
      <c r="AM127" t="s">
        <v>366</v>
      </c>
      <c r="AN127">
        <v>9</v>
      </c>
      <c r="AO127">
        <v>45</v>
      </c>
      <c r="AP127">
        <v>3</v>
      </c>
      <c r="AQ127">
        <v>4</v>
      </c>
      <c r="AR127">
        <v>10</v>
      </c>
      <c r="AS127" t="e">
        <v>#N/A</v>
      </c>
    </row>
    <row r="128" spans="1:45" customFormat="1">
      <c r="A128">
        <v>15.5</v>
      </c>
      <c r="B128" t="s">
        <v>438</v>
      </c>
      <c r="C128" t="s">
        <v>570</v>
      </c>
      <c r="D128">
        <v>0</v>
      </c>
      <c r="E128">
        <v>175</v>
      </c>
      <c r="F128" s="90">
        <v>766.5</v>
      </c>
      <c r="G128" s="90">
        <v>17033.333333333332</v>
      </c>
      <c r="H128" s="80">
        <v>76.650000000000006</v>
      </c>
      <c r="I128" s="80">
        <v>1703.33</v>
      </c>
      <c r="J128" s="80">
        <v>8888.89</v>
      </c>
      <c r="K128" s="80">
        <v>25341.3</v>
      </c>
      <c r="L128" s="80">
        <v>28816.87</v>
      </c>
      <c r="M128" s="80">
        <v>63047.06</v>
      </c>
      <c r="N128">
        <v>0.9</v>
      </c>
      <c r="O128" s="83">
        <v>2.6946379671033043</v>
      </c>
      <c r="P128" s="83">
        <v>10.778551868413217</v>
      </c>
      <c r="Q128" s="83">
        <v>5.9371413726478615</v>
      </c>
      <c r="R128" s="83">
        <v>17.176613398289433</v>
      </c>
      <c r="S128" s="83">
        <v>1.8154447051016021</v>
      </c>
      <c r="T128">
        <v>1</v>
      </c>
      <c r="U128">
        <v>0.6</v>
      </c>
      <c r="V128">
        <v>4</v>
      </c>
      <c r="W128" s="83">
        <v>0.77389900356016839</v>
      </c>
      <c r="X128" s="83">
        <v>0.47720329926101418</v>
      </c>
      <c r="Y128" s="83">
        <v>1.1574735420049718</v>
      </c>
      <c r="Z128" s="83">
        <v>1.6217385855433317</v>
      </c>
      <c r="AA128">
        <v>1</v>
      </c>
      <c r="AB128" s="90">
        <v>17033.333333333332</v>
      </c>
      <c r="AC128" s="90">
        <v>0</v>
      </c>
      <c r="AD128" s="90">
        <v>1703.3333333333333</v>
      </c>
      <c r="AE128" s="90">
        <v>0</v>
      </c>
      <c r="AF128" s="90">
        <v>17033.333333333332</v>
      </c>
      <c r="AG128" s="90">
        <v>0</v>
      </c>
      <c r="AH128" s="86">
        <v>22.222222222222221</v>
      </c>
      <c r="AI128">
        <v>4</v>
      </c>
      <c r="AJ128">
        <v>3.5</v>
      </c>
      <c r="AK128">
        <v>3</v>
      </c>
      <c r="AL128">
        <v>0</v>
      </c>
      <c r="AM128" t="s">
        <v>366</v>
      </c>
      <c r="AN128">
        <v>9</v>
      </c>
      <c r="AO128">
        <v>45</v>
      </c>
      <c r="AP128">
        <v>3</v>
      </c>
      <c r="AQ128">
        <v>4</v>
      </c>
      <c r="AR128">
        <v>10</v>
      </c>
      <c r="AS128" t="e">
        <v>#N/A</v>
      </c>
    </row>
    <row r="129" spans="1:45" customFormat="1">
      <c r="A129">
        <v>16.5</v>
      </c>
      <c r="B129" t="s">
        <v>423</v>
      </c>
      <c r="C129" t="s">
        <v>554</v>
      </c>
      <c r="D129">
        <v>0</v>
      </c>
      <c r="E129">
        <v>183</v>
      </c>
      <c r="F129" s="90">
        <v>801.54</v>
      </c>
      <c r="G129" s="90">
        <v>17812</v>
      </c>
      <c r="H129" s="80">
        <v>80.150000000000006</v>
      </c>
      <c r="I129" s="80">
        <v>1781.2</v>
      </c>
      <c r="J129" s="80">
        <v>8888.89</v>
      </c>
      <c r="K129" s="80">
        <v>26499.759999999998</v>
      </c>
      <c r="L129" s="80">
        <v>21318.63</v>
      </c>
      <c r="M129" s="80">
        <v>56707.28</v>
      </c>
      <c r="N129">
        <v>0.9</v>
      </c>
      <c r="O129" s="83">
        <v>1.5100649524841505</v>
      </c>
      <c r="P129" s="83">
        <v>6.0402598099366021</v>
      </c>
      <c r="Q129" s="83">
        <v>3.1054205217166837</v>
      </c>
      <c r="R129" s="83">
        <v>11.080194792358679</v>
      </c>
      <c r="S129" s="83">
        <v>1.9450698440665719</v>
      </c>
      <c r="T129">
        <v>1</v>
      </c>
      <c r="U129">
        <v>0.6</v>
      </c>
      <c r="V129">
        <v>4</v>
      </c>
      <c r="W129" s="83">
        <v>1.4124534938999875</v>
      </c>
      <c r="X129" s="83">
        <v>0.64671251961597065</v>
      </c>
      <c r="Y129" s="83">
        <v>2.9222307558604657</v>
      </c>
      <c r="Z129" s="83">
        <v>2.1840515701454604</v>
      </c>
      <c r="AA129">
        <v>1</v>
      </c>
      <c r="AB129" s="90">
        <v>17812</v>
      </c>
      <c r="AC129" s="90">
        <v>0</v>
      </c>
      <c r="AD129" s="90">
        <v>1781.2</v>
      </c>
      <c r="AE129" s="90">
        <v>0</v>
      </c>
      <c r="AF129" s="90">
        <v>17812</v>
      </c>
      <c r="AG129" s="90">
        <v>0</v>
      </c>
      <c r="AH129" s="86">
        <v>22.222222222222221</v>
      </c>
      <c r="AI129">
        <v>4</v>
      </c>
      <c r="AJ129">
        <v>3.5</v>
      </c>
      <c r="AK129">
        <v>3</v>
      </c>
      <c r="AL129">
        <v>0</v>
      </c>
      <c r="AM129" t="s">
        <v>366</v>
      </c>
      <c r="AN129">
        <v>9</v>
      </c>
      <c r="AO129">
        <v>45</v>
      </c>
      <c r="AP129">
        <v>3</v>
      </c>
      <c r="AQ129">
        <v>4</v>
      </c>
      <c r="AR129">
        <v>10</v>
      </c>
      <c r="AS129" t="e">
        <v>#N/A</v>
      </c>
    </row>
    <row r="130" spans="1:45" customFormat="1">
      <c r="A130">
        <v>17.5</v>
      </c>
      <c r="B130" t="s">
        <v>435</v>
      </c>
      <c r="C130" t="s">
        <v>566</v>
      </c>
      <c r="D130">
        <v>0</v>
      </c>
      <c r="E130">
        <v>185</v>
      </c>
      <c r="F130" s="90">
        <v>810.3</v>
      </c>
      <c r="G130" s="90">
        <v>18006.666666666664</v>
      </c>
      <c r="H130" s="80">
        <v>81.03</v>
      </c>
      <c r="I130" s="80">
        <v>1800.67</v>
      </c>
      <c r="J130" s="80">
        <v>8888.89</v>
      </c>
      <c r="K130" s="80">
        <v>26789.37</v>
      </c>
      <c r="L130" s="80">
        <v>28816.87</v>
      </c>
      <c r="M130" s="80">
        <v>64495.14</v>
      </c>
      <c r="N130">
        <v>0.9</v>
      </c>
      <c r="O130" s="83">
        <v>2.6946379671033043</v>
      </c>
      <c r="P130" s="83">
        <v>10.778551868413217</v>
      </c>
      <c r="Q130" s="83">
        <v>5.9371413726478615</v>
      </c>
      <c r="R130" s="83">
        <v>17.176613398289433</v>
      </c>
      <c r="S130" s="83">
        <v>1.8154447051016021</v>
      </c>
      <c r="T130">
        <v>1</v>
      </c>
      <c r="U130">
        <v>0.6</v>
      </c>
      <c r="V130">
        <v>4</v>
      </c>
      <c r="W130" s="83">
        <v>0.77389900356016839</v>
      </c>
      <c r="X130" s="83">
        <v>0.47720329926101418</v>
      </c>
      <c r="Y130" s="83">
        <v>1.1574735420049718</v>
      </c>
      <c r="Z130" s="83">
        <v>1.6217385855433317</v>
      </c>
      <c r="AA130">
        <v>1</v>
      </c>
      <c r="AB130" s="90">
        <v>18006.666666666664</v>
      </c>
      <c r="AC130" s="90">
        <v>0</v>
      </c>
      <c r="AD130" s="90">
        <v>1800.6666666666665</v>
      </c>
      <c r="AE130" s="90">
        <v>0</v>
      </c>
      <c r="AF130" s="90">
        <v>18006.666666666664</v>
      </c>
      <c r="AG130" s="90">
        <v>0</v>
      </c>
      <c r="AH130" s="86">
        <v>22.222222222222221</v>
      </c>
      <c r="AI130">
        <v>4</v>
      </c>
      <c r="AJ130">
        <v>3.5</v>
      </c>
      <c r="AK130">
        <v>3</v>
      </c>
      <c r="AL130">
        <v>0</v>
      </c>
      <c r="AM130" t="s">
        <v>366</v>
      </c>
      <c r="AN130">
        <v>9</v>
      </c>
      <c r="AO130">
        <v>45</v>
      </c>
      <c r="AP130">
        <v>3</v>
      </c>
      <c r="AQ130">
        <v>4</v>
      </c>
      <c r="AR130">
        <v>10</v>
      </c>
      <c r="AS130" t="e">
        <v>#N/A</v>
      </c>
    </row>
    <row r="131" spans="1:45" customFormat="1">
      <c r="A131">
        <v>18.5</v>
      </c>
      <c r="B131" t="s">
        <v>528</v>
      </c>
      <c r="C131" t="s">
        <v>567</v>
      </c>
      <c r="D131">
        <v>0</v>
      </c>
      <c r="E131">
        <v>185</v>
      </c>
      <c r="F131" s="90">
        <v>810.3</v>
      </c>
      <c r="G131" s="90">
        <v>18006.666666666664</v>
      </c>
      <c r="H131" s="80">
        <v>81.03</v>
      </c>
      <c r="I131" s="80">
        <v>1800.67</v>
      </c>
      <c r="J131" s="80">
        <v>8888.89</v>
      </c>
      <c r="K131" s="80">
        <v>26789.37</v>
      </c>
      <c r="L131" s="80">
        <v>28816.87</v>
      </c>
      <c r="M131" s="80">
        <v>64495.14</v>
      </c>
      <c r="N131">
        <v>0.9</v>
      </c>
      <c r="O131" s="83">
        <v>2.6946379671033043</v>
      </c>
      <c r="P131" s="83">
        <v>10.778551868413217</v>
      </c>
      <c r="Q131" s="83">
        <v>5.9371413726478615</v>
      </c>
      <c r="R131" s="83">
        <v>17.176613398289433</v>
      </c>
      <c r="S131" s="83">
        <v>1.8154447051016021</v>
      </c>
      <c r="T131">
        <v>1</v>
      </c>
      <c r="U131">
        <v>0.6</v>
      </c>
      <c r="V131">
        <v>4</v>
      </c>
      <c r="W131" s="83">
        <v>0.77389900356016839</v>
      </c>
      <c r="X131" s="83">
        <v>0.47720329926101418</v>
      </c>
      <c r="Y131" s="83">
        <v>1.1574735420049718</v>
      </c>
      <c r="Z131" s="83">
        <v>1.6217385855433317</v>
      </c>
      <c r="AA131">
        <v>1</v>
      </c>
      <c r="AB131" s="90">
        <v>18006.666666666664</v>
      </c>
      <c r="AC131" s="90">
        <v>0</v>
      </c>
      <c r="AD131" s="90">
        <v>1800.6666666666665</v>
      </c>
      <c r="AE131" s="90">
        <v>0</v>
      </c>
      <c r="AF131" s="90">
        <v>18006.666666666664</v>
      </c>
      <c r="AG131" s="90">
        <v>0</v>
      </c>
      <c r="AH131" s="86">
        <v>22.222222222222221</v>
      </c>
      <c r="AI131">
        <v>4</v>
      </c>
      <c r="AJ131">
        <v>3.5</v>
      </c>
      <c r="AK131">
        <v>3</v>
      </c>
      <c r="AL131">
        <v>0</v>
      </c>
      <c r="AM131" t="s">
        <v>366</v>
      </c>
      <c r="AN131">
        <v>9</v>
      </c>
      <c r="AO131">
        <v>45</v>
      </c>
      <c r="AP131">
        <v>3</v>
      </c>
      <c r="AQ131">
        <v>4</v>
      </c>
      <c r="AR131">
        <v>10</v>
      </c>
      <c r="AS131" t="e">
        <v>#N/A</v>
      </c>
    </row>
    <row r="132" spans="1:45" customFormat="1">
      <c r="A132">
        <v>19.5</v>
      </c>
      <c r="B132" t="s">
        <v>424</v>
      </c>
      <c r="C132" t="s">
        <v>555</v>
      </c>
      <c r="D132">
        <v>0</v>
      </c>
      <c r="E132">
        <v>188</v>
      </c>
      <c r="F132" s="90">
        <v>823.44</v>
      </c>
      <c r="G132" s="90">
        <v>18298.666666666668</v>
      </c>
      <c r="H132" s="80">
        <v>82.34</v>
      </c>
      <c r="I132" s="80">
        <v>1829.87</v>
      </c>
      <c r="J132" s="80">
        <v>8888.89</v>
      </c>
      <c r="K132" s="80">
        <v>27223.8</v>
      </c>
      <c r="L132" s="80">
        <v>21318.63</v>
      </c>
      <c r="M132" s="80">
        <v>57431.32</v>
      </c>
      <c r="N132">
        <v>0.9</v>
      </c>
      <c r="O132" s="83">
        <v>2.6031825278740621</v>
      </c>
      <c r="P132" s="83">
        <v>10.412730111496248</v>
      </c>
      <c r="Q132" s="83">
        <v>5.9996499633716951</v>
      </c>
      <c r="R132" s="83">
        <v>22.684319658156291</v>
      </c>
      <c r="S132" s="83">
        <v>1.7355562699602032</v>
      </c>
      <c r="T132">
        <v>1</v>
      </c>
      <c r="U132">
        <v>0.6</v>
      </c>
      <c r="V132">
        <v>4</v>
      </c>
      <c r="W132" s="83">
        <v>0.6848045769058112</v>
      </c>
      <c r="X132" s="83">
        <v>0.31344174671618413</v>
      </c>
      <c r="Y132" s="83">
        <v>1.6506845911771824</v>
      </c>
      <c r="Z132" s="83">
        <v>2.184790584152434</v>
      </c>
      <c r="AA132">
        <v>1</v>
      </c>
      <c r="AB132" s="90">
        <v>18298.666666666668</v>
      </c>
      <c r="AC132" s="90">
        <v>0</v>
      </c>
      <c r="AD132" s="90">
        <v>1829.8666666666668</v>
      </c>
      <c r="AE132" s="90">
        <v>0</v>
      </c>
      <c r="AF132" s="90">
        <v>18298.666666666668</v>
      </c>
      <c r="AG132" s="90">
        <v>0</v>
      </c>
      <c r="AH132" s="86">
        <v>22.222222222222221</v>
      </c>
      <c r="AI132">
        <v>4</v>
      </c>
      <c r="AJ132">
        <v>3.5</v>
      </c>
      <c r="AK132">
        <v>3</v>
      </c>
      <c r="AL132">
        <v>0</v>
      </c>
      <c r="AM132" t="s">
        <v>366</v>
      </c>
      <c r="AN132">
        <v>9</v>
      </c>
      <c r="AO132">
        <v>45</v>
      </c>
      <c r="AP132">
        <v>3</v>
      </c>
      <c r="AQ132">
        <v>4</v>
      </c>
      <c r="AR132">
        <v>10</v>
      </c>
      <c r="AS132" t="e">
        <v>#N/A</v>
      </c>
    </row>
    <row r="133" spans="1:45" customFormat="1">
      <c r="A133">
        <v>20.5</v>
      </c>
      <c r="B133" t="s">
        <v>421</v>
      </c>
      <c r="C133" t="s">
        <v>552</v>
      </c>
      <c r="D133">
        <v>0</v>
      </c>
      <c r="E133">
        <v>189</v>
      </c>
      <c r="F133" s="90">
        <v>827.82</v>
      </c>
      <c r="G133" s="90">
        <v>18396</v>
      </c>
      <c r="H133" s="80">
        <v>82.78</v>
      </c>
      <c r="I133" s="80">
        <v>1839.6</v>
      </c>
      <c r="J133" s="80">
        <v>8888.89</v>
      </c>
      <c r="K133" s="80">
        <v>27368.6</v>
      </c>
      <c r="L133" s="80">
        <v>21318.63</v>
      </c>
      <c r="M133" s="80">
        <v>57576.12</v>
      </c>
      <c r="N133">
        <v>0.9</v>
      </c>
      <c r="O133" s="83">
        <v>3.0517837777489283</v>
      </c>
      <c r="P133" s="83">
        <v>12.207135110995713</v>
      </c>
      <c r="Q133" s="83">
        <v>7.5126726123771315</v>
      </c>
      <c r="R133" s="83">
        <v>19.711279465639461</v>
      </c>
      <c r="S133" s="83">
        <v>1.6248724975562561</v>
      </c>
      <c r="T133">
        <v>1</v>
      </c>
      <c r="U133">
        <v>0.6</v>
      </c>
      <c r="V133">
        <v>4</v>
      </c>
      <c r="W133" s="83">
        <v>2.2271963983919885</v>
      </c>
      <c r="X133" s="83">
        <v>0.96404639557072502</v>
      </c>
      <c r="Y133" s="83">
        <v>5.4989550817774724</v>
      </c>
      <c r="Z133" s="83">
        <v>2.3102585193251679</v>
      </c>
      <c r="AA133">
        <v>1</v>
      </c>
      <c r="AB133" s="90">
        <v>18396</v>
      </c>
      <c r="AC133" s="90">
        <v>0</v>
      </c>
      <c r="AD133" s="90">
        <v>1839.6000000000001</v>
      </c>
      <c r="AE133" s="90">
        <v>0</v>
      </c>
      <c r="AF133" s="90">
        <v>18396</v>
      </c>
      <c r="AG133" s="90">
        <v>0</v>
      </c>
      <c r="AH133" s="86">
        <v>22.222222222222221</v>
      </c>
      <c r="AI133">
        <v>4</v>
      </c>
      <c r="AJ133">
        <v>3.5</v>
      </c>
      <c r="AK133">
        <v>3</v>
      </c>
      <c r="AL133">
        <v>0</v>
      </c>
      <c r="AM133" t="s">
        <v>366</v>
      </c>
      <c r="AN133">
        <v>9</v>
      </c>
      <c r="AO133">
        <v>45</v>
      </c>
      <c r="AP133">
        <v>3</v>
      </c>
      <c r="AQ133">
        <v>4</v>
      </c>
      <c r="AR133">
        <v>10</v>
      </c>
      <c r="AS133" t="e">
        <v>#N/A</v>
      </c>
    </row>
    <row r="134" spans="1:45" customFormat="1">
      <c r="A134">
        <v>21.5</v>
      </c>
      <c r="B134" t="s">
        <v>449</v>
      </c>
      <c r="C134" t="s">
        <v>519</v>
      </c>
      <c r="D134">
        <v>0</v>
      </c>
      <c r="E134">
        <v>191</v>
      </c>
      <c r="F134" s="90">
        <v>836.58</v>
      </c>
      <c r="G134" s="90">
        <v>18590.666666666668</v>
      </c>
      <c r="H134" s="80">
        <v>83.66</v>
      </c>
      <c r="I134" s="80">
        <v>1859.07</v>
      </c>
      <c r="J134" s="80">
        <v>15555.56</v>
      </c>
      <c r="K134" s="80">
        <v>27658.22</v>
      </c>
      <c r="L134" s="80">
        <v>23540.080000000002</v>
      </c>
      <c r="M134" s="80">
        <v>66753.850000000006</v>
      </c>
      <c r="N134">
        <v>0.9</v>
      </c>
      <c r="O134" s="83">
        <v>4.4421421323600709</v>
      </c>
      <c r="P134" s="83">
        <v>17.768568529440284</v>
      </c>
      <c r="Q134" s="83">
        <v>7.4027835561456463</v>
      </c>
      <c r="R134" s="83">
        <v>27.616723348177569</v>
      </c>
      <c r="S134" s="83">
        <v>2.4002550384833508</v>
      </c>
      <c r="T134">
        <v>1</v>
      </c>
      <c r="U134">
        <v>0.6</v>
      </c>
      <c r="V134">
        <v>4</v>
      </c>
      <c r="W134" s="83">
        <v>3.1521476360145111</v>
      </c>
      <c r="X134" s="83">
        <v>2.4002534478136299</v>
      </c>
      <c r="Y134" s="83">
        <v>4.0124076012094667</v>
      </c>
      <c r="Z134" s="83">
        <v>1.3132561642128981</v>
      </c>
      <c r="AA134">
        <v>1</v>
      </c>
      <c r="AB134" s="90">
        <v>18590.666666666668</v>
      </c>
      <c r="AC134" s="90">
        <v>0</v>
      </c>
      <c r="AD134" s="90">
        <v>1859.0666666666668</v>
      </c>
      <c r="AE134" s="90">
        <v>0</v>
      </c>
      <c r="AF134" s="90">
        <v>18590.666666666668</v>
      </c>
      <c r="AG134" s="90">
        <v>0</v>
      </c>
      <c r="AH134" s="86">
        <v>22.222222222222221</v>
      </c>
      <c r="AI134">
        <v>4</v>
      </c>
      <c r="AJ134">
        <v>3.5</v>
      </c>
      <c r="AK134">
        <v>3</v>
      </c>
      <c r="AL134">
        <v>0</v>
      </c>
      <c r="AM134" t="s">
        <v>366</v>
      </c>
      <c r="AN134">
        <v>9</v>
      </c>
      <c r="AO134">
        <v>45</v>
      </c>
      <c r="AP134">
        <v>3</v>
      </c>
      <c r="AQ134">
        <v>4</v>
      </c>
      <c r="AR134">
        <v>10</v>
      </c>
      <c r="AS134" t="e">
        <v>#N/A</v>
      </c>
    </row>
    <row r="135" spans="1:45" customFormat="1">
      <c r="A135">
        <v>22.5</v>
      </c>
      <c r="B135" t="s">
        <v>450</v>
      </c>
      <c r="C135" t="s">
        <v>520</v>
      </c>
      <c r="D135">
        <v>0</v>
      </c>
      <c r="E135">
        <v>196</v>
      </c>
      <c r="F135" s="90">
        <v>858.48</v>
      </c>
      <c r="G135" s="90">
        <v>19077.333333333332</v>
      </c>
      <c r="H135" s="80">
        <v>85.85</v>
      </c>
      <c r="I135" s="80">
        <v>1907.73</v>
      </c>
      <c r="J135" s="80">
        <v>15555.56</v>
      </c>
      <c r="K135" s="80">
        <v>28382.25</v>
      </c>
      <c r="L135" s="80">
        <v>23540.080000000002</v>
      </c>
      <c r="M135" s="80">
        <v>67477.89</v>
      </c>
      <c r="N135">
        <v>0.9</v>
      </c>
      <c r="O135" s="83">
        <v>4.712037345893572</v>
      </c>
      <c r="P135" s="83">
        <v>18.848149383574288</v>
      </c>
      <c r="Q135" s="83">
        <v>7.7695559946132633</v>
      </c>
      <c r="R135" s="83">
        <v>29.844600218955748</v>
      </c>
      <c r="S135" s="83">
        <v>2.425897875842836</v>
      </c>
      <c r="T135">
        <v>1</v>
      </c>
      <c r="U135">
        <v>0.6</v>
      </c>
      <c r="V135">
        <v>4</v>
      </c>
      <c r="W135" s="83">
        <v>5.1284631102766349</v>
      </c>
      <c r="X135" s="83">
        <v>3.2029422841669564</v>
      </c>
      <c r="Y135" s="83">
        <v>8.3080929587593459</v>
      </c>
      <c r="Z135" s="83">
        <v>1.6011725018050025</v>
      </c>
      <c r="AA135">
        <v>1</v>
      </c>
      <c r="AB135" s="90">
        <v>19077.333333333332</v>
      </c>
      <c r="AC135" s="90">
        <v>0</v>
      </c>
      <c r="AD135" s="90">
        <v>1907.7333333333333</v>
      </c>
      <c r="AE135" s="90">
        <v>0</v>
      </c>
      <c r="AF135" s="90">
        <v>19077.333333333332</v>
      </c>
      <c r="AG135" s="90">
        <v>0</v>
      </c>
      <c r="AH135" s="86">
        <v>22.222222222222221</v>
      </c>
      <c r="AI135">
        <v>4</v>
      </c>
      <c r="AJ135">
        <v>3.5</v>
      </c>
      <c r="AK135">
        <v>3</v>
      </c>
      <c r="AL135">
        <v>0</v>
      </c>
      <c r="AM135" t="s">
        <v>366</v>
      </c>
      <c r="AN135">
        <v>9</v>
      </c>
      <c r="AO135">
        <v>45</v>
      </c>
      <c r="AP135">
        <v>3</v>
      </c>
      <c r="AQ135">
        <v>4</v>
      </c>
      <c r="AR135">
        <v>10</v>
      </c>
      <c r="AS135" t="e">
        <v>#N/A</v>
      </c>
    </row>
    <row r="136" spans="1:45" customFormat="1">
      <c r="A136">
        <v>23.5</v>
      </c>
      <c r="B136" t="s">
        <v>437</v>
      </c>
      <c r="C136" t="s">
        <v>569</v>
      </c>
      <c r="D136">
        <v>0</v>
      </c>
      <c r="E136">
        <v>214</v>
      </c>
      <c r="F136" s="90">
        <v>937.31999999999994</v>
      </c>
      <c r="G136" s="90">
        <v>20829.333333333332</v>
      </c>
      <c r="H136" s="80">
        <v>93.73</v>
      </c>
      <c r="I136" s="80">
        <v>2082.9299999999998</v>
      </c>
      <c r="J136" s="80">
        <v>8888.89</v>
      </c>
      <c r="K136" s="80">
        <v>30988.79</v>
      </c>
      <c r="L136" s="80">
        <v>28816.87</v>
      </c>
      <c r="M136" s="80">
        <v>68694.55</v>
      </c>
      <c r="N136">
        <v>0.9</v>
      </c>
      <c r="O136" s="83">
        <v>2.3537370861299598</v>
      </c>
      <c r="P136" s="83">
        <v>9.4149483445198392</v>
      </c>
      <c r="Q136" s="83">
        <v>3.6797702603883615</v>
      </c>
      <c r="R136" s="83">
        <v>16.753738937905673</v>
      </c>
      <c r="S136" s="83">
        <v>2.5585696057900607</v>
      </c>
      <c r="T136">
        <v>1</v>
      </c>
      <c r="U136">
        <v>0.6</v>
      </c>
      <c r="V136">
        <v>4</v>
      </c>
      <c r="W136" s="83">
        <v>0.67060038058127103</v>
      </c>
      <c r="X136" s="83">
        <v>0.47720966429962702</v>
      </c>
      <c r="Y136" s="83">
        <v>0.87960385646254136</v>
      </c>
      <c r="Z136" s="83">
        <v>1.4052531429041202</v>
      </c>
      <c r="AA136">
        <v>1</v>
      </c>
      <c r="AB136" s="90">
        <v>20829.333333333332</v>
      </c>
      <c r="AC136" s="90">
        <v>0</v>
      </c>
      <c r="AD136" s="90">
        <v>2082.9333333333334</v>
      </c>
      <c r="AE136" s="90">
        <v>0</v>
      </c>
      <c r="AF136" s="90">
        <v>20829.333333333332</v>
      </c>
      <c r="AG136" s="90">
        <v>0</v>
      </c>
      <c r="AH136" s="86">
        <v>22.222222222222221</v>
      </c>
      <c r="AI136">
        <v>4</v>
      </c>
      <c r="AJ136">
        <v>3.5</v>
      </c>
      <c r="AK136">
        <v>3</v>
      </c>
      <c r="AL136">
        <v>0</v>
      </c>
      <c r="AM136" t="s">
        <v>366</v>
      </c>
      <c r="AN136">
        <v>9</v>
      </c>
      <c r="AO136">
        <v>45</v>
      </c>
      <c r="AP136">
        <v>3</v>
      </c>
      <c r="AQ136">
        <v>4</v>
      </c>
      <c r="AR136">
        <v>10</v>
      </c>
      <c r="AS136" t="e">
        <v>#N/A</v>
      </c>
    </row>
    <row r="137" spans="1:45" customFormat="1">
      <c r="A137">
        <v>24.5</v>
      </c>
      <c r="B137" t="s">
        <v>451</v>
      </c>
      <c r="C137" t="s">
        <v>521</v>
      </c>
      <c r="D137">
        <v>0</v>
      </c>
      <c r="E137">
        <v>216</v>
      </c>
      <c r="F137" s="90">
        <v>946.08</v>
      </c>
      <c r="G137" s="90">
        <v>21024</v>
      </c>
      <c r="H137" s="80">
        <v>94.61</v>
      </c>
      <c r="I137" s="80">
        <v>2102.4</v>
      </c>
      <c r="J137" s="80">
        <v>15555.56</v>
      </c>
      <c r="K137" s="80">
        <v>31278.400000000001</v>
      </c>
      <c r="L137" s="80">
        <v>23540.080000000002</v>
      </c>
      <c r="M137" s="80">
        <v>70374.039999999994</v>
      </c>
      <c r="N137">
        <v>0.9</v>
      </c>
      <c r="O137" s="83">
        <v>4.8464540070394317</v>
      </c>
      <c r="P137" s="83">
        <v>19.385816028157727</v>
      </c>
      <c r="Q137" s="83">
        <v>8.1298239659323244</v>
      </c>
      <c r="R137" s="83">
        <v>29.435583822032715</v>
      </c>
      <c r="S137" s="83">
        <v>2.3845308470876061</v>
      </c>
      <c r="T137">
        <v>1</v>
      </c>
      <c r="U137">
        <v>0.6</v>
      </c>
      <c r="V137">
        <v>4</v>
      </c>
      <c r="W137" s="83">
        <v>3.6200625957791068</v>
      </c>
      <c r="X137" s="83">
        <v>2.7014242311590184</v>
      </c>
      <c r="Y137" s="83">
        <v>4.7090224661856084</v>
      </c>
      <c r="Z137" s="83">
        <v>1.3400570536179561</v>
      </c>
      <c r="AA137">
        <v>1</v>
      </c>
      <c r="AB137" s="90">
        <v>21024</v>
      </c>
      <c r="AC137" s="90">
        <v>0</v>
      </c>
      <c r="AD137" s="90">
        <v>2102.4</v>
      </c>
      <c r="AE137" s="90">
        <v>0</v>
      </c>
      <c r="AF137" s="90">
        <v>21024</v>
      </c>
      <c r="AG137" s="90">
        <v>0</v>
      </c>
      <c r="AH137" s="86">
        <v>22.222222222222221</v>
      </c>
      <c r="AI137">
        <v>4</v>
      </c>
      <c r="AJ137">
        <v>3.5</v>
      </c>
      <c r="AK137">
        <v>3</v>
      </c>
      <c r="AL137">
        <v>0</v>
      </c>
      <c r="AM137" t="s">
        <v>366</v>
      </c>
      <c r="AN137">
        <v>9</v>
      </c>
      <c r="AO137">
        <v>45</v>
      </c>
      <c r="AP137">
        <v>3</v>
      </c>
      <c r="AQ137">
        <v>4</v>
      </c>
      <c r="AR137">
        <v>10</v>
      </c>
      <c r="AS137" t="e">
        <v>#N/A</v>
      </c>
    </row>
    <row r="138" spans="1:45" customFormat="1">
      <c r="A138">
        <v>25.5</v>
      </c>
      <c r="B138" t="s">
        <v>452</v>
      </c>
      <c r="C138" t="s">
        <v>522</v>
      </c>
      <c r="D138">
        <v>0</v>
      </c>
      <c r="E138">
        <v>217</v>
      </c>
      <c r="F138" s="90">
        <v>950.46</v>
      </c>
      <c r="G138" s="90">
        <v>21121.333333333332</v>
      </c>
      <c r="H138" s="80">
        <v>95.05</v>
      </c>
      <c r="I138" s="80">
        <v>2112.13</v>
      </c>
      <c r="J138" s="80">
        <v>15555.56</v>
      </c>
      <c r="K138" s="80">
        <v>31423.21</v>
      </c>
      <c r="L138" s="80">
        <v>23540.080000000002</v>
      </c>
      <c r="M138" s="80">
        <v>70518.84</v>
      </c>
      <c r="N138">
        <v>0.9</v>
      </c>
      <c r="O138" s="83">
        <v>5.3324932341883642</v>
      </c>
      <c r="P138" s="83">
        <v>21.329972936753457</v>
      </c>
      <c r="Q138" s="83">
        <v>9.003413020388102</v>
      </c>
      <c r="R138" s="83">
        <v>31.702673481846723</v>
      </c>
      <c r="S138" s="83">
        <v>2.3690985727803482</v>
      </c>
      <c r="T138">
        <v>1</v>
      </c>
      <c r="U138">
        <v>0.6</v>
      </c>
      <c r="V138">
        <v>4</v>
      </c>
      <c r="W138" s="83">
        <v>4.1560967316321964</v>
      </c>
      <c r="X138" s="83">
        <v>3.0531856792948329</v>
      </c>
      <c r="Y138" s="83">
        <v>5.4757823115836093</v>
      </c>
      <c r="Z138" s="83">
        <v>1.3612328787655303</v>
      </c>
      <c r="AA138">
        <v>1</v>
      </c>
      <c r="AB138" s="90">
        <v>21121.333333333332</v>
      </c>
      <c r="AC138" s="90">
        <v>0</v>
      </c>
      <c r="AD138" s="90">
        <v>2112.1333333333332</v>
      </c>
      <c r="AE138" s="90">
        <v>0</v>
      </c>
      <c r="AF138" s="90">
        <v>21121.333333333332</v>
      </c>
      <c r="AG138" s="90">
        <v>0</v>
      </c>
      <c r="AH138" s="86">
        <v>22.222222222222221</v>
      </c>
      <c r="AI138">
        <v>4</v>
      </c>
      <c r="AJ138">
        <v>3.5</v>
      </c>
      <c r="AK138">
        <v>3</v>
      </c>
      <c r="AL138">
        <v>0</v>
      </c>
      <c r="AM138" t="s">
        <v>366</v>
      </c>
      <c r="AN138">
        <v>9</v>
      </c>
      <c r="AO138">
        <v>45</v>
      </c>
      <c r="AP138">
        <v>3</v>
      </c>
      <c r="AQ138">
        <v>4</v>
      </c>
      <c r="AR138">
        <v>10</v>
      </c>
      <c r="AS138" t="e">
        <v>#N/A</v>
      </c>
    </row>
    <row r="139" spans="1:45" customFormat="1">
      <c r="A139">
        <v>26.5</v>
      </c>
      <c r="B139" t="s">
        <v>453</v>
      </c>
      <c r="C139" t="s">
        <v>523</v>
      </c>
      <c r="D139">
        <v>0</v>
      </c>
      <c r="E139">
        <v>238</v>
      </c>
      <c r="F139" s="90">
        <v>1042.44</v>
      </c>
      <c r="G139" s="90">
        <v>23165.333333333332</v>
      </c>
      <c r="H139" s="80">
        <v>104.24</v>
      </c>
      <c r="I139" s="80">
        <v>2316.5300000000002</v>
      </c>
      <c r="J139" s="80">
        <v>15555.56</v>
      </c>
      <c r="K139" s="80">
        <v>34464.17</v>
      </c>
      <c r="L139" s="80">
        <v>23540.080000000002</v>
      </c>
      <c r="M139" s="80">
        <v>73559.8</v>
      </c>
      <c r="N139">
        <v>0.9</v>
      </c>
      <c r="O139" s="83">
        <v>5.0229880576373214</v>
      </c>
      <c r="P139" s="83">
        <v>20.091952230549285</v>
      </c>
      <c r="Q139" s="83">
        <v>11.301584121657326</v>
      </c>
      <c r="R139" s="83">
        <v>30.732112043522587</v>
      </c>
      <c r="S139" s="83">
        <v>1.7777996442150883</v>
      </c>
      <c r="T139">
        <v>1</v>
      </c>
      <c r="U139">
        <v>0.6</v>
      </c>
      <c r="V139">
        <v>4</v>
      </c>
      <c r="W139" s="83">
        <v>5.2752288576753585</v>
      </c>
      <c r="X139" s="83">
        <v>3.5599857809483497</v>
      </c>
      <c r="Y139" s="83">
        <v>7.7708690927693027</v>
      </c>
      <c r="Z139" s="83">
        <v>1.4818117774251567</v>
      </c>
      <c r="AA139">
        <v>1</v>
      </c>
      <c r="AB139" s="90">
        <v>23165.333333333332</v>
      </c>
      <c r="AC139" s="90">
        <v>0</v>
      </c>
      <c r="AD139" s="90">
        <v>2316.5333333333333</v>
      </c>
      <c r="AE139" s="90">
        <v>0</v>
      </c>
      <c r="AF139" s="90">
        <v>23165.333333333332</v>
      </c>
      <c r="AG139" s="90">
        <v>0</v>
      </c>
      <c r="AH139" s="86">
        <v>22.222222222222221</v>
      </c>
      <c r="AI139">
        <v>4</v>
      </c>
      <c r="AJ139">
        <v>3.5</v>
      </c>
      <c r="AK139">
        <v>3</v>
      </c>
      <c r="AL139">
        <v>0</v>
      </c>
      <c r="AM139" t="s">
        <v>366</v>
      </c>
      <c r="AN139">
        <v>9</v>
      </c>
      <c r="AO139">
        <v>45</v>
      </c>
      <c r="AP139">
        <v>3</v>
      </c>
      <c r="AQ139">
        <v>4</v>
      </c>
      <c r="AR139">
        <v>10</v>
      </c>
      <c r="AS139" t="e">
        <v>#N/A</v>
      </c>
    </row>
    <row r="140" spans="1:45" customFormat="1">
      <c r="A140">
        <v>27.5</v>
      </c>
      <c r="B140" t="s">
        <v>427</v>
      </c>
      <c r="C140" t="s">
        <v>558</v>
      </c>
      <c r="D140">
        <v>0</v>
      </c>
      <c r="E140">
        <v>250</v>
      </c>
      <c r="F140" s="90">
        <v>1095</v>
      </c>
      <c r="G140" s="90">
        <v>24333.333333333332</v>
      </c>
      <c r="H140" s="80">
        <v>109.5</v>
      </c>
      <c r="I140" s="80">
        <v>2433.33</v>
      </c>
      <c r="J140" s="80">
        <v>8888.89</v>
      </c>
      <c r="K140" s="80">
        <v>36201.86</v>
      </c>
      <c r="L140" s="80">
        <v>21318.63</v>
      </c>
      <c r="M140" s="80">
        <v>66409.38</v>
      </c>
      <c r="N140">
        <v>0.9</v>
      </c>
      <c r="O140" s="83">
        <v>6.8177418209502374</v>
      </c>
      <c r="P140" s="83">
        <v>27.27096728380095</v>
      </c>
      <c r="Q140" s="83">
        <v>12.172565067624925</v>
      </c>
      <c r="R140" s="83">
        <v>44.007452708005985</v>
      </c>
      <c r="S140" s="83">
        <v>2.2403632375178573</v>
      </c>
      <c r="T140">
        <v>1</v>
      </c>
      <c r="U140">
        <v>0.6</v>
      </c>
      <c r="V140">
        <v>4</v>
      </c>
      <c r="W140" s="83">
        <v>4.3325014888487914</v>
      </c>
      <c r="X140" s="83">
        <v>2.9799315163594375</v>
      </c>
      <c r="Y140" s="83">
        <v>6.3849539356863119</v>
      </c>
      <c r="Z140" s="83">
        <v>1.4538929720578879</v>
      </c>
      <c r="AA140">
        <v>1</v>
      </c>
      <c r="AB140" s="90">
        <v>24333.333333333332</v>
      </c>
      <c r="AC140" s="90">
        <v>0</v>
      </c>
      <c r="AD140" s="90">
        <v>2433.3333333333335</v>
      </c>
      <c r="AE140" s="90">
        <v>0</v>
      </c>
      <c r="AF140" s="90">
        <v>24333.333333333332</v>
      </c>
      <c r="AG140" s="90">
        <v>0</v>
      </c>
      <c r="AH140" s="86">
        <v>22.222222222222221</v>
      </c>
      <c r="AI140">
        <v>4</v>
      </c>
      <c r="AJ140">
        <v>3.5</v>
      </c>
      <c r="AK140">
        <v>3</v>
      </c>
      <c r="AL140">
        <v>0</v>
      </c>
      <c r="AM140" t="s">
        <v>366</v>
      </c>
      <c r="AN140">
        <v>9</v>
      </c>
      <c r="AO140">
        <v>45</v>
      </c>
      <c r="AP140">
        <v>3</v>
      </c>
      <c r="AQ140">
        <v>4</v>
      </c>
      <c r="AR140">
        <v>10</v>
      </c>
      <c r="AS140" t="e">
        <v>#N/A</v>
      </c>
    </row>
    <row r="141" spans="1:45" customFormat="1">
      <c r="A141">
        <v>28.5</v>
      </c>
      <c r="B141" t="s">
        <v>436</v>
      </c>
      <c r="C141" t="s">
        <v>568</v>
      </c>
      <c r="D141">
        <v>0</v>
      </c>
      <c r="E141">
        <v>282</v>
      </c>
      <c r="F141" s="90">
        <v>1235.1599999999999</v>
      </c>
      <c r="G141" s="90">
        <v>27447.999999999996</v>
      </c>
      <c r="H141" s="80">
        <v>123.52</v>
      </c>
      <c r="I141" s="80">
        <v>2744.8</v>
      </c>
      <c r="J141" s="80">
        <v>8888.89</v>
      </c>
      <c r="K141" s="80">
        <v>40835.69</v>
      </c>
      <c r="L141" s="80">
        <v>28816.87</v>
      </c>
      <c r="M141" s="80">
        <v>78541.460000000006</v>
      </c>
      <c r="N141">
        <v>0.9</v>
      </c>
      <c r="O141" s="83">
        <v>4.0504247801056872</v>
      </c>
      <c r="P141" s="83">
        <v>16.201699120422749</v>
      </c>
      <c r="Q141" s="83">
        <v>6.9617377336670101</v>
      </c>
      <c r="R141" s="83">
        <v>28.86032645526679</v>
      </c>
      <c r="S141" s="83">
        <v>2.3272492788792118</v>
      </c>
      <c r="T141">
        <v>1</v>
      </c>
      <c r="U141">
        <v>0.6</v>
      </c>
      <c r="V141">
        <v>4</v>
      </c>
      <c r="W141" s="83">
        <v>1.035976836145013</v>
      </c>
      <c r="X141" s="83">
        <v>0.68107561638635328</v>
      </c>
      <c r="Y141" s="83">
        <v>1.4240142964230191</v>
      </c>
      <c r="Z141" s="83">
        <v>1.5210893052399854</v>
      </c>
      <c r="AA141">
        <v>1</v>
      </c>
      <c r="AB141" s="90">
        <v>27447.999999999996</v>
      </c>
      <c r="AC141" s="90">
        <v>0</v>
      </c>
      <c r="AD141" s="90">
        <v>2744.7999999999997</v>
      </c>
      <c r="AE141" s="90">
        <v>0</v>
      </c>
      <c r="AF141" s="90">
        <v>27447.999999999996</v>
      </c>
      <c r="AG141" s="90">
        <v>0</v>
      </c>
      <c r="AH141" s="86">
        <v>22.222222222222221</v>
      </c>
      <c r="AI141">
        <v>4</v>
      </c>
      <c r="AJ141">
        <v>3.5</v>
      </c>
      <c r="AK141">
        <v>3</v>
      </c>
      <c r="AL141">
        <v>0</v>
      </c>
      <c r="AM141" t="s">
        <v>366</v>
      </c>
      <c r="AN141">
        <v>9</v>
      </c>
      <c r="AO141">
        <v>45</v>
      </c>
      <c r="AP141">
        <v>3</v>
      </c>
      <c r="AQ141">
        <v>4</v>
      </c>
      <c r="AR141">
        <v>10</v>
      </c>
      <c r="AS141" t="e">
        <v>#N/A</v>
      </c>
    </row>
    <row r="142" spans="1:45" customFormat="1">
      <c r="A142">
        <v>29.5</v>
      </c>
      <c r="B142" t="s">
        <v>426</v>
      </c>
      <c r="C142" t="s">
        <v>557</v>
      </c>
      <c r="D142">
        <v>0</v>
      </c>
      <c r="E142">
        <v>289</v>
      </c>
      <c r="F142" s="90">
        <v>1265.82</v>
      </c>
      <c r="G142" s="90">
        <v>28129.333333333332</v>
      </c>
      <c r="H142" s="80">
        <v>126.58</v>
      </c>
      <c r="I142" s="80">
        <v>2812.93</v>
      </c>
      <c r="J142" s="80">
        <v>8888.89</v>
      </c>
      <c r="K142" s="80">
        <v>41849.35</v>
      </c>
      <c r="L142" s="80">
        <v>21318.63</v>
      </c>
      <c r="M142" s="80">
        <v>72056.87</v>
      </c>
      <c r="N142">
        <v>0.9</v>
      </c>
      <c r="O142" s="83">
        <v>5.1261734033698918</v>
      </c>
      <c r="P142" s="83">
        <v>20.504693613479567</v>
      </c>
      <c r="Q142" s="83">
        <v>7.2482438077282385</v>
      </c>
      <c r="R142" s="83">
        <v>36.787632767935968</v>
      </c>
      <c r="S142" s="83">
        <v>2.8289188605406745</v>
      </c>
      <c r="T142">
        <v>1</v>
      </c>
      <c r="U142">
        <v>0.6</v>
      </c>
      <c r="V142">
        <v>4</v>
      </c>
      <c r="W142" s="83">
        <v>0.96823520885092207</v>
      </c>
      <c r="X142" s="83">
        <v>0.64245751506455739</v>
      </c>
      <c r="Y142" s="83">
        <v>1.4775617075157514</v>
      </c>
      <c r="Z142" s="83">
        <v>1.5070805246221284</v>
      </c>
      <c r="AA142">
        <v>1</v>
      </c>
      <c r="AB142" s="90">
        <v>28129.333333333332</v>
      </c>
      <c r="AC142" s="90">
        <v>0</v>
      </c>
      <c r="AD142" s="90">
        <v>2812.9333333333334</v>
      </c>
      <c r="AE142" s="90">
        <v>0</v>
      </c>
      <c r="AF142" s="90">
        <v>28129.333333333332</v>
      </c>
      <c r="AG142" s="90">
        <v>0</v>
      </c>
      <c r="AH142" s="86">
        <v>22.222222222222221</v>
      </c>
      <c r="AI142">
        <v>4</v>
      </c>
      <c r="AJ142">
        <v>3.5</v>
      </c>
      <c r="AK142">
        <v>3</v>
      </c>
      <c r="AL142">
        <v>0</v>
      </c>
      <c r="AM142" t="s">
        <v>366</v>
      </c>
      <c r="AN142">
        <v>9</v>
      </c>
      <c r="AO142">
        <v>45</v>
      </c>
      <c r="AP142">
        <v>3</v>
      </c>
      <c r="AQ142">
        <v>4</v>
      </c>
      <c r="AR142">
        <v>10</v>
      </c>
      <c r="AS142" t="e">
        <v>#N/A</v>
      </c>
    </row>
    <row r="143" spans="1:45" customFormat="1">
      <c r="A143">
        <v>30.5</v>
      </c>
      <c r="B143" t="s">
        <v>428</v>
      </c>
      <c r="C143" t="s">
        <v>559</v>
      </c>
      <c r="D143">
        <v>0</v>
      </c>
      <c r="E143">
        <v>297</v>
      </c>
      <c r="F143" s="90">
        <v>1300.8599999999999</v>
      </c>
      <c r="G143" s="90">
        <v>28907.999999999996</v>
      </c>
      <c r="H143" s="80">
        <v>130.09</v>
      </c>
      <c r="I143" s="80">
        <v>2890.8</v>
      </c>
      <c r="J143" s="80">
        <v>8888.89</v>
      </c>
      <c r="K143" s="80">
        <v>43007.8</v>
      </c>
      <c r="L143" s="80">
        <v>21318.63</v>
      </c>
      <c r="M143" s="80">
        <v>73215.320000000007</v>
      </c>
      <c r="N143">
        <v>0.9</v>
      </c>
      <c r="O143" s="83">
        <v>6.0796841246359445</v>
      </c>
      <c r="P143" s="83">
        <v>24.318736498543778</v>
      </c>
      <c r="Q143" s="83">
        <v>10.266305989418006</v>
      </c>
      <c r="R143" s="83">
        <v>56.134579072519436</v>
      </c>
      <c r="S143" s="83">
        <v>2.3687913182804325</v>
      </c>
      <c r="T143">
        <v>1</v>
      </c>
      <c r="U143">
        <v>0.6</v>
      </c>
      <c r="V143">
        <v>4</v>
      </c>
      <c r="W143" s="83">
        <v>2.8188112249280919</v>
      </c>
      <c r="X143" s="83">
        <v>1.9237758064714081</v>
      </c>
      <c r="Y143" s="83">
        <v>3.984741313851035</v>
      </c>
      <c r="Z143" s="83">
        <v>1.4652493369788024</v>
      </c>
      <c r="AA143">
        <v>1</v>
      </c>
      <c r="AB143" s="90">
        <v>28907.999999999996</v>
      </c>
      <c r="AC143" s="90">
        <v>0</v>
      </c>
      <c r="AD143" s="90">
        <v>2890.7999999999997</v>
      </c>
      <c r="AE143" s="90">
        <v>0</v>
      </c>
      <c r="AF143" s="90">
        <v>28907.999999999996</v>
      </c>
      <c r="AG143" s="90">
        <v>0</v>
      </c>
      <c r="AH143" s="86">
        <v>22.222222222222221</v>
      </c>
      <c r="AI143">
        <v>4</v>
      </c>
      <c r="AJ143">
        <v>3.5</v>
      </c>
      <c r="AK143">
        <v>3</v>
      </c>
      <c r="AL143">
        <v>0</v>
      </c>
      <c r="AM143" t="s">
        <v>366</v>
      </c>
      <c r="AN143">
        <v>9</v>
      </c>
      <c r="AO143">
        <v>45</v>
      </c>
      <c r="AP143">
        <v>3</v>
      </c>
      <c r="AQ143">
        <v>4</v>
      </c>
      <c r="AR143">
        <v>10</v>
      </c>
      <c r="AS143" t="e">
        <v>#N/A</v>
      </c>
    </row>
    <row r="144" spans="1:45" customFormat="1">
      <c r="A144">
        <v>31.5</v>
      </c>
      <c r="B144" t="s">
        <v>425</v>
      </c>
      <c r="C144" t="s">
        <v>556</v>
      </c>
      <c r="D144">
        <v>0</v>
      </c>
      <c r="E144">
        <v>310</v>
      </c>
      <c r="F144" s="90">
        <v>1357.8</v>
      </c>
      <c r="G144" s="90">
        <v>30173.333333333332</v>
      </c>
      <c r="H144" s="80">
        <v>135.78</v>
      </c>
      <c r="I144" s="80">
        <v>3017.33</v>
      </c>
      <c r="J144" s="80">
        <v>8888.89</v>
      </c>
      <c r="K144" s="80">
        <v>44890.3</v>
      </c>
      <c r="L144" s="80">
        <v>21318.63</v>
      </c>
      <c r="M144" s="80">
        <v>75097.820000000007</v>
      </c>
      <c r="N144">
        <v>0.9</v>
      </c>
      <c r="O144" s="83">
        <v>4.5148826591300351</v>
      </c>
      <c r="P144" s="83">
        <v>18.05953063652014</v>
      </c>
      <c r="Q144" s="83">
        <v>11.511652331592456</v>
      </c>
      <c r="R144" s="83">
        <v>26.922055435148017</v>
      </c>
      <c r="S144" s="83">
        <v>1.5688043832732645</v>
      </c>
      <c r="T144">
        <v>1</v>
      </c>
      <c r="U144">
        <v>0.6</v>
      </c>
      <c r="V144">
        <v>4</v>
      </c>
      <c r="W144" s="83">
        <v>0.61558493454476726</v>
      </c>
      <c r="X144" s="83">
        <v>0.40667947720023651</v>
      </c>
      <c r="Y144" s="83">
        <v>0.95193078117927332</v>
      </c>
      <c r="Z144" s="83">
        <v>1.5136857625143256</v>
      </c>
      <c r="AA144">
        <v>1</v>
      </c>
      <c r="AB144" s="90">
        <v>30173.333333333332</v>
      </c>
      <c r="AC144" s="90">
        <v>0</v>
      </c>
      <c r="AD144" s="90">
        <v>3017.3333333333335</v>
      </c>
      <c r="AE144" s="90">
        <v>0</v>
      </c>
      <c r="AF144" s="90">
        <v>30173.333333333332</v>
      </c>
      <c r="AG144" s="90">
        <v>0</v>
      </c>
      <c r="AH144" s="86">
        <v>22.222222222222221</v>
      </c>
      <c r="AI144">
        <v>4</v>
      </c>
      <c r="AJ144">
        <v>3.5</v>
      </c>
      <c r="AK144">
        <v>3</v>
      </c>
      <c r="AL144">
        <v>0</v>
      </c>
      <c r="AM144" t="s">
        <v>366</v>
      </c>
      <c r="AN144">
        <v>9</v>
      </c>
      <c r="AO144">
        <v>45</v>
      </c>
      <c r="AP144">
        <v>3</v>
      </c>
      <c r="AQ144">
        <v>4</v>
      </c>
      <c r="AR144">
        <v>10</v>
      </c>
      <c r="AS144" t="e">
        <v>#N/A</v>
      </c>
    </row>
    <row r="145" spans="1:45" customFormat="1">
      <c r="A145">
        <v>32.5</v>
      </c>
      <c r="B145" t="s">
        <v>429</v>
      </c>
      <c r="C145" t="s">
        <v>560</v>
      </c>
      <c r="D145">
        <v>0</v>
      </c>
      <c r="E145">
        <v>400</v>
      </c>
      <c r="F145" s="90">
        <v>1752</v>
      </c>
      <c r="G145" s="90">
        <v>38933.333333333328</v>
      </c>
      <c r="H145" s="80">
        <v>175.2</v>
      </c>
      <c r="I145" s="80">
        <v>3893.33</v>
      </c>
      <c r="J145" s="80">
        <v>8888.89</v>
      </c>
      <c r="K145" s="80">
        <v>57922.97</v>
      </c>
      <c r="L145" s="80">
        <v>21318.63</v>
      </c>
      <c r="M145" s="80">
        <v>88130.49</v>
      </c>
      <c r="N145">
        <v>0.9</v>
      </c>
      <c r="O145" s="83">
        <v>8.3601915265752318</v>
      </c>
      <c r="P145" s="83">
        <v>33.440766106300927</v>
      </c>
      <c r="Q145" s="83">
        <v>19.846348395101288</v>
      </c>
      <c r="R145" s="83">
        <v>47.374809047105828</v>
      </c>
      <c r="S145" s="83">
        <v>1.6849833249201236</v>
      </c>
      <c r="T145">
        <v>1</v>
      </c>
      <c r="U145">
        <v>0.6</v>
      </c>
      <c r="V145">
        <v>4</v>
      </c>
      <c r="W145" s="83">
        <v>2.7681076735983772</v>
      </c>
      <c r="X145" s="83">
        <v>1.7389392480277051</v>
      </c>
      <c r="Y145" s="83">
        <v>6.2976588279509951</v>
      </c>
      <c r="Z145" s="83">
        <v>1.5918369067452753</v>
      </c>
      <c r="AA145">
        <v>1</v>
      </c>
      <c r="AB145" s="90">
        <v>38933.333333333328</v>
      </c>
      <c r="AC145" s="90">
        <v>0</v>
      </c>
      <c r="AD145" s="90">
        <v>3893.333333333333</v>
      </c>
      <c r="AE145" s="90">
        <v>0</v>
      </c>
      <c r="AF145" s="90">
        <v>38933.333333333328</v>
      </c>
      <c r="AG145" s="90">
        <v>0</v>
      </c>
      <c r="AH145" s="86">
        <v>22.222222222222221</v>
      </c>
      <c r="AI145">
        <v>4</v>
      </c>
      <c r="AJ145">
        <v>3.5</v>
      </c>
      <c r="AK145">
        <v>3</v>
      </c>
      <c r="AL145">
        <v>0</v>
      </c>
      <c r="AM145" t="s">
        <v>366</v>
      </c>
      <c r="AN145">
        <v>9</v>
      </c>
      <c r="AO145">
        <v>45</v>
      </c>
      <c r="AP145">
        <v>3</v>
      </c>
      <c r="AQ145">
        <v>4</v>
      </c>
      <c r="AR145">
        <v>10</v>
      </c>
      <c r="AS145" t="e">
        <v>#N/A</v>
      </c>
    </row>
    <row r="146" spans="1:45" customFormat="1">
      <c r="A146">
        <v>33.5</v>
      </c>
      <c r="B146" t="s">
        <v>439</v>
      </c>
      <c r="C146" t="s">
        <v>571</v>
      </c>
      <c r="D146">
        <v>0</v>
      </c>
      <c r="E146">
        <v>400</v>
      </c>
      <c r="F146" s="90">
        <v>1752</v>
      </c>
      <c r="G146" s="90">
        <v>38933.333333333328</v>
      </c>
      <c r="H146" s="80">
        <v>175.2</v>
      </c>
      <c r="I146" s="80">
        <v>3893.33</v>
      </c>
      <c r="J146" s="80">
        <v>8888.89</v>
      </c>
      <c r="K146" s="80">
        <v>57922.97</v>
      </c>
      <c r="L146" s="80">
        <v>28816.87</v>
      </c>
      <c r="M146" s="80">
        <v>95628.73</v>
      </c>
      <c r="N146">
        <v>0.9</v>
      </c>
      <c r="O146" s="83">
        <v>6.9563956217976095</v>
      </c>
      <c r="P146" s="83">
        <v>27.825582487190438</v>
      </c>
      <c r="Q146" s="83">
        <v>16.158265573562314</v>
      </c>
      <c r="R146" s="83">
        <v>35.945681316995731</v>
      </c>
      <c r="S146" s="83">
        <v>1.7220649308251159</v>
      </c>
      <c r="T146">
        <v>1</v>
      </c>
      <c r="U146">
        <v>0.6</v>
      </c>
      <c r="V146">
        <v>4</v>
      </c>
      <c r="W146" s="83">
        <v>2.4646203162988516</v>
      </c>
      <c r="X146" s="83">
        <v>1.3098100227687437</v>
      </c>
      <c r="Y146" s="83">
        <v>6.4870800385489771</v>
      </c>
      <c r="Z146" s="83">
        <v>1.8816624345941486</v>
      </c>
      <c r="AA146">
        <v>1</v>
      </c>
      <c r="AB146" s="90">
        <v>38933.333333333328</v>
      </c>
      <c r="AC146" s="90">
        <v>0</v>
      </c>
      <c r="AD146" s="90">
        <v>3893.333333333333</v>
      </c>
      <c r="AE146" s="90">
        <v>0</v>
      </c>
      <c r="AF146" s="90">
        <v>38933.333333333328</v>
      </c>
      <c r="AG146" s="90">
        <v>0</v>
      </c>
      <c r="AH146" s="86">
        <v>22.222222222222221</v>
      </c>
      <c r="AI146">
        <v>4</v>
      </c>
      <c r="AJ146">
        <v>3.5</v>
      </c>
      <c r="AK146">
        <v>3</v>
      </c>
      <c r="AL146">
        <v>0</v>
      </c>
      <c r="AM146" t="s">
        <v>366</v>
      </c>
      <c r="AN146">
        <v>9</v>
      </c>
      <c r="AO146">
        <v>45</v>
      </c>
      <c r="AP146">
        <v>3</v>
      </c>
      <c r="AQ146">
        <v>4</v>
      </c>
      <c r="AR146">
        <v>10</v>
      </c>
      <c r="AS146" t="e">
        <v>#N/A</v>
      </c>
    </row>
    <row r="147" spans="1:45" customFormat="1">
      <c r="A147">
        <v>34.5</v>
      </c>
      <c r="B147" t="s">
        <v>440</v>
      </c>
      <c r="C147" t="s">
        <v>572</v>
      </c>
      <c r="D147">
        <v>0</v>
      </c>
      <c r="E147">
        <v>442</v>
      </c>
      <c r="F147" s="90">
        <v>1935.96</v>
      </c>
      <c r="G147" s="90">
        <v>43021.333333333336</v>
      </c>
      <c r="H147" s="80">
        <v>193.6</v>
      </c>
      <c r="I147" s="80">
        <v>4302.13</v>
      </c>
      <c r="J147" s="80">
        <v>8888.89</v>
      </c>
      <c r="K147" s="80">
        <v>64004.88</v>
      </c>
      <c r="L147" s="80">
        <v>28816.87</v>
      </c>
      <c r="M147" s="80">
        <v>101710.64</v>
      </c>
      <c r="N147">
        <v>0.9</v>
      </c>
      <c r="O147" s="83">
        <v>8.0397908844001389</v>
      </c>
      <c r="P147" s="83">
        <v>32.159163537600556</v>
      </c>
      <c r="Q147" s="83">
        <v>14.061559860690682</v>
      </c>
      <c r="R147" s="83">
        <v>62.143285418484567</v>
      </c>
      <c r="S147" s="83">
        <v>2.2870267492514835</v>
      </c>
      <c r="T147">
        <v>1</v>
      </c>
      <c r="U147">
        <v>0.6</v>
      </c>
      <c r="V147">
        <v>4</v>
      </c>
      <c r="W147" s="83">
        <v>3.2811365861984392</v>
      </c>
      <c r="X147" s="83">
        <v>2.0088124444333273</v>
      </c>
      <c r="Y147" s="83">
        <v>4.8059478066974588</v>
      </c>
      <c r="Z147" s="83">
        <v>1.6333712962058169</v>
      </c>
      <c r="AA147">
        <v>1</v>
      </c>
      <c r="AB147" s="90">
        <v>43021.333333333336</v>
      </c>
      <c r="AC147" s="90">
        <v>0</v>
      </c>
      <c r="AD147" s="90">
        <v>4302.1333333333341</v>
      </c>
      <c r="AE147" s="90">
        <v>0</v>
      </c>
      <c r="AF147" s="90">
        <v>43021.333333333336</v>
      </c>
      <c r="AG147" s="90">
        <v>0</v>
      </c>
      <c r="AH147" s="86">
        <v>22.222222222222221</v>
      </c>
      <c r="AI147">
        <v>4</v>
      </c>
      <c r="AJ147">
        <v>3.5</v>
      </c>
      <c r="AK147">
        <v>3</v>
      </c>
      <c r="AL147">
        <v>0</v>
      </c>
      <c r="AM147" t="s">
        <v>366</v>
      </c>
      <c r="AN147">
        <v>9</v>
      </c>
      <c r="AO147">
        <v>45</v>
      </c>
      <c r="AP147">
        <v>3</v>
      </c>
      <c r="AQ147">
        <v>4</v>
      </c>
      <c r="AR147">
        <v>10</v>
      </c>
      <c r="AS147" t="e">
        <v>#N/A</v>
      </c>
    </row>
    <row r="148" spans="1:45" customFormat="1">
      <c r="A148">
        <v>35.5</v>
      </c>
      <c r="B148" t="s">
        <v>441</v>
      </c>
      <c r="C148" t="s">
        <v>573</v>
      </c>
      <c r="D148">
        <v>0</v>
      </c>
      <c r="E148">
        <v>462</v>
      </c>
      <c r="F148" s="90">
        <v>2023.5600000000002</v>
      </c>
      <c r="G148" s="90">
        <v>44968</v>
      </c>
      <c r="H148" s="80">
        <v>202.36</v>
      </c>
      <c r="I148" s="80">
        <v>4496.8</v>
      </c>
      <c r="J148" s="80">
        <v>8888.89</v>
      </c>
      <c r="K148" s="80">
        <v>66901.03</v>
      </c>
      <c r="L148" s="80">
        <v>28816.87</v>
      </c>
      <c r="M148" s="80">
        <v>104606.79</v>
      </c>
      <c r="N148">
        <v>0.9</v>
      </c>
      <c r="O148" s="83">
        <v>5.3861356346989293</v>
      </c>
      <c r="P148" s="83">
        <v>21.544542538795717</v>
      </c>
      <c r="Q148" s="83">
        <v>17.075204018680715</v>
      </c>
      <c r="R148" s="83">
        <v>26.207442194407697</v>
      </c>
      <c r="S148" s="83">
        <v>1.2617443700951056</v>
      </c>
      <c r="T148">
        <v>1</v>
      </c>
      <c r="U148">
        <v>0.6</v>
      </c>
      <c r="V148">
        <v>4</v>
      </c>
      <c r="W148" s="83">
        <v>0.84243324652955587</v>
      </c>
      <c r="X148" s="83">
        <v>0.55429422661493843</v>
      </c>
      <c r="Y148" s="83">
        <v>1.3893883957634199</v>
      </c>
      <c r="Z148" s="83">
        <v>1.5198304548006489</v>
      </c>
      <c r="AA148">
        <v>1</v>
      </c>
      <c r="AB148" s="90">
        <v>44968</v>
      </c>
      <c r="AC148" s="90">
        <v>0</v>
      </c>
      <c r="AD148" s="90">
        <v>4496.8</v>
      </c>
      <c r="AE148" s="90">
        <v>0</v>
      </c>
      <c r="AF148" s="90">
        <v>44968</v>
      </c>
      <c r="AG148" s="90">
        <v>0</v>
      </c>
      <c r="AH148" s="86">
        <v>22.222222222222221</v>
      </c>
      <c r="AI148">
        <v>4</v>
      </c>
      <c r="AJ148">
        <v>3.5</v>
      </c>
      <c r="AK148">
        <v>3</v>
      </c>
      <c r="AL148">
        <v>0</v>
      </c>
      <c r="AM148" t="s">
        <v>366</v>
      </c>
      <c r="AN148">
        <v>9</v>
      </c>
      <c r="AO148">
        <v>45</v>
      </c>
      <c r="AP148">
        <v>3</v>
      </c>
      <c r="AQ148">
        <v>4</v>
      </c>
      <c r="AR148">
        <v>10</v>
      </c>
      <c r="AS148" t="e">
        <v>#N/A</v>
      </c>
    </row>
    <row r="149" spans="1:45" customFormat="1">
      <c r="A149">
        <v>36.5</v>
      </c>
      <c r="B149" t="s">
        <v>430</v>
      </c>
      <c r="C149" t="s">
        <v>561</v>
      </c>
      <c r="D149">
        <v>0</v>
      </c>
      <c r="E149">
        <v>465</v>
      </c>
      <c r="F149" s="90">
        <v>2036.7</v>
      </c>
      <c r="G149" s="90">
        <v>45260</v>
      </c>
      <c r="H149" s="80">
        <v>203.67</v>
      </c>
      <c r="I149" s="80">
        <v>4526</v>
      </c>
      <c r="J149" s="80">
        <v>8888.89</v>
      </c>
      <c r="K149" s="80">
        <v>67335.45</v>
      </c>
      <c r="L149" s="80">
        <v>21318.63</v>
      </c>
      <c r="M149" s="80">
        <v>97542.97</v>
      </c>
      <c r="N149">
        <v>0.9</v>
      </c>
      <c r="O149" s="83">
        <v>9.2775987204499675</v>
      </c>
      <c r="P149" s="83">
        <v>37.11039488179987</v>
      </c>
      <c r="Q149" s="83">
        <v>13.19389142719282</v>
      </c>
      <c r="R149" s="83">
        <v>69.856801752055389</v>
      </c>
      <c r="S149" s="83">
        <v>2.8126951844786863</v>
      </c>
      <c r="T149">
        <v>1</v>
      </c>
      <c r="U149">
        <v>0.6</v>
      </c>
      <c r="V149">
        <v>4</v>
      </c>
      <c r="W149" s="83">
        <v>4.5319523127098069</v>
      </c>
      <c r="X149" s="83">
        <v>2.9976314165275975</v>
      </c>
      <c r="Y149" s="83">
        <v>6.0247202687937396</v>
      </c>
      <c r="Z149" s="83">
        <v>1.5118444141339895</v>
      </c>
      <c r="AA149">
        <v>1</v>
      </c>
      <c r="AB149" s="90">
        <v>45260</v>
      </c>
      <c r="AC149" s="90">
        <v>0</v>
      </c>
      <c r="AD149" s="90">
        <v>4526</v>
      </c>
      <c r="AE149" s="90">
        <v>0</v>
      </c>
      <c r="AF149" s="90">
        <v>45260</v>
      </c>
      <c r="AG149" s="90">
        <v>0</v>
      </c>
      <c r="AH149" s="86">
        <v>22.222222222222221</v>
      </c>
      <c r="AI149">
        <v>4</v>
      </c>
      <c r="AJ149">
        <v>3.5</v>
      </c>
      <c r="AK149">
        <v>3</v>
      </c>
      <c r="AL149">
        <v>0</v>
      </c>
      <c r="AM149" t="s">
        <v>366</v>
      </c>
      <c r="AN149">
        <v>9</v>
      </c>
      <c r="AO149">
        <v>45</v>
      </c>
      <c r="AP149">
        <v>3</v>
      </c>
      <c r="AQ149">
        <v>4</v>
      </c>
      <c r="AR149">
        <v>10</v>
      </c>
      <c r="AS149" t="e">
        <v>#N/A</v>
      </c>
    </row>
    <row r="150" spans="1:45">
      <c r="A150"/>
      <c r="B150"/>
      <c r="C150"/>
      <c r="D150"/>
      <c r="E150"/>
      <c r="F150" s="90"/>
      <c r="G150" s="90"/>
      <c r="H150" s="80"/>
      <c r="I150" s="80"/>
      <c r="J150" s="80"/>
      <c r="K150" s="80"/>
      <c r="L150" s="80"/>
      <c r="M150" s="80"/>
      <c r="N150"/>
      <c r="O150" s="83"/>
      <c r="P150" s="83"/>
      <c r="Q150" s="83"/>
      <c r="R150" s="83"/>
      <c r="S150" s="83"/>
      <c r="T150"/>
      <c r="U150"/>
      <c r="V150"/>
      <c r="W150" s="83"/>
      <c r="X150" s="83"/>
      <c r="Y150" s="83"/>
      <c r="Z150" s="83"/>
      <c r="AA150"/>
      <c r="AB150" s="90"/>
      <c r="AC150" s="90"/>
      <c r="AD150" s="90"/>
      <c r="AE150" s="90"/>
      <c r="AF150" s="86"/>
      <c r="AG150"/>
      <c r="AH150"/>
      <c r="AI150"/>
      <c r="AJ150"/>
      <c r="AK150"/>
      <c r="AL150"/>
      <c r="AM150"/>
      <c r="AN150"/>
      <c r="AO150"/>
      <c r="AP150" s="119"/>
    </row>
    <row r="151" spans="1:45">
      <c r="A151" s="203"/>
      <c r="B151" s="204"/>
      <c r="C151" s="204"/>
      <c r="D151" s="204"/>
      <c r="E151" s="204"/>
      <c r="F151" s="205"/>
      <c r="G151" s="205"/>
      <c r="H151" s="206"/>
      <c r="I151" s="206"/>
      <c r="J151" s="206"/>
      <c r="K151" s="206"/>
      <c r="L151" s="206"/>
      <c r="M151" s="206"/>
      <c r="N151" s="204"/>
      <c r="O151" s="207"/>
      <c r="P151" s="207"/>
      <c r="Q151" s="207"/>
      <c r="R151" s="207"/>
      <c r="S151" s="207"/>
      <c r="T151" s="204"/>
      <c r="U151" s="204"/>
      <c r="V151" s="204"/>
      <c r="W151" s="207"/>
      <c r="X151" s="207"/>
      <c r="Y151" s="207"/>
      <c r="Z151" s="207"/>
      <c r="AA151" s="204"/>
      <c r="AB151" s="205"/>
      <c r="AC151" s="205"/>
      <c r="AD151" s="205"/>
      <c r="AE151" s="205"/>
      <c r="AF151" s="208"/>
      <c r="AG151" s="204"/>
      <c r="AH151" s="204"/>
      <c r="AI151" s="204"/>
      <c r="AJ151" s="204"/>
      <c r="AK151" s="204"/>
      <c r="AL151" s="204"/>
      <c r="AM151" s="204"/>
      <c r="AN151" s="204"/>
      <c r="AO151" s="204"/>
      <c r="AP151" s="209"/>
    </row>
    <row r="152" spans="1:45">
      <c r="A152" s="203"/>
      <c r="B152" s="204"/>
      <c r="C152" s="204"/>
      <c r="D152" s="204"/>
      <c r="E152" s="204"/>
      <c r="F152" s="205"/>
      <c r="G152" s="205"/>
      <c r="H152" s="206"/>
      <c r="I152" s="206"/>
      <c r="J152" s="206"/>
      <c r="K152" s="206"/>
      <c r="L152" s="206"/>
      <c r="M152" s="206"/>
      <c r="N152" s="204"/>
      <c r="O152" s="207"/>
      <c r="P152" s="207"/>
      <c r="Q152" s="207"/>
      <c r="R152" s="207"/>
      <c r="S152" s="207"/>
      <c r="T152" s="204"/>
      <c r="U152" s="204"/>
      <c r="V152" s="204"/>
      <c r="W152" s="207"/>
      <c r="X152" s="207"/>
      <c r="Y152" s="207"/>
      <c r="Z152" s="207"/>
      <c r="AA152" s="204"/>
      <c r="AB152" s="205"/>
      <c r="AC152" s="205"/>
      <c r="AD152" s="205"/>
      <c r="AE152" s="205"/>
      <c r="AF152" s="208"/>
      <c r="AG152" s="204"/>
      <c r="AH152" s="204"/>
      <c r="AI152" s="204"/>
      <c r="AJ152" s="204"/>
      <c r="AK152" s="204"/>
      <c r="AL152" s="204"/>
      <c r="AM152" s="204"/>
      <c r="AN152" s="204"/>
      <c r="AO152" s="204"/>
      <c r="AP152" s="209"/>
    </row>
    <row r="153" spans="1:45">
      <c r="A153" s="203"/>
      <c r="B153" s="204"/>
      <c r="C153" s="204"/>
      <c r="D153" s="204"/>
      <c r="E153" s="204"/>
      <c r="F153" s="205"/>
      <c r="G153" s="205"/>
      <c r="H153" s="206"/>
      <c r="I153" s="206"/>
      <c r="J153" s="206"/>
      <c r="K153" s="206"/>
      <c r="L153" s="206"/>
      <c r="M153" s="206"/>
      <c r="N153" s="204"/>
      <c r="O153" s="207"/>
      <c r="P153" s="207"/>
      <c r="Q153" s="207"/>
      <c r="R153" s="207"/>
      <c r="S153" s="207"/>
      <c r="T153" s="204"/>
      <c r="U153" s="204"/>
      <c r="V153" s="204"/>
      <c r="W153" s="207"/>
      <c r="X153" s="207"/>
      <c r="Y153" s="207"/>
      <c r="Z153" s="207"/>
      <c r="AA153" s="204"/>
      <c r="AB153" s="205"/>
      <c r="AC153" s="205"/>
      <c r="AD153" s="205"/>
      <c r="AE153" s="205"/>
      <c r="AF153" s="208"/>
      <c r="AG153" s="204"/>
      <c r="AH153" s="204"/>
      <c r="AI153" s="204"/>
      <c r="AJ153" s="204"/>
      <c r="AK153" s="204"/>
      <c r="AL153" s="204"/>
      <c r="AM153" s="204"/>
      <c r="AN153" s="204"/>
      <c r="AO153" s="204"/>
      <c r="AP153" s="209"/>
    </row>
    <row r="154" spans="1:45">
      <c r="A154" s="203"/>
      <c r="B154" s="204"/>
      <c r="C154" s="204"/>
      <c r="D154" s="204"/>
      <c r="E154" s="204"/>
      <c r="F154" s="205"/>
      <c r="G154" s="205"/>
      <c r="H154" s="206"/>
      <c r="I154" s="206"/>
      <c r="J154" s="206"/>
      <c r="K154" s="206"/>
      <c r="L154" s="206"/>
      <c r="M154" s="206"/>
      <c r="N154" s="204"/>
      <c r="O154" s="207"/>
      <c r="P154" s="207"/>
      <c r="Q154" s="207"/>
      <c r="R154" s="207"/>
      <c r="S154" s="207"/>
      <c r="T154" s="204"/>
      <c r="U154" s="204"/>
      <c r="V154" s="204"/>
      <c r="W154" s="207"/>
      <c r="X154" s="207"/>
      <c r="Y154" s="207"/>
      <c r="Z154" s="207"/>
      <c r="AA154" s="204"/>
      <c r="AB154" s="205"/>
      <c r="AC154" s="205"/>
      <c r="AD154" s="205"/>
      <c r="AE154" s="205"/>
      <c r="AF154" s="208"/>
      <c r="AG154" s="204"/>
      <c r="AH154" s="204"/>
      <c r="AI154" s="204"/>
      <c r="AJ154" s="204"/>
      <c r="AK154" s="204"/>
      <c r="AL154" s="204"/>
      <c r="AM154" s="204"/>
      <c r="AN154" s="204"/>
      <c r="AO154" s="204"/>
      <c r="AP154" s="209"/>
    </row>
    <row r="155" spans="1:45">
      <c r="A155" s="203"/>
      <c r="B155" s="204"/>
      <c r="C155" s="204"/>
      <c r="D155" s="204"/>
      <c r="E155" s="204"/>
      <c r="F155" s="205"/>
      <c r="G155" s="205"/>
      <c r="H155" s="206"/>
      <c r="I155" s="206"/>
      <c r="J155" s="206"/>
      <c r="K155" s="206"/>
      <c r="L155" s="206"/>
      <c r="M155" s="206"/>
      <c r="N155" s="204"/>
      <c r="O155" s="207"/>
      <c r="P155" s="207"/>
      <c r="Q155" s="207"/>
      <c r="R155" s="207"/>
      <c r="S155" s="207"/>
      <c r="T155" s="204"/>
      <c r="U155" s="204"/>
      <c r="V155" s="204"/>
      <c r="W155" s="207"/>
      <c r="X155" s="207"/>
      <c r="Y155" s="207"/>
      <c r="Z155" s="207"/>
      <c r="AA155" s="204"/>
      <c r="AB155" s="205"/>
      <c r="AC155" s="205"/>
      <c r="AD155" s="205"/>
      <c r="AE155" s="205"/>
      <c r="AF155" s="208"/>
      <c r="AG155" s="204"/>
      <c r="AH155" s="204"/>
      <c r="AI155" s="204"/>
      <c r="AJ155" s="204"/>
      <c r="AK155" s="204"/>
      <c r="AL155" s="204"/>
      <c r="AM155" s="204"/>
      <c r="AN155" s="204"/>
      <c r="AO155" s="204"/>
      <c r="AP155" s="209"/>
    </row>
    <row r="156" spans="1:45">
      <c r="A156" s="203"/>
      <c r="B156" s="204"/>
      <c r="C156" s="204"/>
      <c r="D156" s="204"/>
      <c r="E156" s="204"/>
      <c r="F156" s="205"/>
      <c r="G156" s="205"/>
      <c r="H156" s="206"/>
      <c r="I156" s="206"/>
      <c r="J156" s="206"/>
      <c r="K156" s="206"/>
      <c r="L156" s="206"/>
      <c r="M156" s="206"/>
      <c r="N156" s="204"/>
      <c r="O156" s="207"/>
      <c r="P156" s="207"/>
      <c r="Q156" s="207"/>
      <c r="R156" s="207"/>
      <c r="S156" s="207"/>
      <c r="T156" s="204"/>
      <c r="U156" s="204"/>
      <c r="V156" s="204"/>
      <c r="W156" s="207"/>
      <c r="X156" s="207"/>
      <c r="Y156" s="207"/>
      <c r="Z156" s="207"/>
      <c r="AA156" s="204"/>
      <c r="AB156" s="205"/>
      <c r="AC156" s="205"/>
      <c r="AD156" s="205"/>
      <c r="AE156" s="205"/>
      <c r="AF156" s="208"/>
      <c r="AG156" s="204"/>
      <c r="AH156" s="204"/>
      <c r="AI156" s="204"/>
      <c r="AJ156" s="204"/>
      <c r="AK156" s="204"/>
      <c r="AL156" s="204"/>
      <c r="AM156" s="204"/>
      <c r="AN156" s="204"/>
      <c r="AO156" s="204"/>
      <c r="AP156" s="209"/>
    </row>
    <row r="157" spans="1:45">
      <c r="A157" s="210" t="s">
        <v>63</v>
      </c>
      <c r="B157" s="211" t="s">
        <v>58</v>
      </c>
      <c r="C157" s="211" t="s">
        <v>49</v>
      </c>
      <c r="D157" s="211" t="s">
        <v>1</v>
      </c>
      <c r="E157" s="211" t="s">
        <v>48</v>
      </c>
      <c r="F157" s="212" t="s">
        <v>21</v>
      </c>
      <c r="G157" s="212" t="s">
        <v>56</v>
      </c>
      <c r="H157" s="213" t="s">
        <v>23</v>
      </c>
      <c r="I157" s="213" t="s">
        <v>55</v>
      </c>
      <c r="J157" s="213" t="s">
        <v>90</v>
      </c>
      <c r="K157" s="213" t="s">
        <v>91</v>
      </c>
      <c r="L157" s="213" t="s">
        <v>92</v>
      </c>
      <c r="M157" s="213" t="s">
        <v>93</v>
      </c>
      <c r="N157" s="211" t="s">
        <v>62</v>
      </c>
      <c r="O157" s="214" t="s">
        <v>64</v>
      </c>
      <c r="P157" s="214" t="s">
        <v>12</v>
      </c>
      <c r="Q157" s="214" t="s">
        <v>10</v>
      </c>
      <c r="R157" s="214" t="s">
        <v>11</v>
      </c>
      <c r="S157" s="214" t="s">
        <v>51</v>
      </c>
      <c r="T157" s="211" t="s">
        <v>59</v>
      </c>
      <c r="U157" s="211" t="s">
        <v>209</v>
      </c>
      <c r="V157" s="211" t="s">
        <v>210</v>
      </c>
      <c r="W157" s="214" t="s">
        <v>12</v>
      </c>
      <c r="X157" s="214" t="s">
        <v>10</v>
      </c>
      <c r="Y157" s="214" t="s">
        <v>11</v>
      </c>
      <c r="Z157" s="214" t="s">
        <v>51</v>
      </c>
      <c r="AA157" s="211" t="s">
        <v>208</v>
      </c>
      <c r="AB157" s="212" t="s">
        <v>60</v>
      </c>
      <c r="AC157" s="212" t="s">
        <v>61</v>
      </c>
      <c r="AD157" s="212" t="s">
        <v>60</v>
      </c>
      <c r="AE157" s="212" t="s">
        <v>61</v>
      </c>
      <c r="AF157" s="215" t="s">
        <v>60</v>
      </c>
      <c r="AG157" s="211" t="s">
        <v>61</v>
      </c>
      <c r="AH157" s="211" t="s">
        <v>54</v>
      </c>
      <c r="AI157" s="211" t="s">
        <v>5</v>
      </c>
      <c r="AJ157" s="211" t="s">
        <v>6</v>
      </c>
      <c r="AK157" s="211" t="s">
        <v>33</v>
      </c>
      <c r="AL157" s="211" t="s">
        <v>34</v>
      </c>
      <c r="AM157" s="211" t="s">
        <v>15</v>
      </c>
      <c r="AN157" s="211" t="s">
        <v>8</v>
      </c>
      <c r="AO157" s="211" t="s">
        <v>2</v>
      </c>
      <c r="AP157" s="216" t="s">
        <v>3</v>
      </c>
      <c r="AQ157" s="128" t="s">
        <v>4</v>
      </c>
      <c r="AR157" s="128" t="s">
        <v>35</v>
      </c>
    </row>
    <row r="158" spans="1:45">
      <c r="A158" s="191" t="s">
        <v>376</v>
      </c>
      <c r="B158" s="192"/>
      <c r="C158" s="192"/>
      <c r="D158" s="192"/>
      <c r="E158" s="192"/>
      <c r="F158" s="193"/>
      <c r="G158" s="193"/>
      <c r="H158" s="194"/>
      <c r="I158" s="194"/>
      <c r="J158" s="194"/>
      <c r="K158" s="194"/>
      <c r="L158" s="194"/>
      <c r="M158" s="194"/>
      <c r="N158" s="192"/>
      <c r="O158" s="195"/>
      <c r="P158" s="195"/>
      <c r="Q158" s="195"/>
      <c r="R158" s="195"/>
      <c r="S158" s="195"/>
      <c r="T158" s="192"/>
      <c r="U158" s="192"/>
      <c r="V158" s="192"/>
      <c r="W158" s="195"/>
      <c r="X158" s="195"/>
      <c r="Y158" s="195"/>
      <c r="Z158" s="195"/>
      <c r="AA158" s="192"/>
      <c r="AB158" s="193"/>
      <c r="AC158" s="193"/>
      <c r="AD158" s="193"/>
      <c r="AE158" s="193"/>
      <c r="AF158" s="196"/>
      <c r="AG158" s="192"/>
      <c r="AH158" s="192"/>
      <c r="AI158" s="192"/>
      <c r="AJ158" s="192"/>
      <c r="AK158" s="192"/>
      <c r="AL158" s="192"/>
      <c r="AM158" s="192"/>
      <c r="AN158" s="192"/>
      <c r="AO158" s="192"/>
      <c r="AP158" s="197"/>
    </row>
    <row r="159" spans="1:45" customFormat="1">
      <c r="A159">
        <v>0.5</v>
      </c>
      <c r="B159" t="s">
        <v>479</v>
      </c>
      <c r="C159" t="s">
        <v>512</v>
      </c>
      <c r="D159">
        <v>0</v>
      </c>
      <c r="E159">
        <v>41</v>
      </c>
      <c r="F159" s="90">
        <v>179.58</v>
      </c>
      <c r="G159" s="90">
        <v>3990.666666666667</v>
      </c>
      <c r="H159" s="80">
        <v>17.96</v>
      </c>
      <c r="I159" s="80">
        <v>399.07</v>
      </c>
      <c r="J159" s="80">
        <v>15555.56</v>
      </c>
      <c r="K159" s="80">
        <v>5937.1</v>
      </c>
      <c r="L159" s="80">
        <v>23540.080000000002</v>
      </c>
      <c r="M159" s="80">
        <v>45032.74</v>
      </c>
      <c r="N159">
        <v>14</v>
      </c>
      <c r="O159" s="83">
        <v>0.66585525058809625</v>
      </c>
      <c r="P159" s="83">
        <v>1.9975657517642886</v>
      </c>
      <c r="Q159" s="83">
        <v>1.4549466565687188</v>
      </c>
      <c r="R159" s="83">
        <v>2.6080456146802371</v>
      </c>
      <c r="S159" s="83">
        <v>1.372947759112529</v>
      </c>
      <c r="T159">
        <v>0</v>
      </c>
      <c r="U159">
        <v>1</v>
      </c>
      <c r="V159">
        <v>3</v>
      </c>
      <c r="W159" s="83">
        <v>0.26974395152452141</v>
      </c>
      <c r="X159" s="83">
        <v>0.10726242089850177</v>
      </c>
      <c r="Y159" s="83">
        <v>0.4898782967394486</v>
      </c>
      <c r="Z159" s="83">
        <v>2.5148038732014966</v>
      </c>
      <c r="AA159">
        <v>0</v>
      </c>
      <c r="AB159" s="90">
        <v>0</v>
      </c>
      <c r="AC159" s="90">
        <v>3990.666666666667</v>
      </c>
      <c r="AD159" s="90">
        <v>0</v>
      </c>
      <c r="AE159" s="90">
        <v>399.06666666666672</v>
      </c>
      <c r="AF159" s="90">
        <v>0</v>
      </c>
      <c r="AG159" s="90">
        <v>3990.666666666667</v>
      </c>
      <c r="AH159" s="86">
        <v>22.222222222222221</v>
      </c>
      <c r="AI159">
        <v>6</v>
      </c>
      <c r="AJ159">
        <v>4</v>
      </c>
      <c r="AK159">
        <v>3</v>
      </c>
      <c r="AL159">
        <v>2</v>
      </c>
      <c r="AM159" t="s">
        <v>368</v>
      </c>
      <c r="AN159">
        <v>15</v>
      </c>
      <c r="AO159">
        <v>45</v>
      </c>
      <c r="AP159">
        <v>0</v>
      </c>
      <c r="AQ159">
        <v>3</v>
      </c>
      <c r="AR159">
        <v>10</v>
      </c>
      <c r="AS159" t="e">
        <v>#N/A</v>
      </c>
    </row>
    <row r="160" spans="1:45" customFormat="1">
      <c r="A160">
        <v>1.5</v>
      </c>
      <c r="B160" t="s">
        <v>480</v>
      </c>
      <c r="C160" t="s">
        <v>513</v>
      </c>
      <c r="D160">
        <v>0</v>
      </c>
      <c r="E160">
        <v>51</v>
      </c>
      <c r="F160" s="90">
        <v>223.38</v>
      </c>
      <c r="G160" s="90">
        <v>4964</v>
      </c>
      <c r="H160" s="80">
        <v>22.34</v>
      </c>
      <c r="I160" s="80">
        <v>496.4</v>
      </c>
      <c r="J160" s="80">
        <v>15555.56</v>
      </c>
      <c r="K160" s="80">
        <v>7385.18</v>
      </c>
      <c r="L160" s="80">
        <v>23540.080000000002</v>
      </c>
      <c r="M160" s="80">
        <v>46480.81</v>
      </c>
      <c r="N160">
        <v>14</v>
      </c>
      <c r="O160" s="83">
        <v>0.88176608225736997</v>
      </c>
      <c r="P160" s="83">
        <v>2.6452982467721098</v>
      </c>
      <c r="Q160" s="83">
        <v>2.0860671480324937</v>
      </c>
      <c r="R160" s="83">
        <v>3.1539721195246071</v>
      </c>
      <c r="S160" s="83">
        <v>1.2680791456147822</v>
      </c>
      <c r="T160">
        <v>0</v>
      </c>
      <c r="U160">
        <v>1</v>
      </c>
      <c r="V160">
        <v>3</v>
      </c>
      <c r="W160" s="83">
        <v>0.33328507921076167</v>
      </c>
      <c r="X160" s="83">
        <v>0.1687877642824254</v>
      </c>
      <c r="Y160" s="83">
        <v>0.64411894284955307</v>
      </c>
      <c r="Z160" s="83">
        <v>1.9745808034585368</v>
      </c>
      <c r="AA160">
        <v>0</v>
      </c>
      <c r="AB160" s="90">
        <v>0</v>
      </c>
      <c r="AC160" s="90">
        <v>4964</v>
      </c>
      <c r="AD160" s="90">
        <v>0</v>
      </c>
      <c r="AE160" s="90">
        <v>496.40000000000003</v>
      </c>
      <c r="AF160" s="90">
        <v>0</v>
      </c>
      <c r="AG160" s="90">
        <v>4964</v>
      </c>
      <c r="AH160" s="86">
        <v>22.222222222222221</v>
      </c>
      <c r="AI160">
        <v>6</v>
      </c>
      <c r="AJ160">
        <v>4</v>
      </c>
      <c r="AK160">
        <v>3</v>
      </c>
      <c r="AL160">
        <v>2</v>
      </c>
      <c r="AM160" t="s">
        <v>368</v>
      </c>
      <c r="AN160">
        <v>15</v>
      </c>
      <c r="AO160">
        <v>45</v>
      </c>
      <c r="AP160">
        <v>0</v>
      </c>
      <c r="AQ160">
        <v>3</v>
      </c>
      <c r="AR160">
        <v>10</v>
      </c>
      <c r="AS160" t="e">
        <v>#N/A</v>
      </c>
    </row>
    <row r="161" spans="1:45" customFormat="1">
      <c r="A161">
        <v>2.5</v>
      </c>
      <c r="B161" t="s">
        <v>481</v>
      </c>
      <c r="C161" t="s">
        <v>514</v>
      </c>
      <c r="D161">
        <v>0</v>
      </c>
      <c r="E161">
        <v>54</v>
      </c>
      <c r="F161" s="90">
        <v>236.52</v>
      </c>
      <c r="G161" s="90">
        <v>5256</v>
      </c>
      <c r="H161" s="80">
        <v>23.65</v>
      </c>
      <c r="I161" s="80">
        <v>525.6</v>
      </c>
      <c r="J161" s="80">
        <v>15555.56</v>
      </c>
      <c r="K161" s="80">
        <v>7819.6</v>
      </c>
      <c r="L161" s="80">
        <v>23540.080000000002</v>
      </c>
      <c r="M161" s="80">
        <v>46915.23</v>
      </c>
      <c r="N161">
        <v>14</v>
      </c>
      <c r="O161" s="83">
        <v>0.7452908530254162</v>
      </c>
      <c r="P161" s="83">
        <v>2.2358725590762485</v>
      </c>
      <c r="Q161" s="83">
        <v>1.7696620089447335</v>
      </c>
      <c r="R161" s="83">
        <v>2.6881451850570866</v>
      </c>
      <c r="S161" s="83">
        <v>1.2634460974892718</v>
      </c>
      <c r="T161">
        <v>0</v>
      </c>
      <c r="U161">
        <v>1</v>
      </c>
      <c r="V161">
        <v>3</v>
      </c>
      <c r="W161" s="83">
        <v>0.30960950720657199</v>
      </c>
      <c r="X161" s="83">
        <v>0.14746820026648469</v>
      </c>
      <c r="Y161" s="83">
        <v>0.59587739418270735</v>
      </c>
      <c r="Z161" s="83">
        <v>2.099500140688551</v>
      </c>
      <c r="AA161">
        <v>0</v>
      </c>
      <c r="AB161" s="90">
        <v>0</v>
      </c>
      <c r="AC161" s="90">
        <v>5256</v>
      </c>
      <c r="AD161" s="90">
        <v>0</v>
      </c>
      <c r="AE161" s="90">
        <v>525.6</v>
      </c>
      <c r="AF161" s="90">
        <v>0</v>
      </c>
      <c r="AG161" s="90">
        <v>5256</v>
      </c>
      <c r="AH161" s="86">
        <v>22.222222222222221</v>
      </c>
      <c r="AI161">
        <v>6</v>
      </c>
      <c r="AJ161">
        <v>4</v>
      </c>
      <c r="AK161">
        <v>3</v>
      </c>
      <c r="AL161">
        <v>2</v>
      </c>
      <c r="AM161" t="s">
        <v>368</v>
      </c>
      <c r="AN161">
        <v>15</v>
      </c>
      <c r="AO161">
        <v>45</v>
      </c>
      <c r="AP161">
        <v>0</v>
      </c>
      <c r="AQ161">
        <v>3</v>
      </c>
      <c r="AR161">
        <v>10</v>
      </c>
      <c r="AS161" t="e">
        <v>#N/A</v>
      </c>
    </row>
    <row r="162" spans="1:45" customFormat="1">
      <c r="A162">
        <v>3.5</v>
      </c>
      <c r="B162" t="s">
        <v>454</v>
      </c>
      <c r="C162" t="s">
        <v>549</v>
      </c>
      <c r="D162">
        <v>0</v>
      </c>
      <c r="E162">
        <v>70</v>
      </c>
      <c r="F162" s="90">
        <v>306.60000000000002</v>
      </c>
      <c r="G162" s="90">
        <v>6813.3333333333339</v>
      </c>
      <c r="H162" s="80">
        <v>30.66</v>
      </c>
      <c r="I162" s="80">
        <v>681.33</v>
      </c>
      <c r="J162" s="80">
        <v>8888.89</v>
      </c>
      <c r="K162" s="80">
        <v>10136.52</v>
      </c>
      <c r="L162" s="80">
        <v>21318.63</v>
      </c>
      <c r="M162" s="80">
        <v>40344.04</v>
      </c>
      <c r="N162">
        <v>14</v>
      </c>
      <c r="O162" s="83">
        <v>1.1732310751607515</v>
      </c>
      <c r="P162" s="83">
        <v>3.5196932254822548</v>
      </c>
      <c r="Q162" s="83">
        <v>1.677488061539375</v>
      </c>
      <c r="R162" s="83">
        <v>6.0028218793892814</v>
      </c>
      <c r="S162" s="83">
        <v>2.0981927121748631</v>
      </c>
      <c r="T162">
        <v>0</v>
      </c>
      <c r="U162">
        <v>1</v>
      </c>
      <c r="V162">
        <v>3</v>
      </c>
      <c r="W162" s="83">
        <v>0.33576898099909169</v>
      </c>
      <c r="X162" s="83">
        <v>0.16110064340270089</v>
      </c>
      <c r="Y162" s="83">
        <v>0.61997567062199899</v>
      </c>
      <c r="Z162" s="83">
        <v>2.0842187461646255</v>
      </c>
      <c r="AA162">
        <v>0</v>
      </c>
      <c r="AB162" s="90">
        <v>0</v>
      </c>
      <c r="AC162" s="90">
        <v>6813.3333333333339</v>
      </c>
      <c r="AD162" s="90">
        <v>0</v>
      </c>
      <c r="AE162" s="90">
        <v>681.33333333333348</v>
      </c>
      <c r="AF162" s="90">
        <v>0</v>
      </c>
      <c r="AG162" s="90">
        <v>6813.3333333333339</v>
      </c>
      <c r="AH162" s="86">
        <v>22.222222222222221</v>
      </c>
      <c r="AI162">
        <v>6</v>
      </c>
      <c r="AJ162">
        <v>4</v>
      </c>
      <c r="AK162">
        <v>3</v>
      </c>
      <c r="AL162">
        <v>2</v>
      </c>
      <c r="AM162" t="s">
        <v>368</v>
      </c>
      <c r="AN162">
        <v>15</v>
      </c>
      <c r="AO162">
        <v>45</v>
      </c>
      <c r="AP162">
        <v>0</v>
      </c>
      <c r="AQ162">
        <v>3</v>
      </c>
      <c r="AR162">
        <v>10</v>
      </c>
      <c r="AS162" t="e">
        <v>#N/A</v>
      </c>
    </row>
    <row r="163" spans="1:45" customFormat="1">
      <c r="A163">
        <v>4.5</v>
      </c>
      <c r="B163" t="s">
        <v>482</v>
      </c>
      <c r="C163" t="s">
        <v>515</v>
      </c>
      <c r="D163">
        <v>0</v>
      </c>
      <c r="E163">
        <v>73</v>
      </c>
      <c r="F163" s="90">
        <v>319.73999999999995</v>
      </c>
      <c r="G163" s="90">
        <v>7105.3333333333321</v>
      </c>
      <c r="H163" s="80">
        <v>31.97</v>
      </c>
      <c r="I163" s="80">
        <v>710.53</v>
      </c>
      <c r="J163" s="80">
        <v>15555.56</v>
      </c>
      <c r="K163" s="80">
        <v>10570.94</v>
      </c>
      <c r="L163" s="80">
        <v>23540.080000000002</v>
      </c>
      <c r="M163" s="80">
        <v>49666.58</v>
      </c>
      <c r="N163">
        <v>14</v>
      </c>
      <c r="O163" s="83">
        <v>1.3309603632423543</v>
      </c>
      <c r="P163" s="83">
        <v>3.9928810897270628</v>
      </c>
      <c r="Q163" s="83">
        <v>2.993434637952018</v>
      </c>
      <c r="R163" s="83">
        <v>6.8402419355748707</v>
      </c>
      <c r="S163" s="83">
        <v>1.3338794971848205</v>
      </c>
      <c r="T163">
        <v>0</v>
      </c>
      <c r="U163">
        <v>1</v>
      </c>
      <c r="V163">
        <v>3</v>
      </c>
      <c r="W163" s="83">
        <v>0.25435554957608003</v>
      </c>
      <c r="X163" s="83">
        <v>0.12966112883796566</v>
      </c>
      <c r="Y163" s="83">
        <v>0.56759271430977054</v>
      </c>
      <c r="Z163" s="83">
        <v>1.9616947026116203</v>
      </c>
      <c r="AA163">
        <v>0</v>
      </c>
      <c r="AB163" s="90">
        <v>0</v>
      </c>
      <c r="AC163" s="90">
        <v>7105.3333333333321</v>
      </c>
      <c r="AD163" s="90">
        <v>0</v>
      </c>
      <c r="AE163" s="90">
        <v>710.5333333333333</v>
      </c>
      <c r="AF163" s="90">
        <v>0</v>
      </c>
      <c r="AG163" s="90">
        <v>7105.3333333333321</v>
      </c>
      <c r="AH163" s="86">
        <v>22.222222222222221</v>
      </c>
      <c r="AI163">
        <v>6</v>
      </c>
      <c r="AJ163">
        <v>4</v>
      </c>
      <c r="AK163">
        <v>3</v>
      </c>
      <c r="AL163">
        <v>2</v>
      </c>
      <c r="AM163" t="s">
        <v>368</v>
      </c>
      <c r="AN163">
        <v>15</v>
      </c>
      <c r="AO163">
        <v>45</v>
      </c>
      <c r="AP163">
        <v>0</v>
      </c>
      <c r="AQ163">
        <v>3</v>
      </c>
      <c r="AR163">
        <v>10</v>
      </c>
      <c r="AS163" t="e">
        <v>#N/A</v>
      </c>
    </row>
    <row r="164" spans="1:45" customFormat="1">
      <c r="A164">
        <v>5.5</v>
      </c>
      <c r="B164" t="s">
        <v>483</v>
      </c>
      <c r="C164" t="s">
        <v>516</v>
      </c>
      <c r="D164">
        <v>0</v>
      </c>
      <c r="E164">
        <v>77</v>
      </c>
      <c r="F164" s="90">
        <v>337.26</v>
      </c>
      <c r="G164" s="90">
        <v>7494.6666666666661</v>
      </c>
      <c r="H164" s="80">
        <v>33.729999999999997</v>
      </c>
      <c r="I164" s="80">
        <v>749.47</v>
      </c>
      <c r="J164" s="80">
        <v>15555.56</v>
      </c>
      <c r="K164" s="80">
        <v>11150.17</v>
      </c>
      <c r="L164" s="80">
        <v>23540.080000000002</v>
      </c>
      <c r="M164" s="80">
        <v>50245.8</v>
      </c>
      <c r="N164">
        <v>14</v>
      </c>
      <c r="O164" s="83">
        <v>1.0808277170903715</v>
      </c>
      <c r="P164" s="83">
        <v>3.2424831512711147</v>
      </c>
      <c r="Q164" s="83">
        <v>2.5575671411806691</v>
      </c>
      <c r="R164" s="83">
        <v>3.8658338474060225</v>
      </c>
      <c r="S164" s="83">
        <v>1.267799816107374</v>
      </c>
      <c r="T164">
        <v>0</v>
      </c>
      <c r="U164">
        <v>1</v>
      </c>
      <c r="V164">
        <v>3</v>
      </c>
      <c r="W164" s="83">
        <v>0.40857282517683496</v>
      </c>
      <c r="X164" s="83">
        <v>0.20697625318403728</v>
      </c>
      <c r="Y164" s="83">
        <v>0.78966348232940797</v>
      </c>
      <c r="Z164" s="83">
        <v>1.9740082202258433</v>
      </c>
      <c r="AA164">
        <v>0</v>
      </c>
      <c r="AB164" s="90">
        <v>0</v>
      </c>
      <c r="AC164" s="90">
        <v>7494.6666666666661</v>
      </c>
      <c r="AD164" s="90">
        <v>0</v>
      </c>
      <c r="AE164" s="90">
        <v>749.4666666666667</v>
      </c>
      <c r="AF164" s="90">
        <v>0</v>
      </c>
      <c r="AG164" s="90">
        <v>7494.6666666666661</v>
      </c>
      <c r="AH164" s="86">
        <v>22.222222222222221</v>
      </c>
      <c r="AI164">
        <v>6</v>
      </c>
      <c r="AJ164">
        <v>4</v>
      </c>
      <c r="AK164">
        <v>3</v>
      </c>
      <c r="AL164">
        <v>2</v>
      </c>
      <c r="AM164" t="s">
        <v>368</v>
      </c>
      <c r="AN164">
        <v>15</v>
      </c>
      <c r="AO164">
        <v>45</v>
      </c>
      <c r="AP164">
        <v>0</v>
      </c>
      <c r="AQ164">
        <v>3</v>
      </c>
      <c r="AR164">
        <v>10</v>
      </c>
      <c r="AS164" t="e">
        <v>#N/A</v>
      </c>
    </row>
    <row r="165" spans="1:45" customFormat="1">
      <c r="A165">
        <v>6.5</v>
      </c>
      <c r="B165" t="s">
        <v>467</v>
      </c>
      <c r="C165" t="s">
        <v>562</v>
      </c>
      <c r="D165">
        <v>0</v>
      </c>
      <c r="E165">
        <v>84</v>
      </c>
      <c r="F165" s="90">
        <v>367.92</v>
      </c>
      <c r="G165" s="90">
        <v>8176</v>
      </c>
      <c r="H165" s="80">
        <v>36.79</v>
      </c>
      <c r="I165" s="80">
        <v>817.6</v>
      </c>
      <c r="J165" s="80">
        <v>8888.89</v>
      </c>
      <c r="K165" s="80">
        <v>12163.82</v>
      </c>
      <c r="L165" s="80">
        <v>28816.87</v>
      </c>
      <c r="M165" s="80">
        <v>49869.59</v>
      </c>
      <c r="N165">
        <v>14</v>
      </c>
      <c r="O165" s="83">
        <v>1.2244647012097105</v>
      </c>
      <c r="P165" s="83">
        <v>3.6733941036291315</v>
      </c>
      <c r="Q165" s="83">
        <v>1.6885027334801932</v>
      </c>
      <c r="R165" s="83">
        <v>6.7552967982747809</v>
      </c>
      <c r="S165" s="83">
        <v>2.1755334064860263</v>
      </c>
      <c r="T165">
        <v>0</v>
      </c>
      <c r="U165">
        <v>1</v>
      </c>
      <c r="V165">
        <v>3</v>
      </c>
      <c r="W165" s="83">
        <v>0.32422080847846962</v>
      </c>
      <c r="X165" s="83">
        <v>9.6295629391871224E-2</v>
      </c>
      <c r="Y165" s="83">
        <v>0.81216486936964238</v>
      </c>
      <c r="Z165" s="83">
        <v>3.3669317135782557</v>
      </c>
      <c r="AA165">
        <v>0</v>
      </c>
      <c r="AB165" s="90">
        <v>0</v>
      </c>
      <c r="AC165" s="90">
        <v>8176</v>
      </c>
      <c r="AD165" s="90">
        <v>0</v>
      </c>
      <c r="AE165" s="90">
        <v>817.6</v>
      </c>
      <c r="AF165" s="90">
        <v>0</v>
      </c>
      <c r="AG165" s="90">
        <v>8176</v>
      </c>
      <c r="AH165" s="86">
        <v>22.222222222222221</v>
      </c>
      <c r="AI165">
        <v>6</v>
      </c>
      <c r="AJ165">
        <v>4</v>
      </c>
      <c r="AK165">
        <v>3</v>
      </c>
      <c r="AL165">
        <v>2</v>
      </c>
      <c r="AM165" t="s">
        <v>368</v>
      </c>
      <c r="AN165">
        <v>15</v>
      </c>
      <c r="AO165">
        <v>45</v>
      </c>
      <c r="AP165">
        <v>0</v>
      </c>
      <c r="AQ165">
        <v>3</v>
      </c>
      <c r="AR165">
        <v>10</v>
      </c>
      <c r="AS165" t="e">
        <v>#N/A</v>
      </c>
    </row>
    <row r="166" spans="1:45" customFormat="1">
      <c r="A166">
        <v>7.5</v>
      </c>
      <c r="B166" t="s">
        <v>468</v>
      </c>
      <c r="C166" t="s">
        <v>563</v>
      </c>
      <c r="D166">
        <v>0</v>
      </c>
      <c r="E166">
        <v>98</v>
      </c>
      <c r="F166" s="90">
        <v>429.24</v>
      </c>
      <c r="G166" s="90">
        <v>9538.6666666666661</v>
      </c>
      <c r="H166" s="80">
        <v>42.92</v>
      </c>
      <c r="I166" s="80">
        <v>953.87</v>
      </c>
      <c r="J166" s="80">
        <v>8888.89</v>
      </c>
      <c r="K166" s="80">
        <v>14191.13</v>
      </c>
      <c r="L166" s="80">
        <v>28816.87</v>
      </c>
      <c r="M166" s="80">
        <v>51896.89</v>
      </c>
      <c r="N166">
        <v>14</v>
      </c>
      <c r="O166" s="83">
        <v>2.2238974555077364</v>
      </c>
      <c r="P166" s="83">
        <v>6.6716923665232093</v>
      </c>
      <c r="Q166" s="83">
        <v>3.7131739245131214</v>
      </c>
      <c r="R166" s="83">
        <v>10.900037273941177</v>
      </c>
      <c r="S166" s="83">
        <v>1.7967626893205695</v>
      </c>
      <c r="T166">
        <v>0</v>
      </c>
      <c r="U166">
        <v>1</v>
      </c>
      <c r="V166">
        <v>3</v>
      </c>
      <c r="W166" s="83">
        <v>0.29852862142844733</v>
      </c>
      <c r="X166" s="83">
        <v>0.17115289376169718</v>
      </c>
      <c r="Y166" s="83">
        <v>0.4860065215647878</v>
      </c>
      <c r="Z166" s="83">
        <v>1.7442218759333414</v>
      </c>
      <c r="AA166">
        <v>0</v>
      </c>
      <c r="AB166" s="90">
        <v>0</v>
      </c>
      <c r="AC166" s="90">
        <v>9538.6666666666661</v>
      </c>
      <c r="AD166" s="90">
        <v>0</v>
      </c>
      <c r="AE166" s="90">
        <v>953.86666666666667</v>
      </c>
      <c r="AF166" s="90">
        <v>0</v>
      </c>
      <c r="AG166" s="90">
        <v>9538.6666666666661</v>
      </c>
      <c r="AH166" s="86">
        <v>22.222222222222221</v>
      </c>
      <c r="AI166">
        <v>6</v>
      </c>
      <c r="AJ166">
        <v>4</v>
      </c>
      <c r="AK166">
        <v>3</v>
      </c>
      <c r="AL166">
        <v>2</v>
      </c>
      <c r="AM166" t="s">
        <v>368</v>
      </c>
      <c r="AN166">
        <v>15</v>
      </c>
      <c r="AO166">
        <v>45</v>
      </c>
      <c r="AP166">
        <v>0</v>
      </c>
      <c r="AQ166">
        <v>3</v>
      </c>
      <c r="AR166">
        <v>10</v>
      </c>
      <c r="AS166" t="e">
        <v>#N/A</v>
      </c>
    </row>
    <row r="167" spans="1:45" customFormat="1">
      <c r="A167">
        <v>8.5</v>
      </c>
      <c r="B167" t="s">
        <v>484</v>
      </c>
      <c r="C167" t="s">
        <v>517</v>
      </c>
      <c r="D167">
        <v>0</v>
      </c>
      <c r="E167">
        <v>101</v>
      </c>
      <c r="F167" s="90">
        <v>442.38000000000005</v>
      </c>
      <c r="G167" s="90">
        <v>9830.6666666666679</v>
      </c>
      <c r="H167" s="80">
        <v>44.24</v>
      </c>
      <c r="I167" s="80">
        <v>983.07</v>
      </c>
      <c r="J167" s="80">
        <v>15555.56</v>
      </c>
      <c r="K167" s="80">
        <v>14625.55</v>
      </c>
      <c r="L167" s="80">
        <v>23540.080000000002</v>
      </c>
      <c r="M167" s="80">
        <v>53721.18</v>
      </c>
      <c r="N167">
        <v>14</v>
      </c>
      <c r="O167" s="83">
        <v>1.4392687646392082</v>
      </c>
      <c r="P167" s="83">
        <v>4.3178062939176245</v>
      </c>
      <c r="Q167" s="83">
        <v>3.2370125642137419</v>
      </c>
      <c r="R167" s="83">
        <v>7.3970409931624967</v>
      </c>
      <c r="S167" s="83">
        <v>1.3338861707403979</v>
      </c>
      <c r="T167">
        <v>0</v>
      </c>
      <c r="U167">
        <v>1</v>
      </c>
      <c r="V167">
        <v>3</v>
      </c>
      <c r="W167" s="83">
        <v>0.27508829573236437</v>
      </c>
      <c r="X167" s="83">
        <v>0.14022003680799791</v>
      </c>
      <c r="Y167" s="83">
        <v>0.61435687546973439</v>
      </c>
      <c r="Z167" s="83">
        <v>1.9618330018629249</v>
      </c>
      <c r="AA167">
        <v>0</v>
      </c>
      <c r="AB167" s="90">
        <v>0</v>
      </c>
      <c r="AC167" s="90">
        <v>9830.6666666666679</v>
      </c>
      <c r="AD167" s="90">
        <v>0</v>
      </c>
      <c r="AE167" s="90">
        <v>983.06666666666683</v>
      </c>
      <c r="AF167" s="90">
        <v>0</v>
      </c>
      <c r="AG167" s="90">
        <v>9830.6666666666679</v>
      </c>
      <c r="AH167" s="86">
        <v>22.222222222222221</v>
      </c>
      <c r="AI167">
        <v>6</v>
      </c>
      <c r="AJ167">
        <v>4</v>
      </c>
      <c r="AK167">
        <v>3</v>
      </c>
      <c r="AL167">
        <v>2</v>
      </c>
      <c r="AM167" t="s">
        <v>368</v>
      </c>
      <c r="AN167">
        <v>15</v>
      </c>
      <c r="AO167">
        <v>45</v>
      </c>
      <c r="AP167">
        <v>0</v>
      </c>
      <c r="AQ167">
        <v>3</v>
      </c>
      <c r="AR167">
        <v>10</v>
      </c>
      <c r="AS167" t="e">
        <v>#N/A</v>
      </c>
    </row>
    <row r="168" spans="1:45" customFormat="1">
      <c r="A168">
        <v>9.5</v>
      </c>
      <c r="B168" t="s">
        <v>455</v>
      </c>
      <c r="C168" t="s">
        <v>550</v>
      </c>
      <c r="D168">
        <v>0</v>
      </c>
      <c r="E168">
        <v>115</v>
      </c>
      <c r="F168" s="90">
        <v>503.70000000000005</v>
      </c>
      <c r="G168" s="90">
        <v>11193.333333333334</v>
      </c>
      <c r="H168" s="80">
        <v>50.37</v>
      </c>
      <c r="I168" s="80">
        <v>1119.33</v>
      </c>
      <c r="J168" s="80">
        <v>8888.89</v>
      </c>
      <c r="K168" s="80">
        <v>16652.849999999999</v>
      </c>
      <c r="L168" s="80">
        <v>21318.63</v>
      </c>
      <c r="M168" s="80">
        <v>46860.37</v>
      </c>
      <c r="N168">
        <v>14</v>
      </c>
      <c r="O168" s="83">
        <v>1.695165708908408</v>
      </c>
      <c r="P168" s="83">
        <v>5.0854971267252242</v>
      </c>
      <c r="Q168" s="83">
        <v>2.6340625838031162</v>
      </c>
      <c r="R168" s="83">
        <v>9.4881714208603896</v>
      </c>
      <c r="S168" s="83">
        <v>1.9306667798996158</v>
      </c>
      <c r="T168">
        <v>0</v>
      </c>
      <c r="U168">
        <v>1</v>
      </c>
      <c r="V168">
        <v>3</v>
      </c>
      <c r="W168" s="83">
        <v>0.35945892539724239</v>
      </c>
      <c r="X168" s="83">
        <v>0.20052173913747562</v>
      </c>
      <c r="Y168" s="83">
        <v>0.52248825594055515</v>
      </c>
      <c r="Z168" s="83">
        <v>1.7926182315364874</v>
      </c>
      <c r="AA168">
        <v>0</v>
      </c>
      <c r="AB168" s="90">
        <v>0</v>
      </c>
      <c r="AC168" s="90">
        <v>11193.333333333334</v>
      </c>
      <c r="AD168" s="90">
        <v>0</v>
      </c>
      <c r="AE168" s="90">
        <v>1119.3333333333335</v>
      </c>
      <c r="AF168" s="90">
        <v>0</v>
      </c>
      <c r="AG168" s="90">
        <v>11193.333333333334</v>
      </c>
      <c r="AH168" s="86">
        <v>22.222222222222221</v>
      </c>
      <c r="AI168">
        <v>6</v>
      </c>
      <c r="AJ168">
        <v>4</v>
      </c>
      <c r="AK168">
        <v>3</v>
      </c>
      <c r="AL168">
        <v>2</v>
      </c>
      <c r="AM168" t="s">
        <v>368</v>
      </c>
      <c r="AN168">
        <v>15</v>
      </c>
      <c r="AO168">
        <v>45</v>
      </c>
      <c r="AP168">
        <v>0</v>
      </c>
      <c r="AQ168">
        <v>3</v>
      </c>
      <c r="AR168">
        <v>10</v>
      </c>
      <c r="AS168" t="e">
        <v>#N/A</v>
      </c>
    </row>
    <row r="169" spans="1:45" customFormat="1">
      <c r="A169">
        <v>10.5</v>
      </c>
      <c r="B169" t="s">
        <v>485</v>
      </c>
      <c r="C169" t="s">
        <v>518</v>
      </c>
      <c r="D169">
        <v>0</v>
      </c>
      <c r="E169">
        <v>124</v>
      </c>
      <c r="F169" s="90">
        <v>543.12</v>
      </c>
      <c r="G169" s="90">
        <v>12069.333333333332</v>
      </c>
      <c r="H169" s="80">
        <v>54.31</v>
      </c>
      <c r="I169" s="80">
        <v>1206.93</v>
      </c>
      <c r="J169" s="80">
        <v>15555.56</v>
      </c>
      <c r="K169" s="80">
        <v>17956.12</v>
      </c>
      <c r="L169" s="80">
        <v>23540.080000000002</v>
      </c>
      <c r="M169" s="80">
        <v>57051.75</v>
      </c>
      <c r="N169">
        <v>14</v>
      </c>
      <c r="O169" s="83">
        <v>2.080114850690165</v>
      </c>
      <c r="P169" s="83">
        <v>6.2403445520704945</v>
      </c>
      <c r="Q169" s="83">
        <v>4.7069387053021012</v>
      </c>
      <c r="R169" s="83">
        <v>10.513895391575732</v>
      </c>
      <c r="S169" s="83">
        <v>1.3257756139975008</v>
      </c>
      <c r="T169">
        <v>0</v>
      </c>
      <c r="U169">
        <v>1</v>
      </c>
      <c r="V169">
        <v>3</v>
      </c>
      <c r="W169" s="83">
        <v>0.38765128100243007</v>
      </c>
      <c r="X169" s="83">
        <v>0.19826436393893204</v>
      </c>
      <c r="Y169" s="83">
        <v>0.85964648503449426</v>
      </c>
      <c r="Z169" s="83">
        <v>1.9552241930972105</v>
      </c>
      <c r="AA169">
        <v>0</v>
      </c>
      <c r="AB169" s="90">
        <v>0</v>
      </c>
      <c r="AC169" s="90">
        <v>12069.333333333332</v>
      </c>
      <c r="AD169" s="90">
        <v>0</v>
      </c>
      <c r="AE169" s="90">
        <v>1206.9333333333332</v>
      </c>
      <c r="AF169" s="90">
        <v>0</v>
      </c>
      <c r="AG169" s="90">
        <v>12069.333333333332</v>
      </c>
      <c r="AH169" s="86">
        <v>22.222222222222221</v>
      </c>
      <c r="AI169">
        <v>6</v>
      </c>
      <c r="AJ169">
        <v>4</v>
      </c>
      <c r="AK169">
        <v>3</v>
      </c>
      <c r="AL169">
        <v>2</v>
      </c>
      <c r="AM169" t="s">
        <v>368</v>
      </c>
      <c r="AN169">
        <v>15</v>
      </c>
      <c r="AO169">
        <v>45</v>
      </c>
      <c r="AP169">
        <v>0</v>
      </c>
      <c r="AQ169">
        <v>3</v>
      </c>
      <c r="AR169">
        <v>10</v>
      </c>
      <c r="AS169" t="e">
        <v>#N/A</v>
      </c>
    </row>
    <row r="170" spans="1:45" customFormat="1">
      <c r="A170">
        <v>11.5</v>
      </c>
      <c r="B170" t="s">
        <v>456</v>
      </c>
      <c r="C170" t="s">
        <v>551</v>
      </c>
      <c r="D170">
        <v>0</v>
      </c>
      <c r="E170">
        <v>130</v>
      </c>
      <c r="F170" s="90">
        <v>569.4</v>
      </c>
      <c r="G170" s="90">
        <v>12653.333333333332</v>
      </c>
      <c r="H170" s="80">
        <v>56.94</v>
      </c>
      <c r="I170" s="80">
        <v>1265.33</v>
      </c>
      <c r="J170" s="80">
        <v>8888.89</v>
      </c>
      <c r="K170" s="80">
        <v>18824.96</v>
      </c>
      <c r="L170" s="80">
        <v>21318.63</v>
      </c>
      <c r="M170" s="80">
        <v>49032.49</v>
      </c>
      <c r="N170">
        <v>14</v>
      </c>
      <c r="O170" s="83">
        <v>1.3377154216819889</v>
      </c>
      <c r="P170" s="83">
        <v>4.0131462650459664</v>
      </c>
      <c r="Q170" s="83">
        <v>2.9867972400097011</v>
      </c>
      <c r="R170" s="83">
        <v>6.5366065250075813</v>
      </c>
      <c r="S170" s="83">
        <v>1.3436286237605239</v>
      </c>
      <c r="T170">
        <v>0</v>
      </c>
      <c r="U170">
        <v>1</v>
      </c>
      <c r="V170">
        <v>3</v>
      </c>
      <c r="W170" s="83">
        <v>0.34223301507138643</v>
      </c>
      <c r="X170" s="83">
        <v>0.15196255975753295</v>
      </c>
      <c r="Y170" s="83">
        <v>0.83593661051768176</v>
      </c>
      <c r="Z170" s="83">
        <v>2.2520877222484503</v>
      </c>
      <c r="AA170">
        <v>0</v>
      </c>
      <c r="AB170" s="90">
        <v>0</v>
      </c>
      <c r="AC170" s="90">
        <v>12653.333333333332</v>
      </c>
      <c r="AD170" s="90">
        <v>0</v>
      </c>
      <c r="AE170" s="90">
        <v>1265.3333333333333</v>
      </c>
      <c r="AF170" s="90">
        <v>0</v>
      </c>
      <c r="AG170" s="90">
        <v>12653.333333333332</v>
      </c>
      <c r="AH170" s="86">
        <v>22.222222222222221</v>
      </c>
      <c r="AI170">
        <v>6</v>
      </c>
      <c r="AJ170">
        <v>4</v>
      </c>
      <c r="AK170">
        <v>3</v>
      </c>
      <c r="AL170">
        <v>2</v>
      </c>
      <c r="AM170" t="s">
        <v>368</v>
      </c>
      <c r="AN170">
        <v>15</v>
      </c>
      <c r="AO170">
        <v>45</v>
      </c>
      <c r="AP170">
        <v>0</v>
      </c>
      <c r="AQ170">
        <v>3</v>
      </c>
      <c r="AR170">
        <v>10</v>
      </c>
      <c r="AS170" t="e">
        <v>#N/A</v>
      </c>
    </row>
    <row r="171" spans="1:45" customFormat="1">
      <c r="A171">
        <v>12.5</v>
      </c>
      <c r="B171" t="s">
        <v>458</v>
      </c>
      <c r="C171" t="s">
        <v>553</v>
      </c>
      <c r="D171">
        <v>0</v>
      </c>
      <c r="E171">
        <v>150</v>
      </c>
      <c r="F171" s="90">
        <v>657</v>
      </c>
      <c r="G171" s="90">
        <v>14600</v>
      </c>
      <c r="H171" s="80">
        <v>65.7</v>
      </c>
      <c r="I171" s="80">
        <v>1460</v>
      </c>
      <c r="J171" s="80">
        <v>8888.89</v>
      </c>
      <c r="K171" s="80">
        <v>21721.11</v>
      </c>
      <c r="L171" s="80">
        <v>21318.63</v>
      </c>
      <c r="M171" s="80">
        <v>51928.63</v>
      </c>
      <c r="N171">
        <v>14</v>
      </c>
      <c r="O171" s="83">
        <v>2.5316474541556224</v>
      </c>
      <c r="P171" s="83">
        <v>7.5949423624668668</v>
      </c>
      <c r="Q171" s="83">
        <v>4.6333283346514857</v>
      </c>
      <c r="R171" s="83">
        <v>14.311914035757574</v>
      </c>
      <c r="S171" s="83">
        <v>1.6391979617904957</v>
      </c>
      <c r="T171">
        <v>0</v>
      </c>
      <c r="U171">
        <v>1</v>
      </c>
      <c r="V171">
        <v>3</v>
      </c>
      <c r="W171" s="83">
        <v>0.36339659711673244</v>
      </c>
      <c r="X171" s="83">
        <v>0.12166630287036585</v>
      </c>
      <c r="Y171" s="83">
        <v>0.76352397445707276</v>
      </c>
      <c r="Z171" s="83">
        <v>2.9868302771057951</v>
      </c>
      <c r="AA171">
        <v>0</v>
      </c>
      <c r="AB171" s="90">
        <v>0</v>
      </c>
      <c r="AC171" s="90">
        <v>14600</v>
      </c>
      <c r="AD171" s="90">
        <v>0</v>
      </c>
      <c r="AE171" s="90">
        <v>1460</v>
      </c>
      <c r="AF171" s="90">
        <v>0</v>
      </c>
      <c r="AG171" s="90">
        <v>14600</v>
      </c>
      <c r="AH171" s="86">
        <v>22.222222222222221</v>
      </c>
      <c r="AI171">
        <v>6</v>
      </c>
      <c r="AJ171">
        <v>4</v>
      </c>
      <c r="AK171">
        <v>3</v>
      </c>
      <c r="AL171">
        <v>2</v>
      </c>
      <c r="AM171" t="s">
        <v>368</v>
      </c>
      <c r="AN171">
        <v>15</v>
      </c>
      <c r="AO171">
        <v>45</v>
      </c>
      <c r="AP171">
        <v>0</v>
      </c>
      <c r="AQ171">
        <v>3</v>
      </c>
      <c r="AR171">
        <v>10</v>
      </c>
      <c r="AS171" t="e">
        <v>#N/A</v>
      </c>
    </row>
    <row r="172" spans="1:45" customFormat="1">
      <c r="A172">
        <v>13.5</v>
      </c>
      <c r="B172" t="s">
        <v>469</v>
      </c>
      <c r="C172" t="s">
        <v>564</v>
      </c>
      <c r="D172">
        <v>0</v>
      </c>
      <c r="E172">
        <v>154</v>
      </c>
      <c r="F172" s="90">
        <v>674.52</v>
      </c>
      <c r="G172" s="90">
        <v>14989.333333333332</v>
      </c>
      <c r="H172" s="80">
        <v>67.45</v>
      </c>
      <c r="I172" s="80">
        <v>1498.93</v>
      </c>
      <c r="J172" s="80">
        <v>8888.89</v>
      </c>
      <c r="K172" s="80">
        <v>22300.34</v>
      </c>
      <c r="L172" s="80">
        <v>28816.87</v>
      </c>
      <c r="M172" s="80">
        <v>60006.11</v>
      </c>
      <c r="N172">
        <v>14</v>
      </c>
      <c r="O172" s="83">
        <v>3.6007507205248923</v>
      </c>
      <c r="P172" s="83">
        <v>10.802252161574676</v>
      </c>
      <c r="Q172" s="83">
        <v>6.2371299705606473</v>
      </c>
      <c r="R172" s="83">
        <v>19.026120482869381</v>
      </c>
      <c r="S172" s="83">
        <v>1.7319267375477949</v>
      </c>
      <c r="T172">
        <v>0</v>
      </c>
      <c r="U172">
        <v>1</v>
      </c>
      <c r="V172">
        <v>3</v>
      </c>
      <c r="W172" s="83">
        <v>1.0498994307373311</v>
      </c>
      <c r="X172" s="83">
        <v>0.49994461174499871</v>
      </c>
      <c r="Y172" s="83">
        <v>1.9072488832156098</v>
      </c>
      <c r="Z172" s="83">
        <v>2.100031495634644</v>
      </c>
      <c r="AA172">
        <v>1</v>
      </c>
      <c r="AB172" s="90">
        <v>0</v>
      </c>
      <c r="AC172" s="90">
        <v>14989.333333333332</v>
      </c>
      <c r="AD172" s="90">
        <v>0</v>
      </c>
      <c r="AE172" s="90">
        <v>1498.9333333333334</v>
      </c>
      <c r="AF172" s="90">
        <v>14989.333333333332</v>
      </c>
      <c r="AG172" s="90">
        <v>0</v>
      </c>
      <c r="AH172" s="86">
        <v>22.222222222222221</v>
      </c>
      <c r="AI172">
        <v>6</v>
      </c>
      <c r="AJ172">
        <v>4</v>
      </c>
      <c r="AK172">
        <v>3</v>
      </c>
      <c r="AL172">
        <v>2</v>
      </c>
      <c r="AM172" t="s">
        <v>368</v>
      </c>
      <c r="AN172">
        <v>15</v>
      </c>
      <c r="AO172">
        <v>45</v>
      </c>
      <c r="AP172">
        <v>0</v>
      </c>
      <c r="AQ172">
        <v>3</v>
      </c>
      <c r="AR172">
        <v>10</v>
      </c>
      <c r="AS172" t="e">
        <v>#N/A</v>
      </c>
    </row>
    <row r="173" spans="1:45" customFormat="1">
      <c r="A173">
        <v>14.5</v>
      </c>
      <c r="B173" t="s">
        <v>470</v>
      </c>
      <c r="C173" t="s">
        <v>565</v>
      </c>
      <c r="D173">
        <v>0</v>
      </c>
      <c r="E173">
        <v>168</v>
      </c>
      <c r="F173" s="90">
        <v>735.84</v>
      </c>
      <c r="G173" s="90">
        <v>16352</v>
      </c>
      <c r="H173" s="80">
        <v>73.58</v>
      </c>
      <c r="I173" s="80">
        <v>1635.2</v>
      </c>
      <c r="J173" s="80">
        <v>8888.89</v>
      </c>
      <c r="K173" s="80">
        <v>24327.65</v>
      </c>
      <c r="L173" s="80">
        <v>28816.87</v>
      </c>
      <c r="M173" s="80">
        <v>62033.41</v>
      </c>
      <c r="N173">
        <v>14</v>
      </c>
      <c r="O173" s="83">
        <v>3.0216485449776802</v>
      </c>
      <c r="P173" s="83">
        <v>9.0649456349330411</v>
      </c>
      <c r="Q173" s="83">
        <v>4.7954596907091975</v>
      </c>
      <c r="R173" s="83">
        <v>14.491473404882086</v>
      </c>
      <c r="S173" s="83">
        <v>1.8903183885573298</v>
      </c>
      <c r="T173">
        <v>0</v>
      </c>
      <c r="U173">
        <v>1</v>
      </c>
      <c r="V173">
        <v>3</v>
      </c>
      <c r="W173" s="83">
        <v>0.34121859937577276</v>
      </c>
      <c r="X173" s="83">
        <v>7.9921643818856983E-2</v>
      </c>
      <c r="Y173" s="83">
        <v>1.118049558618373</v>
      </c>
      <c r="Z173" s="83">
        <v>4.269414179582534</v>
      </c>
      <c r="AA173">
        <v>0</v>
      </c>
      <c r="AB173" s="90">
        <v>0</v>
      </c>
      <c r="AC173" s="90">
        <v>16352</v>
      </c>
      <c r="AD173" s="90">
        <v>0</v>
      </c>
      <c r="AE173" s="90">
        <v>1635.2</v>
      </c>
      <c r="AF173" s="90">
        <v>0</v>
      </c>
      <c r="AG173" s="90">
        <v>16352</v>
      </c>
      <c r="AH173" s="86">
        <v>22.222222222222221</v>
      </c>
      <c r="AI173">
        <v>6</v>
      </c>
      <c r="AJ173">
        <v>4</v>
      </c>
      <c r="AK173">
        <v>3</v>
      </c>
      <c r="AL173">
        <v>2</v>
      </c>
      <c r="AM173" t="s">
        <v>368</v>
      </c>
      <c r="AN173">
        <v>15</v>
      </c>
      <c r="AO173">
        <v>45</v>
      </c>
      <c r="AP173">
        <v>0</v>
      </c>
      <c r="AQ173">
        <v>3</v>
      </c>
      <c r="AR173">
        <v>10</v>
      </c>
      <c r="AS173" t="e">
        <v>#N/A</v>
      </c>
    </row>
    <row r="174" spans="1:45" customFormat="1">
      <c r="A174">
        <v>15.5</v>
      </c>
      <c r="B174" t="s">
        <v>475</v>
      </c>
      <c r="C174" t="s">
        <v>570</v>
      </c>
      <c r="D174">
        <v>0</v>
      </c>
      <c r="E174">
        <v>175</v>
      </c>
      <c r="F174" s="90">
        <v>766.5</v>
      </c>
      <c r="G174" s="90">
        <v>17033.333333333332</v>
      </c>
      <c r="H174" s="80">
        <v>76.650000000000006</v>
      </c>
      <c r="I174" s="80">
        <v>1703.33</v>
      </c>
      <c r="J174" s="80">
        <v>8888.89</v>
      </c>
      <c r="K174" s="80">
        <v>25341.3</v>
      </c>
      <c r="L174" s="80">
        <v>28816.87</v>
      </c>
      <c r="M174" s="80">
        <v>63047.06</v>
      </c>
      <c r="N174">
        <v>14</v>
      </c>
      <c r="O174" s="83">
        <v>2.229646430985742</v>
      </c>
      <c r="P174" s="83">
        <v>6.688939292957226</v>
      </c>
      <c r="Q174" s="83">
        <v>4.2358239672683382</v>
      </c>
      <c r="R174" s="83">
        <v>11.612861698471193</v>
      </c>
      <c r="S174" s="83">
        <v>1.5791353334427847</v>
      </c>
      <c r="T174">
        <v>0</v>
      </c>
      <c r="U174">
        <v>1</v>
      </c>
      <c r="V174">
        <v>3</v>
      </c>
      <c r="W174" s="83">
        <v>0.32709075624360584</v>
      </c>
      <c r="X174" s="83">
        <v>0.10582101394659542</v>
      </c>
      <c r="Y174" s="83">
        <v>0.72938075135840785</v>
      </c>
      <c r="Z174" s="83">
        <v>3.0909811203347419</v>
      </c>
      <c r="AA174">
        <v>0</v>
      </c>
      <c r="AB174" s="90">
        <v>0</v>
      </c>
      <c r="AC174" s="90">
        <v>17033.333333333332</v>
      </c>
      <c r="AD174" s="90">
        <v>0</v>
      </c>
      <c r="AE174" s="90">
        <v>1703.3333333333333</v>
      </c>
      <c r="AF174" s="90">
        <v>0</v>
      </c>
      <c r="AG174" s="90">
        <v>17033.333333333332</v>
      </c>
      <c r="AH174" s="86">
        <v>22.222222222222221</v>
      </c>
      <c r="AI174">
        <v>6</v>
      </c>
      <c r="AJ174">
        <v>4</v>
      </c>
      <c r="AK174">
        <v>3</v>
      </c>
      <c r="AL174">
        <v>2</v>
      </c>
      <c r="AM174" t="s">
        <v>368</v>
      </c>
      <c r="AN174">
        <v>15</v>
      </c>
      <c r="AO174">
        <v>45</v>
      </c>
      <c r="AP174">
        <v>0</v>
      </c>
      <c r="AQ174">
        <v>3</v>
      </c>
      <c r="AR174">
        <v>10</v>
      </c>
      <c r="AS174" t="e">
        <v>#N/A</v>
      </c>
    </row>
    <row r="175" spans="1:45" customFormat="1">
      <c r="A175">
        <v>16.5</v>
      </c>
      <c r="B175" t="s">
        <v>459</v>
      </c>
      <c r="C175" t="s">
        <v>554</v>
      </c>
      <c r="D175">
        <v>0</v>
      </c>
      <c r="E175">
        <v>183</v>
      </c>
      <c r="F175" s="90">
        <v>801.54</v>
      </c>
      <c r="G175" s="90">
        <v>17812</v>
      </c>
      <c r="H175" s="80">
        <v>80.150000000000006</v>
      </c>
      <c r="I175" s="80">
        <v>1781.2</v>
      </c>
      <c r="J175" s="80">
        <v>8888.89</v>
      </c>
      <c r="K175" s="80">
        <v>26499.759999999998</v>
      </c>
      <c r="L175" s="80">
        <v>21318.63</v>
      </c>
      <c r="M175" s="80">
        <v>56707.28</v>
      </c>
      <c r="N175">
        <v>14</v>
      </c>
      <c r="O175" s="83">
        <v>1.3579347128906967</v>
      </c>
      <c r="P175" s="83">
        <v>4.0738041386720898</v>
      </c>
      <c r="Q175" s="83">
        <v>2.5788031801593316</v>
      </c>
      <c r="R175" s="83">
        <v>7.7774075794502897</v>
      </c>
      <c r="S175" s="83">
        <v>1.5797266615827539</v>
      </c>
      <c r="T175">
        <v>0</v>
      </c>
      <c r="U175">
        <v>1</v>
      </c>
      <c r="V175">
        <v>3</v>
      </c>
      <c r="W175" s="83">
        <v>0.39603023224927825</v>
      </c>
      <c r="X175" s="83">
        <v>0.17429127114006909</v>
      </c>
      <c r="Y175" s="83">
        <v>0.92483313023914904</v>
      </c>
      <c r="Z175" s="83">
        <v>2.2722321643463643</v>
      </c>
      <c r="AA175">
        <v>0</v>
      </c>
      <c r="AB175" s="90">
        <v>0</v>
      </c>
      <c r="AC175" s="90">
        <v>17812</v>
      </c>
      <c r="AD175" s="90">
        <v>0</v>
      </c>
      <c r="AE175" s="90">
        <v>1781.2</v>
      </c>
      <c r="AF175" s="90">
        <v>0</v>
      </c>
      <c r="AG175" s="90">
        <v>17812</v>
      </c>
      <c r="AH175" s="86">
        <v>22.222222222222221</v>
      </c>
      <c r="AI175">
        <v>6</v>
      </c>
      <c r="AJ175">
        <v>4</v>
      </c>
      <c r="AK175">
        <v>3</v>
      </c>
      <c r="AL175">
        <v>2</v>
      </c>
      <c r="AM175" t="s">
        <v>368</v>
      </c>
      <c r="AN175">
        <v>15</v>
      </c>
      <c r="AO175">
        <v>45</v>
      </c>
      <c r="AP175">
        <v>0</v>
      </c>
      <c r="AQ175">
        <v>3</v>
      </c>
      <c r="AR175">
        <v>10</v>
      </c>
      <c r="AS175" t="e">
        <v>#N/A</v>
      </c>
    </row>
    <row r="176" spans="1:45" customFormat="1">
      <c r="A176">
        <v>17.5</v>
      </c>
      <c r="B176" t="s">
        <v>471</v>
      </c>
      <c r="C176" t="s">
        <v>566</v>
      </c>
      <c r="D176">
        <v>0</v>
      </c>
      <c r="E176">
        <v>185</v>
      </c>
      <c r="F176" s="90">
        <v>810.3</v>
      </c>
      <c r="G176" s="90">
        <v>18006.666666666664</v>
      </c>
      <c r="H176" s="80">
        <v>81.03</v>
      </c>
      <c r="I176" s="80">
        <v>1800.67</v>
      </c>
      <c r="J176" s="80">
        <v>8888.89</v>
      </c>
      <c r="K176" s="80">
        <v>26789.37</v>
      </c>
      <c r="L176" s="80">
        <v>28816.87</v>
      </c>
      <c r="M176" s="80">
        <v>64495.14</v>
      </c>
      <c r="N176">
        <v>14</v>
      </c>
      <c r="O176" s="83">
        <v>2.229646430985742</v>
      </c>
      <c r="P176" s="83">
        <v>6.688939292957226</v>
      </c>
      <c r="Q176" s="83">
        <v>4.2358239672683382</v>
      </c>
      <c r="R176" s="83">
        <v>11.612861698471193</v>
      </c>
      <c r="S176" s="83">
        <v>1.5791353334427847</v>
      </c>
      <c r="T176">
        <v>0</v>
      </c>
      <c r="U176">
        <v>1</v>
      </c>
      <c r="V176">
        <v>3</v>
      </c>
      <c r="W176" s="83">
        <v>0.32709075624360584</v>
      </c>
      <c r="X176" s="83">
        <v>0.10582101394659542</v>
      </c>
      <c r="Y176" s="83">
        <v>0.72938075135840785</v>
      </c>
      <c r="Z176" s="83">
        <v>3.0909811203347419</v>
      </c>
      <c r="AA176">
        <v>0</v>
      </c>
      <c r="AB176" s="90">
        <v>0</v>
      </c>
      <c r="AC176" s="90">
        <v>18006.666666666664</v>
      </c>
      <c r="AD176" s="90">
        <v>0</v>
      </c>
      <c r="AE176" s="90">
        <v>1800.6666666666665</v>
      </c>
      <c r="AF176" s="90">
        <v>0</v>
      </c>
      <c r="AG176" s="90">
        <v>18006.666666666664</v>
      </c>
      <c r="AH176" s="86">
        <v>22.222222222222221</v>
      </c>
      <c r="AI176">
        <v>6</v>
      </c>
      <c r="AJ176">
        <v>4</v>
      </c>
      <c r="AK176">
        <v>3</v>
      </c>
      <c r="AL176">
        <v>2</v>
      </c>
      <c r="AM176" t="s">
        <v>368</v>
      </c>
      <c r="AN176">
        <v>15</v>
      </c>
      <c r="AO176">
        <v>45</v>
      </c>
      <c r="AP176">
        <v>0</v>
      </c>
      <c r="AQ176">
        <v>3</v>
      </c>
      <c r="AR176">
        <v>10</v>
      </c>
      <c r="AS176" t="e">
        <v>#N/A</v>
      </c>
    </row>
    <row r="177" spans="1:45" customFormat="1">
      <c r="A177">
        <v>18.5</v>
      </c>
      <c r="B177" t="s">
        <v>472</v>
      </c>
      <c r="C177" t="s">
        <v>567</v>
      </c>
      <c r="D177">
        <v>0</v>
      </c>
      <c r="E177">
        <v>185</v>
      </c>
      <c r="F177" s="90">
        <v>810.3</v>
      </c>
      <c r="G177" s="90">
        <v>18006.666666666664</v>
      </c>
      <c r="H177" s="80">
        <v>81.03</v>
      </c>
      <c r="I177" s="80">
        <v>1800.67</v>
      </c>
      <c r="J177" s="80">
        <v>8888.89</v>
      </c>
      <c r="K177" s="80">
        <v>26789.37</v>
      </c>
      <c r="L177" s="80">
        <v>28816.87</v>
      </c>
      <c r="M177" s="80">
        <v>64495.14</v>
      </c>
      <c r="N177">
        <v>14</v>
      </c>
      <c r="O177" s="83">
        <v>2.229646430985742</v>
      </c>
      <c r="P177" s="83">
        <v>6.688939292957226</v>
      </c>
      <c r="Q177" s="83">
        <v>4.2358239672683382</v>
      </c>
      <c r="R177" s="83">
        <v>11.612861698471193</v>
      </c>
      <c r="S177" s="83">
        <v>1.5791353334427847</v>
      </c>
      <c r="T177">
        <v>0</v>
      </c>
      <c r="U177">
        <v>1</v>
      </c>
      <c r="V177">
        <v>3</v>
      </c>
      <c r="W177" s="83">
        <v>0.32709075624360584</v>
      </c>
      <c r="X177" s="83">
        <v>0.10582101394659542</v>
      </c>
      <c r="Y177" s="83">
        <v>0.72938075135840785</v>
      </c>
      <c r="Z177" s="83">
        <v>3.0909811203347419</v>
      </c>
      <c r="AA177">
        <v>0</v>
      </c>
      <c r="AB177" s="90">
        <v>0</v>
      </c>
      <c r="AC177" s="90">
        <v>18006.666666666664</v>
      </c>
      <c r="AD177" s="90">
        <v>0</v>
      </c>
      <c r="AE177" s="90">
        <v>1800.6666666666665</v>
      </c>
      <c r="AF177" s="90">
        <v>0</v>
      </c>
      <c r="AG177" s="90">
        <v>18006.666666666664</v>
      </c>
      <c r="AH177" s="86">
        <v>22.222222222222221</v>
      </c>
      <c r="AI177">
        <v>6</v>
      </c>
      <c r="AJ177">
        <v>4</v>
      </c>
      <c r="AK177">
        <v>3</v>
      </c>
      <c r="AL177">
        <v>2</v>
      </c>
      <c r="AM177" t="s">
        <v>368</v>
      </c>
      <c r="AN177">
        <v>15</v>
      </c>
      <c r="AO177">
        <v>45</v>
      </c>
      <c r="AP177">
        <v>0</v>
      </c>
      <c r="AQ177">
        <v>3</v>
      </c>
      <c r="AR177">
        <v>10</v>
      </c>
      <c r="AS177" t="e">
        <v>#N/A</v>
      </c>
    </row>
    <row r="178" spans="1:45" customFormat="1">
      <c r="A178">
        <v>19.5</v>
      </c>
      <c r="B178" t="s">
        <v>460</v>
      </c>
      <c r="C178" t="s">
        <v>555</v>
      </c>
      <c r="D178">
        <v>0</v>
      </c>
      <c r="E178">
        <v>188</v>
      </c>
      <c r="F178" s="90">
        <v>823.44</v>
      </c>
      <c r="G178" s="90">
        <v>18298.666666666668</v>
      </c>
      <c r="H178" s="80">
        <v>82.34</v>
      </c>
      <c r="I178" s="80">
        <v>1829.87</v>
      </c>
      <c r="J178" s="80">
        <v>8888.89</v>
      </c>
      <c r="K178" s="80">
        <v>27223.8</v>
      </c>
      <c r="L178" s="80">
        <v>21318.63</v>
      </c>
      <c r="M178" s="80">
        <v>57431.32</v>
      </c>
      <c r="N178">
        <v>14</v>
      </c>
      <c r="O178" s="83">
        <v>1.1308597012970287</v>
      </c>
      <c r="P178" s="83">
        <v>3.3925791038910864</v>
      </c>
      <c r="Q178" s="83">
        <v>0.66912196677526459</v>
      </c>
      <c r="R178" s="83">
        <v>9.9068864375413668</v>
      </c>
      <c r="S178" s="83">
        <v>5.070195378939844</v>
      </c>
      <c r="T178">
        <v>0</v>
      </c>
      <c r="U178">
        <v>1</v>
      </c>
      <c r="V178">
        <v>3</v>
      </c>
      <c r="W178" s="83">
        <v>8.7884437174488295E-2</v>
      </c>
      <c r="X178" s="83">
        <v>4.710254690670055E-2</v>
      </c>
      <c r="Y178" s="83">
        <v>0.13036864050309482</v>
      </c>
      <c r="Z178" s="83">
        <v>1.865810724599827</v>
      </c>
      <c r="AA178">
        <v>0</v>
      </c>
      <c r="AB178" s="90">
        <v>0</v>
      </c>
      <c r="AC178" s="90">
        <v>18298.666666666668</v>
      </c>
      <c r="AD178" s="90">
        <v>0</v>
      </c>
      <c r="AE178" s="90">
        <v>1829.8666666666668</v>
      </c>
      <c r="AF178" s="90">
        <v>0</v>
      </c>
      <c r="AG178" s="90">
        <v>18298.666666666668</v>
      </c>
      <c r="AH178" s="86">
        <v>22.222222222222221</v>
      </c>
      <c r="AI178">
        <v>6</v>
      </c>
      <c r="AJ178">
        <v>4</v>
      </c>
      <c r="AK178">
        <v>3</v>
      </c>
      <c r="AL178">
        <v>2</v>
      </c>
      <c r="AM178" t="s">
        <v>368</v>
      </c>
      <c r="AN178">
        <v>15</v>
      </c>
      <c r="AO178">
        <v>45</v>
      </c>
      <c r="AP178">
        <v>0</v>
      </c>
      <c r="AQ178">
        <v>3</v>
      </c>
      <c r="AR178">
        <v>10</v>
      </c>
      <c r="AS178" t="e">
        <v>#N/A</v>
      </c>
    </row>
    <row r="179" spans="1:45" customFormat="1">
      <c r="A179">
        <v>20.5</v>
      </c>
      <c r="B179" t="s">
        <v>457</v>
      </c>
      <c r="C179" t="s">
        <v>552</v>
      </c>
      <c r="D179">
        <v>0</v>
      </c>
      <c r="E179">
        <v>189</v>
      </c>
      <c r="F179" s="90">
        <v>827.82</v>
      </c>
      <c r="G179" s="90">
        <v>18396</v>
      </c>
      <c r="H179" s="80">
        <v>82.78</v>
      </c>
      <c r="I179" s="80">
        <v>1839.6</v>
      </c>
      <c r="J179" s="80">
        <v>8888.89</v>
      </c>
      <c r="K179" s="80">
        <v>27368.6</v>
      </c>
      <c r="L179" s="80">
        <v>21318.63</v>
      </c>
      <c r="M179" s="80">
        <v>57576.12</v>
      </c>
      <c r="N179">
        <v>14</v>
      </c>
      <c r="O179" s="83">
        <v>2.5886509903748878</v>
      </c>
      <c r="P179" s="83">
        <v>7.7659529711246629</v>
      </c>
      <c r="Q179" s="83">
        <v>5.0279236255858786</v>
      </c>
      <c r="R179" s="83">
        <v>13.531628611086845</v>
      </c>
      <c r="S179" s="83">
        <v>1.5445646253665468</v>
      </c>
      <c r="T179">
        <v>0</v>
      </c>
      <c r="U179">
        <v>1</v>
      </c>
      <c r="V179">
        <v>3</v>
      </c>
      <c r="W179" s="83">
        <v>1.2324401810210144</v>
      </c>
      <c r="X179" s="83">
        <v>0.48173088126548014</v>
      </c>
      <c r="Y179" s="83">
        <v>3.3276130548386353</v>
      </c>
      <c r="Z179" s="83">
        <v>2.5583582638162263</v>
      </c>
      <c r="AA179">
        <v>1</v>
      </c>
      <c r="AB179" s="90">
        <v>0</v>
      </c>
      <c r="AC179" s="90">
        <v>18396</v>
      </c>
      <c r="AD179" s="90">
        <v>0</v>
      </c>
      <c r="AE179" s="90">
        <v>1839.6000000000001</v>
      </c>
      <c r="AF179" s="90">
        <v>18396</v>
      </c>
      <c r="AG179" s="90">
        <v>0</v>
      </c>
      <c r="AH179" s="86">
        <v>22.222222222222221</v>
      </c>
      <c r="AI179">
        <v>6</v>
      </c>
      <c r="AJ179">
        <v>4</v>
      </c>
      <c r="AK179">
        <v>3</v>
      </c>
      <c r="AL179">
        <v>2</v>
      </c>
      <c r="AM179" t="s">
        <v>368</v>
      </c>
      <c r="AN179">
        <v>15</v>
      </c>
      <c r="AO179">
        <v>45</v>
      </c>
      <c r="AP179">
        <v>0</v>
      </c>
      <c r="AQ179">
        <v>3</v>
      </c>
      <c r="AR179">
        <v>10</v>
      </c>
      <c r="AS179" t="e">
        <v>#N/A</v>
      </c>
    </row>
    <row r="180" spans="1:45" customFormat="1">
      <c r="A180">
        <v>21.5</v>
      </c>
      <c r="B180" t="s">
        <v>486</v>
      </c>
      <c r="C180" t="s">
        <v>519</v>
      </c>
      <c r="D180">
        <v>0</v>
      </c>
      <c r="E180">
        <v>191</v>
      </c>
      <c r="F180" s="90">
        <v>836.58</v>
      </c>
      <c r="G180" s="90">
        <v>18590.666666666668</v>
      </c>
      <c r="H180" s="80">
        <v>83.66</v>
      </c>
      <c r="I180" s="80">
        <v>1859.07</v>
      </c>
      <c r="J180" s="80">
        <v>15555.56</v>
      </c>
      <c r="K180" s="80">
        <v>27658.22</v>
      </c>
      <c r="L180" s="80">
        <v>23540.080000000002</v>
      </c>
      <c r="M180" s="80">
        <v>66753.850000000006</v>
      </c>
      <c r="N180">
        <v>14</v>
      </c>
      <c r="O180" s="83">
        <v>2.8404054696757037</v>
      </c>
      <c r="P180" s="83">
        <v>8.5212164090271116</v>
      </c>
      <c r="Q180" s="83">
        <v>6.0482630712447278</v>
      </c>
      <c r="R180" s="83">
        <v>11.389421617507308</v>
      </c>
      <c r="S180" s="83">
        <v>1.4088700026193557</v>
      </c>
      <c r="T180">
        <v>0</v>
      </c>
      <c r="U180">
        <v>1</v>
      </c>
      <c r="V180">
        <v>3</v>
      </c>
      <c r="W180" s="83">
        <v>1.0724014462441778</v>
      </c>
      <c r="X180" s="83">
        <v>0.39086588424220808</v>
      </c>
      <c r="Y180" s="83">
        <v>2.2498809886981785</v>
      </c>
      <c r="Z180" s="83">
        <v>2.7436557895639777</v>
      </c>
      <c r="AA180">
        <v>1</v>
      </c>
      <c r="AB180" s="90">
        <v>0</v>
      </c>
      <c r="AC180" s="90">
        <v>18590.666666666668</v>
      </c>
      <c r="AD180" s="90">
        <v>0</v>
      </c>
      <c r="AE180" s="90">
        <v>1859.0666666666668</v>
      </c>
      <c r="AF180" s="90">
        <v>18590.666666666668</v>
      </c>
      <c r="AG180" s="90">
        <v>0</v>
      </c>
      <c r="AH180" s="86">
        <v>22.222222222222221</v>
      </c>
      <c r="AI180">
        <v>6</v>
      </c>
      <c r="AJ180">
        <v>4</v>
      </c>
      <c r="AK180">
        <v>3</v>
      </c>
      <c r="AL180">
        <v>2</v>
      </c>
      <c r="AM180" t="s">
        <v>368</v>
      </c>
      <c r="AN180">
        <v>15</v>
      </c>
      <c r="AO180">
        <v>45</v>
      </c>
      <c r="AP180">
        <v>0</v>
      </c>
      <c r="AQ180">
        <v>3</v>
      </c>
      <c r="AR180">
        <v>10</v>
      </c>
      <c r="AS180" t="e">
        <v>#N/A</v>
      </c>
    </row>
    <row r="181" spans="1:45" customFormat="1">
      <c r="A181">
        <v>22.5</v>
      </c>
      <c r="B181" t="s">
        <v>487</v>
      </c>
      <c r="C181" t="s">
        <v>520</v>
      </c>
      <c r="D181">
        <v>0</v>
      </c>
      <c r="E181">
        <v>196</v>
      </c>
      <c r="F181" s="90">
        <v>858.48</v>
      </c>
      <c r="G181" s="90">
        <v>19077.333333333332</v>
      </c>
      <c r="H181" s="80">
        <v>85.85</v>
      </c>
      <c r="I181" s="80">
        <v>1907.73</v>
      </c>
      <c r="J181" s="80">
        <v>15555.56</v>
      </c>
      <c r="K181" s="80">
        <v>28382.25</v>
      </c>
      <c r="L181" s="80">
        <v>23540.080000000002</v>
      </c>
      <c r="M181" s="80">
        <v>67477.89</v>
      </c>
      <c r="N181">
        <v>14</v>
      </c>
      <c r="O181" s="83">
        <v>2.9441741639415517</v>
      </c>
      <c r="P181" s="83">
        <v>8.8325224918246548</v>
      </c>
      <c r="Q181" s="83">
        <v>6.1042825291718419</v>
      </c>
      <c r="R181" s="83">
        <v>12.009428295537701</v>
      </c>
      <c r="S181" s="83">
        <v>1.4469386778240996</v>
      </c>
      <c r="T181">
        <v>0</v>
      </c>
      <c r="U181">
        <v>1</v>
      </c>
      <c r="V181">
        <v>3</v>
      </c>
      <c r="W181" s="83">
        <v>1.2012728394622161</v>
      </c>
      <c r="X181" s="83">
        <v>0.40126212127085348</v>
      </c>
      <c r="Y181" s="83">
        <v>2.7518807671292507</v>
      </c>
      <c r="Z181" s="83">
        <v>2.9937359540881068</v>
      </c>
      <c r="AA181">
        <v>1</v>
      </c>
      <c r="AB181" s="90">
        <v>0</v>
      </c>
      <c r="AC181" s="90">
        <v>19077.333333333332</v>
      </c>
      <c r="AD181" s="90">
        <v>0</v>
      </c>
      <c r="AE181" s="90">
        <v>1907.7333333333333</v>
      </c>
      <c r="AF181" s="90">
        <v>19077.333333333332</v>
      </c>
      <c r="AG181" s="90">
        <v>0</v>
      </c>
      <c r="AH181" s="86">
        <v>22.222222222222221</v>
      </c>
      <c r="AI181">
        <v>6</v>
      </c>
      <c r="AJ181">
        <v>4</v>
      </c>
      <c r="AK181">
        <v>3</v>
      </c>
      <c r="AL181">
        <v>2</v>
      </c>
      <c r="AM181" t="s">
        <v>368</v>
      </c>
      <c r="AN181">
        <v>15</v>
      </c>
      <c r="AO181">
        <v>45</v>
      </c>
      <c r="AP181">
        <v>0</v>
      </c>
      <c r="AQ181">
        <v>3</v>
      </c>
      <c r="AR181">
        <v>10</v>
      </c>
      <c r="AS181" t="e">
        <v>#N/A</v>
      </c>
    </row>
    <row r="182" spans="1:45" customFormat="1">
      <c r="A182">
        <v>23.5</v>
      </c>
      <c r="B182" t="s">
        <v>474</v>
      </c>
      <c r="C182" t="s">
        <v>569</v>
      </c>
      <c r="D182">
        <v>0</v>
      </c>
      <c r="E182">
        <v>214</v>
      </c>
      <c r="F182" s="90">
        <v>937.31999999999994</v>
      </c>
      <c r="G182" s="90">
        <v>20829.333333333332</v>
      </c>
      <c r="H182" s="80">
        <v>93.73</v>
      </c>
      <c r="I182" s="80">
        <v>2082.9299999999998</v>
      </c>
      <c r="J182" s="80">
        <v>8888.89</v>
      </c>
      <c r="K182" s="80">
        <v>30988.79</v>
      </c>
      <c r="L182" s="80">
        <v>28816.87</v>
      </c>
      <c r="M182" s="80">
        <v>68694.55</v>
      </c>
      <c r="N182">
        <v>14</v>
      </c>
      <c r="O182" s="83">
        <v>2.0668745818882193</v>
      </c>
      <c r="P182" s="83">
        <v>6.2006237456646582</v>
      </c>
      <c r="Q182" s="83">
        <v>3.5024611052500445</v>
      </c>
      <c r="R182" s="83">
        <v>11.903508598472538</v>
      </c>
      <c r="S182" s="83">
        <v>1.770361913903963</v>
      </c>
      <c r="T182">
        <v>0</v>
      </c>
      <c r="U182">
        <v>1</v>
      </c>
      <c r="V182">
        <v>3</v>
      </c>
      <c r="W182" s="83">
        <v>0.29916835464503061</v>
      </c>
      <c r="X182" s="83">
        <v>0.11990037096175729</v>
      </c>
      <c r="Y182" s="83">
        <v>0.57633324575279476</v>
      </c>
      <c r="Z182" s="83">
        <v>2.4951411930197578</v>
      </c>
      <c r="AA182">
        <v>0</v>
      </c>
      <c r="AB182" s="90">
        <v>0</v>
      </c>
      <c r="AC182" s="90">
        <v>20829.333333333332</v>
      </c>
      <c r="AD182" s="90">
        <v>0</v>
      </c>
      <c r="AE182" s="90">
        <v>2082.9333333333334</v>
      </c>
      <c r="AF182" s="90">
        <v>0</v>
      </c>
      <c r="AG182" s="90">
        <v>20829.333333333332</v>
      </c>
      <c r="AH182" s="86">
        <v>22.222222222222221</v>
      </c>
      <c r="AI182">
        <v>6</v>
      </c>
      <c r="AJ182">
        <v>4</v>
      </c>
      <c r="AK182">
        <v>3</v>
      </c>
      <c r="AL182">
        <v>2</v>
      </c>
      <c r="AM182" t="s">
        <v>368</v>
      </c>
      <c r="AN182">
        <v>15</v>
      </c>
      <c r="AO182">
        <v>45</v>
      </c>
      <c r="AP182">
        <v>0</v>
      </c>
      <c r="AQ182">
        <v>3</v>
      </c>
      <c r="AR182">
        <v>10</v>
      </c>
      <c r="AS182" t="e">
        <v>#N/A</v>
      </c>
    </row>
    <row r="183" spans="1:45" customFormat="1">
      <c r="A183">
        <v>24.5</v>
      </c>
      <c r="B183" t="s">
        <v>488</v>
      </c>
      <c r="C183" t="s">
        <v>521</v>
      </c>
      <c r="D183">
        <v>0</v>
      </c>
      <c r="E183">
        <v>216</v>
      </c>
      <c r="F183" s="90">
        <v>946.08</v>
      </c>
      <c r="G183" s="90">
        <v>21024</v>
      </c>
      <c r="H183" s="80">
        <v>94.61</v>
      </c>
      <c r="I183" s="80">
        <v>2102.4</v>
      </c>
      <c r="J183" s="80">
        <v>15555.56</v>
      </c>
      <c r="K183" s="80">
        <v>31278.400000000001</v>
      </c>
      <c r="L183" s="80">
        <v>23540.080000000002</v>
      </c>
      <c r="M183" s="80">
        <v>70374.039999999994</v>
      </c>
      <c r="N183">
        <v>14</v>
      </c>
      <c r="O183" s="83">
        <v>3.1044456429317062</v>
      </c>
      <c r="P183" s="83">
        <v>9.3133369287951187</v>
      </c>
      <c r="Q183" s="83">
        <v>6.1087065338898521</v>
      </c>
      <c r="R183" s="83">
        <v>12.993688620956139</v>
      </c>
      <c r="S183" s="83">
        <v>1.5246004824632897</v>
      </c>
      <c r="T183">
        <v>0</v>
      </c>
      <c r="U183">
        <v>1</v>
      </c>
      <c r="V183">
        <v>3</v>
      </c>
      <c r="W183" s="83">
        <v>1.1367646472050201</v>
      </c>
      <c r="X183" s="83">
        <v>0.40335472778454301</v>
      </c>
      <c r="Y183" s="83">
        <v>2.4098393368907356</v>
      </c>
      <c r="Z183" s="83">
        <v>2.8182752522792724</v>
      </c>
      <c r="AA183">
        <v>1</v>
      </c>
      <c r="AB183" s="90">
        <v>0</v>
      </c>
      <c r="AC183" s="90">
        <v>21024</v>
      </c>
      <c r="AD183" s="90">
        <v>0</v>
      </c>
      <c r="AE183" s="90">
        <v>2102.4</v>
      </c>
      <c r="AF183" s="90">
        <v>21024</v>
      </c>
      <c r="AG183" s="90">
        <v>0</v>
      </c>
      <c r="AH183" s="86">
        <v>22.222222222222221</v>
      </c>
      <c r="AI183">
        <v>6</v>
      </c>
      <c r="AJ183">
        <v>4</v>
      </c>
      <c r="AK183">
        <v>3</v>
      </c>
      <c r="AL183">
        <v>2</v>
      </c>
      <c r="AM183" t="s">
        <v>368</v>
      </c>
      <c r="AN183">
        <v>15</v>
      </c>
      <c r="AO183">
        <v>45</v>
      </c>
      <c r="AP183">
        <v>0</v>
      </c>
      <c r="AQ183">
        <v>3</v>
      </c>
      <c r="AR183">
        <v>10</v>
      </c>
      <c r="AS183" t="e">
        <v>#N/A</v>
      </c>
    </row>
    <row r="184" spans="1:45" customFormat="1">
      <c r="A184">
        <v>25.5</v>
      </c>
      <c r="B184" t="s">
        <v>489</v>
      </c>
      <c r="C184" t="s">
        <v>522</v>
      </c>
      <c r="D184">
        <v>0</v>
      </c>
      <c r="E184">
        <v>217</v>
      </c>
      <c r="F184" s="90">
        <v>950.46</v>
      </c>
      <c r="G184" s="90">
        <v>21121.333333333332</v>
      </c>
      <c r="H184" s="80">
        <v>95.05</v>
      </c>
      <c r="I184" s="80">
        <v>2112.13</v>
      </c>
      <c r="J184" s="80">
        <v>15555.56</v>
      </c>
      <c r="K184" s="80">
        <v>31423.21</v>
      </c>
      <c r="L184" s="80">
        <v>23540.080000000002</v>
      </c>
      <c r="M184" s="80">
        <v>70518.84</v>
      </c>
      <c r="N184">
        <v>14</v>
      </c>
      <c r="O184" s="83">
        <v>3.4104419194544118</v>
      </c>
      <c r="P184" s="83">
        <v>10.231325758363235</v>
      </c>
      <c r="Q184" s="83">
        <v>6.8576841986821186</v>
      </c>
      <c r="R184" s="83">
        <v>13.959281873350943</v>
      </c>
      <c r="S184" s="83">
        <v>1.4919505567680484</v>
      </c>
      <c r="T184">
        <v>0</v>
      </c>
      <c r="U184">
        <v>1</v>
      </c>
      <c r="V184">
        <v>3</v>
      </c>
      <c r="W184" s="83">
        <v>1.3078128018602668</v>
      </c>
      <c r="X184" s="83">
        <v>0.44830970220174615</v>
      </c>
      <c r="Y184" s="83">
        <v>2.8285309961087535</v>
      </c>
      <c r="Z184" s="83">
        <v>2.9172083393183654</v>
      </c>
      <c r="AA184">
        <v>1</v>
      </c>
      <c r="AB184" s="90">
        <v>0</v>
      </c>
      <c r="AC184" s="90">
        <v>21121.333333333332</v>
      </c>
      <c r="AD184" s="90">
        <v>0</v>
      </c>
      <c r="AE184" s="90">
        <v>2112.1333333333332</v>
      </c>
      <c r="AF184" s="90">
        <v>21121.333333333332</v>
      </c>
      <c r="AG184" s="90">
        <v>0</v>
      </c>
      <c r="AH184" s="86">
        <v>22.222222222222221</v>
      </c>
      <c r="AI184">
        <v>6</v>
      </c>
      <c r="AJ184">
        <v>4</v>
      </c>
      <c r="AK184">
        <v>3</v>
      </c>
      <c r="AL184">
        <v>2</v>
      </c>
      <c r="AM184" t="s">
        <v>368</v>
      </c>
      <c r="AN184">
        <v>15</v>
      </c>
      <c r="AO184">
        <v>45</v>
      </c>
      <c r="AP184">
        <v>0</v>
      </c>
      <c r="AQ184">
        <v>3</v>
      </c>
      <c r="AR184">
        <v>10</v>
      </c>
      <c r="AS184" t="e">
        <v>#N/A</v>
      </c>
    </row>
    <row r="185" spans="1:45" customFormat="1">
      <c r="A185">
        <v>26.5</v>
      </c>
      <c r="B185" t="s">
        <v>490</v>
      </c>
      <c r="C185" t="s">
        <v>523</v>
      </c>
      <c r="D185">
        <v>0</v>
      </c>
      <c r="E185">
        <v>238</v>
      </c>
      <c r="F185" s="90">
        <v>1042.44</v>
      </c>
      <c r="G185" s="90">
        <v>23165.333333333332</v>
      </c>
      <c r="H185" s="80">
        <v>104.24</v>
      </c>
      <c r="I185" s="80">
        <v>2316.5300000000002</v>
      </c>
      <c r="J185" s="80">
        <v>15555.56</v>
      </c>
      <c r="K185" s="80">
        <v>34464.17</v>
      </c>
      <c r="L185" s="80">
        <v>23540.080000000002</v>
      </c>
      <c r="M185" s="80">
        <v>73559.8</v>
      </c>
      <c r="N185">
        <v>14</v>
      </c>
      <c r="O185" s="83">
        <v>2.8979662072240227</v>
      </c>
      <c r="P185" s="83">
        <v>8.6938986216720675</v>
      </c>
      <c r="Q185" s="83">
        <v>5.9699379497571634</v>
      </c>
      <c r="R185" s="83">
        <v>12.211549680085039</v>
      </c>
      <c r="S185" s="83">
        <v>1.4562795618379427</v>
      </c>
      <c r="T185">
        <v>0</v>
      </c>
      <c r="U185">
        <v>1</v>
      </c>
      <c r="V185">
        <v>3</v>
      </c>
      <c r="W185" s="83">
        <v>1.2920030437704428</v>
      </c>
      <c r="X185" s="83">
        <v>0.45388709476005173</v>
      </c>
      <c r="Y185" s="83">
        <v>2.9556951944096204</v>
      </c>
      <c r="Z185" s="83">
        <v>2.8465295856306789</v>
      </c>
      <c r="AA185">
        <v>1</v>
      </c>
      <c r="AB185" s="90">
        <v>0</v>
      </c>
      <c r="AC185" s="90">
        <v>23165.333333333332</v>
      </c>
      <c r="AD185" s="90">
        <v>0</v>
      </c>
      <c r="AE185" s="90">
        <v>2316.5333333333333</v>
      </c>
      <c r="AF185" s="90">
        <v>23165.333333333332</v>
      </c>
      <c r="AG185" s="90">
        <v>0</v>
      </c>
      <c r="AH185" s="86">
        <v>22.222222222222221</v>
      </c>
      <c r="AI185">
        <v>6</v>
      </c>
      <c r="AJ185">
        <v>4</v>
      </c>
      <c r="AK185">
        <v>3</v>
      </c>
      <c r="AL185">
        <v>2</v>
      </c>
      <c r="AM185" t="s">
        <v>368</v>
      </c>
      <c r="AN185">
        <v>15</v>
      </c>
      <c r="AO185">
        <v>45</v>
      </c>
      <c r="AP185">
        <v>0</v>
      </c>
      <c r="AQ185">
        <v>3</v>
      </c>
      <c r="AR185">
        <v>10</v>
      </c>
      <c r="AS185" t="e">
        <v>#N/A</v>
      </c>
    </row>
    <row r="186" spans="1:45" customFormat="1">
      <c r="A186">
        <v>27.5</v>
      </c>
      <c r="B186" t="s">
        <v>463</v>
      </c>
      <c r="C186" t="s">
        <v>558</v>
      </c>
      <c r="D186">
        <v>0</v>
      </c>
      <c r="E186">
        <v>250</v>
      </c>
      <c r="F186" s="90">
        <v>1095</v>
      </c>
      <c r="G186" s="90">
        <v>24333.333333333332</v>
      </c>
      <c r="H186" s="80">
        <v>109.5</v>
      </c>
      <c r="I186" s="80">
        <v>2433.33</v>
      </c>
      <c r="J186" s="80">
        <v>8888.89</v>
      </c>
      <c r="K186" s="80">
        <v>36201.86</v>
      </c>
      <c r="L186" s="80">
        <v>21318.63</v>
      </c>
      <c r="M186" s="80">
        <v>66409.38</v>
      </c>
      <c r="N186">
        <v>14</v>
      </c>
      <c r="O186" s="83">
        <v>4.8517916849416629</v>
      </c>
      <c r="P186" s="83">
        <v>14.555375054824989</v>
      </c>
      <c r="Q186" s="83">
        <v>6.6768411181333409</v>
      </c>
      <c r="R186" s="83">
        <v>25.425922780784973</v>
      </c>
      <c r="S186" s="83">
        <v>2.1799792442708696</v>
      </c>
      <c r="T186">
        <v>1</v>
      </c>
      <c r="U186">
        <v>1</v>
      </c>
      <c r="V186">
        <v>3</v>
      </c>
      <c r="W186" s="83">
        <v>1.2807938076400316</v>
      </c>
      <c r="X186" s="83">
        <v>0.56838643059030913</v>
      </c>
      <c r="Y186" s="83">
        <v>2.5019754661852742</v>
      </c>
      <c r="Z186" s="83">
        <v>2.2533856170877224</v>
      </c>
      <c r="AA186">
        <v>1</v>
      </c>
      <c r="AB186" s="90">
        <v>24333.333333333332</v>
      </c>
      <c r="AC186" s="90">
        <v>0</v>
      </c>
      <c r="AD186" s="90">
        <v>2433.3333333333335</v>
      </c>
      <c r="AE186" s="90">
        <v>0</v>
      </c>
      <c r="AF186" s="90">
        <v>24333.333333333332</v>
      </c>
      <c r="AG186" s="90">
        <v>0</v>
      </c>
      <c r="AH186" s="86">
        <v>22.222222222222221</v>
      </c>
      <c r="AI186">
        <v>6</v>
      </c>
      <c r="AJ186">
        <v>4</v>
      </c>
      <c r="AK186">
        <v>3</v>
      </c>
      <c r="AL186">
        <v>2</v>
      </c>
      <c r="AM186" t="s">
        <v>368</v>
      </c>
      <c r="AN186">
        <v>15</v>
      </c>
      <c r="AO186">
        <v>45</v>
      </c>
      <c r="AP186">
        <v>0</v>
      </c>
      <c r="AQ186">
        <v>3</v>
      </c>
      <c r="AR186">
        <v>10</v>
      </c>
      <c r="AS186" t="e">
        <v>#N/A</v>
      </c>
    </row>
    <row r="187" spans="1:45" customFormat="1">
      <c r="A187">
        <v>28.5</v>
      </c>
      <c r="B187" t="s">
        <v>473</v>
      </c>
      <c r="C187" t="s">
        <v>568</v>
      </c>
      <c r="D187">
        <v>0</v>
      </c>
      <c r="E187">
        <v>282</v>
      </c>
      <c r="F187" s="90">
        <v>1235.1599999999999</v>
      </c>
      <c r="G187" s="90">
        <v>27447.999999999996</v>
      </c>
      <c r="H187" s="80">
        <v>123.52</v>
      </c>
      <c r="I187" s="80">
        <v>2744.8</v>
      </c>
      <c r="J187" s="80">
        <v>8888.89</v>
      </c>
      <c r="K187" s="80">
        <v>40835.69</v>
      </c>
      <c r="L187" s="80">
        <v>28816.87</v>
      </c>
      <c r="M187" s="80">
        <v>78541.460000000006</v>
      </c>
      <c r="N187">
        <v>14</v>
      </c>
      <c r="O187" s="83">
        <v>2.2065927278232897</v>
      </c>
      <c r="P187" s="83">
        <v>6.6197781834698697</v>
      </c>
      <c r="Q187" s="83">
        <v>2.9969009102443169</v>
      </c>
      <c r="R187" s="83">
        <v>11.94383349977822</v>
      </c>
      <c r="S187" s="83">
        <v>2.2088745613314935</v>
      </c>
      <c r="T187">
        <v>0</v>
      </c>
      <c r="U187">
        <v>1</v>
      </c>
      <c r="V187">
        <v>3</v>
      </c>
      <c r="W187" s="83">
        <v>0.33358435700966532</v>
      </c>
      <c r="X187" s="83">
        <v>0.11839182158193091</v>
      </c>
      <c r="Y187" s="83">
        <v>0.64639441626060778</v>
      </c>
      <c r="Z187" s="83">
        <v>2.8176300740403279</v>
      </c>
      <c r="AA187">
        <v>0</v>
      </c>
      <c r="AB187" s="90">
        <v>0</v>
      </c>
      <c r="AC187" s="90">
        <v>27447.999999999996</v>
      </c>
      <c r="AD187" s="90">
        <v>0</v>
      </c>
      <c r="AE187" s="90">
        <v>2744.7999999999997</v>
      </c>
      <c r="AF187" s="90">
        <v>0</v>
      </c>
      <c r="AG187" s="90">
        <v>27447.999999999996</v>
      </c>
      <c r="AH187" s="86">
        <v>22.222222222222221</v>
      </c>
      <c r="AI187">
        <v>6</v>
      </c>
      <c r="AJ187">
        <v>4</v>
      </c>
      <c r="AK187">
        <v>3</v>
      </c>
      <c r="AL187">
        <v>2</v>
      </c>
      <c r="AM187" t="s">
        <v>368</v>
      </c>
      <c r="AN187">
        <v>15</v>
      </c>
      <c r="AO187">
        <v>45</v>
      </c>
      <c r="AP187">
        <v>0</v>
      </c>
      <c r="AQ187">
        <v>3</v>
      </c>
      <c r="AR187">
        <v>10</v>
      </c>
      <c r="AS187" t="e">
        <v>#N/A</v>
      </c>
    </row>
    <row r="188" spans="1:45" customFormat="1">
      <c r="A188">
        <v>29.5</v>
      </c>
      <c r="B188" t="s">
        <v>462</v>
      </c>
      <c r="C188" t="s">
        <v>557</v>
      </c>
      <c r="D188">
        <v>0</v>
      </c>
      <c r="E188">
        <v>289</v>
      </c>
      <c r="F188" s="90">
        <v>1265.82</v>
      </c>
      <c r="G188" s="90">
        <v>28129.333333333332</v>
      </c>
      <c r="H188" s="80">
        <v>126.58</v>
      </c>
      <c r="I188" s="80">
        <v>2812.93</v>
      </c>
      <c r="J188" s="80">
        <v>8888.89</v>
      </c>
      <c r="K188" s="80">
        <v>41849.35</v>
      </c>
      <c r="L188" s="80">
        <v>21318.63</v>
      </c>
      <c r="M188" s="80">
        <v>72056.87</v>
      </c>
      <c r="N188">
        <v>14</v>
      </c>
      <c r="O188" s="83">
        <v>2.9113802985830457</v>
      </c>
      <c r="P188" s="83">
        <v>8.7341408957491371</v>
      </c>
      <c r="Q188" s="83">
        <v>3.6729350527874423</v>
      </c>
      <c r="R188" s="83">
        <v>17.818546153186741</v>
      </c>
      <c r="S188" s="83">
        <v>2.377973138708422</v>
      </c>
      <c r="T188">
        <v>0</v>
      </c>
      <c r="U188">
        <v>1</v>
      </c>
      <c r="V188">
        <v>3</v>
      </c>
      <c r="W188" s="83">
        <v>0.36312558994063299</v>
      </c>
      <c r="X188" s="83">
        <v>0.17162710963582045</v>
      </c>
      <c r="Y188" s="83">
        <v>0.65318601728020309</v>
      </c>
      <c r="Z188" s="83">
        <v>2.1157822369155874</v>
      </c>
      <c r="AA188">
        <v>0</v>
      </c>
      <c r="AB188" s="90">
        <v>0</v>
      </c>
      <c r="AC188" s="90">
        <v>28129.333333333332</v>
      </c>
      <c r="AD188" s="90">
        <v>0</v>
      </c>
      <c r="AE188" s="90">
        <v>2812.9333333333334</v>
      </c>
      <c r="AF188" s="90">
        <v>0</v>
      </c>
      <c r="AG188" s="90">
        <v>28129.333333333332</v>
      </c>
      <c r="AH188" s="86">
        <v>22.222222222222221</v>
      </c>
      <c r="AI188">
        <v>6</v>
      </c>
      <c r="AJ188">
        <v>4</v>
      </c>
      <c r="AK188">
        <v>3</v>
      </c>
      <c r="AL188">
        <v>2</v>
      </c>
      <c r="AM188" t="s">
        <v>368</v>
      </c>
      <c r="AN188">
        <v>15</v>
      </c>
      <c r="AO188">
        <v>45</v>
      </c>
      <c r="AP188">
        <v>0</v>
      </c>
      <c r="AQ188">
        <v>3</v>
      </c>
      <c r="AR188">
        <v>10</v>
      </c>
      <c r="AS188" t="e">
        <v>#N/A</v>
      </c>
    </row>
    <row r="189" spans="1:45" customFormat="1">
      <c r="A189">
        <v>30.5</v>
      </c>
      <c r="B189" t="s">
        <v>464</v>
      </c>
      <c r="C189" t="s">
        <v>559</v>
      </c>
      <c r="D189">
        <v>0</v>
      </c>
      <c r="E189">
        <v>297</v>
      </c>
      <c r="F189" s="90">
        <v>1300.8599999999999</v>
      </c>
      <c r="G189" s="90">
        <v>28907.999999999996</v>
      </c>
      <c r="H189" s="80">
        <v>130.09</v>
      </c>
      <c r="I189" s="80">
        <v>2890.8</v>
      </c>
      <c r="J189" s="80">
        <v>8888.89</v>
      </c>
      <c r="K189" s="80">
        <v>43007.8</v>
      </c>
      <c r="L189" s="80">
        <v>21318.63</v>
      </c>
      <c r="M189" s="80">
        <v>73215.320000000007</v>
      </c>
      <c r="N189">
        <v>14</v>
      </c>
      <c r="O189" s="83">
        <v>5.0314240884834174</v>
      </c>
      <c r="P189" s="83">
        <v>15.094272265450252</v>
      </c>
      <c r="Q189" s="83">
        <v>7.6267064715334261</v>
      </c>
      <c r="R189" s="83">
        <v>35.403047700215126</v>
      </c>
      <c r="S189" s="83">
        <v>1.9791337613148492</v>
      </c>
      <c r="T189">
        <v>1</v>
      </c>
      <c r="U189">
        <v>1</v>
      </c>
      <c r="V189">
        <v>3</v>
      </c>
      <c r="W189" s="83">
        <v>1.2506531267423833</v>
      </c>
      <c r="X189" s="83">
        <v>0.54527932928269796</v>
      </c>
      <c r="Y189" s="83">
        <v>2.6441843933985743</v>
      </c>
      <c r="Z189" s="83">
        <v>2.293600838285192</v>
      </c>
      <c r="AA189">
        <v>1</v>
      </c>
      <c r="AB189" s="90">
        <v>28907.999999999996</v>
      </c>
      <c r="AC189" s="90">
        <v>0</v>
      </c>
      <c r="AD189" s="90">
        <v>2890.7999999999997</v>
      </c>
      <c r="AE189" s="90">
        <v>0</v>
      </c>
      <c r="AF189" s="90">
        <v>28907.999999999996</v>
      </c>
      <c r="AG189" s="90">
        <v>0</v>
      </c>
      <c r="AH189" s="86">
        <v>22.222222222222221</v>
      </c>
      <c r="AI189">
        <v>6</v>
      </c>
      <c r="AJ189">
        <v>4</v>
      </c>
      <c r="AK189">
        <v>3</v>
      </c>
      <c r="AL189">
        <v>2</v>
      </c>
      <c r="AM189" t="s">
        <v>368</v>
      </c>
      <c r="AN189">
        <v>15</v>
      </c>
      <c r="AO189">
        <v>45</v>
      </c>
      <c r="AP189">
        <v>0</v>
      </c>
      <c r="AQ189">
        <v>3</v>
      </c>
      <c r="AR189">
        <v>10</v>
      </c>
      <c r="AS189" t="e">
        <v>#N/A</v>
      </c>
    </row>
    <row r="190" spans="1:45" customFormat="1">
      <c r="A190">
        <v>31.5</v>
      </c>
      <c r="B190" t="s">
        <v>461</v>
      </c>
      <c r="C190" t="s">
        <v>556</v>
      </c>
      <c r="D190">
        <v>0</v>
      </c>
      <c r="E190">
        <v>310</v>
      </c>
      <c r="F190" s="90">
        <v>1357.8</v>
      </c>
      <c r="G190" s="90">
        <v>30173.333333333332</v>
      </c>
      <c r="H190" s="80">
        <v>135.78</v>
      </c>
      <c r="I190" s="80">
        <v>3017.33</v>
      </c>
      <c r="J190" s="80">
        <v>8888.89</v>
      </c>
      <c r="K190" s="80">
        <v>44890.3</v>
      </c>
      <c r="L190" s="80">
        <v>21318.63</v>
      </c>
      <c r="M190" s="80">
        <v>75097.820000000007</v>
      </c>
      <c r="N190">
        <v>14</v>
      </c>
      <c r="O190" s="83">
        <v>2.702562914816637</v>
      </c>
      <c r="P190" s="83">
        <v>8.1076887444499111</v>
      </c>
      <c r="Q190" s="83">
        <v>2.7374036501975585</v>
      </c>
      <c r="R190" s="83">
        <v>18.94527686557015</v>
      </c>
      <c r="S190" s="83">
        <v>2.9618170282869238</v>
      </c>
      <c r="T190">
        <v>0</v>
      </c>
      <c r="U190">
        <v>1</v>
      </c>
      <c r="V190">
        <v>3</v>
      </c>
      <c r="W190" s="83">
        <v>0.22016817891528789</v>
      </c>
      <c r="X190" s="83">
        <v>0.11195170171829358</v>
      </c>
      <c r="Y190" s="83">
        <v>0.4031205327250062</v>
      </c>
      <c r="Z190" s="83">
        <v>1.9666353930849727</v>
      </c>
      <c r="AA190">
        <v>0</v>
      </c>
      <c r="AB190" s="90">
        <v>0</v>
      </c>
      <c r="AC190" s="90">
        <v>30173.333333333332</v>
      </c>
      <c r="AD190" s="90">
        <v>0</v>
      </c>
      <c r="AE190" s="90">
        <v>3017.3333333333335</v>
      </c>
      <c r="AF190" s="90">
        <v>0</v>
      </c>
      <c r="AG190" s="90">
        <v>30173.333333333332</v>
      </c>
      <c r="AH190" s="86">
        <v>22.222222222222221</v>
      </c>
      <c r="AI190">
        <v>6</v>
      </c>
      <c r="AJ190">
        <v>4</v>
      </c>
      <c r="AK190">
        <v>3</v>
      </c>
      <c r="AL190">
        <v>2</v>
      </c>
      <c r="AM190" t="s">
        <v>368</v>
      </c>
      <c r="AN190">
        <v>15</v>
      </c>
      <c r="AO190">
        <v>45</v>
      </c>
      <c r="AP190">
        <v>0</v>
      </c>
      <c r="AQ190">
        <v>3</v>
      </c>
      <c r="AR190">
        <v>10</v>
      </c>
      <c r="AS190" t="e">
        <v>#N/A</v>
      </c>
    </row>
    <row r="191" spans="1:45" customFormat="1">
      <c r="A191">
        <v>32.5</v>
      </c>
      <c r="B191" t="s">
        <v>465</v>
      </c>
      <c r="C191" t="s">
        <v>560</v>
      </c>
      <c r="D191">
        <v>0</v>
      </c>
      <c r="E191">
        <v>400</v>
      </c>
      <c r="F191" s="90">
        <v>1752</v>
      </c>
      <c r="G191" s="90">
        <v>38933.333333333328</v>
      </c>
      <c r="H191" s="80">
        <v>175.2</v>
      </c>
      <c r="I191" s="80">
        <v>3893.33</v>
      </c>
      <c r="J191" s="80">
        <v>8888.89</v>
      </c>
      <c r="K191" s="80">
        <v>57922.97</v>
      </c>
      <c r="L191" s="80">
        <v>21318.63</v>
      </c>
      <c r="M191" s="80">
        <v>88130.49</v>
      </c>
      <c r="N191">
        <v>14</v>
      </c>
      <c r="O191" s="83">
        <v>5.6869121618939085</v>
      </c>
      <c r="P191" s="83">
        <v>17.060736485681726</v>
      </c>
      <c r="Q191" s="83">
        <v>9.8892266024571587</v>
      </c>
      <c r="R191" s="83">
        <v>28.485016387646219</v>
      </c>
      <c r="S191" s="83">
        <v>1.7251840989711649</v>
      </c>
      <c r="T191">
        <v>1</v>
      </c>
      <c r="U191">
        <v>1</v>
      </c>
      <c r="V191">
        <v>3</v>
      </c>
      <c r="W191" s="83">
        <v>1.3433992222631868</v>
      </c>
      <c r="X191" s="83">
        <v>0.47814722426956696</v>
      </c>
      <c r="Y191" s="83">
        <v>4.2621456919745295</v>
      </c>
      <c r="Z191" s="83">
        <v>2.8095932676706563</v>
      </c>
      <c r="AA191">
        <v>1</v>
      </c>
      <c r="AB191" s="90">
        <v>38933.333333333328</v>
      </c>
      <c r="AC191" s="90">
        <v>0</v>
      </c>
      <c r="AD191" s="90">
        <v>3893.333333333333</v>
      </c>
      <c r="AE191" s="90">
        <v>0</v>
      </c>
      <c r="AF191" s="90">
        <v>38933.333333333328</v>
      </c>
      <c r="AG191" s="90">
        <v>0</v>
      </c>
      <c r="AH191" s="86">
        <v>22.222222222222221</v>
      </c>
      <c r="AI191">
        <v>6</v>
      </c>
      <c r="AJ191">
        <v>4</v>
      </c>
      <c r="AK191">
        <v>3</v>
      </c>
      <c r="AL191">
        <v>2</v>
      </c>
      <c r="AM191" t="s">
        <v>368</v>
      </c>
      <c r="AN191">
        <v>15</v>
      </c>
      <c r="AO191">
        <v>45</v>
      </c>
      <c r="AP191">
        <v>0</v>
      </c>
      <c r="AQ191">
        <v>3</v>
      </c>
      <c r="AR191">
        <v>10</v>
      </c>
      <c r="AS191" t="e">
        <v>#N/A</v>
      </c>
    </row>
    <row r="192" spans="1:45" customFormat="1">
      <c r="A192">
        <v>33.5</v>
      </c>
      <c r="B192" t="s">
        <v>476</v>
      </c>
      <c r="C192" t="s">
        <v>571</v>
      </c>
      <c r="D192">
        <v>0</v>
      </c>
      <c r="E192">
        <v>400</v>
      </c>
      <c r="F192" s="90">
        <v>1752</v>
      </c>
      <c r="G192" s="90">
        <v>38933.333333333328</v>
      </c>
      <c r="H192" s="80">
        <v>175.2</v>
      </c>
      <c r="I192" s="80">
        <v>3893.33</v>
      </c>
      <c r="J192" s="80">
        <v>8888.89</v>
      </c>
      <c r="K192" s="80">
        <v>57922.97</v>
      </c>
      <c r="L192" s="80">
        <v>28816.87</v>
      </c>
      <c r="M192" s="80">
        <v>95628.73</v>
      </c>
      <c r="N192">
        <v>14</v>
      </c>
      <c r="O192" s="83">
        <v>5.8871497562830903</v>
      </c>
      <c r="P192" s="83">
        <v>17.661449268849271</v>
      </c>
      <c r="Q192" s="83">
        <v>10.522884466969343</v>
      </c>
      <c r="R192" s="83">
        <v>28.096708397233414</v>
      </c>
      <c r="S192" s="83">
        <v>1.6783847930942721</v>
      </c>
      <c r="T192">
        <v>1</v>
      </c>
      <c r="U192">
        <v>1</v>
      </c>
      <c r="V192">
        <v>3</v>
      </c>
      <c r="W192" s="83">
        <v>1.3938036587050038</v>
      </c>
      <c r="X192" s="83">
        <v>0.5121579143324333</v>
      </c>
      <c r="Y192" s="83">
        <v>3.9758758245499504</v>
      </c>
      <c r="Z192" s="83">
        <v>2.7214334089159631</v>
      </c>
      <c r="AA192">
        <v>1</v>
      </c>
      <c r="AB192" s="90">
        <v>38933.333333333328</v>
      </c>
      <c r="AC192" s="90">
        <v>0</v>
      </c>
      <c r="AD192" s="90">
        <v>3893.333333333333</v>
      </c>
      <c r="AE192" s="90">
        <v>0</v>
      </c>
      <c r="AF192" s="90">
        <v>38933.333333333328</v>
      </c>
      <c r="AG192" s="90">
        <v>0</v>
      </c>
      <c r="AH192" s="86">
        <v>22.222222222222221</v>
      </c>
      <c r="AI192">
        <v>6</v>
      </c>
      <c r="AJ192">
        <v>4</v>
      </c>
      <c r="AK192">
        <v>3</v>
      </c>
      <c r="AL192">
        <v>2</v>
      </c>
      <c r="AM192" t="s">
        <v>368</v>
      </c>
      <c r="AN192">
        <v>15</v>
      </c>
      <c r="AO192">
        <v>45</v>
      </c>
      <c r="AP192">
        <v>0</v>
      </c>
      <c r="AQ192">
        <v>3</v>
      </c>
      <c r="AR192">
        <v>10</v>
      </c>
      <c r="AS192" t="e">
        <v>#N/A</v>
      </c>
    </row>
    <row r="193" spans="1:45" customFormat="1">
      <c r="A193">
        <v>34.5</v>
      </c>
      <c r="B193" t="s">
        <v>477</v>
      </c>
      <c r="C193" t="s">
        <v>572</v>
      </c>
      <c r="D193">
        <v>0</v>
      </c>
      <c r="E193">
        <v>442</v>
      </c>
      <c r="F193" s="90">
        <v>1935.96</v>
      </c>
      <c r="G193" s="90">
        <v>43021.333333333336</v>
      </c>
      <c r="H193" s="80">
        <v>193.6</v>
      </c>
      <c r="I193" s="80">
        <v>4302.13</v>
      </c>
      <c r="J193" s="80">
        <v>8888.89</v>
      </c>
      <c r="K193" s="80">
        <v>64004.88</v>
      </c>
      <c r="L193" s="80">
        <v>28816.87</v>
      </c>
      <c r="M193" s="80">
        <v>101710.64</v>
      </c>
      <c r="N193">
        <v>14</v>
      </c>
      <c r="O193" s="83">
        <v>5.966419330851032</v>
      </c>
      <c r="P193" s="83">
        <v>17.899257992553096</v>
      </c>
      <c r="Q193" s="83">
        <v>10.277549497701163</v>
      </c>
      <c r="R193" s="83">
        <v>26.945275865705153</v>
      </c>
      <c r="S193" s="83">
        <v>1.7415881087759999</v>
      </c>
      <c r="T193">
        <v>1</v>
      </c>
      <c r="U193">
        <v>1</v>
      </c>
      <c r="V193">
        <v>3</v>
      </c>
      <c r="W193" s="83">
        <v>1.2372592638085331</v>
      </c>
      <c r="X193" s="83">
        <v>0.60192609048421675</v>
      </c>
      <c r="Y193" s="83">
        <v>2.2202046781114491</v>
      </c>
      <c r="Z193" s="83">
        <v>2.0555003070447162</v>
      </c>
      <c r="AA193">
        <v>1</v>
      </c>
      <c r="AB193" s="90">
        <v>43021.333333333336</v>
      </c>
      <c r="AC193" s="90">
        <v>0</v>
      </c>
      <c r="AD193" s="90">
        <v>4302.1333333333341</v>
      </c>
      <c r="AE193" s="90">
        <v>0</v>
      </c>
      <c r="AF193" s="90">
        <v>43021.333333333336</v>
      </c>
      <c r="AG193" s="90">
        <v>0</v>
      </c>
      <c r="AH193" s="86">
        <v>22.222222222222221</v>
      </c>
      <c r="AI193">
        <v>6</v>
      </c>
      <c r="AJ193">
        <v>4</v>
      </c>
      <c r="AK193">
        <v>3</v>
      </c>
      <c r="AL193">
        <v>2</v>
      </c>
      <c r="AM193" t="s">
        <v>368</v>
      </c>
      <c r="AN193">
        <v>15</v>
      </c>
      <c r="AO193">
        <v>45</v>
      </c>
      <c r="AP193">
        <v>0</v>
      </c>
      <c r="AQ193">
        <v>3</v>
      </c>
      <c r="AR193">
        <v>10</v>
      </c>
      <c r="AS193" t="e">
        <v>#N/A</v>
      </c>
    </row>
    <row r="194" spans="1:45" customFormat="1">
      <c r="A194">
        <v>35.5</v>
      </c>
      <c r="B194" t="s">
        <v>478</v>
      </c>
      <c r="C194" t="s">
        <v>573</v>
      </c>
      <c r="D194">
        <v>0</v>
      </c>
      <c r="E194">
        <v>462</v>
      </c>
      <c r="F194" s="90">
        <v>2023.5600000000002</v>
      </c>
      <c r="G194" s="90">
        <v>44968</v>
      </c>
      <c r="H194" s="80">
        <v>202.36</v>
      </c>
      <c r="I194" s="80">
        <v>4496.8</v>
      </c>
      <c r="J194" s="80">
        <v>8888.89</v>
      </c>
      <c r="K194" s="80">
        <v>66901.03</v>
      </c>
      <c r="L194" s="80">
        <v>28816.87</v>
      </c>
      <c r="M194" s="80">
        <v>104606.79</v>
      </c>
      <c r="N194">
        <v>14</v>
      </c>
      <c r="O194" s="83">
        <v>2.6728292545791206</v>
      </c>
      <c r="P194" s="83">
        <v>8.0184877637373617</v>
      </c>
      <c r="Q194" s="83">
        <v>4.0769127932276685</v>
      </c>
      <c r="R194" s="83">
        <v>15.794228466146288</v>
      </c>
      <c r="S194" s="83">
        <v>1.9668038465422193</v>
      </c>
      <c r="T194">
        <v>0</v>
      </c>
      <c r="U194">
        <v>1</v>
      </c>
      <c r="V194">
        <v>3</v>
      </c>
      <c r="W194" s="83">
        <v>0.28677315435349926</v>
      </c>
      <c r="X194" s="83">
        <v>0.13139138147729928</v>
      </c>
      <c r="Y194" s="83">
        <v>0.66970200694799098</v>
      </c>
      <c r="Z194" s="83">
        <v>2.1825872529017101</v>
      </c>
      <c r="AA194">
        <v>0</v>
      </c>
      <c r="AB194" s="90">
        <v>0</v>
      </c>
      <c r="AC194" s="90">
        <v>44968</v>
      </c>
      <c r="AD194" s="90">
        <v>0</v>
      </c>
      <c r="AE194" s="90">
        <v>4496.8</v>
      </c>
      <c r="AF194" s="90">
        <v>0</v>
      </c>
      <c r="AG194" s="90">
        <v>44968</v>
      </c>
      <c r="AH194" s="86">
        <v>22.222222222222221</v>
      </c>
      <c r="AI194">
        <v>6</v>
      </c>
      <c r="AJ194">
        <v>4</v>
      </c>
      <c r="AK194">
        <v>3</v>
      </c>
      <c r="AL194">
        <v>2</v>
      </c>
      <c r="AM194" t="s">
        <v>368</v>
      </c>
      <c r="AN194">
        <v>15</v>
      </c>
      <c r="AO194">
        <v>45</v>
      </c>
      <c r="AP194">
        <v>0</v>
      </c>
      <c r="AQ194">
        <v>3</v>
      </c>
      <c r="AR194">
        <v>10</v>
      </c>
      <c r="AS194" t="e">
        <v>#N/A</v>
      </c>
    </row>
    <row r="195" spans="1:45" customFormat="1">
      <c r="A195">
        <v>36.5</v>
      </c>
      <c r="B195" t="s">
        <v>466</v>
      </c>
      <c r="C195" t="s">
        <v>561</v>
      </c>
      <c r="D195">
        <v>0</v>
      </c>
      <c r="E195">
        <v>465</v>
      </c>
      <c r="F195" s="90">
        <v>2036.7</v>
      </c>
      <c r="G195" s="90">
        <v>45260</v>
      </c>
      <c r="H195" s="80">
        <v>203.67</v>
      </c>
      <c r="I195" s="80">
        <v>4526</v>
      </c>
      <c r="J195" s="80">
        <v>8888.89</v>
      </c>
      <c r="K195" s="80">
        <v>67335.45</v>
      </c>
      <c r="L195" s="80">
        <v>21318.63</v>
      </c>
      <c r="M195" s="80">
        <v>97542.97</v>
      </c>
      <c r="N195">
        <v>14</v>
      </c>
      <c r="O195" s="83">
        <v>7.8809007739920274</v>
      </c>
      <c r="P195" s="83">
        <v>23.642702321976081</v>
      </c>
      <c r="Q195" s="83">
        <v>13.538558919323508</v>
      </c>
      <c r="R195" s="83">
        <v>46.509086139126758</v>
      </c>
      <c r="S195" s="83">
        <v>1.7463234058265231</v>
      </c>
      <c r="T195">
        <v>1</v>
      </c>
      <c r="U195">
        <v>1</v>
      </c>
      <c r="V195">
        <v>3</v>
      </c>
      <c r="W195" s="83">
        <v>1.489667993701095</v>
      </c>
      <c r="X195" s="83">
        <v>0.81327305389098403</v>
      </c>
      <c r="Y195" s="83">
        <v>2.719125998749504</v>
      </c>
      <c r="Z195" s="83">
        <v>1.8316947629999543</v>
      </c>
      <c r="AA195">
        <v>1</v>
      </c>
      <c r="AB195" s="90">
        <v>45260</v>
      </c>
      <c r="AC195" s="90">
        <v>0</v>
      </c>
      <c r="AD195" s="90">
        <v>4526</v>
      </c>
      <c r="AE195" s="90">
        <v>0</v>
      </c>
      <c r="AF195" s="90">
        <v>45260</v>
      </c>
      <c r="AG195" s="90">
        <v>0</v>
      </c>
      <c r="AH195" s="86">
        <v>22.222222222222221</v>
      </c>
      <c r="AI195">
        <v>6</v>
      </c>
      <c r="AJ195">
        <v>4</v>
      </c>
      <c r="AK195">
        <v>3</v>
      </c>
      <c r="AL195">
        <v>2</v>
      </c>
      <c r="AM195" t="s">
        <v>368</v>
      </c>
      <c r="AN195">
        <v>15</v>
      </c>
      <c r="AO195">
        <v>45</v>
      </c>
      <c r="AP195">
        <v>0</v>
      </c>
      <c r="AQ195">
        <v>3</v>
      </c>
      <c r="AR195">
        <v>10</v>
      </c>
      <c r="AS195" t="e">
        <v>#N/A</v>
      </c>
    </row>
    <row r="196" spans="1:45">
      <c r="A196" s="198"/>
      <c r="B196" s="198"/>
      <c r="C196" s="198"/>
      <c r="D196" s="198"/>
      <c r="E196" s="198"/>
      <c r="F196" s="199"/>
      <c r="G196" s="199"/>
      <c r="H196" s="200"/>
      <c r="I196" s="200"/>
      <c r="J196" s="200"/>
      <c r="K196" s="200"/>
      <c r="L196" s="200"/>
      <c r="M196" s="200"/>
      <c r="N196" s="198"/>
      <c r="O196" s="201"/>
      <c r="P196" s="201"/>
      <c r="Q196" s="201"/>
      <c r="R196" s="201"/>
      <c r="S196" s="201"/>
      <c r="T196" s="198"/>
      <c r="U196" s="198"/>
      <c r="V196" s="198"/>
      <c r="W196" s="201"/>
      <c r="X196" s="201"/>
      <c r="Y196" s="201"/>
      <c r="Z196" s="201"/>
      <c r="AA196" s="198"/>
      <c r="AB196" s="199"/>
      <c r="AC196" s="199"/>
      <c r="AD196" s="199"/>
      <c r="AE196" s="199"/>
      <c r="AF196" s="202"/>
      <c r="AG196" s="198"/>
      <c r="AH196" s="198"/>
      <c r="AI196" s="198"/>
      <c r="AJ196" s="198"/>
      <c r="AK196" s="198"/>
      <c r="AL196" s="198"/>
      <c r="AM196" s="198"/>
      <c r="AN196" s="198"/>
      <c r="AO196" s="198"/>
      <c r="AP196" s="209"/>
    </row>
    <row r="197" spans="1:45">
      <c r="A197" s="203"/>
      <c r="B197" s="204"/>
      <c r="C197" s="204"/>
      <c r="D197" s="204"/>
      <c r="E197" s="204"/>
      <c r="F197" s="205"/>
      <c r="G197" s="205"/>
      <c r="H197" s="206"/>
      <c r="I197" s="206"/>
      <c r="J197" s="206"/>
      <c r="K197" s="206"/>
      <c r="L197" s="206"/>
      <c r="M197" s="206"/>
      <c r="N197" s="204"/>
      <c r="O197" s="207"/>
      <c r="P197" s="207"/>
      <c r="Q197" s="207"/>
      <c r="R197" s="207"/>
      <c r="S197" s="207"/>
      <c r="T197" s="204"/>
      <c r="U197" s="204"/>
      <c r="V197" s="204"/>
      <c r="W197" s="207"/>
      <c r="X197" s="207"/>
      <c r="Y197" s="207"/>
      <c r="Z197" s="207"/>
      <c r="AA197" s="204"/>
      <c r="AB197" s="205"/>
      <c r="AC197" s="205"/>
      <c r="AD197" s="205"/>
      <c r="AE197" s="205"/>
      <c r="AF197" s="208"/>
      <c r="AG197" s="204"/>
      <c r="AH197" s="204"/>
      <c r="AI197" s="204"/>
      <c r="AJ197" s="204"/>
      <c r="AK197" s="204"/>
      <c r="AL197" s="204"/>
      <c r="AM197" s="204"/>
      <c r="AN197" s="204"/>
      <c r="AO197" s="204"/>
      <c r="AP197" s="209"/>
    </row>
    <row r="198" spans="1:45">
      <c r="A198" s="203"/>
      <c r="B198" s="204"/>
      <c r="C198" s="204"/>
      <c r="D198" s="204"/>
      <c r="E198" s="204"/>
      <c r="F198" s="205"/>
      <c r="G198" s="205"/>
      <c r="H198" s="206"/>
      <c r="I198" s="206"/>
      <c r="J198" s="206"/>
      <c r="K198" s="206"/>
      <c r="L198" s="206"/>
      <c r="M198" s="206"/>
      <c r="N198" s="204"/>
      <c r="O198" s="207"/>
      <c r="P198" s="207"/>
      <c r="Q198" s="207"/>
      <c r="R198" s="207"/>
      <c r="S198" s="207"/>
      <c r="T198" s="204"/>
      <c r="U198" s="204"/>
      <c r="V198" s="204"/>
      <c r="W198" s="207"/>
      <c r="X198" s="207"/>
      <c r="Y198" s="207"/>
      <c r="Z198" s="207"/>
      <c r="AA198" s="204"/>
      <c r="AB198" s="205"/>
      <c r="AC198" s="205"/>
      <c r="AD198" s="205"/>
      <c r="AE198" s="205"/>
      <c r="AF198" s="208"/>
      <c r="AG198" s="204"/>
      <c r="AH198" s="204"/>
      <c r="AI198" s="204"/>
      <c r="AJ198" s="204"/>
      <c r="AK198" s="204"/>
      <c r="AL198" s="204"/>
      <c r="AM198" s="204"/>
      <c r="AN198" s="204"/>
      <c r="AO198" s="204"/>
      <c r="AP198" s="209"/>
    </row>
    <row r="199" spans="1:45">
      <c r="A199" s="203"/>
      <c r="B199" s="204"/>
      <c r="C199" s="204"/>
      <c r="D199" s="204"/>
      <c r="E199" s="204"/>
      <c r="F199" s="205"/>
      <c r="G199" s="205"/>
      <c r="H199" s="206"/>
      <c r="I199" s="206"/>
      <c r="J199" s="206"/>
      <c r="K199" s="206"/>
      <c r="L199" s="206"/>
      <c r="M199" s="206"/>
      <c r="N199" s="204"/>
      <c r="O199" s="207"/>
      <c r="P199" s="207"/>
      <c r="Q199" s="207"/>
      <c r="R199" s="207"/>
      <c r="S199" s="207"/>
      <c r="T199" s="204"/>
      <c r="U199" s="204"/>
      <c r="V199" s="204"/>
      <c r="W199" s="207"/>
      <c r="X199" s="207"/>
      <c r="Y199" s="207"/>
      <c r="Z199" s="207"/>
      <c r="AA199" s="204"/>
      <c r="AB199" s="205"/>
      <c r="AC199" s="205"/>
      <c r="AD199" s="205"/>
      <c r="AE199" s="205"/>
      <c r="AF199" s="208"/>
      <c r="AG199" s="204"/>
      <c r="AH199" s="204"/>
      <c r="AI199" s="204"/>
      <c r="AJ199" s="204"/>
      <c r="AK199" s="204"/>
      <c r="AL199" s="204"/>
      <c r="AM199" s="204"/>
      <c r="AN199" s="204"/>
      <c r="AO199" s="204"/>
      <c r="AP199" s="209"/>
    </row>
    <row r="200" spans="1:45">
      <c r="A200" s="203"/>
      <c r="B200" s="204"/>
      <c r="C200" s="204"/>
      <c r="D200" s="204"/>
      <c r="E200" s="204"/>
      <c r="F200" s="205"/>
      <c r="G200" s="205"/>
      <c r="H200" s="206"/>
      <c r="I200" s="206"/>
      <c r="J200" s="206"/>
      <c r="K200" s="206"/>
      <c r="L200" s="206"/>
      <c r="M200" s="206"/>
      <c r="N200" s="204"/>
      <c r="O200" s="207"/>
      <c r="P200" s="207"/>
      <c r="Q200" s="207"/>
      <c r="R200" s="207"/>
      <c r="S200" s="207"/>
      <c r="T200" s="204"/>
      <c r="U200" s="204"/>
      <c r="V200" s="204"/>
      <c r="W200" s="207"/>
      <c r="X200" s="207"/>
      <c r="Y200" s="207"/>
      <c r="Z200" s="207"/>
      <c r="AA200" s="204"/>
      <c r="AB200" s="205"/>
      <c r="AC200" s="205"/>
      <c r="AD200" s="205"/>
      <c r="AE200" s="205"/>
      <c r="AF200" s="208"/>
      <c r="AG200" s="204"/>
      <c r="AH200" s="204"/>
      <c r="AI200" s="204"/>
      <c r="AJ200" s="204"/>
      <c r="AK200" s="204"/>
      <c r="AL200" s="204"/>
      <c r="AM200" s="204"/>
      <c r="AN200" s="204"/>
      <c r="AO200" s="204"/>
      <c r="AP200" s="209"/>
    </row>
    <row r="201" spans="1:45">
      <c r="A201" s="203"/>
      <c r="B201" s="204"/>
      <c r="C201" s="204"/>
      <c r="D201" s="204"/>
      <c r="E201" s="204"/>
      <c r="F201" s="205"/>
      <c r="G201" s="205"/>
      <c r="H201" s="206"/>
      <c r="I201" s="206"/>
      <c r="J201" s="206"/>
      <c r="K201" s="206"/>
      <c r="L201" s="206"/>
      <c r="M201" s="206"/>
      <c r="N201" s="204"/>
      <c r="O201" s="207"/>
      <c r="P201" s="207"/>
      <c r="Q201" s="207"/>
      <c r="R201" s="207"/>
      <c r="S201" s="207"/>
      <c r="T201" s="204"/>
      <c r="U201" s="204"/>
      <c r="V201" s="204"/>
      <c r="W201" s="207"/>
      <c r="X201" s="207"/>
      <c r="Y201" s="207"/>
      <c r="Z201" s="207"/>
      <c r="AA201" s="204"/>
      <c r="AB201" s="205"/>
      <c r="AC201" s="205"/>
      <c r="AD201" s="205"/>
      <c r="AE201" s="205"/>
      <c r="AF201" s="208"/>
      <c r="AG201" s="204"/>
      <c r="AH201" s="204"/>
      <c r="AI201" s="204"/>
      <c r="AJ201" s="204"/>
      <c r="AK201" s="204"/>
      <c r="AL201" s="204"/>
      <c r="AM201" s="204"/>
      <c r="AN201" s="204"/>
      <c r="AO201" s="204"/>
      <c r="AP201" s="209"/>
    </row>
    <row r="202" spans="1:45">
      <c r="A202" s="203"/>
      <c r="B202" s="204"/>
      <c r="C202" s="204"/>
      <c r="D202" s="204"/>
      <c r="E202" s="204"/>
      <c r="F202" s="205"/>
      <c r="G202" s="205"/>
      <c r="H202" s="206"/>
      <c r="I202" s="206"/>
      <c r="J202" s="206"/>
      <c r="K202" s="206"/>
      <c r="L202" s="206"/>
      <c r="M202" s="206"/>
      <c r="N202" s="204"/>
      <c r="O202" s="207"/>
      <c r="P202" s="207"/>
      <c r="Q202" s="207"/>
      <c r="R202" s="207"/>
      <c r="S202" s="207"/>
      <c r="T202" s="204"/>
      <c r="U202" s="204"/>
      <c r="V202" s="204"/>
      <c r="W202" s="207"/>
      <c r="X202" s="207"/>
      <c r="Y202" s="207"/>
      <c r="Z202" s="207"/>
      <c r="AA202" s="204"/>
      <c r="AB202" s="205"/>
      <c r="AC202" s="205"/>
      <c r="AD202" s="205"/>
      <c r="AE202" s="205"/>
      <c r="AF202" s="208"/>
      <c r="AG202" s="204"/>
      <c r="AH202" s="204"/>
      <c r="AI202" s="204"/>
      <c r="AJ202" s="204"/>
      <c r="AK202" s="204"/>
      <c r="AL202" s="204"/>
      <c r="AM202" s="204"/>
      <c r="AN202" s="204"/>
      <c r="AO202" s="204"/>
      <c r="AP202" s="209"/>
    </row>
    <row r="203" spans="1:45">
      <c r="A203" s="210"/>
      <c r="B203" s="211"/>
      <c r="C203" s="211"/>
      <c r="D203" s="211"/>
      <c r="E203" s="211"/>
      <c r="F203" s="212"/>
      <c r="G203" s="212"/>
      <c r="H203" s="213"/>
      <c r="I203" s="213"/>
      <c r="J203" s="213"/>
      <c r="K203" s="213"/>
      <c r="L203" s="213"/>
      <c r="M203" s="213"/>
      <c r="N203" s="211"/>
      <c r="O203" s="214"/>
      <c r="P203" s="214"/>
      <c r="Q203" s="214"/>
      <c r="R203" s="214"/>
      <c r="S203" s="214"/>
      <c r="T203" s="211"/>
      <c r="U203" s="211"/>
      <c r="V203" s="211"/>
      <c r="W203" s="214"/>
      <c r="X203" s="214"/>
      <c r="Y203" s="214"/>
      <c r="Z203" s="214"/>
      <c r="AA203" s="211"/>
      <c r="AB203" s="212"/>
      <c r="AC203" s="212"/>
      <c r="AD203" s="212"/>
      <c r="AE203" s="212"/>
      <c r="AF203" s="215"/>
      <c r="AG203" s="211"/>
      <c r="AH203" s="211"/>
      <c r="AI203" s="211"/>
      <c r="AJ203" s="211"/>
      <c r="AK203" s="211"/>
      <c r="AL203" s="211"/>
      <c r="AM203" s="211"/>
      <c r="AN203" s="211"/>
      <c r="AO203" s="211"/>
      <c r="AP203" s="21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RoadGeometry">
    <tabColor theme="3" tint="-0.249977111117893"/>
  </sheetPr>
  <dimension ref="A1:AB92"/>
  <sheetViews>
    <sheetView showGridLines="0" zoomScaleNormal="100" zoomScaleSheetLayoutView="100" workbookViewId="0">
      <selection activeCell="B5" sqref="B5:F6"/>
    </sheetView>
  </sheetViews>
  <sheetFormatPr defaultRowHeight="15"/>
  <cols>
    <col min="1" max="1" width="19.140625" customWidth="1"/>
    <col min="2" max="2" width="31.28515625" customWidth="1"/>
    <col min="3" max="4" width="40.28515625" customWidth="1"/>
    <col min="5" max="5" width="11.71093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3" customFormat="1" ht="17.25" customHeight="1"/>
    <row r="2" spans="1:28" s="126" customFormat="1" ht="45.75" customHeight="1">
      <c r="B2" s="127" t="str">
        <f>Start!D2</f>
        <v>SEAD Street Lighting Tool v1.7.8</v>
      </c>
      <c r="C2" s="127"/>
      <c r="D2" s="127"/>
    </row>
    <row r="3" spans="1:28" ht="98.25" customHeight="1">
      <c r="A3" s="347"/>
      <c r="B3" s="218"/>
      <c r="C3" s="218"/>
      <c r="D3" s="136"/>
      <c r="E3" s="136"/>
      <c r="F3" s="136"/>
      <c r="G3" s="347"/>
      <c r="H3" s="347"/>
      <c r="I3" s="347"/>
      <c r="J3" s="347"/>
      <c r="K3" s="347"/>
      <c r="L3" s="347"/>
      <c r="M3" s="347"/>
      <c r="N3" s="347"/>
      <c r="O3" s="347"/>
      <c r="P3" s="347"/>
      <c r="Q3" s="347"/>
      <c r="R3" s="347"/>
      <c r="S3" s="347"/>
      <c r="T3" s="347"/>
      <c r="U3" s="347"/>
      <c r="V3" s="347"/>
    </row>
    <row r="4" spans="1:28" ht="14.25" customHeight="1">
      <c r="A4" s="225"/>
      <c r="B4" s="128"/>
      <c r="C4" s="128"/>
      <c r="D4" s="128"/>
      <c r="E4" s="128"/>
      <c r="F4" s="128"/>
      <c r="G4" s="225"/>
      <c r="H4" s="225"/>
      <c r="I4" s="225"/>
      <c r="J4" s="225"/>
      <c r="K4" s="225"/>
      <c r="L4" s="225"/>
      <c r="M4" s="225"/>
      <c r="N4" s="225"/>
      <c r="O4" s="225"/>
      <c r="P4" s="225"/>
      <c r="Q4" s="225"/>
      <c r="R4" s="225"/>
      <c r="S4" s="225"/>
      <c r="T4" s="225"/>
      <c r="U4" s="225"/>
      <c r="V4" s="225"/>
    </row>
    <row r="5" spans="1:28" ht="33" customHeight="1">
      <c r="A5" s="225"/>
      <c r="B5" s="735" t="str">
        <f>Translation!B559</f>
        <v>Road geometry inputs describe the size and shape of the road section, as well as the placement and size of poles. Enter values for both baseline and upgrade. If you are replacing fixtures only, enter the same values in both columns.</v>
      </c>
      <c r="C5" s="735"/>
      <c r="D5" s="735"/>
      <c r="E5" s="735"/>
      <c r="F5" s="735"/>
      <c r="G5" s="225"/>
      <c r="H5" s="225"/>
      <c r="I5" s="225"/>
      <c r="J5" s="225"/>
      <c r="K5" s="225"/>
      <c r="L5" s="225"/>
      <c r="M5" s="225"/>
      <c r="N5" s="349"/>
      <c r="O5" s="349"/>
      <c r="P5" s="349"/>
      <c r="Q5" s="349"/>
      <c r="R5" s="349"/>
      <c r="S5" s="349"/>
      <c r="T5" s="349"/>
      <c r="U5" s="349"/>
      <c r="V5" s="349"/>
    </row>
    <row r="6" spans="1:28" ht="18.75" customHeight="1">
      <c r="A6" s="225"/>
      <c r="B6" s="735"/>
      <c r="C6" s="735"/>
      <c r="D6" s="735"/>
      <c r="E6" s="735"/>
      <c r="F6" s="735"/>
      <c r="G6" s="225"/>
      <c r="H6" s="225"/>
      <c r="I6" s="225"/>
      <c r="J6" s="225"/>
      <c r="K6" s="225"/>
      <c r="L6" s="225"/>
      <c r="M6" s="225"/>
      <c r="N6" s="225"/>
      <c r="O6" s="225"/>
      <c r="P6" s="225"/>
      <c r="Q6" s="225"/>
      <c r="R6" s="225"/>
      <c r="S6" s="225"/>
      <c r="T6" s="225"/>
      <c r="U6" s="225"/>
      <c r="V6" s="225"/>
    </row>
    <row r="7" spans="1:28" ht="12.75" customHeight="1">
      <c r="A7" s="225"/>
      <c r="B7" s="225"/>
      <c r="C7" s="225"/>
      <c r="D7" s="225"/>
      <c r="E7" s="225"/>
      <c r="F7" s="225"/>
      <c r="G7" s="225"/>
      <c r="H7" s="225"/>
      <c r="I7" s="225"/>
      <c r="J7" s="225"/>
      <c r="K7" s="225"/>
      <c r="L7" s="225"/>
      <c r="M7" s="225"/>
      <c r="N7" s="225"/>
      <c r="O7" s="225"/>
      <c r="P7" s="225"/>
      <c r="Q7" s="225"/>
      <c r="R7" s="225"/>
      <c r="S7" s="225"/>
      <c r="T7" s="225"/>
      <c r="U7" s="225"/>
      <c r="V7" s="225"/>
    </row>
    <row r="8" spans="1:28" ht="18.75">
      <c r="A8" s="225"/>
      <c r="B8" s="221" t="str">
        <f>Translation!B260</f>
        <v>Description:</v>
      </c>
      <c r="C8" s="520" t="str">
        <f>Translation!B242</f>
        <v>Baseline</v>
      </c>
      <c r="D8" s="520" t="str">
        <f>Translation!B122</f>
        <v>Upgrade</v>
      </c>
      <c r="E8" s="520" t="str">
        <f>Translation!B121</f>
        <v>Units</v>
      </c>
      <c r="F8" s="221"/>
      <c r="G8" s="225"/>
      <c r="H8" s="225"/>
      <c r="I8" s="225"/>
      <c r="J8" s="225"/>
      <c r="K8" s="225"/>
      <c r="L8" s="225"/>
      <c r="M8" s="225"/>
      <c r="N8" s="225"/>
      <c r="O8" s="225"/>
      <c r="P8" s="225"/>
      <c r="Q8" s="225"/>
      <c r="R8" s="342"/>
      <c r="S8" s="128"/>
      <c r="T8" s="128"/>
      <c r="U8" s="128"/>
      <c r="V8" s="128"/>
    </row>
    <row r="9" spans="1:28">
      <c r="A9" s="225"/>
      <c r="B9" s="222" t="str">
        <f>Translation!B23</f>
        <v>Road Geometry</v>
      </c>
      <c r="C9" s="227"/>
      <c r="D9" s="227"/>
      <c r="E9" s="227"/>
      <c r="F9" s="224"/>
      <c r="G9" s="225"/>
      <c r="H9" s="225"/>
      <c r="I9" s="225"/>
      <c r="J9" s="225"/>
      <c r="K9" s="225"/>
      <c r="L9" s="225"/>
      <c r="M9" s="225"/>
      <c r="N9" s="225"/>
      <c r="O9" s="225"/>
      <c r="P9" s="225"/>
      <c r="Q9" s="225"/>
      <c r="R9" s="735"/>
      <c r="S9" s="735"/>
      <c r="T9" s="735"/>
      <c r="U9" s="735"/>
      <c r="V9" s="735"/>
      <c r="W9" t="s">
        <v>1779</v>
      </c>
    </row>
    <row r="10" spans="1:28">
      <c r="A10" s="225"/>
      <c r="B10" s="168" t="str">
        <f>Translation!B114</f>
        <v>Number of Lanes</v>
      </c>
      <c r="C10" s="36">
        <v>6</v>
      </c>
      <c r="D10" s="36">
        <v>6</v>
      </c>
      <c r="E10" s="168" t="str">
        <f>Translation!$B$112</f>
        <v>Lanes</v>
      </c>
      <c r="F10" s="279" t="s">
        <v>216</v>
      </c>
      <c r="G10" s="225"/>
      <c r="H10" s="225"/>
      <c r="I10" s="225"/>
      <c r="J10" s="225"/>
      <c r="K10" s="225"/>
      <c r="L10" s="225"/>
      <c r="M10" s="225"/>
      <c r="N10" s="225"/>
      <c r="O10" s="225"/>
      <c r="P10" s="225"/>
      <c r="Q10" s="225"/>
      <c r="R10" s="225"/>
      <c r="S10" s="225"/>
      <c r="T10" s="225"/>
      <c r="U10" s="225"/>
      <c r="V10" s="225"/>
      <c r="W10" s="546">
        <f>IF(C10=D10,0,1)</f>
        <v>0</v>
      </c>
    </row>
    <row r="11" spans="1:28">
      <c r="A11" s="225"/>
      <c r="B11" s="168" t="str">
        <f>Translation!B261</f>
        <v>Lane Width</v>
      </c>
      <c r="C11" s="36">
        <v>4</v>
      </c>
      <c r="D11" s="36">
        <v>4</v>
      </c>
      <c r="E11" s="168" t="str">
        <f>Translation!B130</f>
        <v>meters</v>
      </c>
      <c r="F11" s="279" t="s">
        <v>216</v>
      </c>
      <c r="G11" s="225"/>
      <c r="H11" s="225"/>
      <c r="I11" s="225"/>
      <c r="J11" s="225"/>
      <c r="K11" s="225"/>
      <c r="L11" s="225"/>
      <c r="M11" s="225"/>
      <c r="N11" s="225"/>
      <c r="O11" s="225"/>
      <c r="P11" s="225"/>
      <c r="Q11" s="225"/>
      <c r="R11" s="225"/>
      <c r="S11" s="225"/>
      <c r="T11" s="225"/>
      <c r="U11" s="225"/>
      <c r="V11" s="225"/>
      <c r="W11" s="546">
        <f t="shared" ref="W11:W20" si="0">IF(C11=D11,0,1)</f>
        <v>0</v>
      </c>
    </row>
    <row r="12" spans="1:28" ht="15" customHeight="1">
      <c r="A12" s="225"/>
      <c r="B12" s="168" t="str">
        <f>Translation!B129</f>
        <v>Median Width</v>
      </c>
      <c r="C12" s="36">
        <v>2</v>
      </c>
      <c r="D12" s="36">
        <v>2</v>
      </c>
      <c r="E12" s="168" t="str">
        <f>Translation!B130</f>
        <v>meters</v>
      </c>
      <c r="F12" s="279" t="s">
        <v>216</v>
      </c>
      <c r="G12" s="225"/>
      <c r="H12" s="225"/>
      <c r="I12" s="225"/>
      <c r="J12" s="225"/>
      <c r="K12" s="225"/>
      <c r="L12" s="225"/>
      <c r="M12" s="225"/>
      <c r="N12" s="225"/>
      <c r="O12" s="225"/>
      <c r="P12" s="225"/>
      <c r="Q12" s="225"/>
      <c r="R12" s="225"/>
      <c r="S12" s="225"/>
      <c r="T12" s="225"/>
      <c r="U12" s="225"/>
      <c r="V12" s="225"/>
      <c r="W12" s="546">
        <f t="shared" si="0"/>
        <v>0</v>
      </c>
    </row>
    <row r="13" spans="1:28" s="519" customFormat="1">
      <c r="A13" s="518"/>
      <c r="B13" s="545"/>
      <c r="C13" s="518"/>
      <c r="D13" s="518"/>
      <c r="E13" s="518"/>
      <c r="F13" s="518"/>
      <c r="G13" s="518"/>
      <c r="H13" s="518"/>
      <c r="I13" s="225"/>
      <c r="J13" s="225"/>
      <c r="K13" s="225"/>
      <c r="L13" s="225"/>
      <c r="M13" s="225"/>
      <c r="N13" s="518"/>
      <c r="O13" s="518"/>
      <c r="P13" s="518"/>
      <c r="Q13" s="518"/>
      <c r="R13" s="518"/>
      <c r="S13" s="518"/>
      <c r="T13" s="518"/>
      <c r="U13" s="518"/>
      <c r="V13" s="518"/>
      <c r="W13" s="547"/>
    </row>
    <row r="14" spans="1:28">
      <c r="A14" s="225"/>
      <c r="B14" s="128"/>
      <c r="C14" s="225"/>
      <c r="D14" s="225"/>
      <c r="E14" s="128"/>
      <c r="F14" s="277"/>
      <c r="G14" s="225"/>
      <c r="H14" s="225"/>
      <c r="I14" s="225"/>
      <c r="J14" s="225"/>
      <c r="K14" s="225"/>
      <c r="L14" s="225"/>
      <c r="M14" s="225"/>
      <c r="N14" s="225"/>
      <c r="O14" s="225"/>
      <c r="P14" s="225"/>
      <c r="Q14" s="225"/>
      <c r="R14" s="225"/>
      <c r="S14" s="225"/>
      <c r="T14" s="225"/>
      <c r="U14" s="225"/>
      <c r="V14" s="225"/>
      <c r="W14" s="198"/>
    </row>
    <row r="15" spans="1:28">
      <c r="A15" s="225"/>
      <c r="B15" s="222" t="str">
        <f>Translation!B262</f>
        <v>Light Geometry:</v>
      </c>
      <c r="C15" s="257"/>
      <c r="D15" s="257"/>
      <c r="E15" s="227"/>
      <c r="F15" s="278"/>
      <c r="G15" s="225"/>
      <c r="H15" s="225"/>
      <c r="I15" s="225"/>
      <c r="J15" s="225"/>
      <c r="K15" s="225"/>
      <c r="L15" s="225"/>
      <c r="M15" s="225"/>
      <c r="N15" s="225"/>
      <c r="O15" s="225"/>
      <c r="P15" s="225"/>
      <c r="Q15" s="225"/>
      <c r="R15" s="225"/>
      <c r="S15" s="225"/>
      <c r="T15" s="225"/>
      <c r="U15" s="225"/>
      <c r="V15" s="225"/>
      <c r="W15" s="198"/>
      <c r="Z15" t="s">
        <v>1696</v>
      </c>
    </row>
    <row r="16" spans="1:28">
      <c r="A16" s="225"/>
      <c r="B16" s="168" t="str">
        <f>Translation!B116</f>
        <v>Pole Placement</v>
      </c>
      <c r="C16" s="378" t="s">
        <v>1183</v>
      </c>
      <c r="D16" s="378" t="s">
        <v>1183</v>
      </c>
      <c r="E16" s="168"/>
      <c r="F16" s="279" t="s">
        <v>216</v>
      </c>
      <c r="G16" s="225"/>
      <c r="H16" s="225"/>
      <c r="I16" s="225"/>
      <c r="J16" s="225"/>
      <c r="K16" s="225"/>
      <c r="L16" s="225"/>
      <c r="M16" s="225"/>
      <c r="N16" s="225"/>
      <c r="O16" s="225"/>
      <c r="P16" s="225"/>
      <c r="Q16" s="225"/>
      <c r="R16" s="225"/>
      <c r="S16" s="225"/>
      <c r="T16" s="225"/>
      <c r="U16" s="225"/>
      <c r="V16" s="225"/>
      <c r="W16" s="548">
        <f t="shared" si="0"/>
        <v>0</v>
      </c>
      <c r="Z16" s="168" t="s">
        <v>1695</v>
      </c>
      <c r="AA16" s="168" t="str">
        <f>$C$16</f>
        <v>Median mounted</v>
      </c>
      <c r="AB16" s="168" t="str">
        <f>$D$16</f>
        <v>Median mounted</v>
      </c>
    </row>
    <row r="17" spans="1:28">
      <c r="A17" s="225"/>
      <c r="B17" s="168" t="str">
        <f>Translation!B131</f>
        <v>Luminaire Mounting Height</v>
      </c>
      <c r="C17" s="36">
        <v>10</v>
      </c>
      <c r="D17" s="36">
        <v>10</v>
      </c>
      <c r="E17" s="168" t="str">
        <f>Translation!B130</f>
        <v>meters</v>
      </c>
      <c r="F17" s="279" t="s">
        <v>216</v>
      </c>
      <c r="G17" s="225"/>
      <c r="H17" s="225"/>
      <c r="I17" s="225"/>
      <c r="J17" s="225"/>
      <c r="K17" s="225"/>
      <c r="L17" s="225"/>
      <c r="M17" s="225"/>
      <c r="N17" s="225"/>
      <c r="O17" s="225"/>
      <c r="P17" s="225"/>
      <c r="Q17" s="225"/>
      <c r="R17" s="225"/>
      <c r="S17" s="225"/>
      <c r="T17" s="225"/>
      <c r="U17" s="225"/>
      <c r="V17" s="225"/>
      <c r="W17" s="546">
        <f t="shared" si="0"/>
        <v>0</v>
      </c>
      <c r="Z17" s="168" t="s">
        <v>343</v>
      </c>
      <c r="AA17" s="514" t="str">
        <f>INDEX(FixtureArrangementEnglish,MATCH(AA$16,FixtureArrangement,0))</f>
        <v>Median mounted</v>
      </c>
      <c r="AB17" s="514" t="str">
        <f>INDEX(FixtureArrangementEnglish,MATCH(AB$16,FixtureArrangement,0))</f>
        <v>Median mounted</v>
      </c>
    </row>
    <row r="18" spans="1:28">
      <c r="A18" s="225"/>
      <c r="B18" s="168" t="str">
        <f>Translation!B264</f>
        <v>Pole Spacing</v>
      </c>
      <c r="C18" s="36">
        <v>35</v>
      </c>
      <c r="D18" s="36">
        <v>35</v>
      </c>
      <c r="E18" s="168" t="str">
        <f>Translation!B130</f>
        <v>meters</v>
      </c>
      <c r="F18" s="279" t="s">
        <v>216</v>
      </c>
      <c r="G18" s="225"/>
      <c r="H18" s="225"/>
      <c r="I18" s="225"/>
      <c r="J18" s="225"/>
      <c r="K18" s="225"/>
      <c r="L18" s="225"/>
      <c r="M18" s="225"/>
      <c r="N18" s="225"/>
      <c r="O18" s="225"/>
      <c r="P18" s="225"/>
      <c r="Q18" s="225"/>
      <c r="R18" s="225"/>
      <c r="S18" s="225"/>
      <c r="T18" s="225"/>
      <c r="U18" s="225"/>
      <c r="V18" s="225"/>
      <c r="W18" s="546">
        <f t="shared" si="0"/>
        <v>0</v>
      </c>
    </row>
    <row r="19" spans="1:28">
      <c r="A19" s="225"/>
      <c r="B19" s="168" t="str">
        <f>Translation!B298</f>
        <v>Pole Setback</v>
      </c>
      <c r="C19" s="36">
        <v>0</v>
      </c>
      <c r="D19" s="36">
        <v>0</v>
      </c>
      <c r="E19" s="168" t="str">
        <f>Translation!B130</f>
        <v>meters</v>
      </c>
      <c r="F19" s="279" t="s">
        <v>216</v>
      </c>
      <c r="G19" s="225"/>
      <c r="H19" s="225"/>
      <c r="I19" s="225"/>
      <c r="J19" s="225"/>
      <c r="K19" s="225"/>
      <c r="L19" s="225"/>
      <c r="M19" s="225"/>
      <c r="N19" s="225"/>
      <c r="O19" s="225"/>
      <c r="P19" s="518"/>
      <c r="Q19" s="225"/>
      <c r="R19" s="225"/>
      <c r="S19" s="225"/>
      <c r="T19" s="225"/>
      <c r="U19" s="225"/>
      <c r="V19" s="225"/>
      <c r="W19" s="546">
        <f t="shared" si="0"/>
        <v>0</v>
      </c>
    </row>
    <row r="20" spans="1:28">
      <c r="A20" s="225"/>
      <c r="B20" s="168" t="str">
        <f>Translation!B127</f>
        <v>Arm length</v>
      </c>
      <c r="C20" s="36">
        <v>2</v>
      </c>
      <c r="D20" s="36">
        <v>2</v>
      </c>
      <c r="E20" s="168" t="str">
        <f>Translation!B130</f>
        <v>meters</v>
      </c>
      <c r="F20" s="279" t="s">
        <v>216</v>
      </c>
      <c r="G20" s="225"/>
      <c r="H20" s="225"/>
      <c r="I20" s="225"/>
      <c r="J20" s="225"/>
      <c r="K20" s="225"/>
      <c r="L20" s="225"/>
      <c r="M20" s="225"/>
      <c r="N20" s="225"/>
      <c r="O20" s="225"/>
      <c r="P20" s="225"/>
      <c r="Q20" s="225"/>
      <c r="R20" s="225"/>
      <c r="S20" s="225"/>
      <c r="T20" s="225"/>
      <c r="U20" s="225"/>
      <c r="V20" s="225"/>
      <c r="W20" s="546">
        <f t="shared" si="0"/>
        <v>0</v>
      </c>
    </row>
    <row r="21" spans="1:28">
      <c r="A21" s="225"/>
      <c r="B21" s="128"/>
      <c r="C21" s="225"/>
      <c r="D21" s="225"/>
      <c r="E21" s="128"/>
      <c r="F21" s="128"/>
      <c r="G21" s="225"/>
      <c r="H21" s="225"/>
      <c r="I21" s="225"/>
      <c r="J21" s="225"/>
      <c r="K21" s="225"/>
      <c r="L21" s="225"/>
      <c r="M21" s="225"/>
      <c r="N21" s="225"/>
      <c r="O21" s="225"/>
      <c r="P21" s="349"/>
      <c r="Q21" s="225"/>
      <c r="R21" s="225"/>
      <c r="S21" s="225"/>
      <c r="T21" s="225"/>
      <c r="U21" s="225"/>
      <c r="V21" s="225"/>
      <c r="W21" s="549">
        <f>SUM($W$16:$W$20,$W$10:$W$12)</f>
        <v>0</v>
      </c>
      <c r="X21" t="s">
        <v>1780</v>
      </c>
    </row>
    <row r="22" spans="1:28">
      <c r="A22" s="225"/>
      <c r="B22" s="128"/>
      <c r="C22" s="225"/>
      <c r="D22" s="225"/>
      <c r="E22" s="225"/>
      <c r="F22" s="225"/>
      <c r="G22" s="225"/>
      <c r="H22" s="225"/>
      <c r="I22" s="225"/>
      <c r="J22" s="225"/>
      <c r="K22" s="225"/>
      <c r="L22" s="225"/>
      <c r="M22" s="225"/>
      <c r="N22" s="225"/>
      <c r="O22" s="225"/>
      <c r="P22" s="225"/>
      <c r="Q22" s="225"/>
      <c r="R22" s="225"/>
      <c r="S22" s="225"/>
      <c r="T22" s="225"/>
      <c r="U22" s="225"/>
      <c r="V22" s="225"/>
      <c r="W22" s="481"/>
    </row>
    <row r="23" spans="1:28">
      <c r="A23" s="225"/>
      <c r="B23" s="222" t="str">
        <f>Translation!$B$523</f>
        <v>Pavement Type (only required for luminance calculations)</v>
      </c>
      <c r="C23" s="227"/>
      <c r="D23" s="227"/>
      <c r="E23" s="278"/>
      <c r="F23" s="128"/>
      <c r="G23" s="225"/>
      <c r="H23" s="225"/>
      <c r="I23" s="225"/>
      <c r="J23" s="225"/>
      <c r="K23" s="225"/>
      <c r="L23" s="225"/>
      <c r="M23" s="225"/>
      <c r="N23" s="225"/>
      <c r="O23" s="225"/>
      <c r="P23" s="349"/>
      <c r="Q23" s="225"/>
      <c r="R23" s="225"/>
      <c r="S23" s="225"/>
      <c r="T23" s="225"/>
      <c r="U23" s="225"/>
      <c r="V23" s="225"/>
      <c r="W23" s="481"/>
    </row>
    <row r="24" spans="1:28" s="481" customFormat="1">
      <c r="A24" s="225"/>
      <c r="B24" s="175" t="str">
        <f>Translation!B186</f>
        <v>Road Surface Type</v>
      </c>
      <c r="C24" s="523" t="s">
        <v>205</v>
      </c>
      <c r="D24" s="182" t="str">
        <f>Translation!B189</f>
        <v>Standard Surface</v>
      </c>
      <c r="E24" s="279" t="s">
        <v>216</v>
      </c>
      <c r="F24" s="225"/>
      <c r="G24" s="225"/>
      <c r="H24" s="225"/>
      <c r="I24" s="225"/>
      <c r="J24" s="225"/>
      <c r="K24" s="225"/>
      <c r="L24" s="225"/>
      <c r="M24" s="225"/>
      <c r="N24" s="225"/>
      <c r="O24" s="225"/>
      <c r="P24" s="349"/>
      <c r="Q24" s="225"/>
      <c r="R24" s="225"/>
      <c r="S24" s="225"/>
      <c r="T24" s="225"/>
      <c r="U24" s="225"/>
      <c r="V24" s="225"/>
    </row>
    <row r="25" spans="1:28" s="481" customFormat="1">
      <c r="A25" s="225"/>
      <c r="B25" s="225"/>
      <c r="C25" s="225"/>
      <c r="D25" s="225"/>
      <c r="E25" s="225"/>
      <c r="F25" s="225"/>
      <c r="G25" s="225"/>
      <c r="H25" s="225"/>
      <c r="I25" s="225"/>
      <c r="J25" s="225"/>
      <c r="K25" s="225"/>
      <c r="L25" s="225"/>
      <c r="M25" s="225"/>
      <c r="N25" s="225"/>
      <c r="O25" s="225"/>
      <c r="P25" s="349"/>
      <c r="Q25" s="225"/>
      <c r="R25" s="225"/>
      <c r="S25" s="225"/>
      <c r="T25" s="225"/>
      <c r="U25" s="225"/>
      <c r="V25" s="225"/>
    </row>
    <row r="26" spans="1:28" s="481" customFormat="1">
      <c r="A26" s="225"/>
      <c r="B26" s="225"/>
      <c r="C26" s="225"/>
      <c r="D26" s="225"/>
      <c r="E26" s="225"/>
      <c r="F26" s="225"/>
      <c r="G26" s="225"/>
      <c r="H26" s="225"/>
      <c r="I26" s="225"/>
      <c r="J26" s="225"/>
      <c r="K26" s="225"/>
      <c r="L26" s="225"/>
      <c r="M26" s="225"/>
      <c r="N26" s="225"/>
      <c r="O26" s="225"/>
      <c r="P26" s="349"/>
      <c r="Q26" s="225"/>
      <c r="R26" s="225"/>
      <c r="S26" s="225"/>
      <c r="T26" s="225"/>
      <c r="U26" s="225"/>
      <c r="V26" s="225"/>
    </row>
    <row r="27" spans="1:28" ht="28.5">
      <c r="A27" s="225"/>
      <c r="B27" s="525" t="str">
        <f>Translation!$B$524</f>
        <v>View your inputs:</v>
      </c>
      <c r="C27" s="225"/>
      <c r="D27" s="225"/>
      <c r="E27" s="128"/>
      <c r="F27" s="128"/>
      <c r="G27" s="225"/>
      <c r="H27" s="225"/>
      <c r="I27" s="225"/>
      <c r="J27" s="225"/>
      <c r="K27" s="225"/>
      <c r="L27" s="225"/>
      <c r="M27" s="225"/>
      <c r="N27" s="225"/>
      <c r="O27" s="225"/>
      <c r="P27" s="225"/>
      <c r="Q27" s="225"/>
      <c r="R27" s="225"/>
      <c r="S27" s="225"/>
      <c r="T27" s="225"/>
      <c r="U27" s="225"/>
      <c r="V27" s="225"/>
    </row>
    <row r="28" spans="1:28" s="366" customFormat="1">
      <c r="A28" s="225"/>
      <c r="B28" s="225"/>
      <c r="C28" s="225"/>
      <c r="D28" s="225"/>
      <c r="E28" s="225"/>
      <c r="F28" s="225"/>
      <c r="G28" s="225"/>
      <c r="H28" s="225"/>
      <c r="I28" s="225"/>
      <c r="J28" s="225"/>
      <c r="K28" s="225"/>
      <c r="L28" s="225"/>
      <c r="M28" s="225"/>
      <c r="N28" s="225"/>
      <c r="O28" s="225"/>
      <c r="P28" s="225"/>
      <c r="Q28" s="225"/>
      <c r="R28" s="225"/>
      <c r="S28" s="225"/>
      <c r="T28" s="225"/>
      <c r="U28" s="225"/>
      <c r="V28" s="225"/>
    </row>
    <row r="29" spans="1:28" s="366" customFormat="1">
      <c r="A29" s="225"/>
      <c r="B29" s="225"/>
      <c r="C29" s="225"/>
      <c r="D29" s="225"/>
      <c r="E29" s="225"/>
      <c r="F29" s="225"/>
      <c r="G29" s="225"/>
      <c r="H29" s="225"/>
      <c r="I29" s="225"/>
      <c r="J29" s="225"/>
      <c r="K29" s="225"/>
      <c r="L29" s="225"/>
      <c r="M29" s="225"/>
      <c r="N29" s="225"/>
      <c r="O29" s="225"/>
      <c r="P29" s="225"/>
      <c r="Q29" s="225"/>
      <c r="R29" s="225"/>
      <c r="S29" s="225"/>
      <c r="T29" s="225"/>
      <c r="U29" s="225"/>
      <c r="V29" s="225"/>
    </row>
    <row r="30" spans="1:28" s="366" customFormat="1">
      <c r="A30" s="225"/>
      <c r="B30" s="225"/>
      <c r="C30" s="225"/>
      <c r="D30" s="225"/>
      <c r="E30" s="225"/>
      <c r="F30" s="225"/>
      <c r="G30" s="225"/>
      <c r="H30" s="225"/>
      <c r="I30" s="225"/>
      <c r="J30" s="225"/>
      <c r="K30" s="225"/>
      <c r="L30" s="225"/>
      <c r="M30" s="225"/>
      <c r="N30" s="225"/>
      <c r="O30" s="225"/>
      <c r="P30" s="225"/>
      <c r="Q30" s="225"/>
      <c r="R30" s="225"/>
      <c r="S30" s="225"/>
      <c r="T30" s="225"/>
      <c r="U30" s="225"/>
      <c r="V30" s="225"/>
    </row>
    <row r="31" spans="1:28" s="366" customFormat="1">
      <c r="A31" s="225"/>
      <c r="B31" s="225"/>
      <c r="C31" s="225"/>
      <c r="D31" s="225"/>
      <c r="E31" s="225"/>
      <c r="F31" s="225"/>
      <c r="G31" s="225"/>
      <c r="H31" s="225"/>
      <c r="I31" s="225"/>
      <c r="J31" s="225"/>
      <c r="K31" s="225"/>
      <c r="L31" s="225"/>
      <c r="M31" s="225"/>
      <c r="N31" s="225"/>
      <c r="O31" s="225"/>
      <c r="P31" s="225"/>
      <c r="Q31" s="225"/>
      <c r="R31" s="225"/>
      <c r="S31" s="225"/>
      <c r="T31" s="225"/>
      <c r="U31" s="225"/>
      <c r="V31" s="225"/>
    </row>
    <row r="32" spans="1:28" s="366" customFormat="1">
      <c r="A32" s="225"/>
      <c r="B32" s="225"/>
      <c r="C32" s="225"/>
      <c r="D32" s="225"/>
      <c r="E32" s="225"/>
      <c r="F32" s="225"/>
      <c r="G32" s="225"/>
      <c r="H32" s="225"/>
      <c r="I32" s="225"/>
      <c r="J32" s="225"/>
      <c r="K32" s="225"/>
      <c r="L32" s="225"/>
      <c r="M32" s="225"/>
      <c r="N32" s="225"/>
      <c r="O32" s="225"/>
      <c r="P32" s="225"/>
      <c r="Q32" s="225"/>
      <c r="R32" s="225"/>
      <c r="S32" s="225"/>
      <c r="T32" s="225"/>
      <c r="U32" s="225"/>
      <c r="V32" s="225"/>
    </row>
    <row r="33" spans="1:22" s="366" customFormat="1">
      <c r="A33" s="225"/>
      <c r="B33" s="225"/>
      <c r="C33" s="225"/>
      <c r="D33" s="225"/>
      <c r="E33" s="225"/>
      <c r="F33" s="225"/>
      <c r="G33" s="225"/>
      <c r="H33" s="225"/>
      <c r="I33" s="225"/>
      <c r="J33" s="225"/>
      <c r="K33" s="225"/>
      <c r="L33" s="225"/>
      <c r="M33" s="225"/>
      <c r="N33" s="225"/>
      <c r="O33" s="225"/>
      <c r="P33" s="225"/>
      <c r="Q33" s="225"/>
      <c r="R33" s="225"/>
      <c r="S33" s="225"/>
      <c r="T33" s="225"/>
      <c r="U33" s="225"/>
      <c r="V33" s="225"/>
    </row>
    <row r="34" spans="1:22" s="366" customFormat="1">
      <c r="A34" s="225"/>
      <c r="B34" s="225"/>
      <c r="C34" s="225"/>
      <c r="D34" s="225"/>
      <c r="E34" s="225"/>
      <c r="F34" s="225"/>
      <c r="G34" s="225"/>
      <c r="H34" s="225"/>
      <c r="I34" s="225"/>
      <c r="J34" s="225"/>
      <c r="K34" s="225"/>
      <c r="L34" s="225"/>
      <c r="M34" s="225"/>
      <c r="N34" s="225"/>
      <c r="O34" s="225"/>
      <c r="P34" s="225"/>
      <c r="Q34" s="225"/>
      <c r="R34" s="225"/>
      <c r="S34" s="225"/>
      <c r="T34" s="225"/>
      <c r="U34" s="225"/>
      <c r="V34" s="225"/>
    </row>
    <row r="35" spans="1:22" s="366" customFormat="1">
      <c r="A35" s="225"/>
      <c r="B35" s="225"/>
      <c r="C35" s="225"/>
      <c r="D35" s="225"/>
      <c r="E35" s="225"/>
      <c r="F35" s="225"/>
      <c r="G35" s="225"/>
      <c r="H35" s="225"/>
      <c r="I35" s="225"/>
      <c r="J35" s="225"/>
      <c r="K35" s="225"/>
      <c r="L35" s="225"/>
      <c r="M35" s="225"/>
      <c r="N35" s="225"/>
      <c r="O35" s="225"/>
      <c r="P35" s="225"/>
      <c r="Q35" s="225"/>
      <c r="R35" s="225"/>
      <c r="S35" s="225"/>
      <c r="T35" s="225"/>
      <c r="U35" s="225"/>
      <c r="V35" s="225"/>
    </row>
    <row r="36" spans="1:22" s="366" customFormat="1">
      <c r="A36" s="225"/>
      <c r="B36" s="225"/>
      <c r="C36" s="225"/>
      <c r="D36" s="225"/>
      <c r="E36" s="225"/>
      <c r="F36" s="225"/>
      <c r="G36" s="225"/>
      <c r="H36" s="225"/>
      <c r="I36" s="225"/>
      <c r="J36" s="225"/>
      <c r="K36" s="225"/>
      <c r="L36" s="225"/>
      <c r="M36" s="225"/>
      <c r="N36" s="225"/>
      <c r="O36" s="225"/>
      <c r="P36" s="225"/>
      <c r="Q36" s="225"/>
      <c r="R36" s="225"/>
      <c r="S36" s="225"/>
      <c r="T36" s="225"/>
      <c r="U36" s="225"/>
      <c r="V36" s="225"/>
    </row>
    <row r="37" spans="1:22" s="366" customFormat="1">
      <c r="A37" s="225"/>
      <c r="B37" s="225"/>
      <c r="C37" s="225"/>
      <c r="D37" s="225"/>
      <c r="E37" s="225"/>
      <c r="F37" s="225"/>
      <c r="G37" s="225"/>
      <c r="H37" s="225"/>
      <c r="I37" s="225"/>
      <c r="J37" s="225"/>
      <c r="K37" s="225"/>
      <c r="L37" s="225"/>
      <c r="M37" s="225"/>
      <c r="N37" s="225"/>
      <c r="O37" s="225"/>
      <c r="P37" s="225"/>
      <c r="Q37" s="225"/>
      <c r="R37" s="225"/>
      <c r="S37" s="225"/>
      <c r="T37" s="225"/>
      <c r="U37" s="225"/>
      <c r="V37" s="225"/>
    </row>
    <row r="38" spans="1:22" s="366" customFormat="1">
      <c r="A38" s="225"/>
      <c r="B38" s="225"/>
      <c r="C38" s="225"/>
      <c r="D38" s="225"/>
      <c r="E38" s="225"/>
      <c r="F38" s="225"/>
      <c r="G38" s="225"/>
      <c r="H38" s="225"/>
      <c r="I38" s="225"/>
      <c r="J38" s="225"/>
      <c r="K38" s="225"/>
      <c r="L38" s="225"/>
      <c r="M38" s="225"/>
      <c r="N38" s="225"/>
      <c r="O38" s="225"/>
      <c r="P38" s="225"/>
      <c r="Q38" s="225"/>
      <c r="R38" s="225"/>
      <c r="U38" s="225"/>
      <c r="V38" s="225"/>
    </row>
    <row r="39" spans="1:22" s="366" customFormat="1">
      <c r="A39" s="225"/>
      <c r="B39" s="225"/>
      <c r="C39" s="225"/>
      <c r="D39" s="225"/>
      <c r="E39" s="225"/>
      <c r="F39" s="225"/>
      <c r="G39" s="225"/>
      <c r="H39" s="225"/>
      <c r="I39" s="225"/>
      <c r="J39" s="225"/>
      <c r="K39" s="225"/>
      <c r="L39" s="225"/>
      <c r="M39" s="225"/>
      <c r="N39" s="225"/>
      <c r="O39" s="225"/>
      <c r="P39" s="225"/>
      <c r="Q39" s="225"/>
      <c r="R39" s="225"/>
      <c r="U39" s="225"/>
      <c r="V39" s="225"/>
    </row>
    <row r="40" spans="1:22" s="366" customFormat="1">
      <c r="A40" s="225"/>
      <c r="B40" s="225"/>
      <c r="C40" s="225"/>
      <c r="D40" s="225"/>
      <c r="E40" s="225"/>
      <c r="F40" s="225"/>
      <c r="G40" s="225"/>
      <c r="H40" s="225"/>
      <c r="I40" s="225"/>
      <c r="J40" s="225"/>
      <c r="K40" s="225"/>
      <c r="L40" s="225"/>
      <c r="M40" s="225"/>
      <c r="N40" s="225"/>
      <c r="O40" s="225"/>
      <c r="P40" s="225"/>
      <c r="Q40" s="225"/>
      <c r="R40" s="225"/>
      <c r="U40" s="225"/>
      <c r="V40" s="225"/>
    </row>
    <row r="41" spans="1:22" s="366" customFormat="1">
      <c r="A41" s="225"/>
      <c r="B41" s="225"/>
      <c r="C41" s="225"/>
      <c r="D41" s="225"/>
      <c r="E41" s="225"/>
      <c r="F41" s="225"/>
      <c r="G41" s="225"/>
      <c r="H41" s="225"/>
      <c r="I41" s="225"/>
      <c r="J41" s="225"/>
      <c r="K41" s="225"/>
      <c r="L41" s="225"/>
      <c r="M41" s="225"/>
      <c r="N41" s="225"/>
      <c r="O41" s="225"/>
      <c r="P41" s="225"/>
      <c r="Q41" s="225"/>
      <c r="R41" s="225"/>
      <c r="U41" s="225"/>
      <c r="V41" s="225"/>
    </row>
    <row r="42" spans="1:22" s="366" customFormat="1">
      <c r="A42" s="225"/>
      <c r="B42" s="225"/>
      <c r="C42" s="225"/>
      <c r="D42" s="225"/>
      <c r="E42" s="225"/>
      <c r="F42" s="225"/>
      <c r="G42" s="225"/>
      <c r="H42" s="225"/>
      <c r="I42" s="225"/>
      <c r="J42" s="225"/>
      <c r="K42" s="225"/>
      <c r="L42" s="225"/>
      <c r="M42" s="225"/>
      <c r="N42" s="225"/>
      <c r="O42" s="225"/>
      <c r="P42" s="225"/>
      <c r="Q42" s="225"/>
      <c r="R42" s="225"/>
      <c r="U42" s="225"/>
      <c r="V42" s="225"/>
    </row>
    <row r="43" spans="1:22" s="366" customFormat="1">
      <c r="A43" s="225"/>
      <c r="B43" s="225"/>
      <c r="C43" s="225"/>
      <c r="D43" s="225"/>
      <c r="E43" s="225"/>
      <c r="F43" s="225"/>
      <c r="G43" s="225"/>
      <c r="H43" s="225"/>
      <c r="I43" s="657"/>
      <c r="J43" s="225"/>
      <c r="K43" s="225"/>
      <c r="L43" s="225"/>
      <c r="M43" s="225"/>
      <c r="N43" s="225"/>
      <c r="O43" s="225"/>
      <c r="P43" s="225"/>
      <c r="Q43" s="225"/>
      <c r="R43" s="225"/>
      <c r="U43" s="225"/>
      <c r="V43" s="225"/>
    </row>
    <row r="44" spans="1:22" s="366" customFormat="1">
      <c r="A44" s="225"/>
      <c r="B44" s="225"/>
      <c r="C44" s="225"/>
      <c r="D44" s="225"/>
      <c r="E44" s="225"/>
      <c r="F44" s="225"/>
      <c r="G44" s="225"/>
      <c r="H44" s="225"/>
      <c r="I44" s="225"/>
      <c r="J44" s="225"/>
      <c r="K44" s="225"/>
      <c r="L44" s="225"/>
      <c r="M44" s="225"/>
      <c r="N44" s="225"/>
      <c r="O44" s="225"/>
      <c r="P44" s="225"/>
      <c r="Q44" s="225"/>
      <c r="R44" s="225"/>
      <c r="U44" s="225"/>
      <c r="V44" s="225"/>
    </row>
    <row r="45" spans="1:22" s="366" customFormat="1">
      <c r="A45" s="225"/>
      <c r="B45" s="225"/>
      <c r="C45" s="225"/>
      <c r="D45" s="225"/>
      <c r="E45" s="225"/>
      <c r="F45" s="225"/>
      <c r="G45" s="225"/>
      <c r="H45" s="225"/>
      <c r="I45" s="225"/>
      <c r="J45" s="225"/>
      <c r="K45" s="225"/>
      <c r="L45" s="225"/>
      <c r="M45" s="225"/>
      <c r="N45" s="225"/>
      <c r="O45" s="225"/>
      <c r="P45" s="225"/>
      <c r="Q45" s="225"/>
      <c r="R45" s="225"/>
      <c r="U45" s="225"/>
      <c r="V45" s="225"/>
    </row>
    <row r="46" spans="1:22" s="366" customFormat="1">
      <c r="A46" s="225"/>
      <c r="B46" s="225"/>
      <c r="C46" s="225"/>
      <c r="D46" s="225"/>
      <c r="E46" s="225"/>
      <c r="F46" s="225"/>
      <c r="G46" s="225"/>
      <c r="H46" s="225"/>
      <c r="I46" s="225"/>
      <c r="J46" s="225"/>
      <c r="K46" s="225"/>
      <c r="L46" s="225"/>
      <c r="M46" s="225"/>
      <c r="N46" s="225"/>
      <c r="O46" s="225"/>
      <c r="P46" s="225"/>
      <c r="Q46" s="225"/>
      <c r="R46" s="225"/>
      <c r="U46" s="225"/>
      <c r="V46" s="225"/>
    </row>
    <row r="47" spans="1:22" s="366" customFormat="1">
      <c r="A47" s="225"/>
      <c r="B47" s="225"/>
      <c r="C47" s="225"/>
      <c r="D47" s="225"/>
      <c r="E47" s="225"/>
      <c r="F47" s="225"/>
      <c r="G47" s="225"/>
      <c r="H47" s="225"/>
      <c r="I47" s="225"/>
      <c r="J47" s="225"/>
      <c r="K47" s="225"/>
      <c r="L47" s="225"/>
      <c r="M47" s="225"/>
      <c r="N47" s="225"/>
      <c r="O47" s="225"/>
      <c r="P47" s="225"/>
      <c r="Q47" s="225"/>
      <c r="R47" s="225"/>
      <c r="U47" s="225"/>
      <c r="V47" s="225"/>
    </row>
    <row r="48" spans="1:22" s="366" customFormat="1">
      <c r="A48" s="225"/>
      <c r="B48" s="225"/>
      <c r="C48" s="225"/>
      <c r="D48" s="225"/>
      <c r="E48" s="225"/>
      <c r="F48" s="225"/>
      <c r="G48" s="225"/>
      <c r="H48" s="225"/>
      <c r="I48" s="225"/>
      <c r="J48" s="225"/>
      <c r="K48" s="225"/>
      <c r="L48" s="225"/>
      <c r="M48" s="225"/>
      <c r="N48" s="225"/>
      <c r="O48" s="225"/>
      <c r="P48" s="225"/>
      <c r="Q48" s="225"/>
      <c r="R48" s="225"/>
      <c r="U48" s="225"/>
      <c r="V48" s="225"/>
    </row>
    <row r="49" spans="1:22" s="366" customFormat="1">
      <c r="A49" s="225"/>
      <c r="B49" s="225"/>
      <c r="C49" s="225"/>
      <c r="D49" s="225"/>
      <c r="E49" s="225"/>
      <c r="F49" s="225"/>
      <c r="G49" s="225"/>
      <c r="H49" s="225"/>
      <c r="I49" s="225"/>
      <c r="J49" s="225"/>
      <c r="K49" s="225"/>
      <c r="L49" s="225"/>
      <c r="M49" s="225"/>
      <c r="N49" s="225"/>
      <c r="O49" s="225"/>
      <c r="P49" s="225"/>
      <c r="Q49" s="225"/>
      <c r="R49" s="225"/>
      <c r="U49" s="225"/>
      <c r="V49" s="225"/>
    </row>
    <row r="50" spans="1:22" s="366" customFormat="1">
      <c r="A50" s="225"/>
      <c r="B50" s="521" t="str">
        <f>Translation!$B$133</f>
        <v>Spacing of Grid</v>
      </c>
      <c r="C50" s="544">
        <v>3.5</v>
      </c>
      <c r="D50" s="168" t="str">
        <f>Translation!$B$130</f>
        <v>meters</v>
      </c>
      <c r="E50" s="225"/>
      <c r="F50" s="225"/>
      <c r="G50" s="225"/>
      <c r="H50" s="225"/>
      <c r="I50" s="225"/>
      <c r="J50" s="225"/>
      <c r="K50" s="225"/>
      <c r="L50" s="225"/>
      <c r="M50" s="225"/>
      <c r="N50" s="225"/>
      <c r="O50" s="225"/>
      <c r="P50" s="225"/>
      <c r="Q50" s="225"/>
      <c r="R50" s="225"/>
      <c r="U50" s="225"/>
      <c r="V50" s="225"/>
    </row>
    <row r="51" spans="1:22" s="366" customFormat="1">
      <c r="A51" s="225"/>
      <c r="B51" s="521" t="str">
        <f>Translation!$B$128</f>
        <v>Fixtures/km</v>
      </c>
      <c r="C51" s="522">
        <f>1000/C18</f>
        <v>28.571428571428573</v>
      </c>
      <c r="D51" s="168"/>
      <c r="E51" s="225"/>
      <c r="F51" s="225"/>
      <c r="G51" s="225"/>
      <c r="H51" s="225"/>
      <c r="I51" s="225"/>
      <c r="J51" s="225"/>
      <c r="K51" s="225"/>
      <c r="L51" s="225"/>
      <c r="M51" s="225"/>
      <c r="N51" s="225"/>
      <c r="O51" s="225"/>
      <c r="P51" s="225"/>
      <c r="Q51" s="225"/>
      <c r="R51" s="225"/>
      <c r="U51" s="225"/>
      <c r="V51" s="225"/>
    </row>
    <row r="52" spans="1:22" s="481" customFormat="1">
      <c r="A52" s="225"/>
      <c r="B52" s="225"/>
      <c r="C52" s="225"/>
      <c r="D52" s="225"/>
      <c r="E52" s="225"/>
      <c r="F52" s="225"/>
      <c r="G52" s="225"/>
      <c r="H52" s="225"/>
      <c r="I52" s="225"/>
      <c r="J52" s="225"/>
      <c r="K52" s="225"/>
      <c r="L52" s="225"/>
      <c r="M52" s="225"/>
      <c r="N52" s="225"/>
      <c r="O52" s="225"/>
      <c r="P52" s="225"/>
      <c r="Q52" s="225"/>
      <c r="R52" s="225"/>
      <c r="U52" s="225"/>
      <c r="V52" s="225"/>
    </row>
    <row r="53" spans="1:22" s="481" customFormat="1">
      <c r="A53" s="225"/>
      <c r="B53" s="225"/>
      <c r="C53" s="225"/>
      <c r="D53" s="225"/>
      <c r="E53" s="225"/>
      <c r="F53" s="225"/>
      <c r="G53" s="225"/>
      <c r="H53" s="225"/>
      <c r="I53" s="225"/>
      <c r="J53" s="225"/>
      <c r="K53" s="225"/>
      <c r="L53" s="225"/>
      <c r="M53" s="225"/>
      <c r="N53" s="225"/>
      <c r="O53" s="225"/>
      <c r="P53" s="225"/>
      <c r="Q53" s="225"/>
      <c r="R53" s="225"/>
      <c r="U53" s="225"/>
      <c r="V53" s="225"/>
    </row>
    <row r="54" spans="1:22" s="481" customFormat="1">
      <c r="A54" s="225"/>
      <c r="B54" s="225"/>
      <c r="C54" s="225"/>
      <c r="D54" s="225"/>
      <c r="E54" s="225"/>
      <c r="F54" s="225"/>
      <c r="G54" s="225"/>
      <c r="H54" s="225"/>
      <c r="I54" s="225"/>
      <c r="J54" s="225"/>
      <c r="K54" s="225"/>
      <c r="L54" s="225"/>
      <c r="M54" s="225"/>
      <c r="N54" s="225"/>
      <c r="O54" s="225"/>
      <c r="P54" s="225"/>
      <c r="Q54" s="225"/>
      <c r="R54" s="225"/>
      <c r="U54" s="225"/>
      <c r="V54" s="225"/>
    </row>
    <row r="55" spans="1:22" s="366" customFormat="1">
      <c r="A55" s="225"/>
      <c r="B55" s="225"/>
      <c r="C55" s="225"/>
      <c r="D55" s="225"/>
      <c r="E55" s="225"/>
      <c r="F55" s="225"/>
      <c r="G55" s="225"/>
      <c r="H55" s="225"/>
      <c r="I55" s="225"/>
      <c r="J55" s="225"/>
      <c r="K55" s="225"/>
      <c r="L55" s="225"/>
      <c r="M55" s="225"/>
      <c r="N55" s="225"/>
      <c r="O55" s="225"/>
      <c r="P55" s="225"/>
      <c r="Q55" s="225"/>
      <c r="R55" s="225"/>
      <c r="U55" s="225"/>
      <c r="V55" s="225"/>
    </row>
    <row r="56" spans="1:22" s="366" customFormat="1">
      <c r="A56" s="225"/>
      <c r="B56" s="225"/>
      <c r="C56" s="225"/>
      <c r="D56" s="225"/>
      <c r="E56" s="225"/>
      <c r="F56" s="225"/>
      <c r="G56" s="225"/>
      <c r="H56" s="225"/>
      <c r="I56" s="225"/>
      <c r="J56" s="225"/>
      <c r="K56" s="225"/>
      <c r="L56" s="225"/>
      <c r="M56" s="225"/>
      <c r="N56" s="225"/>
      <c r="O56" s="225"/>
      <c r="P56" s="225"/>
      <c r="Q56" s="225"/>
      <c r="R56" s="225"/>
      <c r="U56" s="225"/>
      <c r="V56" s="225"/>
    </row>
    <row r="57" spans="1:22" ht="18" customHeight="1">
      <c r="A57" s="225"/>
      <c r="B57" s="225"/>
      <c r="C57" s="225"/>
      <c r="D57" s="225"/>
      <c r="E57" s="225"/>
      <c r="F57" s="225"/>
      <c r="G57" s="225"/>
      <c r="H57" s="225"/>
      <c r="I57" s="225"/>
      <c r="J57" s="225"/>
      <c r="K57" s="225"/>
      <c r="L57" s="225"/>
      <c r="M57" s="225"/>
      <c r="N57" s="225"/>
      <c r="O57" s="225"/>
      <c r="P57" s="225"/>
      <c r="Q57" s="225"/>
      <c r="R57" s="225"/>
      <c r="U57" s="225"/>
      <c r="V57" s="225"/>
    </row>
    <row r="58" spans="1:22">
      <c r="A58" s="225"/>
      <c r="B58" s="225"/>
      <c r="C58" s="225"/>
      <c r="D58" s="225"/>
      <c r="E58" s="225"/>
      <c r="F58" s="225"/>
      <c r="G58" s="225"/>
      <c r="H58" s="225"/>
      <c r="I58" s="225"/>
      <c r="J58" s="225"/>
      <c r="K58" s="225"/>
      <c r="L58" s="225"/>
      <c r="M58" s="225"/>
      <c r="N58" s="225"/>
      <c r="O58" s="225"/>
      <c r="P58" s="225"/>
      <c r="Q58" s="225"/>
      <c r="R58" s="225"/>
      <c r="U58" s="225"/>
      <c r="V58" s="225"/>
    </row>
    <row r="59" spans="1:22">
      <c r="A59" s="225"/>
      <c r="B59" s="225"/>
      <c r="C59" s="225"/>
      <c r="D59" s="225"/>
      <c r="E59" s="225"/>
      <c r="F59" s="225"/>
      <c r="G59" s="225"/>
      <c r="H59" s="225"/>
      <c r="I59" s="225"/>
      <c r="J59" s="225"/>
      <c r="K59" s="225"/>
      <c r="L59" s="225"/>
      <c r="M59" s="225"/>
      <c r="N59" s="225"/>
      <c r="O59" s="225"/>
      <c r="P59" s="225"/>
      <c r="Q59" s="225"/>
      <c r="R59" s="225"/>
      <c r="S59" s="225"/>
      <c r="T59" s="225"/>
      <c r="U59" s="225"/>
      <c r="V59" s="225"/>
    </row>
    <row r="60" spans="1:22">
      <c r="A60" s="225"/>
      <c r="B60" s="225"/>
      <c r="C60" s="225"/>
      <c r="D60" s="225"/>
      <c r="E60" s="225"/>
      <c r="F60" s="225"/>
      <c r="G60" s="225"/>
      <c r="H60" s="225"/>
      <c r="I60" s="225"/>
      <c r="J60" s="225"/>
      <c r="K60" s="225"/>
      <c r="L60" s="225"/>
      <c r="M60" s="225"/>
      <c r="N60" s="225"/>
      <c r="O60" s="225"/>
      <c r="P60" s="225"/>
      <c r="Q60" s="225"/>
      <c r="R60" s="225"/>
      <c r="S60" s="225"/>
      <c r="T60" s="225"/>
      <c r="U60" s="225"/>
      <c r="V60" s="225"/>
    </row>
    <row r="61" spans="1:22">
      <c r="A61" s="225"/>
      <c r="B61" s="225"/>
      <c r="C61" s="225"/>
      <c r="D61" s="225"/>
      <c r="E61" s="225"/>
      <c r="F61" s="225"/>
      <c r="G61" s="225"/>
      <c r="H61" s="225"/>
      <c r="I61" s="225"/>
      <c r="J61" s="225"/>
      <c r="K61" s="225"/>
      <c r="L61" s="225"/>
      <c r="M61" s="225"/>
      <c r="N61" s="225"/>
      <c r="O61" s="225"/>
      <c r="P61" s="225"/>
      <c r="Q61" s="225"/>
      <c r="R61" s="225"/>
      <c r="S61" s="225"/>
      <c r="T61" s="225"/>
      <c r="U61" s="225"/>
      <c r="V61" s="225"/>
    </row>
    <row r="62" spans="1:22" s="481" customFormat="1">
      <c r="A62" s="225"/>
      <c r="B62" s="225"/>
      <c r="C62" s="225"/>
      <c r="D62" s="225"/>
      <c r="E62" s="225"/>
      <c r="F62" s="225"/>
      <c r="G62" s="225"/>
      <c r="H62" s="225"/>
      <c r="I62" s="225"/>
      <c r="J62" s="225"/>
      <c r="K62" s="225"/>
      <c r="L62" s="225"/>
      <c r="M62" s="225"/>
      <c r="N62" s="225"/>
      <c r="O62" s="225"/>
      <c r="P62" s="225"/>
      <c r="Q62" s="225"/>
      <c r="R62" s="225"/>
      <c r="S62" s="225"/>
      <c r="T62" s="225"/>
      <c r="U62" s="225"/>
      <c r="V62" s="225"/>
    </row>
    <row r="63" spans="1:22" s="481" customFormat="1">
      <c r="A63" s="225"/>
      <c r="B63" s="225"/>
      <c r="C63" s="225"/>
      <c r="D63" s="225"/>
      <c r="E63" s="225"/>
      <c r="F63" s="225"/>
      <c r="G63" s="225"/>
      <c r="H63" s="225"/>
      <c r="I63" s="225"/>
      <c r="J63" s="225"/>
      <c r="K63" s="225"/>
      <c r="L63" s="225"/>
      <c r="M63" s="225"/>
      <c r="N63" s="225"/>
      <c r="O63" s="225"/>
      <c r="P63" s="225"/>
      <c r="Q63" s="225"/>
      <c r="R63" s="225"/>
      <c r="S63" s="225"/>
      <c r="T63" s="225"/>
      <c r="U63" s="225"/>
      <c r="V63" s="225"/>
    </row>
    <row r="64" spans="1:22" s="481" customFormat="1">
      <c r="A64" s="225"/>
      <c r="B64" s="225"/>
      <c r="C64" s="225"/>
      <c r="D64" s="225"/>
      <c r="E64" s="225"/>
      <c r="F64" s="225"/>
      <c r="G64" s="225"/>
      <c r="H64" s="225"/>
      <c r="I64" s="225"/>
      <c r="J64" s="225"/>
      <c r="K64" s="225"/>
      <c r="L64" s="225"/>
      <c r="M64" s="225"/>
      <c r="N64" s="225"/>
      <c r="O64" s="225"/>
      <c r="P64" s="225"/>
      <c r="Q64" s="225"/>
      <c r="R64" s="225"/>
      <c r="S64" s="225"/>
      <c r="T64" s="225"/>
      <c r="U64" s="225"/>
      <c r="V64" s="225"/>
    </row>
    <row r="65" spans="1:22" s="481" customFormat="1">
      <c r="A65" s="225"/>
      <c r="B65" s="225"/>
      <c r="C65" s="225"/>
      <c r="D65" s="225"/>
      <c r="E65" s="225"/>
      <c r="F65" s="225"/>
      <c r="G65" s="225"/>
      <c r="H65" s="225"/>
      <c r="I65" s="225"/>
      <c r="J65" s="225"/>
      <c r="K65" s="225"/>
      <c r="L65" s="225"/>
      <c r="M65" s="225"/>
      <c r="N65" s="225"/>
      <c r="O65" s="225"/>
      <c r="P65" s="225"/>
      <c r="Q65" s="225"/>
      <c r="R65" s="225"/>
      <c r="S65" s="225"/>
      <c r="T65" s="225"/>
      <c r="U65" s="225"/>
      <c r="V65" s="225"/>
    </row>
    <row r="66" spans="1:22" s="481" customFormat="1">
      <c r="A66" s="225"/>
      <c r="B66" s="225"/>
      <c r="C66" s="225"/>
      <c r="D66" s="225"/>
      <c r="E66" s="225"/>
      <c r="F66" s="225"/>
      <c r="G66" s="225"/>
      <c r="H66" s="225"/>
      <c r="I66" s="225"/>
      <c r="J66" s="225"/>
      <c r="K66" s="225"/>
      <c r="L66" s="225"/>
      <c r="M66" s="225"/>
      <c r="N66" s="225"/>
      <c r="O66" s="225"/>
      <c r="P66" s="225"/>
      <c r="Q66" s="225"/>
      <c r="R66" s="225"/>
      <c r="S66" s="225"/>
      <c r="T66" s="225"/>
      <c r="U66" s="225"/>
      <c r="V66" s="225"/>
    </row>
    <row r="67" spans="1:22" s="481" customFormat="1">
      <c r="A67" s="225"/>
      <c r="B67" s="225"/>
      <c r="C67" s="225"/>
      <c r="D67" s="225"/>
      <c r="E67" s="225"/>
      <c r="F67" s="225"/>
      <c r="G67" s="225"/>
      <c r="H67" s="225"/>
      <c r="I67" s="225"/>
      <c r="J67" s="225"/>
      <c r="K67" s="225"/>
      <c r="L67" s="225"/>
      <c r="M67" s="225"/>
      <c r="N67" s="225"/>
      <c r="O67" s="225"/>
      <c r="P67" s="225"/>
      <c r="Q67" s="225"/>
      <c r="R67" s="225"/>
      <c r="S67" s="225"/>
      <c r="T67" s="225"/>
      <c r="U67" s="225"/>
      <c r="V67" s="225"/>
    </row>
    <row r="68" spans="1:22" s="481" customFormat="1">
      <c r="A68" s="225"/>
      <c r="B68" s="225"/>
      <c r="C68" s="225"/>
      <c r="D68" s="225"/>
      <c r="E68" s="225"/>
      <c r="F68" s="225"/>
      <c r="G68" s="225"/>
      <c r="H68" s="225"/>
      <c r="I68" s="225"/>
      <c r="J68" s="225"/>
      <c r="K68" s="225"/>
      <c r="L68" s="225"/>
      <c r="M68" s="225"/>
      <c r="N68" s="225"/>
      <c r="O68" s="225"/>
      <c r="P68" s="225"/>
      <c r="Q68" s="225"/>
      <c r="R68" s="225"/>
      <c r="S68" s="225"/>
      <c r="T68" s="225"/>
      <c r="U68" s="225"/>
      <c r="V68" s="225"/>
    </row>
    <row r="69" spans="1:22" s="481" customFormat="1">
      <c r="A69" s="225"/>
      <c r="B69" s="225"/>
      <c r="C69" s="225"/>
      <c r="D69" s="225"/>
      <c r="E69" s="225"/>
      <c r="F69" s="225"/>
      <c r="G69" s="225"/>
      <c r="H69" s="225"/>
      <c r="I69" s="225"/>
      <c r="J69" s="225"/>
      <c r="K69" s="225"/>
      <c r="L69" s="225"/>
      <c r="M69" s="225"/>
      <c r="N69" s="225"/>
      <c r="O69" s="225"/>
      <c r="P69" s="225"/>
      <c r="Q69" s="225"/>
      <c r="R69" s="225"/>
      <c r="S69" s="225"/>
      <c r="T69" s="225"/>
      <c r="U69" s="225"/>
      <c r="V69" s="225"/>
    </row>
    <row r="70" spans="1:22" s="481" customFormat="1">
      <c r="A70" s="225"/>
      <c r="B70" s="225"/>
      <c r="C70" s="225"/>
      <c r="D70" s="225"/>
      <c r="E70" s="225"/>
      <c r="F70" s="225"/>
      <c r="G70" s="225"/>
      <c r="H70" s="225"/>
      <c r="I70" s="225"/>
      <c r="J70" s="225"/>
      <c r="K70" s="225"/>
      <c r="L70" s="225"/>
      <c r="M70" s="225"/>
      <c r="N70" s="225"/>
      <c r="O70" s="225"/>
      <c r="P70" s="225"/>
      <c r="Q70" s="225"/>
      <c r="R70" s="225"/>
      <c r="S70" s="225"/>
      <c r="T70" s="225"/>
      <c r="U70" s="225"/>
      <c r="V70" s="225"/>
    </row>
    <row r="71" spans="1:22" s="481" customFormat="1">
      <c r="A71" s="225"/>
      <c r="B71" s="225"/>
      <c r="C71" s="225"/>
      <c r="D71" s="225"/>
      <c r="E71" s="225"/>
      <c r="F71" s="225"/>
      <c r="G71" s="225"/>
      <c r="H71" s="225"/>
      <c r="I71" s="225"/>
      <c r="J71" s="225"/>
      <c r="K71" s="225"/>
      <c r="L71" s="225"/>
      <c r="M71" s="225"/>
      <c r="N71" s="225"/>
      <c r="O71" s="225"/>
      <c r="P71" s="225"/>
      <c r="Q71" s="225"/>
      <c r="R71" s="225"/>
      <c r="S71" s="225"/>
      <c r="T71" s="225"/>
      <c r="U71" s="225"/>
      <c r="V71" s="225"/>
    </row>
    <row r="72" spans="1:22" s="481" customFormat="1">
      <c r="A72" s="225"/>
      <c r="B72" s="225"/>
      <c r="C72" s="225"/>
      <c r="D72" s="225"/>
      <c r="E72" s="225"/>
      <c r="F72" s="225"/>
      <c r="G72" s="225"/>
      <c r="H72" s="225"/>
      <c r="I72" s="225"/>
      <c r="J72" s="225"/>
      <c r="K72" s="225"/>
      <c r="L72" s="225"/>
      <c r="M72" s="225"/>
      <c r="N72" s="225"/>
      <c r="O72" s="225"/>
      <c r="P72" s="225"/>
      <c r="Q72" s="225"/>
      <c r="R72" s="225"/>
      <c r="S72" s="225"/>
      <c r="T72" s="225"/>
      <c r="U72" s="225"/>
      <c r="V72" s="225"/>
    </row>
    <row r="73" spans="1:22" s="481" customFormat="1">
      <c r="A73" s="225"/>
      <c r="B73" s="225"/>
      <c r="C73" s="225"/>
      <c r="D73" s="225"/>
      <c r="E73" s="225"/>
      <c r="F73" s="225"/>
      <c r="G73" s="225"/>
      <c r="H73" s="225"/>
      <c r="I73" s="225"/>
      <c r="J73" s="225"/>
      <c r="K73" s="225"/>
      <c r="L73" s="225"/>
      <c r="M73" s="225"/>
      <c r="N73" s="225"/>
      <c r="O73" s="225"/>
      <c r="P73" s="225"/>
      <c r="Q73" s="225"/>
      <c r="R73" s="225"/>
      <c r="S73" s="225"/>
      <c r="T73" s="225"/>
      <c r="U73" s="225"/>
      <c r="V73" s="225"/>
    </row>
    <row r="74" spans="1:22" s="481" customFormat="1">
      <c r="A74" s="225"/>
      <c r="B74" s="225"/>
      <c r="C74" s="225"/>
      <c r="D74" s="225"/>
      <c r="E74" s="225"/>
      <c r="F74" s="225"/>
      <c r="G74" s="225"/>
      <c r="H74" s="225"/>
      <c r="I74" s="225"/>
      <c r="J74" s="225"/>
      <c r="K74" s="225"/>
      <c r="L74" s="225"/>
      <c r="M74" s="225"/>
      <c r="N74" s="225"/>
      <c r="O74" s="225"/>
      <c r="P74" s="225"/>
      <c r="Q74" s="225"/>
      <c r="R74" s="225"/>
      <c r="S74" s="225"/>
      <c r="T74" s="225"/>
      <c r="U74" s="225"/>
      <c r="V74" s="225"/>
    </row>
    <row r="75" spans="1:22" s="481" customFormat="1">
      <c r="A75" s="225"/>
      <c r="B75" s="225"/>
      <c r="C75" s="225"/>
      <c r="D75" s="225"/>
      <c r="E75" s="225"/>
      <c r="F75" s="225"/>
      <c r="G75" s="225"/>
      <c r="H75" s="225"/>
      <c r="I75" s="225"/>
      <c r="J75" s="225"/>
      <c r="K75" s="225"/>
      <c r="L75" s="225"/>
      <c r="M75" s="225"/>
      <c r="N75" s="225"/>
      <c r="O75" s="225"/>
      <c r="P75" s="225"/>
      <c r="Q75" s="225"/>
      <c r="R75" s="225"/>
      <c r="S75" s="225"/>
      <c r="T75" s="225"/>
      <c r="U75" s="225"/>
      <c r="V75" s="225"/>
    </row>
    <row r="76" spans="1:22" s="481" customFormat="1">
      <c r="A76" s="225"/>
      <c r="B76" s="521" t="str">
        <f>Translation!$B$133</f>
        <v>Spacing of Grid</v>
      </c>
      <c r="C76" s="544">
        <v>3.3333333333333335</v>
      </c>
      <c r="D76" s="168" t="str">
        <f>Translation!$B$130</f>
        <v>meters</v>
      </c>
      <c r="E76" s="225"/>
      <c r="F76" s="225"/>
      <c r="G76" s="225"/>
      <c r="H76" s="225"/>
      <c r="I76" s="225"/>
      <c r="J76" s="225"/>
      <c r="K76" s="225"/>
      <c r="L76" s="225"/>
      <c r="M76" s="225"/>
      <c r="N76" s="225"/>
      <c r="O76" s="225"/>
      <c r="P76" s="225"/>
      <c r="Q76" s="225"/>
      <c r="R76" s="225"/>
      <c r="S76" s="225"/>
      <c r="T76" s="225"/>
      <c r="U76" s="225"/>
      <c r="V76" s="225"/>
    </row>
    <row r="77" spans="1:22" s="481" customFormat="1">
      <c r="A77" s="225"/>
      <c r="B77" s="521" t="str">
        <f>Translation!$B$128</f>
        <v>Fixtures/km</v>
      </c>
      <c r="C77" s="522">
        <f>1000/D18</f>
        <v>28.571428571428573</v>
      </c>
      <c r="D77" s="168"/>
      <c r="E77" s="225"/>
      <c r="F77" s="225"/>
      <c r="G77" s="225"/>
      <c r="H77" s="225"/>
      <c r="I77" s="225"/>
      <c r="J77" s="225"/>
      <c r="K77" s="225"/>
      <c r="L77" s="225"/>
      <c r="M77" s="225"/>
      <c r="N77" s="225"/>
      <c r="O77" s="225"/>
      <c r="P77" s="225"/>
      <c r="Q77" s="225"/>
      <c r="R77" s="225"/>
      <c r="S77" s="225"/>
      <c r="T77" s="225"/>
      <c r="U77" s="225"/>
      <c r="V77" s="225"/>
    </row>
    <row r="78" spans="1:22" s="481" customFormat="1">
      <c r="A78" s="225"/>
      <c r="B78" s="225"/>
      <c r="C78" s="225"/>
      <c r="D78" s="225"/>
      <c r="E78" s="225"/>
      <c r="F78" s="225"/>
      <c r="G78" s="225"/>
      <c r="H78" s="225"/>
      <c r="I78" s="225"/>
      <c r="J78" s="225"/>
      <c r="K78" s="225"/>
      <c r="L78" s="225"/>
      <c r="M78" s="225"/>
      <c r="N78" s="225"/>
      <c r="O78" s="225"/>
      <c r="P78" s="225"/>
      <c r="Q78" s="225"/>
      <c r="R78" s="225"/>
      <c r="S78" s="225"/>
      <c r="T78" s="225"/>
      <c r="U78" s="225"/>
      <c r="V78" s="225"/>
    </row>
    <row r="79" spans="1:22" s="481" customFormat="1">
      <c r="A79" s="225"/>
      <c r="B79" s="225"/>
      <c r="C79" s="225"/>
      <c r="D79" s="225"/>
      <c r="E79" s="225"/>
      <c r="F79" s="225"/>
      <c r="G79" s="225"/>
      <c r="H79" s="225"/>
      <c r="I79" s="225"/>
      <c r="J79" s="225"/>
      <c r="K79" s="225"/>
      <c r="L79" s="225"/>
      <c r="M79" s="225"/>
      <c r="N79" s="225"/>
      <c r="O79" s="225"/>
      <c r="P79" s="225"/>
      <c r="Q79" s="225"/>
      <c r="R79" s="225"/>
      <c r="S79" s="225"/>
      <c r="T79" s="225"/>
      <c r="U79" s="225"/>
      <c r="V79" s="225"/>
    </row>
    <row r="80" spans="1:22" s="481" customFormat="1">
      <c r="A80" s="225"/>
      <c r="B80" s="225"/>
      <c r="C80" s="225"/>
      <c r="D80" s="225"/>
      <c r="E80" s="225"/>
      <c r="F80" s="225"/>
      <c r="G80" s="225"/>
      <c r="H80" s="225"/>
      <c r="I80" s="225"/>
      <c r="J80" s="225"/>
      <c r="K80" s="225"/>
      <c r="L80" s="225"/>
      <c r="M80" s="225"/>
      <c r="N80" s="225"/>
      <c r="O80" s="225"/>
      <c r="P80" s="225"/>
      <c r="Q80" s="225"/>
      <c r="R80" s="225"/>
      <c r="S80" s="225"/>
      <c r="T80" s="225"/>
      <c r="U80" s="225"/>
      <c r="V80" s="225"/>
    </row>
    <row r="81" spans="1:22" s="481" customFormat="1">
      <c r="A81" s="225"/>
      <c r="B81" s="225"/>
      <c r="C81" s="225"/>
      <c r="D81" s="225"/>
      <c r="E81" s="225"/>
      <c r="F81" s="225"/>
      <c r="G81" s="225"/>
      <c r="H81" s="225"/>
      <c r="I81" s="225"/>
      <c r="J81" s="225"/>
      <c r="K81" s="225"/>
      <c r="L81" s="225"/>
      <c r="M81" s="225"/>
      <c r="N81" s="225"/>
      <c r="O81" s="225"/>
      <c r="P81" s="225"/>
      <c r="Q81" s="225"/>
      <c r="R81" s="225"/>
      <c r="S81" s="225"/>
      <c r="T81" s="225"/>
      <c r="U81" s="225"/>
      <c r="V81" s="225"/>
    </row>
    <row r="82" spans="1:22" s="481" customFormat="1">
      <c r="A82" s="225"/>
      <c r="B82" s="225"/>
      <c r="C82" s="225"/>
      <c r="D82" s="225"/>
      <c r="E82" s="225"/>
      <c r="F82" s="225"/>
      <c r="G82" s="225"/>
      <c r="H82" s="225"/>
      <c r="I82" s="225"/>
      <c r="J82" s="225"/>
      <c r="K82" s="225"/>
      <c r="L82" s="225"/>
      <c r="M82" s="225"/>
      <c r="N82" s="225"/>
      <c r="O82" s="225"/>
      <c r="P82" s="225"/>
      <c r="Q82" s="225"/>
      <c r="R82" s="225"/>
      <c r="S82" s="225"/>
      <c r="T82" s="225"/>
      <c r="U82" s="225"/>
      <c r="V82" s="225"/>
    </row>
    <row r="83" spans="1:22" s="481" customFormat="1">
      <c r="A83" s="225"/>
      <c r="B83" s="225"/>
      <c r="C83" s="225"/>
      <c r="D83" s="225"/>
      <c r="E83" s="225"/>
      <c r="F83" s="225"/>
      <c r="G83" s="225"/>
      <c r="H83" s="225"/>
      <c r="I83" s="225"/>
      <c r="J83" s="225"/>
      <c r="K83" s="225"/>
      <c r="L83" s="225"/>
      <c r="M83" s="225"/>
      <c r="N83" s="225"/>
      <c r="O83" s="225"/>
      <c r="P83" s="225"/>
      <c r="Q83" s="225"/>
      <c r="R83" s="225"/>
      <c r="S83" s="225"/>
      <c r="T83" s="225"/>
      <c r="U83" s="225"/>
      <c r="V83" s="225"/>
    </row>
    <row r="84" spans="1:22" s="481" customFormat="1">
      <c r="A84" s="225"/>
      <c r="B84" s="225"/>
      <c r="C84" s="225"/>
      <c r="D84" s="225"/>
      <c r="E84" s="225"/>
      <c r="F84" s="225"/>
      <c r="G84" s="225"/>
      <c r="H84" s="225"/>
      <c r="I84" s="225"/>
      <c r="J84" s="225"/>
      <c r="K84" s="225"/>
      <c r="L84" s="225"/>
      <c r="M84" s="225"/>
      <c r="N84" s="225"/>
      <c r="O84" s="225"/>
      <c r="P84" s="225"/>
      <c r="Q84" s="225"/>
      <c r="R84" s="225"/>
      <c r="S84" s="225"/>
      <c r="T84" s="225"/>
      <c r="U84" s="225"/>
      <c r="V84" s="225"/>
    </row>
    <row r="85" spans="1:22" s="481" customFormat="1">
      <c r="A85" s="225"/>
      <c r="B85" s="225"/>
      <c r="C85" s="225"/>
      <c r="D85" s="225"/>
      <c r="E85" s="225"/>
      <c r="F85" s="225"/>
      <c r="G85" s="225"/>
      <c r="H85" s="225"/>
      <c r="I85" s="225"/>
      <c r="J85" s="225"/>
      <c r="K85" s="225"/>
      <c r="L85" s="225"/>
      <c r="M85" s="225"/>
      <c r="N85" s="225"/>
      <c r="O85" s="225"/>
      <c r="P85" s="225"/>
      <c r="Q85" s="225"/>
      <c r="R85" s="225"/>
      <c r="S85" s="225"/>
      <c r="T85" s="225"/>
      <c r="U85" s="225"/>
      <c r="V85" s="225"/>
    </row>
    <row r="86" spans="1:22" s="481" customFormat="1">
      <c r="A86" s="225"/>
      <c r="B86" s="225"/>
      <c r="C86" s="225"/>
      <c r="D86" s="225"/>
      <c r="E86" s="225"/>
      <c r="F86" s="225"/>
      <c r="G86" s="225"/>
      <c r="H86" s="225"/>
      <c r="I86" s="225"/>
      <c r="J86" s="225"/>
      <c r="K86" s="225"/>
      <c r="L86" s="225"/>
      <c r="M86" s="225"/>
      <c r="N86" s="225"/>
      <c r="O86" s="225"/>
      <c r="P86" s="225"/>
      <c r="Q86" s="225"/>
      <c r="R86" s="225"/>
      <c r="S86" s="225"/>
      <c r="T86" s="225"/>
      <c r="U86" s="225"/>
      <c r="V86" s="225"/>
    </row>
    <row r="87" spans="1:22" s="481" customFormat="1">
      <c r="A87" s="225"/>
      <c r="B87" s="225"/>
      <c r="C87" s="225"/>
      <c r="D87" s="225"/>
      <c r="E87" s="225"/>
      <c r="F87" s="225"/>
      <c r="G87" s="225"/>
      <c r="H87" s="225"/>
      <c r="I87" s="225"/>
      <c r="J87" s="225"/>
      <c r="K87" s="225"/>
      <c r="L87" s="225"/>
      <c r="M87" s="225"/>
      <c r="N87" s="225"/>
      <c r="O87" s="225"/>
      <c r="P87" s="225"/>
      <c r="Q87" s="225"/>
      <c r="R87" s="225"/>
      <c r="S87" s="225"/>
      <c r="T87" s="225"/>
      <c r="U87" s="225"/>
      <c r="V87" s="225"/>
    </row>
    <row r="88" spans="1:22" s="481" customFormat="1">
      <c r="A88" s="225"/>
      <c r="B88" s="225"/>
      <c r="C88" s="225"/>
      <c r="D88" s="225"/>
      <c r="E88" s="225"/>
      <c r="F88" s="225"/>
      <c r="G88" s="225"/>
      <c r="H88" s="225"/>
      <c r="I88" s="225"/>
      <c r="J88" s="225"/>
      <c r="K88" s="225"/>
      <c r="L88" s="225"/>
      <c r="M88" s="225"/>
      <c r="N88" s="225"/>
      <c r="O88" s="225"/>
      <c r="P88" s="225"/>
      <c r="Q88" s="225"/>
      <c r="R88" s="225"/>
      <c r="S88" s="225"/>
      <c r="T88" s="225"/>
      <c r="U88" s="225"/>
      <c r="V88" s="225"/>
    </row>
    <row r="89" spans="1:22" s="481" customFormat="1">
      <c r="A89" s="225"/>
      <c r="B89" s="225"/>
      <c r="C89" s="225"/>
      <c r="D89" s="225"/>
      <c r="E89" s="225"/>
      <c r="F89" s="225"/>
      <c r="G89" s="225"/>
      <c r="H89" s="225"/>
      <c r="I89" s="225"/>
      <c r="J89" s="225"/>
      <c r="K89" s="225"/>
      <c r="L89" s="225"/>
      <c r="M89" s="225"/>
      <c r="N89" s="225"/>
      <c r="O89" s="225"/>
      <c r="P89" s="225"/>
      <c r="Q89" s="225"/>
      <c r="R89" s="225"/>
      <c r="S89" s="225"/>
      <c r="T89" s="225"/>
      <c r="U89" s="225"/>
      <c r="V89" s="225"/>
    </row>
    <row r="90" spans="1:22" s="481" customFormat="1">
      <c r="A90" s="225"/>
      <c r="B90" s="225"/>
      <c r="C90" s="225"/>
      <c r="D90" s="225"/>
      <c r="E90" s="225"/>
      <c r="F90" s="225"/>
      <c r="G90" s="225"/>
      <c r="H90" s="225"/>
      <c r="I90" s="225"/>
      <c r="J90" s="225"/>
      <c r="K90" s="225"/>
      <c r="L90" s="225"/>
      <c r="M90" s="225"/>
      <c r="N90" s="225"/>
      <c r="O90" s="225"/>
      <c r="P90" s="225"/>
      <c r="Q90" s="225"/>
      <c r="R90" s="225"/>
      <c r="S90" s="225"/>
      <c r="T90" s="225"/>
      <c r="U90" s="225"/>
      <c r="V90" s="225"/>
    </row>
    <row r="91" spans="1:22" s="481" customFormat="1">
      <c r="A91" s="225"/>
      <c r="B91" s="225"/>
      <c r="C91" s="225"/>
      <c r="D91" s="225"/>
      <c r="E91" s="225"/>
      <c r="F91" s="225"/>
      <c r="G91" s="225"/>
      <c r="H91" s="225"/>
      <c r="I91" s="225"/>
      <c r="J91" s="225"/>
      <c r="K91" s="225"/>
      <c r="L91" s="225"/>
      <c r="M91" s="225"/>
      <c r="N91" s="225"/>
      <c r="O91" s="225"/>
      <c r="P91" s="225"/>
      <c r="Q91" s="225"/>
      <c r="R91" s="225"/>
      <c r="S91" s="225"/>
      <c r="T91" s="225"/>
      <c r="U91" s="225"/>
      <c r="V91" s="225"/>
    </row>
    <row r="92" spans="1:22" s="481" customFormat="1">
      <c r="A92" s="225"/>
      <c r="B92" s="225"/>
      <c r="C92" s="225"/>
      <c r="D92" s="225"/>
      <c r="E92" s="225"/>
      <c r="F92" s="225"/>
      <c r="G92" s="225"/>
      <c r="H92" s="225"/>
      <c r="I92" s="225"/>
      <c r="J92" s="225"/>
      <c r="K92" s="225"/>
      <c r="L92" s="225"/>
      <c r="M92" s="225"/>
      <c r="N92" s="225"/>
      <c r="O92" s="225"/>
      <c r="P92" s="225"/>
      <c r="Q92" s="225"/>
      <c r="R92" s="225"/>
      <c r="S92" s="225"/>
      <c r="T92" s="225"/>
      <c r="U92" s="225"/>
      <c r="V92" s="225"/>
    </row>
  </sheetData>
  <sheetProtection sheet="1" objects="1" scenarios="1"/>
  <mergeCells count="2">
    <mergeCell ref="R9:V9"/>
    <mergeCell ref="B5:F6"/>
  </mergeCells>
  <conditionalFormatting sqref="C76:C77">
    <cfRule type="expression" dxfId="67" priority="4" stopIfTrue="1">
      <formula>"&gt;5"</formula>
    </cfRule>
  </conditionalFormatting>
  <conditionalFormatting sqref="C50:C51">
    <cfRule type="expression" dxfId="66" priority="1" stopIfTrue="1">
      <formula>"&gt;5"</formula>
    </cfRule>
  </conditionalFormatting>
  <dataValidations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Info!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1" zoomScaleNormal="100" workbookViewId="0">
      <selection activeCell="D14" sqref="D14"/>
    </sheetView>
  </sheetViews>
  <sheetFormatPr defaultRowHeight="15"/>
  <cols>
    <col min="1" max="1" width="10.140625" style="128" hidden="1" customWidth="1"/>
    <col min="2" max="2" width="19.140625" style="128" customWidth="1"/>
    <col min="3" max="3" width="40.28515625" style="128" customWidth="1"/>
    <col min="4" max="4" width="11.7109375" style="128" customWidth="1"/>
    <col min="5" max="5" width="14.42578125" style="128" customWidth="1"/>
    <col min="6" max="6" width="9.85546875" style="128" customWidth="1"/>
    <col min="7" max="7" width="33.42578125" style="128" customWidth="1"/>
    <col min="8" max="8" width="13.28515625" style="128" customWidth="1"/>
    <col min="9" max="9" width="15" style="128" customWidth="1"/>
    <col min="10" max="10" width="18.5703125" style="128" customWidth="1"/>
    <col min="11" max="11" width="7.5703125" style="128" customWidth="1"/>
    <col min="12" max="12" width="25.7109375" style="128" customWidth="1"/>
    <col min="13" max="13" width="11.28515625" style="128" customWidth="1"/>
    <col min="14" max="14" width="9.140625" style="128"/>
    <col min="15" max="23" width="9.85546875" style="128" customWidth="1"/>
    <col min="24" max="16384" width="9.140625" style="128"/>
  </cols>
  <sheetData>
    <row r="1" spans="1:27" s="123" customFormat="1" ht="17.25" customHeight="1">
      <c r="A1" s="128" t="s">
        <v>187</v>
      </c>
    </row>
    <row r="2" spans="1:27" s="126" customFormat="1" ht="45.75" customHeight="1">
      <c r="A2" s="128" t="s">
        <v>187</v>
      </c>
      <c r="B2" s="127"/>
      <c r="C2" s="127" t="str">
        <f>Start!$D$2</f>
        <v>SEAD Street Lighting Tool v1.7.8</v>
      </c>
    </row>
    <row r="3" spans="1:27" s="136" customFormat="1" ht="121.5" customHeight="1">
      <c r="A3" s="128" t="s">
        <v>187</v>
      </c>
      <c r="B3" s="218"/>
      <c r="C3" s="218"/>
    </row>
    <row r="4" spans="1:27" s="225" customFormat="1" ht="25.5" customHeight="1"/>
    <row r="5" spans="1:27" s="225" customFormat="1" ht="74.25" customHeight="1">
      <c r="C5" s="735" t="str">
        <f>Translation!B368</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35"/>
      <c r="E5" s="735"/>
      <c r="F5" s="735"/>
      <c r="G5" s="735"/>
      <c r="H5" s="735"/>
      <c r="N5" s="349"/>
      <c r="AA5" s="225" t="s">
        <v>1731</v>
      </c>
    </row>
    <row r="6" spans="1:27" s="225" customFormat="1" ht="90.75" customHeight="1">
      <c r="C6" s="735" t="str">
        <f>Translation!$B$118</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35"/>
      <c r="E6" s="735"/>
      <c r="F6" s="735"/>
      <c r="G6" s="735"/>
      <c r="H6" s="735"/>
      <c r="L6" s="650"/>
      <c r="N6" s="736"/>
      <c r="O6" s="736"/>
      <c r="P6" s="736"/>
      <c r="Q6" s="736"/>
      <c r="AA6" s="225" t="s">
        <v>1726</v>
      </c>
    </row>
    <row r="7" spans="1:27" s="225" customFormat="1" ht="54" customHeight="1">
      <c r="A7" s="225" t="s">
        <v>187</v>
      </c>
      <c r="C7" s="540" t="str">
        <f>Translation!B119</f>
        <v>Select Calculation Method</v>
      </c>
      <c r="D7" s="36" t="s">
        <v>1248</v>
      </c>
      <c r="E7" s="761" t="str">
        <f>Translation!B117</f>
        <v>Luminance and Illuminance calculations can be done based on either IES or CIE standard. The output file reflects the method chosen here.</v>
      </c>
      <c r="F7" s="762"/>
      <c r="G7" s="762"/>
      <c r="H7" s="762"/>
      <c r="I7" s="762"/>
    </row>
    <row r="8" spans="1:27" s="225" customFormat="1" ht="19.5" customHeight="1">
      <c r="A8" s="225" t="s">
        <v>187</v>
      </c>
      <c r="C8" s="907"/>
      <c r="D8" s="907"/>
      <c r="E8" s="907"/>
    </row>
    <row r="9" spans="1:27" s="225" customFormat="1" ht="44.25" customHeight="1">
      <c r="A9" s="225" t="s">
        <v>187</v>
      </c>
    </row>
    <row r="10" spans="1:27" s="225" customFormat="1" ht="14.25" customHeight="1">
      <c r="A10" s="225" t="s">
        <v>187</v>
      </c>
      <c r="C10" s="128"/>
    </row>
    <row r="11" spans="1:27" s="225" customFormat="1" ht="14.25" customHeight="1">
      <c r="A11" s="225" t="s">
        <v>187</v>
      </c>
      <c r="C11" s="147" t="str">
        <f>Translation!$B$153</f>
        <v>Illuminance Method</v>
      </c>
      <c r="G11" s="541" t="str">
        <f>C11</f>
        <v>Illuminance Method</v>
      </c>
    </row>
    <row r="12" spans="1:27" s="225" customFormat="1" ht="30.75" customHeight="1">
      <c r="A12" s="225" t="s">
        <v>187</v>
      </c>
      <c r="C12" s="679" t="str">
        <f>Translation!$B$140</f>
        <v>Average Illuminance Target (Iavg)</v>
      </c>
      <c r="D12" s="36">
        <v>6</v>
      </c>
      <c r="E12" s="680" t="str">
        <f>Translation!$B$164</f>
        <v>Lux</v>
      </c>
      <c r="F12" s="681"/>
      <c r="G12" s="679" t="str">
        <f>Translation!$B$140</f>
        <v>Average Illuminance Target (Iavg)</v>
      </c>
      <c r="H12" s="36"/>
      <c r="I12" s="680" t="str">
        <f>Translation!$B$164</f>
        <v>Lux</v>
      </c>
    </row>
    <row r="13" spans="1:27" s="225" customFormat="1" ht="30.75" customHeight="1">
      <c r="A13" s="225" t="s">
        <v>187</v>
      </c>
      <c r="C13" s="679" t="str">
        <f>Translation!$B$265</f>
        <v>Uniformity Ratio (Iavg/Imin)</v>
      </c>
      <c r="D13" s="302">
        <v>3</v>
      </c>
      <c r="E13" s="527" t="str">
        <f>Translation!$B$200</f>
        <v>unitless</v>
      </c>
      <c r="F13" s="681"/>
      <c r="G13" s="679" t="str">
        <f>Translation!B266</f>
        <v>Uniformity Ratio (Imin/Iavg)</v>
      </c>
      <c r="H13" s="600"/>
      <c r="I13" s="527" t="str">
        <f>Translation!$B$200</f>
        <v>unitless</v>
      </c>
    </row>
    <row r="14" spans="1:27" s="225" customFormat="1" ht="14.25" customHeight="1">
      <c r="C14" s="681"/>
      <c r="D14" s="651"/>
      <c r="E14" s="681"/>
      <c r="F14" s="681"/>
      <c r="G14" s="681"/>
      <c r="H14" s="681"/>
      <c r="I14" s="681"/>
    </row>
    <row r="15" spans="1:27" s="225" customFormat="1" ht="14.25" customHeight="1">
      <c r="C15" s="681"/>
      <c r="D15" s="651"/>
      <c r="E15" s="681"/>
      <c r="F15" s="681"/>
      <c r="G15" s="681"/>
      <c r="H15" s="681"/>
      <c r="I15" s="681"/>
    </row>
    <row r="16" spans="1:27" s="225" customFormat="1" ht="18" customHeight="1">
      <c r="A16" s="225" t="s">
        <v>187</v>
      </c>
      <c r="C16" s="681"/>
      <c r="D16" s="651"/>
      <c r="E16" s="681"/>
      <c r="F16" s="681"/>
      <c r="G16" s="681"/>
      <c r="H16" s="681"/>
      <c r="I16" s="681"/>
    </row>
    <row r="17" spans="1:9" s="225" customFormat="1" ht="12.75" customHeight="1">
      <c r="A17" s="225" t="s">
        <v>187</v>
      </c>
      <c r="C17" s="681"/>
      <c r="D17" s="681"/>
      <c r="E17" s="681"/>
      <c r="F17" s="681"/>
      <c r="G17" s="681"/>
      <c r="H17" s="681"/>
      <c r="I17" s="681"/>
    </row>
    <row r="18" spans="1:9" s="225" customFormat="1" ht="16.5" customHeight="1">
      <c r="A18" s="225" t="s">
        <v>187</v>
      </c>
      <c r="C18" s="682" t="str">
        <f>Translation!B162</f>
        <v>Luminance Method for IES Standard</v>
      </c>
      <c r="D18" s="681"/>
      <c r="E18" s="681"/>
      <c r="F18" s="681"/>
      <c r="G18" s="682" t="str">
        <f>Translation!B163</f>
        <v>Luminance Method for CIE Standard</v>
      </c>
      <c r="H18" s="681"/>
      <c r="I18" s="681"/>
    </row>
    <row r="19" spans="1:9" s="225" customFormat="1">
      <c r="A19" s="225" t="s">
        <v>187</v>
      </c>
      <c r="C19" s="679" t="str">
        <f>Translation!B141</f>
        <v>Average Luminance Target (Lav)</v>
      </c>
      <c r="D19" s="36"/>
      <c r="E19" s="680" t="str">
        <f>Translation!B144</f>
        <v>cd/m2</v>
      </c>
      <c r="F19" s="681"/>
      <c r="G19" s="679" t="str">
        <f>Translation!B141</f>
        <v>Average Luminance Target (Lav)</v>
      </c>
      <c r="H19" s="600"/>
      <c r="I19" s="680" t="str">
        <f>Translation!B144</f>
        <v>cd/m2</v>
      </c>
    </row>
    <row r="20" spans="1:9" s="225" customFormat="1">
      <c r="A20" s="225" t="s">
        <v>187</v>
      </c>
      <c r="C20" s="683" t="str">
        <f>Translation!B175</f>
        <v>Uniformity Ratio (Lavg/Lmin)</v>
      </c>
      <c r="D20" s="302"/>
      <c r="E20" s="527" t="str">
        <f>Translation!B200</f>
        <v>unitless</v>
      </c>
      <c r="F20" s="681"/>
      <c r="G20" s="683" t="str">
        <f>Translation!B454</f>
        <v>Overall Uniformity (min/avg)</v>
      </c>
      <c r="H20" s="600"/>
      <c r="I20" s="527" t="str">
        <f>Translation!B200</f>
        <v>unitless</v>
      </c>
    </row>
    <row r="21" spans="1:9" s="225" customFormat="1" ht="45.75" customHeight="1">
      <c r="A21" s="225" t="s">
        <v>187</v>
      </c>
      <c r="C21" s="683" t="str">
        <f>Translation!B176</f>
        <v>Uniformity Ratio (Lmax/Lmin)</v>
      </c>
      <c r="D21" s="302"/>
      <c r="E21" s="527" t="str">
        <f>E20</f>
        <v>unitless</v>
      </c>
      <c r="F21" s="681"/>
      <c r="G21" s="683" t="str">
        <f>Translation!B455</f>
        <v>Longitudinal Uniformity (min/max)</v>
      </c>
      <c r="H21" s="600"/>
      <c r="I21" s="527" t="str">
        <f>I20</f>
        <v>unitless</v>
      </c>
    </row>
    <row r="22" spans="1:9" s="225" customFormat="1" ht="30" customHeight="1">
      <c r="A22" s="225" t="s">
        <v>187</v>
      </c>
      <c r="C22" s="738"/>
      <c r="D22" s="738"/>
      <c r="E22" s="738"/>
    </row>
    <row r="23" spans="1:9" s="225" customFormat="1">
      <c r="A23" s="225" t="s">
        <v>187</v>
      </c>
      <c r="C23" s="737"/>
      <c r="D23" s="737"/>
      <c r="E23" s="737"/>
    </row>
    <row r="24" spans="1:9" s="225" customFormat="1">
      <c r="C24" s="649"/>
      <c r="D24" s="649"/>
      <c r="E24" s="649"/>
    </row>
    <row r="25" spans="1:9" s="225" customFormat="1">
      <c r="C25" s="649"/>
      <c r="D25" s="649"/>
      <c r="E25" s="649"/>
    </row>
    <row r="26" spans="1:9" s="225" customFormat="1">
      <c r="C26" s="649"/>
      <c r="D26" s="649"/>
      <c r="E26" s="649"/>
    </row>
    <row r="27" spans="1:9" s="225" customFormat="1">
      <c r="C27" s="649"/>
      <c r="D27" s="649"/>
      <c r="E27" s="649"/>
    </row>
    <row r="28" spans="1:9" s="225" customFormat="1">
      <c r="C28" s="649"/>
      <c r="D28" s="649"/>
      <c r="E28" s="649"/>
    </row>
    <row r="29" spans="1:9" s="225" customFormat="1">
      <c r="C29" s="649"/>
      <c r="D29" s="649"/>
      <c r="E29" s="649"/>
    </row>
    <row r="30" spans="1:9" s="225" customFormat="1">
      <c r="C30" s="649"/>
      <c r="D30" s="649"/>
      <c r="E30" s="649"/>
    </row>
    <row r="31" spans="1:9" s="225" customFormat="1">
      <c r="C31" s="649"/>
      <c r="D31" s="649"/>
      <c r="E31" s="649"/>
    </row>
    <row r="32" spans="1:9" s="225" customFormat="1">
      <c r="C32" s="649"/>
      <c r="D32" s="649"/>
      <c r="E32" s="649"/>
    </row>
    <row r="33" spans="1:13" s="652" customFormat="1">
      <c r="A33" s="652" t="s">
        <v>187</v>
      </c>
    </row>
    <row r="34" spans="1:13" s="219" customFormat="1" ht="15.75">
      <c r="A34" s="219" t="s">
        <v>187</v>
      </c>
      <c r="B34" s="297" t="str">
        <f>Translation!B204</f>
        <v>View Description of a Standard Below:</v>
      </c>
    </row>
    <row r="35" spans="1:13" s="219" customFormat="1" ht="19.5" customHeight="1">
      <c r="A35" s="219" t="s">
        <v>187</v>
      </c>
      <c r="B35" s="298" t="str">
        <f>Translation!B349</f>
        <v>(for information only)</v>
      </c>
    </row>
    <row r="36" spans="1:13">
      <c r="A36" s="128" t="s">
        <v>186</v>
      </c>
    </row>
    <row r="37" spans="1:13" ht="18.75">
      <c r="A37" s="128" t="s">
        <v>186</v>
      </c>
      <c r="B37" s="905" t="str">
        <f>Translation!B156</f>
        <v>Illumination Engineering Society of North America (IESNA)</v>
      </c>
      <c r="C37" s="906"/>
      <c r="D37" s="906"/>
      <c r="E37" s="906"/>
      <c r="F37" s="906"/>
      <c r="G37" s="906"/>
      <c r="H37" s="906"/>
      <c r="I37" s="906"/>
      <c r="J37" s="906"/>
      <c r="K37" s="906"/>
      <c r="L37" s="906"/>
      <c r="M37" s="906"/>
    </row>
    <row r="38" spans="1:13">
      <c r="A38" s="128" t="s">
        <v>186</v>
      </c>
    </row>
    <row r="39" spans="1:13" ht="15" customHeight="1">
      <c r="A39" s="128" t="s">
        <v>186</v>
      </c>
      <c r="C39" s="739" t="str">
        <f>Translation!B152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740"/>
      <c r="E39" s="740"/>
      <c r="F39" s="740"/>
      <c r="G39" s="740"/>
      <c r="H39" s="740"/>
      <c r="I39" s="740"/>
      <c r="J39" s="740"/>
      <c r="K39" s="740"/>
      <c r="L39" s="740"/>
      <c r="M39" s="741"/>
    </row>
    <row r="40" spans="1:13">
      <c r="A40" s="128" t="s">
        <v>186</v>
      </c>
      <c r="C40" s="742"/>
      <c r="D40" s="743"/>
      <c r="E40" s="743"/>
      <c r="F40" s="743"/>
      <c r="G40" s="743"/>
      <c r="H40" s="743"/>
      <c r="I40" s="743"/>
      <c r="J40" s="743"/>
      <c r="K40" s="743"/>
      <c r="L40" s="743"/>
      <c r="M40" s="744"/>
    </row>
    <row r="41" spans="1:13">
      <c r="A41" s="128" t="s">
        <v>186</v>
      </c>
      <c r="C41" s="742"/>
      <c r="D41" s="743"/>
      <c r="E41" s="743"/>
      <c r="F41" s="743"/>
      <c r="G41" s="743"/>
      <c r="H41" s="743"/>
      <c r="I41" s="743"/>
      <c r="J41" s="743"/>
      <c r="K41" s="743"/>
      <c r="L41" s="743"/>
      <c r="M41" s="744"/>
    </row>
    <row r="42" spans="1:13">
      <c r="A42" s="128" t="s">
        <v>186</v>
      </c>
      <c r="C42" s="742"/>
      <c r="D42" s="743"/>
      <c r="E42" s="743"/>
      <c r="F42" s="743"/>
      <c r="G42" s="743"/>
      <c r="H42" s="743"/>
      <c r="I42" s="743"/>
      <c r="J42" s="743"/>
      <c r="K42" s="743"/>
      <c r="L42" s="743"/>
      <c r="M42" s="744"/>
    </row>
    <row r="43" spans="1:13">
      <c r="A43" s="128" t="s">
        <v>186</v>
      </c>
      <c r="C43" s="742"/>
      <c r="D43" s="743"/>
      <c r="E43" s="743"/>
      <c r="F43" s="743"/>
      <c r="G43" s="743"/>
      <c r="H43" s="743"/>
      <c r="I43" s="743"/>
      <c r="J43" s="743"/>
      <c r="K43" s="743"/>
      <c r="L43" s="743"/>
      <c r="M43" s="744"/>
    </row>
    <row r="44" spans="1:13">
      <c r="A44" s="128" t="s">
        <v>186</v>
      </c>
      <c r="C44" s="742"/>
      <c r="D44" s="743"/>
      <c r="E44" s="743"/>
      <c r="F44" s="743"/>
      <c r="G44" s="743"/>
      <c r="H44" s="743"/>
      <c r="I44" s="743"/>
      <c r="J44" s="743"/>
      <c r="K44" s="743"/>
      <c r="L44" s="743"/>
      <c r="M44" s="744"/>
    </row>
    <row r="45" spans="1:13">
      <c r="A45" s="128" t="s">
        <v>186</v>
      </c>
      <c r="C45" s="742"/>
      <c r="D45" s="743"/>
      <c r="E45" s="743"/>
      <c r="F45" s="743"/>
      <c r="G45" s="743"/>
      <c r="H45" s="743"/>
      <c r="I45" s="743"/>
      <c r="J45" s="743"/>
      <c r="K45" s="743"/>
      <c r="L45" s="743"/>
      <c r="M45" s="744"/>
    </row>
    <row r="46" spans="1:13" ht="15" customHeight="1">
      <c r="A46" s="128" t="s">
        <v>186</v>
      </c>
      <c r="C46" s="742"/>
      <c r="D46" s="743"/>
      <c r="E46" s="743"/>
      <c r="F46" s="743"/>
      <c r="G46" s="743"/>
      <c r="H46" s="743"/>
      <c r="I46" s="743"/>
      <c r="J46" s="743"/>
      <c r="K46" s="743"/>
      <c r="L46" s="743"/>
      <c r="M46" s="744"/>
    </row>
    <row r="47" spans="1:13">
      <c r="A47" s="128" t="s">
        <v>186</v>
      </c>
      <c r="C47" s="742"/>
      <c r="D47" s="743"/>
      <c r="E47" s="743"/>
      <c r="F47" s="743"/>
      <c r="G47" s="743"/>
      <c r="H47" s="743"/>
      <c r="I47" s="743"/>
      <c r="J47" s="743"/>
      <c r="K47" s="743"/>
      <c r="L47" s="743"/>
      <c r="M47" s="744"/>
    </row>
    <row r="48" spans="1:13">
      <c r="A48" s="128" t="s">
        <v>186</v>
      </c>
      <c r="C48" s="742"/>
      <c r="D48" s="743"/>
      <c r="E48" s="743"/>
      <c r="F48" s="743"/>
      <c r="G48" s="743"/>
      <c r="H48" s="743"/>
      <c r="I48" s="743"/>
      <c r="J48" s="743"/>
      <c r="K48" s="743"/>
      <c r="L48" s="743"/>
      <c r="M48" s="744"/>
    </row>
    <row r="49" spans="1:13">
      <c r="A49" s="128" t="s">
        <v>186</v>
      </c>
      <c r="C49" s="742"/>
      <c r="D49" s="743"/>
      <c r="E49" s="743"/>
      <c r="F49" s="743"/>
      <c r="G49" s="743"/>
      <c r="H49" s="743"/>
      <c r="I49" s="743"/>
      <c r="J49" s="743"/>
      <c r="K49" s="743"/>
      <c r="L49" s="743"/>
      <c r="M49" s="744"/>
    </row>
    <row r="50" spans="1:13">
      <c r="A50" s="128" t="s">
        <v>186</v>
      </c>
      <c r="C50" s="742"/>
      <c r="D50" s="743"/>
      <c r="E50" s="743"/>
      <c r="F50" s="743"/>
      <c r="G50" s="743"/>
      <c r="H50" s="743"/>
      <c r="I50" s="743"/>
      <c r="J50" s="743"/>
      <c r="K50" s="743"/>
      <c r="L50" s="743"/>
      <c r="M50" s="744"/>
    </row>
    <row r="51" spans="1:13">
      <c r="A51" s="128" t="s">
        <v>186</v>
      </c>
      <c r="C51" s="742"/>
      <c r="D51" s="743"/>
      <c r="E51" s="743"/>
      <c r="F51" s="743"/>
      <c r="G51" s="743"/>
      <c r="H51" s="743"/>
      <c r="I51" s="743"/>
      <c r="J51" s="743"/>
      <c r="K51" s="743"/>
      <c r="L51" s="743"/>
      <c r="M51" s="744"/>
    </row>
    <row r="52" spans="1:13">
      <c r="A52" s="128" t="s">
        <v>186</v>
      </c>
      <c r="C52" s="745"/>
      <c r="D52" s="746"/>
      <c r="E52" s="746"/>
      <c r="F52" s="746"/>
      <c r="G52" s="746"/>
      <c r="H52" s="746"/>
      <c r="I52" s="746"/>
      <c r="J52" s="746"/>
      <c r="K52" s="746"/>
      <c r="L52" s="746"/>
      <c r="M52" s="747"/>
    </row>
    <row r="53" spans="1:13" ht="15.75" thickBot="1">
      <c r="A53" s="128" t="s">
        <v>186</v>
      </c>
    </row>
    <row r="54" spans="1:13" ht="15.75" thickBot="1">
      <c r="A54" s="128" t="s">
        <v>186</v>
      </c>
      <c r="C54" s="841" t="str">
        <f>Translation!B191</f>
        <v>Table 1: IESNA Illuminance Method - Recommended Values</v>
      </c>
      <c r="D54" s="842"/>
      <c r="E54" s="842"/>
      <c r="F54" s="842"/>
      <c r="G54" s="842"/>
      <c r="H54" s="842"/>
      <c r="I54" s="842"/>
      <c r="J54" s="842"/>
      <c r="K54" s="842"/>
      <c r="L54" s="842"/>
      <c r="M54" s="843"/>
    </row>
    <row r="55" spans="1:13" ht="15" customHeight="1">
      <c r="A55" s="128" t="s">
        <v>186</v>
      </c>
      <c r="C55" s="771" t="str">
        <f>Translation!B184</f>
        <v>Road and Pedestrian Conflict Area</v>
      </c>
      <c r="D55" s="772"/>
      <c r="E55" s="772"/>
      <c r="F55" s="773"/>
      <c r="G55" s="228"/>
      <c r="H55" s="229" t="str">
        <f>Translation!B154</f>
        <v>Illuminance Target (Iavg)</v>
      </c>
      <c r="I55" s="230"/>
      <c r="J55" s="811" t="str">
        <f>Translation!B199</f>
        <v>Uniformity Ratio Eavg/Emin</v>
      </c>
      <c r="K55" s="812"/>
      <c r="L55" s="852" t="str">
        <f>Translation!B201</f>
        <v>Veiling Luminance Ratio                   Lvmax/Lavg</v>
      </c>
      <c r="M55" s="853"/>
    </row>
    <row r="56" spans="1:13" ht="15" customHeight="1">
      <c r="A56" s="128" t="s">
        <v>186</v>
      </c>
      <c r="C56" s="774"/>
      <c r="D56" s="775"/>
      <c r="E56" s="775"/>
      <c r="F56" s="776"/>
      <c r="G56" s="871" t="str">
        <f>Translation!B179</f>
        <v>Pavement Classification
(Minimum Maintained Average Values)</v>
      </c>
      <c r="H56" s="872"/>
      <c r="I56" s="873"/>
      <c r="J56" s="813"/>
      <c r="K56" s="814"/>
      <c r="L56" s="854"/>
      <c r="M56" s="855"/>
    </row>
    <row r="57" spans="1:13">
      <c r="A57" s="128" t="s">
        <v>186</v>
      </c>
      <c r="C57" s="777"/>
      <c r="D57" s="778"/>
      <c r="E57" s="778"/>
      <c r="F57" s="779"/>
      <c r="G57" s="874"/>
      <c r="H57" s="875"/>
      <c r="I57" s="876"/>
      <c r="J57" s="813"/>
      <c r="K57" s="814"/>
      <c r="L57" s="854"/>
      <c r="M57" s="855"/>
    </row>
    <row r="58" spans="1:13" ht="15" customHeight="1">
      <c r="A58" s="128" t="s">
        <v>186</v>
      </c>
      <c r="C58" s="845" t="str">
        <f>Translation!B183</f>
        <v>Road</v>
      </c>
      <c r="D58" s="846"/>
      <c r="E58" s="862" t="str">
        <f>Translation!B180</f>
        <v>Pedestrian Conflict Areas</v>
      </c>
      <c r="F58" s="863"/>
      <c r="G58" s="869" t="s">
        <v>189</v>
      </c>
      <c r="H58" s="869" t="s">
        <v>190</v>
      </c>
      <c r="I58" s="869" t="s">
        <v>191</v>
      </c>
      <c r="J58" s="813"/>
      <c r="K58" s="814"/>
      <c r="L58" s="854"/>
      <c r="M58" s="855"/>
    </row>
    <row r="59" spans="1:13" ht="15.75" thickBot="1">
      <c r="A59" s="128" t="s">
        <v>186</v>
      </c>
      <c r="C59" s="847"/>
      <c r="D59" s="810"/>
      <c r="E59" s="864"/>
      <c r="F59" s="865"/>
      <c r="G59" s="870"/>
      <c r="H59" s="870"/>
      <c r="I59" s="870"/>
      <c r="J59" s="815"/>
      <c r="K59" s="816"/>
      <c r="L59" s="856"/>
      <c r="M59" s="857"/>
    </row>
    <row r="60" spans="1:13" ht="15" customHeight="1">
      <c r="A60" s="128" t="s">
        <v>186</v>
      </c>
      <c r="C60" s="848" t="str">
        <f>Translation!B148</f>
        <v>Freeway Class A</v>
      </c>
      <c r="D60" s="849"/>
      <c r="E60" s="786"/>
      <c r="F60" s="788"/>
      <c r="G60" s="231">
        <v>6</v>
      </c>
      <c r="H60" s="231">
        <v>9</v>
      </c>
      <c r="I60" s="231">
        <v>8</v>
      </c>
      <c r="J60" s="786">
        <v>3</v>
      </c>
      <c r="K60" s="788"/>
      <c r="L60" s="786">
        <v>0.3</v>
      </c>
      <c r="M60" s="866"/>
    </row>
    <row r="61" spans="1:13">
      <c r="A61" s="128" t="s">
        <v>186</v>
      </c>
      <c r="C61" s="878" t="str">
        <f>Translation!B149</f>
        <v>Freeway Class B</v>
      </c>
      <c r="D61" s="879"/>
      <c r="E61" s="780"/>
      <c r="F61" s="781"/>
      <c r="G61" s="232">
        <v>4</v>
      </c>
      <c r="H61" s="232">
        <v>6</v>
      </c>
      <c r="I61" s="232">
        <v>5</v>
      </c>
      <c r="J61" s="780">
        <v>3</v>
      </c>
      <c r="K61" s="781"/>
      <c r="L61" s="780">
        <v>0.3</v>
      </c>
      <c r="M61" s="828"/>
    </row>
    <row r="62" spans="1:13">
      <c r="A62" s="128" t="s">
        <v>186</v>
      </c>
      <c r="C62" s="792" t="str">
        <f>Translation!B147</f>
        <v>Expressway</v>
      </c>
      <c r="D62" s="793"/>
      <c r="E62" s="780" t="str">
        <f>Translation!B150</f>
        <v>High</v>
      </c>
      <c r="F62" s="781"/>
      <c r="G62" s="232">
        <v>10</v>
      </c>
      <c r="H62" s="232">
        <v>14</v>
      </c>
      <c r="I62" s="232">
        <v>13</v>
      </c>
      <c r="J62" s="780">
        <v>3</v>
      </c>
      <c r="K62" s="781"/>
      <c r="L62" s="780">
        <v>0.3</v>
      </c>
      <c r="M62" s="828"/>
    </row>
    <row r="63" spans="1:13">
      <c r="A63" s="128" t="s">
        <v>186</v>
      </c>
      <c r="C63" s="794"/>
      <c r="D63" s="795"/>
      <c r="E63" s="780" t="str">
        <f>Translation!B288</f>
        <v>Medium</v>
      </c>
      <c r="F63" s="781"/>
      <c r="G63" s="232">
        <v>8</v>
      </c>
      <c r="H63" s="232">
        <v>12</v>
      </c>
      <c r="I63" s="232">
        <v>10</v>
      </c>
      <c r="J63" s="780">
        <v>3</v>
      </c>
      <c r="K63" s="781"/>
      <c r="L63" s="780">
        <v>0.3</v>
      </c>
      <c r="M63" s="828"/>
    </row>
    <row r="64" spans="1:13">
      <c r="A64" s="128" t="s">
        <v>186</v>
      </c>
      <c r="C64" s="850"/>
      <c r="D64" s="851"/>
      <c r="E64" s="780" t="str">
        <f>Translation!B160</f>
        <v>Low</v>
      </c>
      <c r="F64" s="781"/>
      <c r="G64" s="232">
        <v>6</v>
      </c>
      <c r="H64" s="232">
        <v>9</v>
      </c>
      <c r="I64" s="232">
        <v>8</v>
      </c>
      <c r="J64" s="780">
        <v>3</v>
      </c>
      <c r="K64" s="781"/>
      <c r="L64" s="780">
        <v>0.3</v>
      </c>
      <c r="M64" s="828"/>
    </row>
    <row r="65" spans="1:14">
      <c r="A65" s="128" t="s">
        <v>186</v>
      </c>
      <c r="C65" s="792" t="str">
        <f>Translation!B165</f>
        <v>Major</v>
      </c>
      <c r="D65" s="793"/>
      <c r="E65" s="780" t="str">
        <f>Translation!B150</f>
        <v>High</v>
      </c>
      <c r="F65" s="781"/>
      <c r="G65" s="232">
        <v>12</v>
      </c>
      <c r="H65" s="232">
        <v>17</v>
      </c>
      <c r="I65" s="232">
        <v>15</v>
      </c>
      <c r="J65" s="780">
        <v>3</v>
      </c>
      <c r="K65" s="781"/>
      <c r="L65" s="780">
        <v>0.3</v>
      </c>
      <c r="M65" s="828"/>
    </row>
    <row r="66" spans="1:14">
      <c r="A66" s="128" t="s">
        <v>186</v>
      </c>
      <c r="C66" s="794"/>
      <c r="D66" s="795"/>
      <c r="E66" s="780" t="str">
        <f>Translation!B288</f>
        <v>Medium</v>
      </c>
      <c r="F66" s="781"/>
      <c r="G66" s="232">
        <v>9</v>
      </c>
      <c r="H66" s="232">
        <v>13</v>
      </c>
      <c r="I66" s="232">
        <v>11</v>
      </c>
      <c r="J66" s="780">
        <v>3</v>
      </c>
      <c r="K66" s="781"/>
      <c r="L66" s="780">
        <v>0.3</v>
      </c>
      <c r="M66" s="828"/>
    </row>
    <row r="67" spans="1:14">
      <c r="A67" s="128" t="s">
        <v>186</v>
      </c>
      <c r="C67" s="850"/>
      <c r="D67" s="851"/>
      <c r="E67" s="780" t="str">
        <f>Translation!B160</f>
        <v>Low</v>
      </c>
      <c r="F67" s="781"/>
      <c r="G67" s="232">
        <v>6</v>
      </c>
      <c r="H67" s="232">
        <v>9</v>
      </c>
      <c r="I67" s="232">
        <v>8</v>
      </c>
      <c r="J67" s="780">
        <v>3</v>
      </c>
      <c r="K67" s="781"/>
      <c r="L67" s="780">
        <v>0.3</v>
      </c>
      <c r="M67" s="828"/>
    </row>
    <row r="68" spans="1:14">
      <c r="A68" s="128" t="s">
        <v>186</v>
      </c>
      <c r="C68" s="792" t="str">
        <f>Translation!B145</f>
        <v>Collector</v>
      </c>
      <c r="D68" s="793"/>
      <c r="E68" s="780" t="str">
        <f>Translation!B150</f>
        <v>High</v>
      </c>
      <c r="F68" s="781"/>
      <c r="G68" s="232">
        <v>8</v>
      </c>
      <c r="H68" s="232">
        <v>12</v>
      </c>
      <c r="I68" s="232">
        <v>10</v>
      </c>
      <c r="J68" s="780">
        <v>4</v>
      </c>
      <c r="K68" s="781"/>
      <c r="L68" s="780">
        <v>0.4</v>
      </c>
      <c r="M68" s="828"/>
    </row>
    <row r="69" spans="1:14">
      <c r="A69" s="128" t="s">
        <v>186</v>
      </c>
      <c r="C69" s="794"/>
      <c r="D69" s="795"/>
      <c r="E69" s="780" t="str">
        <f>Translation!B288</f>
        <v>Medium</v>
      </c>
      <c r="F69" s="781"/>
      <c r="G69" s="232">
        <v>6</v>
      </c>
      <c r="H69" s="232">
        <v>9</v>
      </c>
      <c r="I69" s="232">
        <v>8</v>
      </c>
      <c r="J69" s="780">
        <v>4</v>
      </c>
      <c r="K69" s="781"/>
      <c r="L69" s="780">
        <v>0.4</v>
      </c>
      <c r="M69" s="828"/>
    </row>
    <row r="70" spans="1:14">
      <c r="A70" s="128" t="s">
        <v>186</v>
      </c>
      <c r="C70" s="850"/>
      <c r="D70" s="851"/>
      <c r="E70" s="780" t="str">
        <f>Translation!B160</f>
        <v>Low</v>
      </c>
      <c r="F70" s="781"/>
      <c r="G70" s="232">
        <v>4</v>
      </c>
      <c r="H70" s="232">
        <v>6</v>
      </c>
      <c r="I70" s="232">
        <v>5</v>
      </c>
      <c r="J70" s="780">
        <v>4</v>
      </c>
      <c r="K70" s="781"/>
      <c r="L70" s="780">
        <v>0.4</v>
      </c>
      <c r="M70" s="828"/>
    </row>
    <row r="71" spans="1:14">
      <c r="A71" s="128" t="s">
        <v>186</v>
      </c>
      <c r="C71" s="792" t="str">
        <f>Translation!B159</f>
        <v>Local</v>
      </c>
      <c r="D71" s="793"/>
      <c r="E71" s="780" t="str">
        <f>Translation!B150</f>
        <v>High</v>
      </c>
      <c r="F71" s="781"/>
      <c r="G71" s="232">
        <v>6</v>
      </c>
      <c r="H71" s="232">
        <v>9</v>
      </c>
      <c r="I71" s="232">
        <v>8</v>
      </c>
      <c r="J71" s="780">
        <v>6</v>
      </c>
      <c r="K71" s="781"/>
      <c r="L71" s="780">
        <v>0.4</v>
      </c>
      <c r="M71" s="828"/>
    </row>
    <row r="72" spans="1:14">
      <c r="A72" s="128" t="s">
        <v>186</v>
      </c>
      <c r="C72" s="794"/>
      <c r="D72" s="795"/>
      <c r="E72" s="780" t="str">
        <f>Translation!B288</f>
        <v>Medium</v>
      </c>
      <c r="F72" s="781"/>
      <c r="G72" s="232">
        <v>5</v>
      </c>
      <c r="H72" s="232">
        <v>7</v>
      </c>
      <c r="I72" s="232">
        <v>6</v>
      </c>
      <c r="J72" s="780">
        <v>6</v>
      </c>
      <c r="K72" s="781"/>
      <c r="L72" s="780">
        <v>0.4</v>
      </c>
      <c r="M72" s="828"/>
    </row>
    <row r="73" spans="1:14" ht="15.75" thickBot="1">
      <c r="A73" s="128" t="s">
        <v>186</v>
      </c>
      <c r="C73" s="796"/>
      <c r="D73" s="797"/>
      <c r="E73" s="789" t="str">
        <f>Translation!B160</f>
        <v>Low</v>
      </c>
      <c r="F73" s="791"/>
      <c r="G73" s="233">
        <v>3</v>
      </c>
      <c r="H73" s="233">
        <v>4</v>
      </c>
      <c r="I73" s="233">
        <v>4</v>
      </c>
      <c r="J73" s="789">
        <v>6</v>
      </c>
      <c r="K73" s="791"/>
      <c r="L73" s="789">
        <v>0.4</v>
      </c>
      <c r="M73" s="867"/>
    </row>
    <row r="74" spans="1:14" ht="15.75" thickBot="1">
      <c r="A74" s="128" t="s">
        <v>186</v>
      </c>
    </row>
    <row r="75" spans="1:14" ht="15" customHeight="1" thickBot="1">
      <c r="A75" s="128" t="s">
        <v>186</v>
      </c>
      <c r="C75" s="841" t="str">
        <f>Translation!B287</f>
        <v>Table 2: IESNA Luminance Method - Recommended Values</v>
      </c>
      <c r="D75" s="842"/>
      <c r="E75" s="842"/>
      <c r="F75" s="842"/>
      <c r="G75" s="842"/>
      <c r="H75" s="842"/>
      <c r="I75" s="842"/>
      <c r="J75" s="842"/>
      <c r="K75" s="842"/>
      <c r="L75" s="842"/>
      <c r="M75" s="842"/>
      <c r="N75" s="843"/>
    </row>
    <row r="76" spans="1:14" ht="15" customHeight="1">
      <c r="A76" s="128" t="s">
        <v>186</v>
      </c>
      <c r="C76" s="771" t="str">
        <f>Translation!B184</f>
        <v>Road and Pedestrian Conflict Area</v>
      </c>
      <c r="D76" s="772"/>
      <c r="E76" s="772"/>
      <c r="F76" s="773"/>
      <c r="G76" s="807" t="s">
        <v>346</v>
      </c>
      <c r="H76" s="773"/>
      <c r="I76" s="811" t="s">
        <v>347</v>
      </c>
      <c r="J76" s="812"/>
      <c r="K76" s="817" t="s">
        <v>348</v>
      </c>
      <c r="L76" s="818"/>
      <c r="M76" s="829" t="s">
        <v>349</v>
      </c>
      <c r="N76" s="858"/>
    </row>
    <row r="77" spans="1:14">
      <c r="A77" s="128" t="s">
        <v>186</v>
      </c>
      <c r="C77" s="774"/>
      <c r="D77" s="775"/>
      <c r="E77" s="775"/>
      <c r="F77" s="776"/>
      <c r="G77" s="808"/>
      <c r="H77" s="776"/>
      <c r="I77" s="813"/>
      <c r="J77" s="814"/>
      <c r="K77" s="819"/>
      <c r="L77" s="820"/>
      <c r="M77" s="859"/>
      <c r="N77" s="860"/>
    </row>
    <row r="78" spans="1:14" ht="15" customHeight="1">
      <c r="A78" s="128" t="s">
        <v>186</v>
      </c>
      <c r="C78" s="777"/>
      <c r="D78" s="778"/>
      <c r="E78" s="778"/>
      <c r="F78" s="779"/>
      <c r="G78" s="808"/>
      <c r="H78" s="776"/>
      <c r="I78" s="813"/>
      <c r="J78" s="814"/>
      <c r="K78" s="819"/>
      <c r="L78" s="820"/>
      <c r="M78" s="859"/>
      <c r="N78" s="860"/>
    </row>
    <row r="79" spans="1:14" ht="15" customHeight="1">
      <c r="A79" s="128" t="s">
        <v>186</v>
      </c>
      <c r="C79" s="845" t="str">
        <f>Translation!B183</f>
        <v>Road</v>
      </c>
      <c r="D79" s="846"/>
      <c r="E79" s="862" t="str">
        <f>Translation!B180</f>
        <v>Pedestrian Conflict Areas</v>
      </c>
      <c r="F79" s="863"/>
      <c r="G79" s="808"/>
      <c r="H79" s="776"/>
      <c r="I79" s="813"/>
      <c r="J79" s="814"/>
      <c r="K79" s="819"/>
      <c r="L79" s="820"/>
      <c r="M79" s="859"/>
      <c r="N79" s="860"/>
    </row>
    <row r="80" spans="1:14" ht="15.75" thickBot="1">
      <c r="A80" s="128" t="s">
        <v>186</v>
      </c>
      <c r="C80" s="847"/>
      <c r="D80" s="810"/>
      <c r="E80" s="864"/>
      <c r="F80" s="865"/>
      <c r="G80" s="809"/>
      <c r="H80" s="810"/>
      <c r="I80" s="815"/>
      <c r="J80" s="816"/>
      <c r="K80" s="821"/>
      <c r="L80" s="822"/>
      <c r="M80" s="830"/>
      <c r="N80" s="861"/>
    </row>
    <row r="81" spans="1:14">
      <c r="A81" s="128" t="s">
        <v>186</v>
      </c>
      <c r="C81" s="848" t="str">
        <f>Translation!B148</f>
        <v>Freeway Class A</v>
      </c>
      <c r="D81" s="849"/>
      <c r="E81" s="786"/>
      <c r="F81" s="788"/>
      <c r="G81" s="786">
        <v>0.6</v>
      </c>
      <c r="H81" s="788"/>
      <c r="I81" s="786">
        <v>3.5</v>
      </c>
      <c r="J81" s="788"/>
      <c r="K81" s="786">
        <v>6</v>
      </c>
      <c r="L81" s="866"/>
      <c r="M81" s="877">
        <v>0.3</v>
      </c>
      <c r="N81" s="866"/>
    </row>
    <row r="82" spans="1:14">
      <c r="A82" s="128" t="s">
        <v>186</v>
      </c>
      <c r="C82" s="878" t="str">
        <f>Translation!B149</f>
        <v>Freeway Class B</v>
      </c>
      <c r="D82" s="879"/>
      <c r="E82" s="780"/>
      <c r="F82" s="781"/>
      <c r="G82" s="780">
        <v>0.4</v>
      </c>
      <c r="H82" s="781"/>
      <c r="I82" s="780">
        <v>3.5</v>
      </c>
      <c r="J82" s="781"/>
      <c r="K82" s="780">
        <v>6</v>
      </c>
      <c r="L82" s="828"/>
      <c r="M82" s="868">
        <v>0.3</v>
      </c>
      <c r="N82" s="828"/>
    </row>
    <row r="83" spans="1:14">
      <c r="A83" s="128" t="s">
        <v>186</v>
      </c>
      <c r="C83" s="792" t="str">
        <f>Translation!B147</f>
        <v>Expressway</v>
      </c>
      <c r="D83" s="793"/>
      <c r="E83" s="780" t="str">
        <f>Translation!B150</f>
        <v>High</v>
      </c>
      <c r="F83" s="781"/>
      <c r="G83" s="780">
        <v>1</v>
      </c>
      <c r="H83" s="781"/>
      <c r="I83" s="780">
        <v>3</v>
      </c>
      <c r="J83" s="781"/>
      <c r="K83" s="780">
        <v>5</v>
      </c>
      <c r="L83" s="828"/>
      <c r="M83" s="868">
        <v>0.3</v>
      </c>
      <c r="N83" s="828"/>
    </row>
    <row r="84" spans="1:14">
      <c r="A84" s="128" t="s">
        <v>186</v>
      </c>
      <c r="C84" s="794"/>
      <c r="D84" s="795"/>
      <c r="E84" s="780" t="str">
        <f>Translation!B288</f>
        <v>Medium</v>
      </c>
      <c r="F84" s="781"/>
      <c r="G84" s="780">
        <v>0.8</v>
      </c>
      <c r="H84" s="781"/>
      <c r="I84" s="780">
        <v>3</v>
      </c>
      <c r="J84" s="781"/>
      <c r="K84" s="780">
        <v>5</v>
      </c>
      <c r="L84" s="828"/>
      <c r="M84" s="868">
        <v>0.3</v>
      </c>
      <c r="N84" s="828"/>
    </row>
    <row r="85" spans="1:14">
      <c r="A85" s="128" t="s">
        <v>186</v>
      </c>
      <c r="C85" s="850"/>
      <c r="D85" s="851"/>
      <c r="E85" s="780" t="str">
        <f>Translation!B160</f>
        <v>Low</v>
      </c>
      <c r="F85" s="781"/>
      <c r="G85" s="780">
        <v>0.6</v>
      </c>
      <c r="H85" s="781"/>
      <c r="I85" s="780">
        <v>3.5</v>
      </c>
      <c r="J85" s="781"/>
      <c r="K85" s="780">
        <v>6</v>
      </c>
      <c r="L85" s="828"/>
      <c r="M85" s="868">
        <v>0.3</v>
      </c>
      <c r="N85" s="828"/>
    </row>
    <row r="86" spans="1:14">
      <c r="A86" s="128" t="s">
        <v>186</v>
      </c>
      <c r="C86" s="792" t="str">
        <f>Translation!B165</f>
        <v>Major</v>
      </c>
      <c r="D86" s="793"/>
      <c r="E86" s="780" t="str">
        <f>Translation!B150</f>
        <v>High</v>
      </c>
      <c r="F86" s="781"/>
      <c r="G86" s="780">
        <v>1.2</v>
      </c>
      <c r="H86" s="781"/>
      <c r="I86" s="780">
        <v>3</v>
      </c>
      <c r="J86" s="781"/>
      <c r="K86" s="780">
        <v>5</v>
      </c>
      <c r="L86" s="828"/>
      <c r="M86" s="868">
        <v>0.3</v>
      </c>
      <c r="N86" s="828"/>
    </row>
    <row r="87" spans="1:14">
      <c r="A87" s="128" t="s">
        <v>186</v>
      </c>
      <c r="C87" s="794"/>
      <c r="D87" s="795"/>
      <c r="E87" s="780" t="str">
        <f>Translation!B288</f>
        <v>Medium</v>
      </c>
      <c r="F87" s="781"/>
      <c r="G87" s="780">
        <v>0.9</v>
      </c>
      <c r="H87" s="781"/>
      <c r="I87" s="780">
        <v>3</v>
      </c>
      <c r="J87" s="781"/>
      <c r="K87" s="780">
        <v>5</v>
      </c>
      <c r="L87" s="828"/>
      <c r="M87" s="868">
        <v>0.3</v>
      </c>
      <c r="N87" s="828"/>
    </row>
    <row r="88" spans="1:14">
      <c r="A88" s="128" t="s">
        <v>186</v>
      </c>
      <c r="C88" s="850"/>
      <c r="D88" s="851"/>
      <c r="E88" s="780" t="str">
        <f>Translation!B160</f>
        <v>Low</v>
      </c>
      <c r="F88" s="781"/>
      <c r="G88" s="780">
        <v>0.6</v>
      </c>
      <c r="H88" s="781"/>
      <c r="I88" s="780">
        <v>3.5</v>
      </c>
      <c r="J88" s="781"/>
      <c r="K88" s="780">
        <v>6</v>
      </c>
      <c r="L88" s="828"/>
      <c r="M88" s="868">
        <v>0.3</v>
      </c>
      <c r="N88" s="828"/>
    </row>
    <row r="89" spans="1:14">
      <c r="A89" s="128" t="s">
        <v>186</v>
      </c>
      <c r="C89" s="792" t="str">
        <f>Translation!B145</f>
        <v>Collector</v>
      </c>
      <c r="D89" s="793"/>
      <c r="E89" s="780" t="str">
        <f>Translation!B150</f>
        <v>High</v>
      </c>
      <c r="F89" s="781"/>
      <c r="G89" s="780">
        <v>0.8</v>
      </c>
      <c r="H89" s="781"/>
      <c r="I89" s="780">
        <v>3</v>
      </c>
      <c r="J89" s="781"/>
      <c r="K89" s="780">
        <v>5</v>
      </c>
      <c r="L89" s="828"/>
      <c r="M89" s="868">
        <v>0.4</v>
      </c>
      <c r="N89" s="828"/>
    </row>
    <row r="90" spans="1:14">
      <c r="A90" s="128" t="s">
        <v>186</v>
      </c>
      <c r="C90" s="794"/>
      <c r="D90" s="795"/>
      <c r="E90" s="780" t="str">
        <f>Translation!B288</f>
        <v>Medium</v>
      </c>
      <c r="F90" s="781"/>
      <c r="G90" s="780">
        <v>0.6</v>
      </c>
      <c r="H90" s="781"/>
      <c r="I90" s="780">
        <v>3.5</v>
      </c>
      <c r="J90" s="781"/>
      <c r="K90" s="780">
        <v>6</v>
      </c>
      <c r="L90" s="828"/>
      <c r="M90" s="868">
        <v>0.4</v>
      </c>
      <c r="N90" s="828"/>
    </row>
    <row r="91" spans="1:14">
      <c r="A91" s="128" t="s">
        <v>186</v>
      </c>
      <c r="C91" s="850"/>
      <c r="D91" s="851"/>
      <c r="E91" s="780" t="str">
        <f>Translation!B160</f>
        <v>Low</v>
      </c>
      <c r="F91" s="781"/>
      <c r="G91" s="780">
        <v>0.4</v>
      </c>
      <c r="H91" s="781"/>
      <c r="I91" s="780">
        <v>4</v>
      </c>
      <c r="J91" s="781"/>
      <c r="K91" s="780">
        <v>8</v>
      </c>
      <c r="L91" s="828"/>
      <c r="M91" s="868">
        <v>0.4</v>
      </c>
      <c r="N91" s="828"/>
    </row>
    <row r="92" spans="1:14">
      <c r="A92" s="128" t="s">
        <v>186</v>
      </c>
      <c r="C92" s="792" t="str">
        <f>Translation!B159</f>
        <v>Local</v>
      </c>
      <c r="D92" s="793"/>
      <c r="E92" s="780" t="str">
        <f>Translation!B150</f>
        <v>High</v>
      </c>
      <c r="F92" s="781"/>
      <c r="G92" s="780">
        <v>0.6</v>
      </c>
      <c r="H92" s="781"/>
      <c r="I92" s="780">
        <v>6</v>
      </c>
      <c r="J92" s="781"/>
      <c r="K92" s="780">
        <v>10</v>
      </c>
      <c r="L92" s="828"/>
      <c r="M92" s="868">
        <v>0.4</v>
      </c>
      <c r="N92" s="828"/>
    </row>
    <row r="93" spans="1:14">
      <c r="A93" s="128" t="s">
        <v>186</v>
      </c>
      <c r="C93" s="794"/>
      <c r="D93" s="795"/>
      <c r="E93" s="780" t="str">
        <f>Translation!B288</f>
        <v>Medium</v>
      </c>
      <c r="F93" s="781"/>
      <c r="G93" s="780">
        <v>0.5</v>
      </c>
      <c r="H93" s="781"/>
      <c r="I93" s="780">
        <v>6</v>
      </c>
      <c r="J93" s="781"/>
      <c r="K93" s="780">
        <v>10</v>
      </c>
      <c r="L93" s="828"/>
      <c r="M93" s="868">
        <v>0.4</v>
      </c>
      <c r="N93" s="828"/>
    </row>
    <row r="94" spans="1:14" ht="15.75" thickBot="1">
      <c r="A94" s="128" t="s">
        <v>186</v>
      </c>
      <c r="C94" s="796"/>
      <c r="D94" s="797"/>
      <c r="E94" s="789" t="str">
        <f>Translation!B160</f>
        <v>Low</v>
      </c>
      <c r="F94" s="791"/>
      <c r="G94" s="789">
        <v>0.3</v>
      </c>
      <c r="H94" s="791"/>
      <c r="I94" s="789">
        <v>6</v>
      </c>
      <c r="J94" s="791"/>
      <c r="K94" s="789">
        <v>10</v>
      </c>
      <c r="L94" s="867"/>
      <c r="M94" s="914">
        <v>0.4</v>
      </c>
      <c r="N94" s="867"/>
    </row>
    <row r="95" spans="1:14">
      <c r="A95" s="128" t="s">
        <v>186</v>
      </c>
    </row>
    <row r="96" spans="1:14" ht="15" customHeight="1">
      <c r="A96" s="128" t="s">
        <v>186</v>
      </c>
      <c r="C96" s="739" t="str">
        <f>Translation!B210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740"/>
      <c r="E96" s="740"/>
      <c r="F96" s="740"/>
      <c r="G96" s="740"/>
      <c r="H96" s="740"/>
      <c r="I96" s="740"/>
      <c r="J96" s="740"/>
      <c r="K96" s="740"/>
      <c r="L96" s="740"/>
      <c r="M96" s="741"/>
    </row>
    <row r="97" spans="1:13">
      <c r="A97" s="128" t="s">
        <v>186</v>
      </c>
      <c r="C97" s="742"/>
      <c r="D97" s="743"/>
      <c r="E97" s="743"/>
      <c r="F97" s="743"/>
      <c r="G97" s="743"/>
      <c r="H97" s="743"/>
      <c r="I97" s="743"/>
      <c r="J97" s="743"/>
      <c r="K97" s="743"/>
      <c r="L97" s="743"/>
      <c r="M97" s="744"/>
    </row>
    <row r="98" spans="1:13">
      <c r="A98" s="128" t="s">
        <v>186</v>
      </c>
      <c r="C98" s="742"/>
      <c r="D98" s="743"/>
      <c r="E98" s="743"/>
      <c r="F98" s="743"/>
      <c r="G98" s="743"/>
      <c r="H98" s="743"/>
      <c r="I98" s="743"/>
      <c r="J98" s="743"/>
      <c r="K98" s="743"/>
      <c r="L98" s="743"/>
      <c r="M98" s="744"/>
    </row>
    <row r="99" spans="1:13">
      <c r="A99" s="128" t="s">
        <v>186</v>
      </c>
      <c r="C99" s="742"/>
      <c r="D99" s="743"/>
      <c r="E99" s="743"/>
      <c r="F99" s="743"/>
      <c r="G99" s="743"/>
      <c r="H99" s="743"/>
      <c r="I99" s="743"/>
      <c r="J99" s="743"/>
      <c r="K99" s="743"/>
      <c r="L99" s="743"/>
      <c r="M99" s="744"/>
    </row>
    <row r="100" spans="1:13">
      <c r="A100" s="128" t="s">
        <v>186</v>
      </c>
      <c r="C100" s="742"/>
      <c r="D100" s="743"/>
      <c r="E100" s="743"/>
      <c r="F100" s="743"/>
      <c r="G100" s="743"/>
      <c r="H100" s="743"/>
      <c r="I100" s="743"/>
      <c r="J100" s="743"/>
      <c r="K100" s="743"/>
      <c r="L100" s="743"/>
      <c r="M100" s="744"/>
    </row>
    <row r="101" spans="1:13">
      <c r="A101" s="128" t="s">
        <v>186</v>
      </c>
      <c r="C101" s="742"/>
      <c r="D101" s="743"/>
      <c r="E101" s="743"/>
      <c r="F101" s="743"/>
      <c r="G101" s="743"/>
      <c r="H101" s="743"/>
      <c r="I101" s="743"/>
      <c r="J101" s="743"/>
      <c r="K101" s="743"/>
      <c r="L101" s="743"/>
      <c r="M101" s="744"/>
    </row>
    <row r="102" spans="1:13">
      <c r="A102" s="128" t="s">
        <v>186</v>
      </c>
      <c r="C102" s="742"/>
      <c r="D102" s="743"/>
      <c r="E102" s="743"/>
      <c r="F102" s="743"/>
      <c r="G102" s="743"/>
      <c r="H102" s="743"/>
      <c r="I102" s="743"/>
      <c r="J102" s="743"/>
      <c r="K102" s="743"/>
      <c r="L102" s="743"/>
      <c r="M102" s="744"/>
    </row>
    <row r="103" spans="1:13">
      <c r="A103" s="128" t="s">
        <v>186</v>
      </c>
      <c r="C103" s="742"/>
      <c r="D103" s="743"/>
      <c r="E103" s="743"/>
      <c r="F103" s="743"/>
      <c r="G103" s="743"/>
      <c r="H103" s="743"/>
      <c r="I103" s="743"/>
      <c r="J103" s="743"/>
      <c r="K103" s="743"/>
      <c r="L103" s="743"/>
      <c r="M103" s="744"/>
    </row>
    <row r="104" spans="1:13">
      <c r="A104" s="128" t="s">
        <v>186</v>
      </c>
      <c r="C104" s="742"/>
      <c r="D104" s="743"/>
      <c r="E104" s="743"/>
      <c r="F104" s="743"/>
      <c r="G104" s="743"/>
      <c r="H104" s="743"/>
      <c r="I104" s="743"/>
      <c r="J104" s="743"/>
      <c r="K104" s="743"/>
      <c r="L104" s="743"/>
      <c r="M104" s="744"/>
    </row>
    <row r="105" spans="1:13">
      <c r="A105" s="128" t="s">
        <v>186</v>
      </c>
      <c r="C105" s="742"/>
      <c r="D105" s="743"/>
      <c r="E105" s="743"/>
      <c r="F105" s="743"/>
      <c r="G105" s="743"/>
      <c r="H105" s="743"/>
      <c r="I105" s="743"/>
      <c r="J105" s="743"/>
      <c r="K105" s="743"/>
      <c r="L105" s="743"/>
      <c r="M105" s="744"/>
    </row>
    <row r="106" spans="1:13">
      <c r="A106" s="128" t="s">
        <v>186</v>
      </c>
      <c r="C106" s="742"/>
      <c r="D106" s="743"/>
      <c r="E106" s="743"/>
      <c r="F106" s="743"/>
      <c r="G106" s="743"/>
      <c r="H106" s="743"/>
      <c r="I106" s="743"/>
      <c r="J106" s="743"/>
      <c r="K106" s="743"/>
      <c r="L106" s="743"/>
      <c r="M106" s="744"/>
    </row>
    <row r="107" spans="1:13">
      <c r="A107" s="128" t="s">
        <v>186</v>
      </c>
      <c r="C107" s="742"/>
      <c r="D107" s="743"/>
      <c r="E107" s="743"/>
      <c r="F107" s="743"/>
      <c r="G107" s="743"/>
      <c r="H107" s="743"/>
      <c r="I107" s="743"/>
      <c r="J107" s="743"/>
      <c r="K107" s="743"/>
      <c r="L107" s="743"/>
      <c r="M107" s="744"/>
    </row>
    <row r="108" spans="1:13">
      <c r="A108" s="128" t="s">
        <v>186</v>
      </c>
      <c r="C108" s="742"/>
      <c r="D108" s="743"/>
      <c r="E108" s="743"/>
      <c r="F108" s="743"/>
      <c r="G108" s="743"/>
      <c r="H108" s="743"/>
      <c r="I108" s="743"/>
      <c r="J108" s="743"/>
      <c r="K108" s="743"/>
      <c r="L108" s="743"/>
      <c r="M108" s="744"/>
    </row>
    <row r="109" spans="1:13">
      <c r="A109" s="128" t="s">
        <v>186</v>
      </c>
      <c r="C109" s="742"/>
      <c r="D109" s="743"/>
      <c r="E109" s="743"/>
      <c r="F109" s="743"/>
      <c r="G109" s="743"/>
      <c r="H109" s="743"/>
      <c r="I109" s="743"/>
      <c r="J109" s="743"/>
      <c r="K109" s="743"/>
      <c r="L109" s="743"/>
      <c r="M109" s="744"/>
    </row>
    <row r="110" spans="1:13">
      <c r="A110" s="128" t="s">
        <v>186</v>
      </c>
      <c r="C110" s="742"/>
      <c r="D110" s="743"/>
      <c r="E110" s="743"/>
      <c r="F110" s="743"/>
      <c r="G110" s="743"/>
      <c r="H110" s="743"/>
      <c r="I110" s="743"/>
      <c r="J110" s="743"/>
      <c r="K110" s="743"/>
      <c r="L110" s="743"/>
      <c r="M110" s="744"/>
    </row>
    <row r="111" spans="1:13">
      <c r="A111" s="128" t="s">
        <v>186</v>
      </c>
      <c r="C111" s="742"/>
      <c r="D111" s="743"/>
      <c r="E111" s="743"/>
      <c r="F111" s="743"/>
      <c r="G111" s="743"/>
      <c r="H111" s="743"/>
      <c r="I111" s="743"/>
      <c r="J111" s="743"/>
      <c r="K111" s="743"/>
      <c r="L111" s="743"/>
      <c r="M111" s="744"/>
    </row>
    <row r="112" spans="1:13">
      <c r="A112" s="128" t="s">
        <v>186</v>
      </c>
      <c r="C112" s="742"/>
      <c r="D112" s="743"/>
      <c r="E112" s="743"/>
      <c r="F112" s="743"/>
      <c r="G112" s="743"/>
      <c r="H112" s="743"/>
      <c r="I112" s="743"/>
      <c r="J112" s="743"/>
      <c r="K112" s="743"/>
      <c r="L112" s="743"/>
      <c r="M112" s="744"/>
    </row>
    <row r="113" spans="1:13">
      <c r="A113" s="128" t="s">
        <v>186</v>
      </c>
      <c r="C113" s="742"/>
      <c r="D113" s="743"/>
      <c r="E113" s="743"/>
      <c r="F113" s="743"/>
      <c r="G113" s="743"/>
      <c r="H113" s="743"/>
      <c r="I113" s="743"/>
      <c r="J113" s="743"/>
      <c r="K113" s="743"/>
      <c r="L113" s="743"/>
      <c r="M113" s="744"/>
    </row>
    <row r="114" spans="1:13">
      <c r="A114" s="128" t="s">
        <v>186</v>
      </c>
      <c r="C114" s="742"/>
      <c r="D114" s="743"/>
      <c r="E114" s="743"/>
      <c r="F114" s="743"/>
      <c r="G114" s="743"/>
      <c r="H114" s="743"/>
      <c r="I114" s="743"/>
      <c r="J114" s="743"/>
      <c r="K114" s="743"/>
      <c r="L114" s="743"/>
      <c r="M114" s="744"/>
    </row>
    <row r="115" spans="1:13">
      <c r="A115" s="128" t="s">
        <v>186</v>
      </c>
      <c r="C115" s="742"/>
      <c r="D115" s="743"/>
      <c r="E115" s="743"/>
      <c r="F115" s="743"/>
      <c r="G115" s="743"/>
      <c r="H115" s="743"/>
      <c r="I115" s="743"/>
      <c r="J115" s="743"/>
      <c r="K115" s="743"/>
      <c r="L115" s="743"/>
      <c r="M115" s="744"/>
    </row>
    <row r="116" spans="1:13">
      <c r="A116" s="128" t="s">
        <v>186</v>
      </c>
      <c r="C116" s="742"/>
      <c r="D116" s="743"/>
      <c r="E116" s="743"/>
      <c r="F116" s="743"/>
      <c r="G116" s="743"/>
      <c r="H116" s="743"/>
      <c r="I116" s="743"/>
      <c r="J116" s="743"/>
      <c r="K116" s="743"/>
      <c r="L116" s="743"/>
      <c r="M116" s="744"/>
    </row>
    <row r="117" spans="1:13">
      <c r="A117" s="128" t="s">
        <v>186</v>
      </c>
      <c r="C117" s="742"/>
      <c r="D117" s="743"/>
      <c r="E117" s="743"/>
      <c r="F117" s="743"/>
      <c r="G117" s="743"/>
      <c r="H117" s="743"/>
      <c r="I117" s="743"/>
      <c r="J117" s="743"/>
      <c r="K117" s="743"/>
      <c r="L117" s="743"/>
      <c r="M117" s="744"/>
    </row>
    <row r="118" spans="1:13">
      <c r="A118" s="128" t="s">
        <v>186</v>
      </c>
      <c r="C118" s="742"/>
      <c r="D118" s="743"/>
      <c r="E118" s="743"/>
      <c r="F118" s="743"/>
      <c r="G118" s="743"/>
      <c r="H118" s="743"/>
      <c r="I118" s="743"/>
      <c r="J118" s="743"/>
      <c r="K118" s="743"/>
      <c r="L118" s="743"/>
      <c r="M118" s="744"/>
    </row>
    <row r="119" spans="1:13">
      <c r="A119" s="128" t="s">
        <v>186</v>
      </c>
      <c r="C119" s="742"/>
      <c r="D119" s="743"/>
      <c r="E119" s="743"/>
      <c r="F119" s="743"/>
      <c r="G119" s="743"/>
      <c r="H119" s="743"/>
      <c r="I119" s="743"/>
      <c r="J119" s="743"/>
      <c r="K119" s="743"/>
      <c r="L119" s="743"/>
      <c r="M119" s="744"/>
    </row>
    <row r="120" spans="1:13">
      <c r="A120" s="128" t="s">
        <v>186</v>
      </c>
      <c r="C120" s="742"/>
      <c r="D120" s="743"/>
      <c r="E120" s="743"/>
      <c r="F120" s="743"/>
      <c r="G120" s="743"/>
      <c r="H120" s="743"/>
      <c r="I120" s="743"/>
      <c r="J120" s="743"/>
      <c r="K120" s="743"/>
      <c r="L120" s="743"/>
      <c r="M120" s="744"/>
    </row>
    <row r="121" spans="1:13">
      <c r="A121" s="128" t="s">
        <v>186</v>
      </c>
      <c r="C121" s="742"/>
      <c r="D121" s="743"/>
      <c r="E121" s="743"/>
      <c r="F121" s="743"/>
      <c r="G121" s="743"/>
      <c r="H121" s="743"/>
      <c r="I121" s="743"/>
      <c r="J121" s="743"/>
      <c r="K121" s="743"/>
      <c r="L121" s="743"/>
      <c r="M121" s="744"/>
    </row>
    <row r="122" spans="1:13" ht="45.75" customHeight="1">
      <c r="A122" s="128" t="s">
        <v>186</v>
      </c>
      <c r="B122" s="524" t="str">
        <f>Translation!B126</f>
        <v>Go back</v>
      </c>
      <c r="C122" s="742"/>
      <c r="D122" s="743"/>
      <c r="E122" s="743"/>
      <c r="F122" s="743"/>
      <c r="G122" s="743"/>
      <c r="H122" s="743"/>
      <c r="I122" s="743"/>
      <c r="J122" s="743"/>
      <c r="K122" s="743"/>
      <c r="L122" s="743"/>
      <c r="M122" s="744"/>
    </row>
    <row r="123" spans="1:13">
      <c r="A123" s="128" t="s">
        <v>186</v>
      </c>
      <c r="C123" s="742"/>
      <c r="D123" s="743"/>
      <c r="E123" s="743"/>
      <c r="F123" s="743"/>
      <c r="G123" s="743"/>
      <c r="H123" s="743"/>
      <c r="I123" s="743"/>
      <c r="J123" s="743"/>
      <c r="K123" s="743"/>
      <c r="L123" s="743"/>
      <c r="M123" s="744"/>
    </row>
    <row r="124" spans="1:13">
      <c r="A124" s="128" t="s">
        <v>186</v>
      </c>
      <c r="C124" s="742"/>
      <c r="D124" s="743"/>
      <c r="E124" s="743"/>
      <c r="F124" s="743"/>
      <c r="G124" s="743"/>
      <c r="H124" s="743"/>
      <c r="I124" s="743"/>
      <c r="J124" s="743"/>
      <c r="K124" s="743"/>
      <c r="L124" s="743"/>
      <c r="M124" s="744"/>
    </row>
    <row r="125" spans="1:13" ht="31.5" customHeight="1">
      <c r="A125" s="128" t="s">
        <v>186</v>
      </c>
      <c r="B125" s="296" t="str">
        <f>Translation!B186</f>
        <v>Road Surface Type</v>
      </c>
      <c r="C125" s="742"/>
      <c r="D125" s="743"/>
      <c r="E125" s="743"/>
      <c r="F125" s="743"/>
      <c r="G125" s="743"/>
      <c r="H125" s="743"/>
      <c r="I125" s="743"/>
      <c r="J125" s="743"/>
      <c r="K125" s="743"/>
      <c r="L125" s="743"/>
      <c r="M125" s="744"/>
    </row>
    <row r="126" spans="1:13">
      <c r="A126" s="128" t="s">
        <v>186</v>
      </c>
      <c r="C126" s="742"/>
      <c r="D126" s="743"/>
      <c r="E126" s="743"/>
      <c r="F126" s="743"/>
      <c r="G126" s="743"/>
      <c r="H126" s="743"/>
      <c r="I126" s="743"/>
      <c r="J126" s="743"/>
      <c r="K126" s="743"/>
      <c r="L126" s="743"/>
      <c r="M126" s="744"/>
    </row>
    <row r="127" spans="1:13">
      <c r="A127" s="128" t="s">
        <v>186</v>
      </c>
      <c r="C127" s="742"/>
      <c r="D127" s="743"/>
      <c r="E127" s="743"/>
      <c r="F127" s="743"/>
      <c r="G127" s="743"/>
      <c r="H127" s="743"/>
      <c r="I127" s="743"/>
      <c r="J127" s="743"/>
      <c r="K127" s="743"/>
      <c r="L127" s="743"/>
      <c r="M127" s="744"/>
    </row>
    <row r="128" spans="1:13">
      <c r="A128" s="128" t="s">
        <v>186</v>
      </c>
      <c r="C128" s="742"/>
      <c r="D128" s="743"/>
      <c r="E128" s="743"/>
      <c r="F128" s="743"/>
      <c r="G128" s="743"/>
      <c r="H128" s="743"/>
      <c r="I128" s="743"/>
      <c r="J128" s="743"/>
      <c r="K128" s="743"/>
      <c r="L128" s="743"/>
      <c r="M128" s="744"/>
    </row>
    <row r="129" spans="1:13">
      <c r="A129" s="128" t="s">
        <v>186</v>
      </c>
      <c r="C129" s="742"/>
      <c r="D129" s="743"/>
      <c r="E129" s="743"/>
      <c r="F129" s="743"/>
      <c r="G129" s="743"/>
      <c r="H129" s="743"/>
      <c r="I129" s="743"/>
      <c r="J129" s="743"/>
      <c r="K129" s="743"/>
      <c r="L129" s="743"/>
      <c r="M129" s="744"/>
    </row>
    <row r="130" spans="1:13">
      <c r="A130" s="128" t="s">
        <v>186</v>
      </c>
      <c r="C130" s="742"/>
      <c r="D130" s="743"/>
      <c r="E130" s="743"/>
      <c r="F130" s="743"/>
      <c r="G130" s="743"/>
      <c r="H130" s="743"/>
      <c r="I130" s="743"/>
      <c r="J130" s="743"/>
      <c r="K130" s="743"/>
      <c r="L130" s="743"/>
      <c r="M130" s="744"/>
    </row>
    <row r="131" spans="1:13">
      <c r="A131" s="128" t="s">
        <v>186</v>
      </c>
      <c r="C131" s="742"/>
      <c r="D131" s="743"/>
      <c r="E131" s="743"/>
      <c r="F131" s="743"/>
      <c r="G131" s="743"/>
      <c r="H131" s="743"/>
      <c r="I131" s="743"/>
      <c r="J131" s="743"/>
      <c r="K131" s="743"/>
      <c r="L131" s="743"/>
      <c r="M131" s="744"/>
    </row>
    <row r="132" spans="1:13">
      <c r="A132" s="128" t="s">
        <v>186</v>
      </c>
      <c r="C132" s="742"/>
      <c r="D132" s="743"/>
      <c r="E132" s="743"/>
      <c r="F132" s="743"/>
      <c r="G132" s="743"/>
      <c r="H132" s="743"/>
      <c r="I132" s="743"/>
      <c r="J132" s="743"/>
      <c r="K132" s="743"/>
      <c r="L132" s="743"/>
      <c r="M132" s="744"/>
    </row>
    <row r="133" spans="1:13">
      <c r="A133" s="128" t="s">
        <v>186</v>
      </c>
      <c r="C133" s="742"/>
      <c r="D133" s="743"/>
      <c r="E133" s="743"/>
      <c r="F133" s="743"/>
      <c r="G133" s="743"/>
      <c r="H133" s="743"/>
      <c r="I133" s="743"/>
      <c r="J133" s="743"/>
      <c r="K133" s="743"/>
      <c r="L133" s="743"/>
      <c r="M133" s="744"/>
    </row>
    <row r="134" spans="1:13">
      <c r="A134" s="128" t="s">
        <v>186</v>
      </c>
      <c r="C134" s="742"/>
      <c r="D134" s="743"/>
      <c r="E134" s="743"/>
      <c r="F134" s="743"/>
      <c r="G134" s="743"/>
      <c r="H134" s="743"/>
      <c r="I134" s="743"/>
      <c r="J134" s="743"/>
      <c r="K134" s="743"/>
      <c r="L134" s="743"/>
      <c r="M134" s="744"/>
    </row>
    <row r="135" spans="1:13">
      <c r="A135" s="128" t="s">
        <v>186</v>
      </c>
      <c r="C135" s="745"/>
      <c r="D135" s="746"/>
      <c r="E135" s="746"/>
      <c r="F135" s="746"/>
      <c r="G135" s="746"/>
      <c r="H135" s="746"/>
      <c r="I135" s="746"/>
      <c r="J135" s="746"/>
      <c r="K135" s="746"/>
      <c r="L135" s="746"/>
      <c r="M135" s="747"/>
    </row>
    <row r="136" spans="1:13" ht="21" customHeight="1">
      <c r="A136" s="128" t="s">
        <v>186</v>
      </c>
      <c r="C136" s="838" t="str">
        <f>Translation!B211</f>
        <v xml:space="preserve">Design Criteria  Illuminance </v>
      </c>
      <c r="D136" s="839"/>
      <c r="E136" s="839"/>
      <c r="F136" s="839"/>
      <c r="G136" s="839"/>
      <c r="H136" s="839"/>
      <c r="I136" s="839"/>
      <c r="J136" s="839"/>
      <c r="K136" s="839"/>
      <c r="L136" s="839"/>
      <c r="M136" s="840"/>
    </row>
    <row r="137" spans="1:13" ht="15" customHeight="1">
      <c r="A137" s="128" t="s">
        <v>186</v>
      </c>
      <c r="C137" s="801" t="str">
        <f>Translation!B212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802"/>
      <c r="E137" s="802"/>
      <c r="F137" s="802"/>
      <c r="G137" s="802"/>
      <c r="H137" s="802"/>
      <c r="I137" s="802"/>
      <c r="J137" s="802"/>
      <c r="K137" s="802"/>
      <c r="L137" s="802"/>
      <c r="M137" s="803"/>
    </row>
    <row r="138" spans="1:13">
      <c r="A138" s="128" t="s">
        <v>186</v>
      </c>
      <c r="C138" s="801"/>
      <c r="D138" s="802"/>
      <c r="E138" s="802"/>
      <c r="F138" s="802"/>
      <c r="G138" s="802"/>
      <c r="H138" s="802"/>
      <c r="I138" s="802"/>
      <c r="J138" s="802"/>
      <c r="K138" s="802"/>
      <c r="L138" s="802"/>
      <c r="M138" s="803"/>
    </row>
    <row r="139" spans="1:13">
      <c r="A139" s="128" t="s">
        <v>186</v>
      </c>
      <c r="C139" s="801"/>
      <c r="D139" s="802"/>
      <c r="E139" s="802"/>
      <c r="F139" s="802"/>
      <c r="G139" s="802"/>
      <c r="H139" s="802"/>
      <c r="I139" s="802"/>
      <c r="J139" s="802"/>
      <c r="K139" s="802"/>
      <c r="L139" s="802"/>
      <c r="M139" s="803"/>
    </row>
    <row r="140" spans="1:13">
      <c r="A140" s="128" t="s">
        <v>186</v>
      </c>
      <c r="C140" s="801"/>
      <c r="D140" s="802"/>
      <c r="E140" s="802"/>
      <c r="F140" s="802"/>
      <c r="G140" s="802"/>
      <c r="H140" s="802"/>
      <c r="I140" s="802"/>
      <c r="J140" s="802"/>
      <c r="K140" s="802"/>
      <c r="L140" s="802"/>
      <c r="M140" s="803"/>
    </row>
    <row r="141" spans="1:13">
      <c r="A141" s="128" t="s">
        <v>186</v>
      </c>
      <c r="C141" s="801"/>
      <c r="D141" s="802"/>
      <c r="E141" s="802"/>
      <c r="F141" s="802"/>
      <c r="G141" s="802"/>
      <c r="H141" s="802"/>
      <c r="I141" s="802"/>
      <c r="J141" s="802"/>
      <c r="K141" s="802"/>
      <c r="L141" s="802"/>
      <c r="M141" s="803"/>
    </row>
    <row r="142" spans="1:13">
      <c r="A142" s="128" t="s">
        <v>186</v>
      </c>
      <c r="C142" s="801"/>
      <c r="D142" s="802"/>
      <c r="E142" s="802"/>
      <c r="F142" s="802"/>
      <c r="G142" s="802"/>
      <c r="H142" s="802"/>
      <c r="I142" s="802"/>
      <c r="J142" s="802"/>
      <c r="K142" s="802"/>
      <c r="L142" s="802"/>
      <c r="M142" s="803"/>
    </row>
    <row r="143" spans="1:13">
      <c r="A143" s="128" t="s">
        <v>186</v>
      </c>
      <c r="C143" s="801"/>
      <c r="D143" s="802"/>
      <c r="E143" s="802"/>
      <c r="F143" s="802"/>
      <c r="G143" s="802"/>
      <c r="H143" s="802"/>
      <c r="I143" s="802"/>
      <c r="J143" s="802"/>
      <c r="K143" s="802"/>
      <c r="L143" s="802"/>
      <c r="M143" s="803"/>
    </row>
    <row r="144" spans="1:13">
      <c r="A144" s="128" t="s">
        <v>186</v>
      </c>
      <c r="C144" s="801"/>
      <c r="D144" s="802"/>
      <c r="E144" s="802"/>
      <c r="F144" s="802"/>
      <c r="G144" s="802"/>
      <c r="H144" s="802"/>
      <c r="I144" s="802"/>
      <c r="J144" s="802"/>
      <c r="K144" s="802"/>
      <c r="L144" s="802"/>
      <c r="M144" s="803"/>
    </row>
    <row r="145" spans="1:13" ht="15" customHeight="1">
      <c r="A145" s="128" t="s">
        <v>186</v>
      </c>
      <c r="C145" s="801" t="str">
        <f>Translation!B213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802"/>
      <c r="E145" s="802"/>
      <c r="F145" s="802"/>
      <c r="G145" s="802"/>
      <c r="H145" s="802"/>
      <c r="I145" s="802"/>
      <c r="J145" s="802"/>
      <c r="K145" s="802"/>
      <c r="L145" s="802"/>
      <c r="M145" s="803"/>
    </row>
    <row r="146" spans="1:13">
      <c r="A146" s="128" t="s">
        <v>186</v>
      </c>
      <c r="C146" s="801"/>
      <c r="D146" s="802"/>
      <c r="E146" s="802"/>
      <c r="F146" s="802"/>
      <c r="G146" s="802"/>
      <c r="H146" s="802"/>
      <c r="I146" s="802"/>
      <c r="J146" s="802"/>
      <c r="K146" s="802"/>
      <c r="L146" s="802"/>
      <c r="M146" s="803"/>
    </row>
    <row r="147" spans="1:13">
      <c r="A147" s="128" t="s">
        <v>186</v>
      </c>
      <c r="C147" s="801"/>
      <c r="D147" s="802"/>
      <c r="E147" s="802"/>
      <c r="F147" s="802"/>
      <c r="G147" s="802"/>
      <c r="H147" s="802"/>
      <c r="I147" s="802"/>
      <c r="J147" s="802"/>
      <c r="K147" s="802"/>
      <c r="L147" s="802"/>
      <c r="M147" s="803"/>
    </row>
    <row r="148" spans="1:13">
      <c r="A148" s="128" t="s">
        <v>186</v>
      </c>
      <c r="C148" s="801"/>
      <c r="D148" s="802"/>
      <c r="E148" s="802"/>
      <c r="F148" s="802"/>
      <c r="G148" s="802"/>
      <c r="H148" s="802"/>
      <c r="I148" s="802"/>
      <c r="J148" s="802"/>
      <c r="K148" s="802"/>
      <c r="L148" s="802"/>
      <c r="M148" s="803"/>
    </row>
    <row r="149" spans="1:13">
      <c r="A149" s="128" t="s">
        <v>186</v>
      </c>
      <c r="C149" s="801"/>
      <c r="D149" s="802"/>
      <c r="E149" s="802"/>
      <c r="F149" s="802"/>
      <c r="G149" s="802"/>
      <c r="H149" s="802"/>
      <c r="I149" s="802"/>
      <c r="J149" s="802"/>
      <c r="K149" s="802"/>
      <c r="L149" s="802"/>
      <c r="M149" s="803"/>
    </row>
    <row r="150" spans="1:13">
      <c r="A150" s="128" t="s">
        <v>186</v>
      </c>
      <c r="C150" s="801"/>
      <c r="D150" s="802"/>
      <c r="E150" s="802"/>
      <c r="F150" s="802"/>
      <c r="G150" s="802"/>
      <c r="H150" s="802"/>
      <c r="I150" s="802"/>
      <c r="J150" s="802"/>
      <c r="K150" s="802"/>
      <c r="L150" s="802"/>
      <c r="M150" s="803"/>
    </row>
    <row r="151" spans="1:13">
      <c r="A151" s="128" t="s">
        <v>186</v>
      </c>
      <c r="C151" s="804"/>
      <c r="D151" s="805"/>
      <c r="E151" s="805"/>
      <c r="F151" s="805"/>
      <c r="G151" s="805"/>
      <c r="H151" s="805"/>
      <c r="I151" s="805"/>
      <c r="J151" s="805"/>
      <c r="K151" s="805"/>
      <c r="L151" s="805"/>
      <c r="M151" s="806"/>
    </row>
    <row r="152" spans="1:13">
      <c r="A152" s="128" t="s">
        <v>186</v>
      </c>
    </row>
    <row r="153" spans="1:13">
      <c r="A153" s="128" t="s">
        <v>181</v>
      </c>
    </row>
    <row r="154" spans="1:13" ht="18.75" customHeight="1">
      <c r="A154" s="128" t="s">
        <v>181</v>
      </c>
      <c r="B154" s="905" t="str">
        <f>Translation!B155</f>
        <v>International Commission on Illumination (CIE)</v>
      </c>
      <c r="C154" s="906"/>
      <c r="D154" s="906"/>
      <c r="E154" s="906"/>
      <c r="F154" s="906"/>
      <c r="G154" s="906"/>
      <c r="H154" s="906"/>
      <c r="I154" s="906"/>
      <c r="J154" s="906"/>
      <c r="K154" s="906"/>
      <c r="L154" s="906"/>
      <c r="M154" s="906"/>
    </row>
    <row r="155" spans="1:13">
      <c r="A155" s="128" t="s">
        <v>181</v>
      </c>
    </row>
    <row r="156" spans="1:13" ht="15" customHeight="1">
      <c r="A156" s="128" t="s">
        <v>181</v>
      </c>
      <c r="C156" s="739" t="str">
        <f>Translation!B194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740"/>
      <c r="E156" s="740"/>
      <c r="F156" s="740"/>
      <c r="G156" s="740"/>
      <c r="H156" s="740"/>
      <c r="I156" s="740"/>
      <c r="J156" s="740"/>
      <c r="K156" s="740"/>
      <c r="L156" s="740"/>
      <c r="M156" s="741"/>
    </row>
    <row r="157" spans="1:13" ht="15" customHeight="1">
      <c r="A157" s="128" t="s">
        <v>181</v>
      </c>
      <c r="C157" s="742"/>
      <c r="D157" s="743"/>
      <c r="E157" s="743"/>
      <c r="F157" s="743"/>
      <c r="G157" s="743"/>
      <c r="H157" s="743"/>
      <c r="I157" s="743"/>
      <c r="J157" s="743"/>
      <c r="K157" s="743"/>
      <c r="L157" s="743"/>
      <c r="M157" s="744"/>
    </row>
    <row r="158" spans="1:13" ht="15" customHeight="1">
      <c r="A158" s="128" t="s">
        <v>181</v>
      </c>
      <c r="C158" s="742"/>
      <c r="D158" s="743"/>
      <c r="E158" s="743"/>
      <c r="F158" s="743"/>
      <c r="G158" s="743"/>
      <c r="H158" s="743"/>
      <c r="I158" s="743"/>
      <c r="J158" s="743"/>
      <c r="K158" s="743"/>
      <c r="L158" s="743"/>
      <c r="M158" s="744"/>
    </row>
    <row r="159" spans="1:13" ht="15" customHeight="1">
      <c r="A159" s="128" t="s">
        <v>181</v>
      </c>
      <c r="C159" s="742"/>
      <c r="D159" s="743"/>
      <c r="E159" s="743"/>
      <c r="F159" s="743"/>
      <c r="G159" s="743"/>
      <c r="H159" s="743"/>
      <c r="I159" s="743"/>
      <c r="J159" s="743"/>
      <c r="K159" s="743"/>
      <c r="L159" s="743"/>
      <c r="M159" s="744"/>
    </row>
    <row r="160" spans="1:13" ht="15" customHeight="1">
      <c r="A160" s="128" t="s">
        <v>181</v>
      </c>
      <c r="C160" s="742"/>
      <c r="D160" s="743"/>
      <c r="E160" s="743"/>
      <c r="F160" s="743"/>
      <c r="G160" s="743"/>
      <c r="H160" s="743"/>
      <c r="I160" s="743"/>
      <c r="J160" s="743"/>
      <c r="K160" s="743"/>
      <c r="L160" s="743"/>
      <c r="M160" s="744"/>
    </row>
    <row r="161" spans="1:13" ht="15" customHeight="1">
      <c r="A161" s="128" t="s">
        <v>181</v>
      </c>
      <c r="C161" s="742"/>
      <c r="D161" s="743"/>
      <c r="E161" s="743"/>
      <c r="F161" s="743"/>
      <c r="G161" s="743"/>
      <c r="H161" s="743"/>
      <c r="I161" s="743"/>
      <c r="J161" s="743"/>
      <c r="K161" s="743"/>
      <c r="L161" s="743"/>
      <c r="M161" s="744"/>
    </row>
    <row r="162" spans="1:13" ht="15" customHeight="1">
      <c r="A162" s="128" t="s">
        <v>181</v>
      </c>
      <c r="C162" s="742"/>
      <c r="D162" s="743"/>
      <c r="E162" s="743"/>
      <c r="F162" s="743"/>
      <c r="G162" s="743"/>
      <c r="H162" s="743"/>
      <c r="I162" s="743"/>
      <c r="J162" s="743"/>
      <c r="K162" s="743"/>
      <c r="L162" s="743"/>
      <c r="M162" s="744"/>
    </row>
    <row r="163" spans="1:13" ht="15" customHeight="1">
      <c r="A163" s="128" t="s">
        <v>181</v>
      </c>
      <c r="C163" s="742"/>
      <c r="D163" s="743"/>
      <c r="E163" s="743"/>
      <c r="F163" s="743"/>
      <c r="G163" s="743"/>
      <c r="H163" s="743"/>
      <c r="I163" s="743"/>
      <c r="J163" s="743"/>
      <c r="K163" s="743"/>
      <c r="L163" s="743"/>
      <c r="M163" s="744"/>
    </row>
    <row r="164" spans="1:13" ht="15" customHeight="1">
      <c r="A164" s="128" t="s">
        <v>181</v>
      </c>
      <c r="C164" s="742"/>
      <c r="D164" s="743"/>
      <c r="E164" s="743"/>
      <c r="F164" s="743"/>
      <c r="G164" s="743"/>
      <c r="H164" s="743"/>
      <c r="I164" s="743"/>
      <c r="J164" s="743"/>
      <c r="K164" s="743"/>
      <c r="L164" s="743"/>
      <c r="M164" s="744"/>
    </row>
    <row r="165" spans="1:13" ht="15" customHeight="1">
      <c r="A165" s="128" t="s">
        <v>181</v>
      </c>
      <c r="C165" s="742"/>
      <c r="D165" s="743"/>
      <c r="E165" s="743"/>
      <c r="F165" s="743"/>
      <c r="G165" s="743"/>
      <c r="H165" s="743"/>
      <c r="I165" s="743"/>
      <c r="J165" s="743"/>
      <c r="K165" s="743"/>
      <c r="L165" s="743"/>
      <c r="M165" s="744"/>
    </row>
    <row r="166" spans="1:13" ht="15" customHeight="1">
      <c r="A166" s="128" t="s">
        <v>181</v>
      </c>
      <c r="C166" s="745"/>
      <c r="D166" s="746"/>
      <c r="E166" s="746"/>
      <c r="F166" s="746"/>
      <c r="G166" s="746"/>
      <c r="H166" s="746"/>
      <c r="I166" s="746"/>
      <c r="J166" s="746"/>
      <c r="K166" s="746"/>
      <c r="L166" s="746"/>
      <c r="M166" s="747"/>
    </row>
    <row r="167" spans="1:13">
      <c r="A167" s="128" t="s">
        <v>181</v>
      </c>
    </row>
    <row r="168" spans="1:13" ht="15.75" thickBot="1">
      <c r="A168" s="128" t="s">
        <v>181</v>
      </c>
    </row>
    <row r="169" spans="1:13" ht="15.75" customHeight="1" thickBot="1">
      <c r="A169" s="128" t="s">
        <v>181</v>
      </c>
      <c r="C169" s="841" t="str">
        <f>Translation!B192</f>
        <v>Table 2: CIE Parameters for the Selection of M Lighting Class</v>
      </c>
      <c r="D169" s="842"/>
      <c r="E169" s="842"/>
      <c r="F169" s="842"/>
      <c r="G169" s="842"/>
      <c r="H169" s="842"/>
      <c r="I169" s="843"/>
    </row>
    <row r="170" spans="1:13" ht="15" customHeight="1">
      <c r="A170" s="128" t="s">
        <v>181</v>
      </c>
      <c r="C170" s="831" t="str">
        <f>Translation!B177</f>
        <v>Parameter</v>
      </c>
      <c r="D170" s="832"/>
      <c r="E170" s="901" t="str">
        <f>Translation!B174</f>
        <v>Options</v>
      </c>
      <c r="F170" s="902"/>
      <c r="G170" s="832"/>
      <c r="H170" s="826" t="str">
        <f>Translation!B207</f>
        <v>Weighting Value Vw</v>
      </c>
      <c r="I170" s="899" t="str">
        <f>Translation!B206</f>
        <v>Vw Selected</v>
      </c>
    </row>
    <row r="171" spans="1:13" ht="15.75" customHeight="1" thickBot="1">
      <c r="A171" s="128" t="s">
        <v>181</v>
      </c>
      <c r="C171" s="796"/>
      <c r="D171" s="797"/>
      <c r="E171" s="903"/>
      <c r="F171" s="904"/>
      <c r="G171" s="797"/>
      <c r="H171" s="827"/>
      <c r="I171" s="900"/>
    </row>
    <row r="172" spans="1:13" ht="15" customHeight="1">
      <c r="A172" s="128" t="s">
        <v>181</v>
      </c>
      <c r="C172" s="782" t="str">
        <f>Translation!B188</f>
        <v>Speed</v>
      </c>
      <c r="D172" s="783"/>
      <c r="E172" s="833" t="str">
        <f>Translation!B202</f>
        <v>Very High</v>
      </c>
      <c r="F172" s="834"/>
      <c r="G172" s="835"/>
      <c r="H172" s="234">
        <v>1</v>
      </c>
      <c r="I172" s="836"/>
    </row>
    <row r="173" spans="1:13" ht="15" customHeight="1">
      <c r="A173" s="128" t="s">
        <v>181</v>
      </c>
      <c r="C173" s="798"/>
      <c r="D173" s="799"/>
      <c r="E173" s="780" t="str">
        <f>Translation!B150</f>
        <v>High</v>
      </c>
      <c r="F173" s="800"/>
      <c r="G173" s="781"/>
      <c r="H173" s="235">
        <v>0.5</v>
      </c>
      <c r="I173" s="844"/>
    </row>
    <row r="174" spans="1:13" ht="15.75" customHeight="1" thickBot="1">
      <c r="A174" s="128" t="s">
        <v>181</v>
      </c>
      <c r="C174" s="784"/>
      <c r="D174" s="785"/>
      <c r="E174" s="789" t="str">
        <f>Translation!B168</f>
        <v>Moderate</v>
      </c>
      <c r="F174" s="790"/>
      <c r="G174" s="791"/>
      <c r="H174" s="236">
        <v>0</v>
      </c>
      <c r="I174" s="837"/>
    </row>
    <row r="175" spans="1:13" ht="15" customHeight="1">
      <c r="A175" s="128" t="s">
        <v>181</v>
      </c>
      <c r="C175" s="782" t="str">
        <f>Translation!B198</f>
        <v>Traffic Volume</v>
      </c>
      <c r="D175" s="783"/>
      <c r="E175" s="786" t="s">
        <v>138</v>
      </c>
      <c r="F175" s="787"/>
      <c r="G175" s="788"/>
      <c r="H175" s="234">
        <v>1</v>
      </c>
      <c r="I175" s="836"/>
    </row>
    <row r="176" spans="1:13" ht="15" customHeight="1">
      <c r="A176" s="128" t="s">
        <v>181</v>
      </c>
      <c r="C176" s="798"/>
      <c r="D176" s="799"/>
      <c r="E176" s="780" t="str">
        <f>Translation!B150</f>
        <v>High</v>
      </c>
      <c r="F176" s="800"/>
      <c r="G176" s="781"/>
      <c r="H176" s="235">
        <v>0.5</v>
      </c>
      <c r="I176" s="844"/>
    </row>
    <row r="177" spans="1:9" ht="15" customHeight="1">
      <c r="A177" s="128" t="s">
        <v>181</v>
      </c>
      <c r="C177" s="798"/>
      <c r="D177" s="799"/>
      <c r="E177" s="780" t="str">
        <f>Translation!B168</f>
        <v>Moderate</v>
      </c>
      <c r="F177" s="800"/>
      <c r="G177" s="781"/>
      <c r="H177" s="235">
        <v>0</v>
      </c>
      <c r="I177" s="844"/>
    </row>
    <row r="178" spans="1:9" ht="15" customHeight="1">
      <c r="A178" s="128" t="s">
        <v>181</v>
      </c>
      <c r="C178" s="798"/>
      <c r="D178" s="799"/>
      <c r="E178" s="780" t="str">
        <f>Translation!B160</f>
        <v>Low</v>
      </c>
      <c r="F178" s="800"/>
      <c r="G178" s="781"/>
      <c r="H178" s="235">
        <v>-0.5</v>
      </c>
      <c r="I178" s="844"/>
    </row>
    <row r="179" spans="1:9" ht="15.75" customHeight="1" thickBot="1">
      <c r="A179" s="128" t="s">
        <v>181</v>
      </c>
      <c r="C179" s="784"/>
      <c r="D179" s="785"/>
      <c r="E179" s="789" t="str">
        <f>Translation!B203</f>
        <v>Very Low</v>
      </c>
      <c r="F179" s="790"/>
      <c r="G179" s="791"/>
      <c r="H179" s="236">
        <v>-1</v>
      </c>
      <c r="I179" s="837"/>
    </row>
    <row r="180" spans="1:9" ht="15" customHeight="1">
      <c r="A180" s="128" t="s">
        <v>181</v>
      </c>
      <c r="C180" s="782" t="str">
        <f>Translation!B197</f>
        <v>Traffic Composition</v>
      </c>
      <c r="D180" s="783"/>
      <c r="E180" s="823" t="str">
        <f>Translation!B167</f>
        <v>Mixed with high % non motorized</v>
      </c>
      <c r="F180" s="824"/>
      <c r="G180" s="825"/>
      <c r="H180" s="234">
        <v>2</v>
      </c>
      <c r="I180" s="836"/>
    </row>
    <row r="181" spans="1:9" ht="15" customHeight="1">
      <c r="A181" s="128" t="s">
        <v>181</v>
      </c>
      <c r="C181" s="798"/>
      <c r="D181" s="799"/>
      <c r="E181" s="780" t="str">
        <f>Translation!B166</f>
        <v>Mixed</v>
      </c>
      <c r="F181" s="800"/>
      <c r="G181" s="781"/>
      <c r="H181" s="235">
        <v>1</v>
      </c>
      <c r="I181" s="844"/>
    </row>
    <row r="182" spans="1:9" ht="15.75" customHeight="1" thickBot="1">
      <c r="A182" s="128" t="s">
        <v>181</v>
      </c>
      <c r="C182" s="784"/>
      <c r="D182" s="785"/>
      <c r="E182" s="789" t="str">
        <f>Translation!B170</f>
        <v>Motorized only</v>
      </c>
      <c r="F182" s="790"/>
      <c r="G182" s="791"/>
      <c r="H182" s="236">
        <v>0</v>
      </c>
      <c r="I182" s="837"/>
    </row>
    <row r="183" spans="1:9" ht="15" customHeight="1">
      <c r="A183" s="128" t="s">
        <v>181</v>
      </c>
      <c r="C183" s="829" t="str">
        <f>Translation!B187</f>
        <v xml:space="preserve">Separation of carriageways
</v>
      </c>
      <c r="D183" s="812"/>
      <c r="E183" s="786" t="str">
        <f>Translation!B171</f>
        <v>No</v>
      </c>
      <c r="F183" s="787"/>
      <c r="G183" s="788"/>
      <c r="H183" s="234">
        <v>1</v>
      </c>
      <c r="I183" s="836"/>
    </row>
    <row r="184" spans="1:9" ht="15.75" customHeight="1" thickBot="1">
      <c r="A184" s="128" t="s">
        <v>181</v>
      </c>
      <c r="C184" s="830"/>
      <c r="D184" s="816"/>
      <c r="E184" s="789" t="str">
        <f>Translation!B209</f>
        <v>Yes</v>
      </c>
      <c r="F184" s="790"/>
      <c r="G184" s="791"/>
      <c r="H184" s="236">
        <v>0</v>
      </c>
      <c r="I184" s="837"/>
    </row>
    <row r="185" spans="1:9" ht="15" customHeight="1">
      <c r="A185" s="128" t="s">
        <v>181</v>
      </c>
      <c r="C185" s="782" t="str">
        <f>Translation!B157</f>
        <v>Intersection density</v>
      </c>
      <c r="D185" s="783"/>
      <c r="E185" s="786" t="str">
        <f>Translation!B150</f>
        <v>High</v>
      </c>
      <c r="F185" s="787"/>
      <c r="G185" s="788"/>
      <c r="H185" s="234">
        <v>1</v>
      </c>
      <c r="I185" s="836"/>
    </row>
    <row r="186" spans="1:9" ht="15.75" customHeight="1" thickBot="1">
      <c r="A186" s="128" t="s">
        <v>181</v>
      </c>
      <c r="C186" s="784"/>
      <c r="D186" s="785"/>
      <c r="E186" s="789" t="str">
        <f>Translation!B168</f>
        <v>Moderate</v>
      </c>
      <c r="F186" s="790"/>
      <c r="G186" s="791"/>
      <c r="H186" s="236">
        <v>0</v>
      </c>
      <c r="I186" s="837"/>
    </row>
    <row r="187" spans="1:9" ht="15" customHeight="1">
      <c r="A187" s="128" t="s">
        <v>181</v>
      </c>
      <c r="C187" s="782" t="str">
        <f>Translation!B178</f>
        <v>Parked Vehicles</v>
      </c>
      <c r="D187" s="783"/>
      <c r="E187" s="786" t="str">
        <f>Translation!B182</f>
        <v>Present</v>
      </c>
      <c r="F187" s="787"/>
      <c r="G187" s="788"/>
      <c r="H187" s="237">
        <v>0.5</v>
      </c>
      <c r="I187" s="836"/>
    </row>
    <row r="188" spans="1:9" ht="15.75" customHeight="1" thickBot="1">
      <c r="A188" s="128" t="s">
        <v>181</v>
      </c>
      <c r="C188" s="784"/>
      <c r="D188" s="785"/>
      <c r="E188" s="789" t="str">
        <f>Translation!B172</f>
        <v>Not present</v>
      </c>
      <c r="F188" s="790"/>
      <c r="G188" s="791"/>
      <c r="H188" s="238">
        <v>0</v>
      </c>
      <c r="I188" s="837"/>
    </row>
    <row r="189" spans="1:9" ht="15" customHeight="1">
      <c r="A189" s="128" t="s">
        <v>181</v>
      </c>
      <c r="C189" s="782" t="str">
        <f>Translation!B139</f>
        <v>Ambient luminance</v>
      </c>
      <c r="D189" s="783"/>
      <c r="E189" s="786" t="str">
        <f>Translation!B150</f>
        <v>High</v>
      </c>
      <c r="F189" s="787"/>
      <c r="G189" s="788"/>
      <c r="H189" s="234">
        <v>1</v>
      </c>
      <c r="I189" s="836"/>
    </row>
    <row r="190" spans="1:9" ht="15" customHeight="1">
      <c r="A190" s="128" t="s">
        <v>181</v>
      </c>
      <c r="C190" s="798"/>
      <c r="D190" s="799"/>
      <c r="E190" s="780" t="str">
        <f>Translation!B168</f>
        <v>Moderate</v>
      </c>
      <c r="F190" s="800"/>
      <c r="G190" s="781"/>
      <c r="H190" s="235">
        <v>0</v>
      </c>
      <c r="I190" s="844"/>
    </row>
    <row r="191" spans="1:9" ht="15.75" customHeight="1" thickBot="1">
      <c r="A191" s="128" t="s">
        <v>181</v>
      </c>
      <c r="C191" s="784"/>
      <c r="D191" s="785"/>
      <c r="E191" s="789" t="str">
        <f>Translation!B160</f>
        <v>Low</v>
      </c>
      <c r="F191" s="790"/>
      <c r="G191" s="791"/>
      <c r="H191" s="236">
        <v>-1</v>
      </c>
      <c r="I191" s="837"/>
    </row>
    <row r="192" spans="1:9" ht="15" customHeight="1">
      <c r="A192" s="128" t="s">
        <v>181</v>
      </c>
      <c r="C192" s="895" t="str">
        <f>Translation!B205</f>
        <v>Visual guidance/ traffic control</v>
      </c>
      <c r="D192" s="896"/>
      <c r="E192" s="786" t="str">
        <f>Translation!B181</f>
        <v>Poor</v>
      </c>
      <c r="F192" s="787"/>
      <c r="G192" s="788"/>
      <c r="H192" s="234">
        <v>0.5</v>
      </c>
      <c r="I192" s="836"/>
    </row>
    <row r="193" spans="1:14" ht="15.75" customHeight="1" thickBot="1">
      <c r="A193" s="128" t="s">
        <v>181</v>
      </c>
      <c r="C193" s="897"/>
      <c r="D193" s="898"/>
      <c r="E193" s="789" t="str">
        <f>Translation!B169</f>
        <v>Moderate or Good</v>
      </c>
      <c r="F193" s="790"/>
      <c r="G193" s="791"/>
      <c r="H193" s="236">
        <v>0</v>
      </c>
      <c r="I193" s="837"/>
      <c r="K193" s="739" t="str">
        <f>Translation!B195</f>
        <v xml:space="preserve">The lighting class is calculated as: 
M = 6 - Vws
This calculation will result in a class number between 1 and 6.  If the result is not a whole number, use the next lower whole number.  
</v>
      </c>
      <c r="L193" s="740"/>
      <c r="M193" s="740"/>
      <c r="N193" s="741"/>
    </row>
    <row r="194" spans="1:14" ht="15" customHeight="1">
      <c r="A194" s="128" t="s">
        <v>181</v>
      </c>
      <c r="H194" s="750" t="str">
        <f>Translation!B291</f>
        <v>Sum of Weighting Values (Vws)</v>
      </c>
      <c r="I194" s="753">
        <f>SUM(I172:I193)</f>
        <v>0</v>
      </c>
      <c r="K194" s="742"/>
      <c r="L194" s="743"/>
      <c r="M194" s="743"/>
      <c r="N194" s="744"/>
    </row>
    <row r="195" spans="1:14" ht="15" customHeight="1">
      <c r="A195" s="128" t="s">
        <v>181</v>
      </c>
      <c r="H195" s="751"/>
      <c r="I195" s="754"/>
      <c r="K195" s="742"/>
      <c r="L195" s="743"/>
      <c r="M195" s="743"/>
      <c r="N195" s="744"/>
    </row>
    <row r="196" spans="1:14" ht="15" customHeight="1">
      <c r="A196" s="128" t="s">
        <v>181</v>
      </c>
      <c r="H196" s="751"/>
      <c r="I196" s="754"/>
      <c r="K196" s="742"/>
      <c r="L196" s="743"/>
      <c r="M196" s="743"/>
      <c r="N196" s="744"/>
    </row>
    <row r="197" spans="1:14" ht="15" customHeight="1">
      <c r="A197" s="128" t="s">
        <v>181</v>
      </c>
      <c r="H197" s="752"/>
      <c r="I197" s="755"/>
      <c r="K197" s="742"/>
      <c r="L197" s="743"/>
      <c r="M197" s="743"/>
      <c r="N197" s="744"/>
    </row>
    <row r="198" spans="1:14" ht="15.75" customHeight="1" thickBot="1">
      <c r="A198" s="128" t="s">
        <v>181</v>
      </c>
      <c r="H198" s="239" t="str">
        <f>Translation!B290</f>
        <v>Class</v>
      </c>
      <c r="I198" s="653" t="str">
        <f>"M"&amp;FLOOR(6-I194,1)</f>
        <v>M6</v>
      </c>
      <c r="K198" s="745"/>
      <c r="L198" s="746"/>
      <c r="M198" s="746"/>
      <c r="N198" s="747"/>
    </row>
    <row r="199" spans="1:14">
      <c r="A199" s="128" t="s">
        <v>181</v>
      </c>
    </row>
    <row r="200" spans="1:14" ht="15.75" thickBot="1">
      <c r="A200" s="128" t="s">
        <v>181</v>
      </c>
    </row>
    <row r="201" spans="1:14" ht="15.75" customHeight="1" thickBot="1">
      <c r="A201" s="128" t="s">
        <v>181</v>
      </c>
      <c r="C201" s="889" t="str">
        <f>Translation!B193</f>
        <v>Table 3: CIE Lighting classes for motorized traffic</v>
      </c>
      <c r="D201" s="890"/>
      <c r="E201" s="890"/>
      <c r="F201" s="890"/>
      <c r="G201" s="890"/>
      <c r="H201" s="890"/>
      <c r="I201" s="891"/>
    </row>
    <row r="202" spans="1:14" ht="15.75" customHeight="1" thickBot="1">
      <c r="A202" s="128" t="s">
        <v>181</v>
      </c>
      <c r="C202" s="892" t="str">
        <f>Translation!B158</f>
        <v>Lighting class</v>
      </c>
      <c r="D202" s="756" t="str">
        <f>Translation!B185</f>
        <v>Road Surface</v>
      </c>
      <c r="E202" s="757"/>
      <c r="F202" s="757"/>
      <c r="G202" s="758"/>
      <c r="H202" s="759" t="str">
        <f>Translation!B196</f>
        <v>Threshold increment</v>
      </c>
      <c r="I202" s="759" t="str">
        <f>Translation!B190</f>
        <v>Surround ratio</v>
      </c>
    </row>
    <row r="203" spans="1:14" ht="15.75" customHeight="1" thickBot="1">
      <c r="A203" s="128" t="s">
        <v>181</v>
      </c>
      <c r="C203" s="893"/>
      <c r="D203" s="756" t="str">
        <f>Translation!B146</f>
        <v>Dry</v>
      </c>
      <c r="E203" s="757"/>
      <c r="F203" s="758"/>
      <c r="G203" s="595" t="str">
        <f>Translation!B208</f>
        <v>Wet*</v>
      </c>
      <c r="H203" s="760"/>
      <c r="I203" s="760"/>
    </row>
    <row r="204" spans="1:14" ht="15" customHeight="1">
      <c r="A204" s="128" t="s">
        <v>181</v>
      </c>
      <c r="C204" s="893"/>
      <c r="D204" s="763" t="s">
        <v>184</v>
      </c>
      <c r="E204" s="765" t="s">
        <v>1788</v>
      </c>
      <c r="F204" s="767" t="s">
        <v>169</v>
      </c>
      <c r="G204" s="769" t="s">
        <v>168</v>
      </c>
      <c r="H204" s="748" t="s">
        <v>170</v>
      </c>
      <c r="I204" s="748" t="s">
        <v>171</v>
      </c>
    </row>
    <row r="205" spans="1:14" ht="15.75" customHeight="1" thickBot="1">
      <c r="A205" s="128" t="s">
        <v>181</v>
      </c>
      <c r="C205" s="894"/>
      <c r="D205" s="764"/>
      <c r="E205" s="766"/>
      <c r="F205" s="768"/>
      <c r="G205" s="770"/>
      <c r="H205" s="749"/>
      <c r="I205" s="749"/>
    </row>
    <row r="206" spans="1:14">
      <c r="A206" s="128" t="s">
        <v>181</v>
      </c>
      <c r="C206" s="240" t="s">
        <v>172</v>
      </c>
      <c r="D206" s="241">
        <v>2</v>
      </c>
      <c r="E206" s="242">
        <v>0.4</v>
      </c>
      <c r="F206" s="243">
        <v>0.7</v>
      </c>
      <c r="G206" s="596">
        <v>0.15</v>
      </c>
      <c r="H206" s="244">
        <v>10</v>
      </c>
      <c r="I206" s="244">
        <v>0.5</v>
      </c>
    </row>
    <row r="207" spans="1:14">
      <c r="A207" s="128" t="s">
        <v>181</v>
      </c>
      <c r="C207" s="240" t="s">
        <v>173</v>
      </c>
      <c r="D207" s="245">
        <v>1.5</v>
      </c>
      <c r="E207" s="242">
        <v>0.4</v>
      </c>
      <c r="F207" s="243">
        <v>0.7</v>
      </c>
      <c r="G207" s="597">
        <v>0.15</v>
      </c>
      <c r="H207" s="244">
        <v>10</v>
      </c>
      <c r="I207" s="244">
        <v>0.5</v>
      </c>
    </row>
    <row r="208" spans="1:14">
      <c r="A208" s="128" t="s">
        <v>181</v>
      </c>
      <c r="C208" s="240" t="s">
        <v>174</v>
      </c>
      <c r="D208" s="245">
        <v>1</v>
      </c>
      <c r="E208" s="242">
        <v>0.4</v>
      </c>
      <c r="F208" s="246">
        <v>0.6</v>
      </c>
      <c r="G208" s="597">
        <v>0.15</v>
      </c>
      <c r="H208" s="244">
        <v>15</v>
      </c>
      <c r="I208" s="244">
        <v>0.5</v>
      </c>
    </row>
    <row r="209" spans="1:9">
      <c r="A209" s="128" t="s">
        <v>181</v>
      </c>
      <c r="C209" s="240" t="s">
        <v>175</v>
      </c>
      <c r="D209" s="245">
        <v>0.75</v>
      </c>
      <c r="E209" s="242">
        <v>0.4</v>
      </c>
      <c r="F209" s="246">
        <v>0.6</v>
      </c>
      <c r="G209" s="597">
        <v>0.15</v>
      </c>
      <c r="H209" s="244">
        <v>15</v>
      </c>
      <c r="I209" s="244">
        <v>0.5</v>
      </c>
    </row>
    <row r="210" spans="1:9">
      <c r="A210" s="128" t="s">
        <v>181</v>
      </c>
      <c r="C210" s="240" t="s">
        <v>176</v>
      </c>
      <c r="D210" s="245">
        <v>0.5</v>
      </c>
      <c r="E210" s="247">
        <v>0.35</v>
      </c>
      <c r="F210" s="246">
        <v>0.4</v>
      </c>
      <c r="G210" s="598">
        <v>0.15</v>
      </c>
      <c r="H210" s="244">
        <v>15</v>
      </c>
      <c r="I210" s="244">
        <v>0.5</v>
      </c>
    </row>
    <row r="211" spans="1:9" ht="15.75" thickBot="1">
      <c r="A211" s="128" t="s">
        <v>181</v>
      </c>
      <c r="C211" s="248" t="s">
        <v>177</v>
      </c>
      <c r="D211" s="249">
        <v>0.3</v>
      </c>
      <c r="E211" s="250">
        <v>0.35</v>
      </c>
      <c r="F211" s="251">
        <v>0.4</v>
      </c>
      <c r="G211" s="599">
        <v>0.15</v>
      </c>
      <c r="H211" s="252">
        <v>20</v>
      </c>
      <c r="I211" s="252">
        <v>0.5</v>
      </c>
    </row>
    <row r="212" spans="1:9">
      <c r="A212" s="128" t="s">
        <v>181</v>
      </c>
    </row>
    <row r="213" spans="1:9">
      <c r="A213" s="128" t="s">
        <v>181</v>
      </c>
    </row>
    <row r="214" spans="1:9">
      <c r="A214" s="128" t="s">
        <v>181</v>
      </c>
      <c r="C214" s="908" t="str">
        <f>Translation!B214</f>
        <v>CIE Classification Definitions</v>
      </c>
      <c r="D214" s="909"/>
      <c r="E214" s="909"/>
      <c r="F214" s="909"/>
      <c r="G214" s="909"/>
      <c r="H214" s="909"/>
      <c r="I214" s="910"/>
    </row>
    <row r="215" spans="1:9">
      <c r="A215" s="128" t="s">
        <v>181</v>
      </c>
      <c r="C215" s="886" t="str">
        <f>Translation!B215</f>
        <v>Average Luminance of the Road Surface (Lav)</v>
      </c>
      <c r="D215" s="887"/>
      <c r="E215" s="887"/>
      <c r="F215" s="887"/>
      <c r="G215" s="887"/>
      <c r="H215" s="887"/>
      <c r="I215" s="888"/>
    </row>
    <row r="216" spans="1:9" ht="61.5" customHeight="1">
      <c r="A216" s="128" t="s">
        <v>181</v>
      </c>
      <c r="C216" s="883" t="str">
        <f>Translation!B216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884"/>
      <c r="E216" s="884"/>
      <c r="F216" s="884"/>
      <c r="G216" s="884"/>
      <c r="H216" s="884"/>
      <c r="I216" s="885"/>
    </row>
    <row r="217" spans="1:9" ht="61.5" customHeight="1">
      <c r="A217" s="128" t="s">
        <v>181</v>
      </c>
      <c r="C217" s="883" t="str">
        <f>Translation!B217</f>
        <v>The calculation of the average luminance of the road surface should be carried out in accordance with CIE 140-2000.</v>
      </c>
      <c r="D217" s="884"/>
      <c r="E217" s="884"/>
      <c r="F217" s="884"/>
      <c r="G217" s="884"/>
      <c r="H217" s="884"/>
      <c r="I217" s="885"/>
    </row>
    <row r="218" spans="1:9">
      <c r="A218" s="128" t="s">
        <v>181</v>
      </c>
      <c r="C218" s="886" t="str">
        <f>Translation!B218</f>
        <v xml:space="preserve">Overall uniformity of Road Luminance (U0) </v>
      </c>
      <c r="D218" s="887"/>
      <c r="E218" s="887"/>
      <c r="F218" s="887"/>
      <c r="G218" s="887"/>
      <c r="H218" s="887"/>
      <c r="I218" s="888"/>
    </row>
    <row r="219" spans="1:9" ht="85.5" customHeight="1">
      <c r="A219" s="128" t="s">
        <v>181</v>
      </c>
      <c r="C219" s="911" t="str">
        <f>Translation!B219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912"/>
      <c r="E219" s="912"/>
      <c r="F219" s="912"/>
      <c r="G219" s="912"/>
      <c r="H219" s="912"/>
      <c r="I219" s="913"/>
    </row>
    <row r="220" spans="1:9">
      <c r="A220" s="128" t="s">
        <v>181</v>
      </c>
      <c r="C220" s="886" t="str">
        <f>Translation!B220</f>
        <v xml:space="preserve">Longitudinal Uniformity of Road Surface Luminance (Ul): </v>
      </c>
      <c r="D220" s="887"/>
      <c r="E220" s="887"/>
      <c r="F220" s="887"/>
      <c r="G220" s="887"/>
      <c r="H220" s="887"/>
      <c r="I220" s="888"/>
    </row>
    <row r="221" spans="1:9" ht="105.75" customHeight="1">
      <c r="A221" s="128" t="s">
        <v>181</v>
      </c>
      <c r="C221" s="883" t="str">
        <f>Translation!B221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884"/>
      <c r="E221" s="884"/>
      <c r="F221" s="884"/>
      <c r="G221" s="884"/>
      <c r="H221" s="884"/>
      <c r="I221" s="885"/>
    </row>
    <row r="222" spans="1:9">
      <c r="A222" s="128" t="s">
        <v>181</v>
      </c>
      <c r="C222" s="886" t="str">
        <f>Translation!B222</f>
        <v>Threshold Increment TI (fTI)</v>
      </c>
      <c r="D222" s="887"/>
      <c r="E222" s="887"/>
      <c r="F222" s="887"/>
      <c r="G222" s="887"/>
      <c r="H222" s="887"/>
      <c r="I222" s="888"/>
    </row>
    <row r="223" spans="1:9" ht="58.5" customHeight="1">
      <c r="A223" s="128" t="s">
        <v>181</v>
      </c>
      <c r="C223" s="883" t="str">
        <f>Translation!B223</f>
        <v>TI is a measure of the loss of visibility caused by the disability glare from the road lighting luminaires.  The formula from which it is calculated is given in CIE 140-2000.</v>
      </c>
      <c r="D223" s="884"/>
      <c r="E223" s="884"/>
      <c r="F223" s="884"/>
      <c r="G223" s="884"/>
      <c r="H223" s="884"/>
      <c r="I223" s="885"/>
    </row>
    <row r="224" spans="1:9">
      <c r="A224" s="128" t="s">
        <v>181</v>
      </c>
      <c r="C224" s="886" t="str">
        <f>Translation!B224</f>
        <v>Surround Ratio SR (Rs)</v>
      </c>
      <c r="D224" s="887"/>
      <c r="E224" s="887"/>
      <c r="F224" s="887"/>
      <c r="G224" s="887"/>
      <c r="H224" s="887"/>
      <c r="I224" s="888"/>
    </row>
    <row r="225" spans="1:9" ht="58.5" customHeight="1">
      <c r="A225" s="128" t="s">
        <v>181</v>
      </c>
      <c r="C225" s="883" t="str">
        <f>Translation!B225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884"/>
      <c r="E225" s="884"/>
      <c r="F225" s="884"/>
      <c r="G225" s="884"/>
      <c r="H225" s="884"/>
      <c r="I225" s="885"/>
    </row>
    <row r="226" spans="1:9" ht="30.75" customHeight="1">
      <c r="A226" s="128" t="s">
        <v>181</v>
      </c>
      <c r="C226" s="880" t="str">
        <f>Translation!B226</f>
        <v>Surround ratio is defined in CIE 140-2000.</v>
      </c>
      <c r="D226" s="881"/>
      <c r="E226" s="881"/>
      <c r="F226" s="881"/>
      <c r="G226" s="881"/>
      <c r="H226" s="881"/>
      <c r="I226" s="882"/>
    </row>
    <row r="227" spans="1:9">
      <c r="A227" s="128" t="s">
        <v>181</v>
      </c>
    </row>
    <row r="228" spans="1:9">
      <c r="A228" s="128" t="s">
        <v>181</v>
      </c>
    </row>
    <row r="229" spans="1:9">
      <c r="A229" s="128" t="s">
        <v>181</v>
      </c>
    </row>
    <row r="230" spans="1:9">
      <c r="A230" s="128" t="s">
        <v>181</v>
      </c>
    </row>
    <row r="231" spans="1:9">
      <c r="A231" s="128" t="s">
        <v>181</v>
      </c>
    </row>
    <row r="232" spans="1:9">
      <c r="A232" s="128" t="s">
        <v>181</v>
      </c>
    </row>
    <row r="233" spans="1:9">
      <c r="A233" s="128" t="s">
        <v>181</v>
      </c>
    </row>
    <row r="234" spans="1:9">
      <c r="A234" s="128" t="s">
        <v>181</v>
      </c>
    </row>
    <row r="235" spans="1:9">
      <c r="A235" s="128" t="s">
        <v>181</v>
      </c>
    </row>
    <row r="236" spans="1:9">
      <c r="A236" s="128" t="s">
        <v>181</v>
      </c>
    </row>
    <row r="237" spans="1:9">
      <c r="A237" s="128" t="s">
        <v>181</v>
      </c>
    </row>
    <row r="238" spans="1:9">
      <c r="A238" s="128" t="s">
        <v>181</v>
      </c>
    </row>
    <row r="239" spans="1:9">
      <c r="A239" s="128" t="s">
        <v>181</v>
      </c>
    </row>
    <row r="240" spans="1:9">
      <c r="A240" s="128" t="s">
        <v>181</v>
      </c>
    </row>
    <row r="241" spans="1:1">
      <c r="A241" s="128" t="s">
        <v>181</v>
      </c>
    </row>
    <row r="242" spans="1:1">
      <c r="A242" s="128" t="s">
        <v>181</v>
      </c>
    </row>
    <row r="243" spans="1:1">
      <c r="A243" s="128" t="s">
        <v>181</v>
      </c>
    </row>
  </sheetData>
  <mergeCells count="228">
    <mergeCell ref="C6:H6"/>
    <mergeCell ref="C5:H5"/>
    <mergeCell ref="B37:M37"/>
    <mergeCell ref="B154:M154"/>
    <mergeCell ref="C221:I221"/>
    <mergeCell ref="C8:E8"/>
    <mergeCell ref="C214:I214"/>
    <mergeCell ref="C220:I220"/>
    <mergeCell ref="C219:I219"/>
    <mergeCell ref="C218:I218"/>
    <mergeCell ref="M94:N94"/>
    <mergeCell ref="K92:L92"/>
    <mergeCell ref="M92:N92"/>
    <mergeCell ref="K93:L93"/>
    <mergeCell ref="M93:N93"/>
    <mergeCell ref="G93:H93"/>
    <mergeCell ref="C92:D94"/>
    <mergeCell ref="E94:F94"/>
    <mergeCell ref="G94:H94"/>
    <mergeCell ref="I94:J94"/>
    <mergeCell ref="K91:L91"/>
    <mergeCell ref="C217:I217"/>
    <mergeCell ref="C216:I216"/>
    <mergeCell ref="C215:I215"/>
    <mergeCell ref="K94:L94"/>
    <mergeCell ref="E92:F92"/>
    <mergeCell ref="C226:I226"/>
    <mergeCell ref="C225:I225"/>
    <mergeCell ref="C224:I224"/>
    <mergeCell ref="C223:I223"/>
    <mergeCell ref="C222:I222"/>
    <mergeCell ref="G92:H92"/>
    <mergeCell ref="I92:J92"/>
    <mergeCell ref="E93:F93"/>
    <mergeCell ref="I175:I179"/>
    <mergeCell ref="I93:J93"/>
    <mergeCell ref="C169:I169"/>
    <mergeCell ref="C172:D174"/>
    <mergeCell ref="C185:D186"/>
    <mergeCell ref="E185:G185"/>
    <mergeCell ref="C201:I201"/>
    <mergeCell ref="C202:C205"/>
    <mergeCell ref="C192:D193"/>
    <mergeCell ref="E192:G192"/>
    <mergeCell ref="I192:I193"/>
    <mergeCell ref="E193:G193"/>
    <mergeCell ref="I170:I171"/>
    <mergeCell ref="E170:G171"/>
    <mergeCell ref="M90:N90"/>
    <mergeCell ref="E91:F91"/>
    <mergeCell ref="G91:H91"/>
    <mergeCell ref="I91:J91"/>
    <mergeCell ref="M91:N91"/>
    <mergeCell ref="C89:D91"/>
    <mergeCell ref="E89:F89"/>
    <mergeCell ref="G89:H89"/>
    <mergeCell ref="I89:J89"/>
    <mergeCell ref="K89:L89"/>
    <mergeCell ref="M89:N89"/>
    <mergeCell ref="E90:F90"/>
    <mergeCell ref="G90:H90"/>
    <mergeCell ref="I90:J90"/>
    <mergeCell ref="K90:L90"/>
    <mergeCell ref="M87:N87"/>
    <mergeCell ref="E88:F88"/>
    <mergeCell ref="G88:H88"/>
    <mergeCell ref="I88:J88"/>
    <mergeCell ref="K88:L88"/>
    <mergeCell ref="M88:N88"/>
    <mergeCell ref="C86:D88"/>
    <mergeCell ref="E86:F86"/>
    <mergeCell ref="G86:H86"/>
    <mergeCell ref="I86:J86"/>
    <mergeCell ref="K86:L86"/>
    <mergeCell ref="M86:N86"/>
    <mergeCell ref="E87:F87"/>
    <mergeCell ref="G87:H87"/>
    <mergeCell ref="I87:J87"/>
    <mergeCell ref="K87:L87"/>
    <mergeCell ref="E84:F84"/>
    <mergeCell ref="G84:H84"/>
    <mergeCell ref="I84:J84"/>
    <mergeCell ref="K84:L84"/>
    <mergeCell ref="M84:N84"/>
    <mergeCell ref="E85:F85"/>
    <mergeCell ref="G85:H85"/>
    <mergeCell ref="I85:J85"/>
    <mergeCell ref="K85:L85"/>
    <mergeCell ref="M85:N85"/>
    <mergeCell ref="M83:N83"/>
    <mergeCell ref="G83:H83"/>
    <mergeCell ref="C54:M54"/>
    <mergeCell ref="G56:I57"/>
    <mergeCell ref="J66:K66"/>
    <mergeCell ref="J61:K61"/>
    <mergeCell ref="L61:M61"/>
    <mergeCell ref="C76:F78"/>
    <mergeCell ref="M81:N81"/>
    <mergeCell ref="C82:D82"/>
    <mergeCell ref="E82:F82"/>
    <mergeCell ref="C68:D70"/>
    <mergeCell ref="E68:F68"/>
    <mergeCell ref="C65:D67"/>
    <mergeCell ref="C62:D64"/>
    <mergeCell ref="E67:F67"/>
    <mergeCell ref="E70:F70"/>
    <mergeCell ref="E63:F63"/>
    <mergeCell ref="E58:F59"/>
    <mergeCell ref="C60:D60"/>
    <mergeCell ref="E66:F66"/>
    <mergeCell ref="E64:F64"/>
    <mergeCell ref="C58:D59"/>
    <mergeCell ref="C61:D61"/>
    <mergeCell ref="E61:F61"/>
    <mergeCell ref="E65:F65"/>
    <mergeCell ref="E60:F60"/>
    <mergeCell ref="G58:G59"/>
    <mergeCell ref="H58:H59"/>
    <mergeCell ref="I58:I59"/>
    <mergeCell ref="J60:K60"/>
    <mergeCell ref="J63:K63"/>
    <mergeCell ref="J62:K62"/>
    <mergeCell ref="L70:M70"/>
    <mergeCell ref="L71:M71"/>
    <mergeCell ref="L60:M60"/>
    <mergeCell ref="L65:M65"/>
    <mergeCell ref="L64:M64"/>
    <mergeCell ref="J70:K70"/>
    <mergeCell ref="J68:K68"/>
    <mergeCell ref="J64:K64"/>
    <mergeCell ref="J69:K69"/>
    <mergeCell ref="L69:M69"/>
    <mergeCell ref="L55:M59"/>
    <mergeCell ref="J55:K59"/>
    <mergeCell ref="M76:N80"/>
    <mergeCell ref="E79:F80"/>
    <mergeCell ref="E81:F81"/>
    <mergeCell ref="G81:H81"/>
    <mergeCell ref="E178:G178"/>
    <mergeCell ref="K81:L81"/>
    <mergeCell ref="L63:M63"/>
    <mergeCell ref="L62:M62"/>
    <mergeCell ref="J67:K67"/>
    <mergeCell ref="L67:M67"/>
    <mergeCell ref="J65:K65"/>
    <mergeCell ref="J72:K72"/>
    <mergeCell ref="L72:M72"/>
    <mergeCell ref="L66:M66"/>
    <mergeCell ref="L68:M68"/>
    <mergeCell ref="J73:K73"/>
    <mergeCell ref="L73:M73"/>
    <mergeCell ref="E62:F62"/>
    <mergeCell ref="G82:H82"/>
    <mergeCell ref="I82:J82"/>
    <mergeCell ref="K82:L82"/>
    <mergeCell ref="M82:N82"/>
    <mergeCell ref="I83:J83"/>
    <mergeCell ref="K83:L83"/>
    <mergeCell ref="E69:F69"/>
    <mergeCell ref="E173:G173"/>
    <mergeCell ref="C183:D184"/>
    <mergeCell ref="C170:D171"/>
    <mergeCell ref="E172:G172"/>
    <mergeCell ref="C137:M144"/>
    <mergeCell ref="E191:G191"/>
    <mergeCell ref="I187:I188"/>
    <mergeCell ref="I183:I184"/>
    <mergeCell ref="I185:I186"/>
    <mergeCell ref="C136:M136"/>
    <mergeCell ref="C75:N75"/>
    <mergeCell ref="E176:G176"/>
    <mergeCell ref="I180:I182"/>
    <mergeCell ref="I189:I191"/>
    <mergeCell ref="E71:F71"/>
    <mergeCell ref="J71:K71"/>
    <mergeCell ref="I172:I174"/>
    <mergeCell ref="C79:D80"/>
    <mergeCell ref="C81:D81"/>
    <mergeCell ref="I81:J81"/>
    <mergeCell ref="C83:D85"/>
    <mergeCell ref="E83:F83"/>
    <mergeCell ref="E182:G182"/>
    <mergeCell ref="C71:D73"/>
    <mergeCell ref="E188:G188"/>
    <mergeCell ref="C189:D191"/>
    <mergeCell ref="E189:G189"/>
    <mergeCell ref="E186:G186"/>
    <mergeCell ref="E177:G177"/>
    <mergeCell ref="E183:G183"/>
    <mergeCell ref="E184:G184"/>
    <mergeCell ref="E190:G190"/>
    <mergeCell ref="C180:D182"/>
    <mergeCell ref="C145:M151"/>
    <mergeCell ref="G76:H80"/>
    <mergeCell ref="I76:J80"/>
    <mergeCell ref="K76:L80"/>
    <mergeCell ref="E181:G181"/>
    <mergeCell ref="C175:D179"/>
    <mergeCell ref="E180:G180"/>
    <mergeCell ref="E179:G179"/>
    <mergeCell ref="E174:G174"/>
    <mergeCell ref="E175:G175"/>
    <mergeCell ref="E73:F73"/>
    <mergeCell ref="H170:H171"/>
    <mergeCell ref="N6:Q6"/>
    <mergeCell ref="C23:E23"/>
    <mergeCell ref="C22:E22"/>
    <mergeCell ref="C96:M135"/>
    <mergeCell ref="H204:H205"/>
    <mergeCell ref="I204:I205"/>
    <mergeCell ref="H194:H197"/>
    <mergeCell ref="I194:I197"/>
    <mergeCell ref="D202:G202"/>
    <mergeCell ref="H202:H203"/>
    <mergeCell ref="C39:M52"/>
    <mergeCell ref="C156:M166"/>
    <mergeCell ref="K193:N198"/>
    <mergeCell ref="E7:I7"/>
    <mergeCell ref="D204:D205"/>
    <mergeCell ref="E204:E205"/>
    <mergeCell ref="F204:F205"/>
    <mergeCell ref="G204:G205"/>
    <mergeCell ref="I202:I203"/>
    <mergeCell ref="D203:F203"/>
    <mergeCell ref="C55:F57"/>
    <mergeCell ref="E72:F72"/>
    <mergeCell ref="C187:D188"/>
    <mergeCell ref="E187:G187"/>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79"/>
  <sheetViews>
    <sheetView showGridLines="0" topLeftCell="A44" zoomScale="85" zoomScaleNormal="85" workbookViewId="0">
      <selection activeCell="V80" sqref="V80"/>
    </sheetView>
  </sheetViews>
  <sheetFormatPr defaultRowHeight="15"/>
  <cols>
    <col min="1" max="1" width="10.5703125" style="225" customWidth="1"/>
    <col min="2" max="2" width="11" style="225" customWidth="1"/>
    <col min="3" max="3" width="54.42578125" style="225" customWidth="1"/>
    <col min="4" max="4" width="13" style="225" customWidth="1"/>
    <col min="5" max="5" width="45.140625" style="225" customWidth="1"/>
    <col min="6" max="6" width="8.140625" style="225" customWidth="1"/>
    <col min="7" max="7" width="13.85546875" style="225" customWidth="1"/>
    <col min="8" max="8" width="23.28515625" style="225" customWidth="1"/>
    <col min="9" max="9" width="11.42578125" style="225" customWidth="1"/>
    <col min="10" max="10" width="9.140625" style="225"/>
    <col min="11" max="11" width="15.42578125" style="225" customWidth="1"/>
    <col min="12" max="12" width="16.28515625" style="225" customWidth="1"/>
    <col min="13" max="13" width="17.7109375" style="225" customWidth="1"/>
    <col min="14" max="14" width="19.7109375" style="225" customWidth="1"/>
    <col min="15" max="15" width="16.140625" style="225" customWidth="1"/>
    <col min="16" max="16" width="19.140625" style="225" customWidth="1"/>
    <col min="17" max="17" width="20.140625" style="225" customWidth="1"/>
    <col min="18" max="18" width="9.140625" style="225"/>
    <col min="19" max="19" width="13.85546875" style="225" customWidth="1"/>
    <col min="20" max="16384" width="9.140625" style="225"/>
  </cols>
  <sheetData>
    <row r="1" spans="1:27" s="274" customFormat="1" ht="18" hidden="1" customHeight="1">
      <c r="A1" s="256"/>
      <c r="B1" s="256"/>
      <c r="C1" s="256" t="str">
        <f>Translation!B227</f>
        <v>Fixtures</v>
      </c>
      <c r="D1" s="256"/>
      <c r="E1" s="256">
        <f t="array" ref="E1">MAX(IF(LEN(C39:C63135)&gt;0,ROW(C39:C63135),0))-ROW($C$36)</f>
        <v>43</v>
      </c>
      <c r="F1" s="256"/>
      <c r="G1" s="256"/>
      <c r="H1" s="256"/>
      <c r="I1" s="256"/>
      <c r="J1" s="256"/>
    </row>
    <row r="2" spans="1:27" s="123" customFormat="1" ht="15.75" customHeight="1"/>
    <row r="3" spans="1:27" s="126" customFormat="1" ht="50.25" customHeight="1">
      <c r="A3" s="127"/>
      <c r="C3" s="127" t="str">
        <f>Start!$D$2</f>
        <v>SEAD Street Lighting Tool v1.7.8</v>
      </c>
    </row>
    <row r="4" spans="1:27" s="136" customFormat="1" ht="125.25" customHeight="1">
      <c r="A4" s="218"/>
      <c r="B4" s="218"/>
    </row>
    <row r="5" spans="1:27" ht="18.75" customHeight="1"/>
    <row r="6" spans="1:27" ht="96" customHeight="1">
      <c r="B6" s="735" t="str">
        <f>Translation!$B$558</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35"/>
      <c r="D6" s="735"/>
      <c r="E6" s="735"/>
      <c r="F6" s="735"/>
      <c r="G6" s="735"/>
    </row>
    <row r="7" spans="1:27" ht="18.75" customHeight="1">
      <c r="AA7" s="633"/>
    </row>
    <row r="8" spans="1:27" ht="18.75" customHeight="1"/>
    <row r="9" spans="1:27" ht="18.75" customHeight="1"/>
    <row r="10" spans="1:27" ht="18.75" customHeight="1"/>
    <row r="11" spans="1:27" ht="26.25" customHeight="1"/>
    <row r="12" spans="1:27" ht="39" customHeight="1">
      <c r="B12" s="528" t="str">
        <f>Translation!$B$106</f>
        <v>Choose Baseline Fixture</v>
      </c>
    </row>
    <row r="13" spans="1:27" ht="18.75" customHeight="1"/>
    <row r="14" spans="1:27" ht="22.5" customHeight="1">
      <c r="B14" s="920" t="str">
        <f>Translation!B548</f>
        <v>Select one of the fixtures from the list below. To edit the fixture assumptions, find the fixture in the table below</v>
      </c>
      <c r="C14" s="920"/>
      <c r="E14" s="919" t="str">
        <f>Translation!B549</f>
        <v>Baseline Fixture Summary</v>
      </c>
      <c r="F14" s="919"/>
      <c r="G14" s="919"/>
    </row>
    <row r="15" spans="1:27" ht="27" customHeight="1">
      <c r="B15" s="921"/>
      <c r="C15" s="921"/>
    </row>
    <row r="16" spans="1:27" ht="18.75" customHeight="1">
      <c r="B16" s="299" t="str">
        <f>tBaseline</f>
        <v>Baseline</v>
      </c>
      <c r="C16" s="634"/>
      <c r="E16" s="530" t="str">
        <f>Translation!$B$111</f>
        <v>Fixture Name</v>
      </c>
      <c r="F16" s="532" t="str">
        <f>FixtureData!$B$18</f>
        <v>ATB2_60B_LED_E70_XXXXX_R2.ies</v>
      </c>
    </row>
    <row r="17" spans="2:11" ht="18.75" customHeight="1">
      <c r="B17" s="636"/>
      <c r="C17" s="637"/>
      <c r="E17" s="530" t="str">
        <f>Translation!$B$234</f>
        <v>Manufacturer</v>
      </c>
      <c r="F17" s="532" t="str">
        <f>INDEX(FixtureManuf,FixtureData!$C$18)</f>
        <v>American Electric Lighting</v>
      </c>
    </row>
    <row r="18" spans="2:11" ht="18.75" customHeight="1">
      <c r="B18" s="638"/>
      <c r="C18" s="639"/>
      <c r="E18" s="530" t="str">
        <f>Translation!$B$101</f>
        <v>Type</v>
      </c>
      <c r="F18" s="532" t="str">
        <f>INDEX(FixtureType,FixtureData!$C$18)</f>
        <v>LED</v>
      </c>
    </row>
    <row r="19" spans="2:11" ht="18.75" customHeight="1">
      <c r="B19" s="638"/>
      <c r="C19" s="639"/>
      <c r="E19" s="530" t="str">
        <f>Translation!$B$235</f>
        <v>Model #</v>
      </c>
      <c r="F19" s="532" t="str">
        <f>INDEX(FixtureModel,FixtureData!$C$18)</f>
        <v>ATB2 60B LED E70 XXXXX R2</v>
      </c>
    </row>
    <row r="20" spans="2:11" ht="21.75" customHeight="1">
      <c r="B20" s="638"/>
      <c r="C20" s="639"/>
      <c r="E20" s="530" t="str">
        <f>Translation!$B$230</f>
        <v>Distribution Type</v>
      </c>
      <c r="F20" s="532" t="str">
        <f>INDEX(FixtureDist,FixtureData!$C$18)</f>
        <v>TYPE II, MEDIUM, BUG RATING: B2 - U0 - G3</v>
      </c>
    </row>
    <row r="21" spans="2:11" ht="18.75" customHeight="1">
      <c r="B21" s="638"/>
      <c r="C21" s="639"/>
      <c r="E21" s="530" t="str">
        <f>Translation!$B$229</f>
        <v>Comments</v>
      </c>
      <c r="F21" s="532" t="str">
        <f>IF(ISBLANK(INDEX(FixtureComments,FixtureData!$C$18)),"",INDEX(FixtureComments,FixtureData!$C$18))</f>
        <v/>
      </c>
    </row>
    <row r="22" spans="2:11" ht="17.25" customHeight="1">
      <c r="B22" s="529" t="str">
        <f>Translation!B579</f>
        <v>Set installation cost to zero?</v>
      </c>
      <c r="C22" s="640"/>
      <c r="E22" s="530" t="str">
        <f>Translation!$B$102</f>
        <v>Watts</v>
      </c>
      <c r="F22" s="532">
        <f>FixtureData!G18</f>
        <v>134</v>
      </c>
    </row>
    <row r="23" spans="2:11" ht="18.75" customHeight="1">
      <c r="B23" s="36" t="s">
        <v>3340</v>
      </c>
      <c r="C23" s="527" t="str">
        <f>Translation!B395</f>
        <v>Fixture already installed (mark with 'x')</v>
      </c>
      <c r="E23" s="530" t="str">
        <f>Translation!$B$352</f>
        <v>Equipment Cost ($/fixture)</v>
      </c>
      <c r="F23" s="668">
        <f>FixtureData!K18</f>
        <v>0</v>
      </c>
    </row>
    <row r="24" spans="2:11" ht="24.75" customHeight="1">
      <c r="B24" s="915" t="str">
        <f>Translation!B394</f>
        <v xml:space="preserve">If the fixture is already installed, installation cost will be zero. Instead of editing this in the large table below, you can override the values for just the baseline fixture here. </v>
      </c>
      <c r="C24" s="916"/>
      <c r="E24" s="530" t="str">
        <f>Translation!$B$324</f>
        <v>Installation Cost ($/fixture)</v>
      </c>
      <c r="F24" s="668">
        <f>FixtureData!L18</f>
        <v>0</v>
      </c>
    </row>
    <row r="25" spans="2:11" ht="24.75" customHeight="1">
      <c r="B25" s="915"/>
      <c r="C25" s="916"/>
      <c r="E25" s="530" t="str">
        <f>Translation!$B$354</f>
        <v>One-time Rebate or Subsidy ($/fixture)</v>
      </c>
      <c r="F25" s="668">
        <f>FixtureData!M18</f>
        <v>0</v>
      </c>
      <c r="H25" s="641"/>
      <c r="I25" s="642"/>
      <c r="J25" s="643"/>
      <c r="K25" s="643"/>
    </row>
    <row r="26" spans="2:11" ht="24.75" customHeight="1">
      <c r="B26" s="917"/>
      <c r="C26" s="918"/>
      <c r="E26" s="531" t="str">
        <f>Translation!$B$356</f>
        <v>Annual Maintenance Cost ($/year)</v>
      </c>
      <c r="F26" s="668">
        <f>FixtureData!N18</f>
        <v>25</v>
      </c>
      <c r="H26" s="641"/>
      <c r="I26" s="642"/>
      <c r="J26" s="643"/>
      <c r="K26" s="643"/>
    </row>
    <row r="27" spans="2:11" ht="18.75" customHeight="1">
      <c r="E27" s="530" t="str">
        <f>Translation!$B$358</f>
        <v>Maintenance inflation rate (%/year)</v>
      </c>
      <c r="F27" s="533">
        <f>FixtureData!O18</f>
        <v>0.02</v>
      </c>
      <c r="H27" s="641"/>
      <c r="I27" s="641"/>
      <c r="J27" s="641"/>
      <c r="K27" s="641"/>
    </row>
    <row r="28" spans="2:11" ht="18.75" customHeight="1">
      <c r="E28" s="531" t="str">
        <f>Translation!$B$95</f>
        <v>Total Light Loss Factor</v>
      </c>
      <c r="F28" s="534">
        <f>FixtureData!H18</f>
        <v>0.66</v>
      </c>
    </row>
    <row r="29" spans="2:11" ht="18.75" customHeight="1">
      <c r="F29" s="635"/>
    </row>
    <row r="30" spans="2:11" ht="37.5" customHeight="1">
      <c r="B30" s="528" t="str">
        <f>Translation!B107</f>
        <v>Choose Upgrade Fixture(s)</v>
      </c>
      <c r="E30" s="644"/>
    </row>
    <row r="31" spans="2:11" ht="37.5" customHeight="1" thickBot="1">
      <c r="B31" s="645"/>
      <c r="C31" s="645"/>
      <c r="E31" s="644"/>
    </row>
    <row r="32" spans="2:11" ht="37.5" customHeight="1" thickBot="1">
      <c r="B32" s="539" t="str">
        <f>Translation!B547</f>
        <v>Currently selected fixtures:</v>
      </c>
      <c r="C32" s="537"/>
      <c r="D32" s="538">
        <f>COUNTA($B$38:$B$65516)</f>
        <v>2</v>
      </c>
      <c r="E32" s="644"/>
    </row>
    <row r="33" spans="1:40" ht="37.5" customHeight="1">
      <c r="B33" s="645"/>
      <c r="C33" s="645"/>
      <c r="E33" s="644"/>
    </row>
    <row r="34" spans="1:40" ht="15.75" customHeight="1">
      <c r="B34" s="480" t="str">
        <f>Translation!B228</f>
        <v>Indicate which fixtures to run with an X in the 'Include?' column below</v>
      </c>
      <c r="C34" s="128"/>
      <c r="E34" s="644"/>
      <c r="K34" s="480" t="str">
        <f>Translation!B236</f>
        <v>Defaults fixture prices are in dollars, but may be edited to match your currency</v>
      </c>
    </row>
    <row r="35" spans="1:40" s="274" customFormat="1">
      <c r="A35" s="225"/>
      <c r="B35" s="225"/>
      <c r="C35" s="526">
        <f t="array" ref="C35">MAX(IF(LEN(C39:C63140)&gt;0,ROW(C39:C63140),0))-ROW(C36)</f>
        <v>43</v>
      </c>
      <c r="D35" s="225"/>
      <c r="E35" s="644"/>
      <c r="F35" s="646"/>
      <c r="G35" s="646"/>
      <c r="H35" s="646"/>
      <c r="I35" s="646"/>
      <c r="J35" s="646"/>
      <c r="K35" s="646"/>
      <c r="L35" s="646"/>
      <c r="M35" s="646"/>
      <c r="N35" s="646"/>
      <c r="O35" s="646"/>
      <c r="P35" s="646"/>
      <c r="Q35" s="646"/>
      <c r="R35" s="646"/>
      <c r="S35" s="646"/>
      <c r="T35" s="225"/>
      <c r="U35" s="225"/>
      <c r="V35" s="225"/>
      <c r="W35" s="225"/>
      <c r="X35" s="225"/>
      <c r="Y35" s="225"/>
      <c r="Z35" s="225"/>
      <c r="AA35" s="225"/>
      <c r="AB35" s="225"/>
      <c r="AC35" s="225"/>
      <c r="AD35" s="225"/>
      <c r="AE35" s="225"/>
      <c r="AF35" s="225"/>
      <c r="AG35" s="225"/>
      <c r="AH35" s="225"/>
      <c r="AI35" s="225"/>
      <c r="AJ35" s="225"/>
      <c r="AK35" s="225"/>
      <c r="AL35" s="225"/>
      <c r="AM35" s="225"/>
      <c r="AN35" s="225"/>
    </row>
    <row r="36" spans="1:40" s="349" customFormat="1" ht="98.25" customHeight="1">
      <c r="B36" s="684" t="str">
        <f>Translation!$B$232</f>
        <v>Include?</v>
      </c>
      <c r="C36" s="684" t="str">
        <f>Translation!$B$111</f>
        <v>Fixture Name</v>
      </c>
      <c r="D36" s="684" t="str">
        <f>Translation!$B$231</f>
        <v>Fixture Data Row</v>
      </c>
      <c r="E36" s="684" t="str">
        <f>Translation!$B$234</f>
        <v>Manufacturer</v>
      </c>
      <c r="F36" s="684" t="str">
        <f>Translation!$B$101</f>
        <v>Type</v>
      </c>
      <c r="G36" s="684" t="str">
        <f>Translation!$B$235</f>
        <v>Model #</v>
      </c>
      <c r="H36" s="684" t="str">
        <f>Translation!$B$230</f>
        <v>Distribution Type</v>
      </c>
      <c r="I36" s="684" t="str">
        <f>Translation!$B$229</f>
        <v>Comments</v>
      </c>
      <c r="J36" s="685" t="str">
        <f>Translation!$B$102</f>
        <v>Watts</v>
      </c>
      <c r="K36" s="685" t="str">
        <f>Translation!$B$352</f>
        <v>Equipment Cost ($/fixture)</v>
      </c>
      <c r="L36" s="685" t="str">
        <f>Translation!$B$324</f>
        <v>Installation Cost ($/fixture)</v>
      </c>
      <c r="M36" s="685" t="str">
        <f>Translation!$B$354</f>
        <v>One-time Rebate or Subsidy ($/fixture)</v>
      </c>
      <c r="N36" s="685" t="str">
        <f>Translation!$B$356</f>
        <v>Annual Maintenance Cost ($/year)</v>
      </c>
      <c r="O36" s="685" t="str">
        <f>Translation!$B$358</f>
        <v>Maintenance inflation rate (%/year)</v>
      </c>
      <c r="P36" s="685" t="str">
        <f>Translation!$B$233</f>
        <v>Lamp Lumen Depreciation</v>
      </c>
      <c r="Q36" s="685" t="str">
        <f>Translation!$B$362</f>
        <v>Luminaire Dirt Depreciation (design year)</v>
      </c>
      <c r="R36" s="684" t="str">
        <f>Translation!$B$88</f>
        <v>Ballast Factor</v>
      </c>
      <c r="S36" s="685" t="str">
        <f>Translation!$B$95</f>
        <v>Total Light Loss Factor</v>
      </c>
      <c r="T36" s="695" t="str">
        <f>Translation!B578</f>
        <v>Tilt (degrees)</v>
      </c>
      <c r="U36" s="710" t="s">
        <v>3355</v>
      </c>
      <c r="V36" s="710" t="s">
        <v>3356</v>
      </c>
    </row>
    <row r="37" spans="1:40" s="349" customFormat="1" ht="19.5" customHeight="1">
      <c r="B37" s="226"/>
      <c r="C37" s="226"/>
      <c r="D37" s="226"/>
      <c r="E37" s="226"/>
      <c r="F37" s="92" t="s">
        <v>216</v>
      </c>
      <c r="G37" s="226"/>
      <c r="H37" s="226"/>
      <c r="I37" s="226"/>
      <c r="J37" s="92" t="s">
        <v>216</v>
      </c>
      <c r="K37" s="92" t="s">
        <v>216</v>
      </c>
      <c r="L37" s="92" t="s">
        <v>216</v>
      </c>
      <c r="M37" s="92" t="s">
        <v>216</v>
      </c>
      <c r="N37" s="92" t="s">
        <v>216</v>
      </c>
      <c r="O37" s="92" t="s">
        <v>216</v>
      </c>
      <c r="P37" s="92" t="s">
        <v>216</v>
      </c>
      <c r="Q37" s="92" t="s">
        <v>216</v>
      </c>
      <c r="R37" s="92" t="s">
        <v>216</v>
      </c>
      <c r="S37" s="92" t="s">
        <v>216</v>
      </c>
      <c r="T37" s="694"/>
      <c r="U37" s="694"/>
      <c r="V37" s="694"/>
    </row>
    <row r="38" spans="1:40">
      <c r="A38" s="349"/>
      <c r="B38" s="301"/>
      <c r="C38" s="647" t="s">
        <v>116</v>
      </c>
      <c r="D38" s="648"/>
      <c r="E38" s="273" t="s">
        <v>117</v>
      </c>
      <c r="F38" s="273" t="s">
        <v>0</v>
      </c>
      <c r="G38" s="273">
        <v>0</v>
      </c>
      <c r="H38" s="273">
        <v>0</v>
      </c>
      <c r="I38" s="273">
        <v>0</v>
      </c>
      <c r="J38" s="273">
        <v>0</v>
      </c>
      <c r="K38" s="666">
        <v>0</v>
      </c>
      <c r="L38" s="666">
        <v>100</v>
      </c>
      <c r="M38" s="666"/>
      <c r="N38" s="666">
        <v>0</v>
      </c>
      <c r="O38" s="271"/>
      <c r="P38" s="272">
        <v>0</v>
      </c>
      <c r="Q38" s="272"/>
      <c r="R38" s="272">
        <v>1</v>
      </c>
      <c r="S38" s="282">
        <f>Q38*P38*R38</f>
        <v>0</v>
      </c>
      <c r="T38" s="272">
        <v>0</v>
      </c>
      <c r="U38" s="272"/>
      <c r="V38" s="272"/>
    </row>
    <row r="39" spans="1:40">
      <c r="A39" s="349"/>
      <c r="B39" s="36"/>
      <c r="C39" s="647" t="s">
        <v>549</v>
      </c>
      <c r="D39" s="648">
        <f t="shared" ref="D39:D69" si="0">MATCH(C39,FxLib_names,0)-1</f>
        <v>1</v>
      </c>
      <c r="E39" s="273" t="s">
        <v>524</v>
      </c>
      <c r="F39" s="273" t="s">
        <v>0</v>
      </c>
      <c r="G39" s="273" t="s">
        <v>315</v>
      </c>
      <c r="H39" s="273"/>
      <c r="I39" s="295"/>
      <c r="J39" s="295">
        <v>70</v>
      </c>
      <c r="K39" s="667">
        <v>300</v>
      </c>
      <c r="L39" s="667">
        <v>100</v>
      </c>
      <c r="M39" s="667"/>
      <c r="N39" s="667">
        <v>50</v>
      </c>
      <c r="O39" s="283">
        <v>0.02</v>
      </c>
      <c r="P39" s="62">
        <v>0.73</v>
      </c>
      <c r="Q39" s="62">
        <v>0.88</v>
      </c>
      <c r="R39" s="62">
        <v>1</v>
      </c>
      <c r="S39" s="282">
        <f>Q39*P39*R39</f>
        <v>0.64239999999999997</v>
      </c>
      <c r="T39" s="696">
        <v>0</v>
      </c>
      <c r="U39" s="696"/>
      <c r="V39" s="696"/>
    </row>
    <row r="40" spans="1:40">
      <c r="A40" s="349"/>
      <c r="B40" s="36"/>
      <c r="C40" s="647" t="s">
        <v>550</v>
      </c>
      <c r="D40" s="648">
        <f t="shared" si="0"/>
        <v>35</v>
      </c>
      <c r="E40" s="273" t="s">
        <v>524</v>
      </c>
      <c r="F40" s="273" t="s">
        <v>0</v>
      </c>
      <c r="G40" s="273" t="s">
        <v>315</v>
      </c>
      <c r="H40" s="273" t="s">
        <v>113</v>
      </c>
      <c r="I40" s="295"/>
      <c r="J40" s="295">
        <v>115</v>
      </c>
      <c r="K40" s="667">
        <v>300</v>
      </c>
      <c r="L40" s="667">
        <v>100</v>
      </c>
      <c r="M40" s="667"/>
      <c r="N40" s="667">
        <v>50</v>
      </c>
      <c r="O40" s="283">
        <v>0.02</v>
      </c>
      <c r="P40" s="62">
        <v>0.73</v>
      </c>
      <c r="Q40" s="62">
        <v>0.88</v>
      </c>
      <c r="R40" s="62">
        <v>1</v>
      </c>
      <c r="S40" s="282">
        <f t="shared" ref="S40:S74" si="1">Q40*P40*R40</f>
        <v>0.64239999999999997</v>
      </c>
      <c r="T40" s="696">
        <v>0</v>
      </c>
      <c r="U40" s="696"/>
      <c r="V40" s="696"/>
    </row>
    <row r="41" spans="1:40">
      <c r="A41" s="349"/>
      <c r="B41" s="36"/>
      <c r="C41" s="647" t="s">
        <v>551</v>
      </c>
      <c r="D41" s="648">
        <f t="shared" si="0"/>
        <v>118</v>
      </c>
      <c r="E41" s="273" t="s">
        <v>524</v>
      </c>
      <c r="F41" s="273" t="s">
        <v>0</v>
      </c>
      <c r="G41" s="273" t="s">
        <v>315</v>
      </c>
      <c r="H41" s="273" t="s">
        <v>114</v>
      </c>
      <c r="I41" s="295"/>
      <c r="J41" s="295">
        <v>130</v>
      </c>
      <c r="K41" s="667">
        <v>300</v>
      </c>
      <c r="L41" s="667">
        <v>100</v>
      </c>
      <c r="M41" s="667"/>
      <c r="N41" s="667">
        <v>50</v>
      </c>
      <c r="O41" s="283">
        <v>0.02</v>
      </c>
      <c r="P41" s="62">
        <v>0.73</v>
      </c>
      <c r="Q41" s="62">
        <v>0.88</v>
      </c>
      <c r="R41" s="62">
        <v>1</v>
      </c>
      <c r="S41" s="282">
        <f t="shared" si="1"/>
        <v>0.64239999999999997</v>
      </c>
      <c r="T41" s="696">
        <v>0</v>
      </c>
      <c r="U41" s="696"/>
      <c r="V41" s="696"/>
    </row>
    <row r="42" spans="1:40">
      <c r="A42" s="349"/>
      <c r="B42" s="36"/>
      <c r="C42" s="647" t="s">
        <v>552</v>
      </c>
      <c r="D42" s="648">
        <f t="shared" si="0"/>
        <v>201</v>
      </c>
      <c r="E42" s="273" t="s">
        <v>524</v>
      </c>
      <c r="F42" s="273" t="s">
        <v>0</v>
      </c>
      <c r="G42" s="273" t="s">
        <v>315</v>
      </c>
      <c r="H42" s="273" t="s">
        <v>334</v>
      </c>
      <c r="I42" s="295"/>
      <c r="J42" s="295">
        <v>189</v>
      </c>
      <c r="K42" s="667">
        <v>300</v>
      </c>
      <c r="L42" s="667">
        <v>100</v>
      </c>
      <c r="M42" s="667"/>
      <c r="N42" s="667">
        <v>50</v>
      </c>
      <c r="O42" s="283">
        <v>0.02</v>
      </c>
      <c r="P42" s="62">
        <v>0.73</v>
      </c>
      <c r="Q42" s="62">
        <v>0.88</v>
      </c>
      <c r="R42" s="62">
        <v>1</v>
      </c>
      <c r="S42" s="282">
        <f t="shared" si="1"/>
        <v>0.64239999999999997</v>
      </c>
      <c r="T42" s="696">
        <v>0</v>
      </c>
      <c r="U42" s="696"/>
      <c r="V42" s="696"/>
    </row>
    <row r="43" spans="1:40">
      <c r="A43" s="349"/>
      <c r="B43" s="36"/>
      <c r="C43" s="647" t="s">
        <v>553</v>
      </c>
      <c r="D43" s="648">
        <f t="shared" si="0"/>
        <v>284</v>
      </c>
      <c r="E43" s="273" t="s">
        <v>524</v>
      </c>
      <c r="F43" s="273" t="s">
        <v>0</v>
      </c>
      <c r="G43" s="273" t="s">
        <v>315</v>
      </c>
      <c r="H43" s="273"/>
      <c r="I43" s="295"/>
      <c r="J43" s="295">
        <v>150</v>
      </c>
      <c r="K43" s="667">
        <v>300</v>
      </c>
      <c r="L43" s="667">
        <v>100</v>
      </c>
      <c r="M43" s="667"/>
      <c r="N43" s="667">
        <v>50</v>
      </c>
      <c r="O43" s="283">
        <v>0.02</v>
      </c>
      <c r="P43" s="62">
        <v>0.73</v>
      </c>
      <c r="Q43" s="62">
        <v>0.88</v>
      </c>
      <c r="R43" s="62">
        <v>1</v>
      </c>
      <c r="S43" s="282">
        <f t="shared" si="1"/>
        <v>0.64239999999999997</v>
      </c>
      <c r="T43" s="696">
        <v>0</v>
      </c>
      <c r="U43" s="696"/>
      <c r="V43" s="696"/>
    </row>
    <row r="44" spans="1:40">
      <c r="A44" s="349"/>
      <c r="B44" s="36"/>
      <c r="C44" s="647" t="s">
        <v>554</v>
      </c>
      <c r="D44" s="648">
        <f t="shared" si="0"/>
        <v>316</v>
      </c>
      <c r="E44" s="273" t="s">
        <v>524</v>
      </c>
      <c r="F44" s="273" t="s">
        <v>0</v>
      </c>
      <c r="G44" s="273" t="s">
        <v>315</v>
      </c>
      <c r="H44" s="273" t="s">
        <v>336</v>
      </c>
      <c r="I44" s="295"/>
      <c r="J44" s="295">
        <v>183</v>
      </c>
      <c r="K44" s="667">
        <v>300</v>
      </c>
      <c r="L44" s="667">
        <v>100</v>
      </c>
      <c r="M44" s="667"/>
      <c r="N44" s="667">
        <v>50</v>
      </c>
      <c r="O44" s="283">
        <v>0.02</v>
      </c>
      <c r="P44" s="62">
        <v>0.73</v>
      </c>
      <c r="Q44" s="62">
        <v>0.88</v>
      </c>
      <c r="R44" s="62">
        <v>1</v>
      </c>
      <c r="S44" s="282">
        <f t="shared" si="1"/>
        <v>0.64239999999999997</v>
      </c>
      <c r="T44" s="696">
        <v>0</v>
      </c>
      <c r="U44" s="696"/>
      <c r="V44" s="696"/>
    </row>
    <row r="45" spans="1:40">
      <c r="A45" s="349"/>
      <c r="B45" s="36"/>
      <c r="C45" s="647" t="s">
        <v>555</v>
      </c>
      <c r="D45" s="648">
        <f t="shared" si="0"/>
        <v>362</v>
      </c>
      <c r="E45" s="273" t="s">
        <v>524</v>
      </c>
      <c r="F45" s="273" t="s">
        <v>0</v>
      </c>
      <c r="G45" s="273" t="s">
        <v>315</v>
      </c>
      <c r="H45" s="273" t="s">
        <v>337</v>
      </c>
      <c r="I45" s="295"/>
      <c r="J45" s="295">
        <v>188</v>
      </c>
      <c r="K45" s="667">
        <v>300</v>
      </c>
      <c r="L45" s="667">
        <v>100</v>
      </c>
      <c r="M45" s="667"/>
      <c r="N45" s="667">
        <v>50</v>
      </c>
      <c r="O45" s="283">
        <v>0.02</v>
      </c>
      <c r="P45" s="62">
        <v>0.73</v>
      </c>
      <c r="Q45" s="62">
        <v>0.88</v>
      </c>
      <c r="R45" s="62">
        <v>1</v>
      </c>
      <c r="S45" s="282">
        <f t="shared" si="1"/>
        <v>0.64239999999999997</v>
      </c>
      <c r="T45" s="696">
        <v>0</v>
      </c>
      <c r="U45" s="696"/>
      <c r="V45" s="696"/>
    </row>
    <row r="46" spans="1:40">
      <c r="A46" s="349"/>
      <c r="B46" s="36"/>
      <c r="C46" s="647" t="s">
        <v>556</v>
      </c>
      <c r="D46" s="648">
        <f t="shared" si="0"/>
        <v>402</v>
      </c>
      <c r="E46" s="273" t="s">
        <v>524</v>
      </c>
      <c r="F46" s="273" t="s">
        <v>0</v>
      </c>
      <c r="G46" s="273" t="s">
        <v>315</v>
      </c>
      <c r="H46" s="273" t="s">
        <v>338</v>
      </c>
      <c r="I46" s="295"/>
      <c r="J46" s="295">
        <v>310</v>
      </c>
      <c r="K46" s="667">
        <v>300</v>
      </c>
      <c r="L46" s="667">
        <v>100</v>
      </c>
      <c r="M46" s="667"/>
      <c r="N46" s="667">
        <v>50</v>
      </c>
      <c r="O46" s="283">
        <v>0.02</v>
      </c>
      <c r="P46" s="62">
        <v>0.73</v>
      </c>
      <c r="Q46" s="62">
        <v>0.88</v>
      </c>
      <c r="R46" s="62">
        <v>1</v>
      </c>
      <c r="S46" s="282">
        <f t="shared" si="1"/>
        <v>0.64239999999999997</v>
      </c>
      <c r="T46" s="696">
        <v>0</v>
      </c>
      <c r="U46" s="696"/>
      <c r="V46" s="696"/>
    </row>
    <row r="47" spans="1:40">
      <c r="A47" s="349"/>
      <c r="B47" s="36"/>
      <c r="C47" s="647" t="s">
        <v>557</v>
      </c>
      <c r="D47" s="648">
        <f t="shared" si="0"/>
        <v>485</v>
      </c>
      <c r="E47" s="273" t="s">
        <v>524</v>
      </c>
      <c r="F47" s="273" t="s">
        <v>0</v>
      </c>
      <c r="G47" s="273" t="s">
        <v>315</v>
      </c>
      <c r="H47" s="273" t="s">
        <v>338</v>
      </c>
      <c r="I47" s="295"/>
      <c r="J47" s="295">
        <v>289</v>
      </c>
      <c r="K47" s="667">
        <v>300</v>
      </c>
      <c r="L47" s="667">
        <v>100</v>
      </c>
      <c r="M47" s="667"/>
      <c r="N47" s="667">
        <v>50</v>
      </c>
      <c r="O47" s="283">
        <v>0.02</v>
      </c>
      <c r="P47" s="62">
        <v>0.73</v>
      </c>
      <c r="Q47" s="62">
        <v>0.88</v>
      </c>
      <c r="R47" s="62">
        <v>1</v>
      </c>
      <c r="S47" s="282">
        <f t="shared" si="1"/>
        <v>0.64239999999999997</v>
      </c>
      <c r="T47" s="696">
        <v>0</v>
      </c>
      <c r="U47" s="696"/>
      <c r="V47" s="696"/>
    </row>
    <row r="48" spans="1:40">
      <c r="A48" s="349"/>
      <c r="B48" s="36"/>
      <c r="C48" s="647" t="s">
        <v>558</v>
      </c>
      <c r="D48" s="648">
        <f t="shared" si="0"/>
        <v>525</v>
      </c>
      <c r="E48" s="273" t="s">
        <v>524</v>
      </c>
      <c r="F48" s="273" t="s">
        <v>0</v>
      </c>
      <c r="G48" s="273" t="s">
        <v>315</v>
      </c>
      <c r="H48" s="273"/>
      <c r="I48" s="295"/>
      <c r="J48" s="295">
        <v>250</v>
      </c>
      <c r="K48" s="667">
        <v>300</v>
      </c>
      <c r="L48" s="667">
        <v>100</v>
      </c>
      <c r="M48" s="667"/>
      <c r="N48" s="667">
        <v>50</v>
      </c>
      <c r="O48" s="283">
        <v>0.02</v>
      </c>
      <c r="P48" s="62">
        <v>0.73</v>
      </c>
      <c r="Q48" s="62">
        <v>0.88</v>
      </c>
      <c r="R48" s="62">
        <v>1</v>
      </c>
      <c r="S48" s="282">
        <f t="shared" si="1"/>
        <v>0.64239999999999997</v>
      </c>
      <c r="T48" s="696">
        <v>0</v>
      </c>
      <c r="U48" s="696"/>
      <c r="V48" s="696"/>
    </row>
    <row r="49" spans="1:22">
      <c r="A49" s="349"/>
      <c r="B49" s="36"/>
      <c r="C49" s="647" t="s">
        <v>559</v>
      </c>
      <c r="D49" s="648">
        <f t="shared" si="0"/>
        <v>559</v>
      </c>
      <c r="E49" s="273" t="s">
        <v>524</v>
      </c>
      <c r="F49" s="273" t="s">
        <v>0</v>
      </c>
      <c r="G49" s="273" t="s">
        <v>315</v>
      </c>
      <c r="H49" s="273" t="s">
        <v>115</v>
      </c>
      <c r="I49" s="295"/>
      <c r="J49" s="295">
        <v>297</v>
      </c>
      <c r="K49" s="667">
        <v>300</v>
      </c>
      <c r="L49" s="667">
        <v>100</v>
      </c>
      <c r="M49" s="667"/>
      <c r="N49" s="667">
        <v>50</v>
      </c>
      <c r="O49" s="283">
        <v>0.02</v>
      </c>
      <c r="P49" s="62">
        <v>0.73</v>
      </c>
      <c r="Q49" s="62">
        <v>0.88</v>
      </c>
      <c r="R49" s="62">
        <v>1</v>
      </c>
      <c r="S49" s="282">
        <f t="shared" si="1"/>
        <v>0.64239999999999997</v>
      </c>
      <c r="T49" s="696">
        <v>0</v>
      </c>
      <c r="U49" s="696"/>
      <c r="V49" s="696"/>
    </row>
    <row r="50" spans="1:22">
      <c r="A50" s="349"/>
      <c r="B50" s="36"/>
      <c r="C50" s="647" t="s">
        <v>560</v>
      </c>
      <c r="D50" s="648">
        <f t="shared" si="0"/>
        <v>591</v>
      </c>
      <c r="E50" s="273" t="s">
        <v>524</v>
      </c>
      <c r="F50" s="273" t="s">
        <v>0</v>
      </c>
      <c r="G50" s="273" t="s">
        <v>315</v>
      </c>
      <c r="H50" s="273"/>
      <c r="I50" s="295"/>
      <c r="J50" s="295">
        <v>400</v>
      </c>
      <c r="K50" s="667">
        <v>300</v>
      </c>
      <c r="L50" s="667">
        <v>100</v>
      </c>
      <c r="M50" s="667"/>
      <c r="N50" s="667">
        <v>50</v>
      </c>
      <c r="O50" s="283">
        <v>0.02</v>
      </c>
      <c r="P50" s="62">
        <v>0.73</v>
      </c>
      <c r="Q50" s="62">
        <v>0.88</v>
      </c>
      <c r="R50" s="62">
        <v>1</v>
      </c>
      <c r="S50" s="282">
        <f t="shared" si="1"/>
        <v>0.64239999999999997</v>
      </c>
      <c r="T50" s="696">
        <v>0</v>
      </c>
      <c r="U50" s="696"/>
      <c r="V50" s="696"/>
    </row>
    <row r="51" spans="1:22">
      <c r="A51" s="349"/>
      <c r="B51" s="36"/>
      <c r="C51" s="647" t="s">
        <v>561</v>
      </c>
      <c r="D51" s="648">
        <f t="shared" si="0"/>
        <v>623</v>
      </c>
      <c r="E51" s="273" t="s">
        <v>524</v>
      </c>
      <c r="F51" s="273" t="s">
        <v>0</v>
      </c>
      <c r="G51" s="273" t="s">
        <v>315</v>
      </c>
      <c r="H51" s="273" t="s">
        <v>114</v>
      </c>
      <c r="I51" s="295"/>
      <c r="J51" s="295">
        <v>465</v>
      </c>
      <c r="K51" s="667">
        <v>300</v>
      </c>
      <c r="L51" s="667">
        <v>100</v>
      </c>
      <c r="M51" s="667"/>
      <c r="N51" s="667">
        <v>50</v>
      </c>
      <c r="O51" s="283">
        <v>0.02</v>
      </c>
      <c r="P51" s="62">
        <v>0.73</v>
      </c>
      <c r="Q51" s="62">
        <v>0.88</v>
      </c>
      <c r="R51" s="62">
        <v>1</v>
      </c>
      <c r="S51" s="282">
        <f t="shared" si="1"/>
        <v>0.64239999999999997</v>
      </c>
      <c r="T51" s="696">
        <v>0</v>
      </c>
      <c r="U51" s="696"/>
      <c r="V51" s="696"/>
    </row>
    <row r="52" spans="1:22">
      <c r="A52" s="349"/>
      <c r="B52" s="36"/>
      <c r="C52" s="647" t="s">
        <v>562</v>
      </c>
      <c r="D52" s="648">
        <f t="shared" si="0"/>
        <v>706</v>
      </c>
      <c r="E52" s="273" t="s">
        <v>524</v>
      </c>
      <c r="F52" s="273" t="s">
        <v>330</v>
      </c>
      <c r="G52" s="273" t="s">
        <v>315</v>
      </c>
      <c r="H52" s="273"/>
      <c r="I52" s="295"/>
      <c r="J52" s="295">
        <v>84</v>
      </c>
      <c r="K52" s="667">
        <v>300</v>
      </c>
      <c r="L52" s="667">
        <v>100</v>
      </c>
      <c r="M52" s="667"/>
      <c r="N52" s="667">
        <v>50</v>
      </c>
      <c r="O52" s="283">
        <v>0.02</v>
      </c>
      <c r="P52" s="62">
        <v>0.73</v>
      </c>
      <c r="Q52" s="62">
        <v>0.88</v>
      </c>
      <c r="R52" s="62">
        <v>1</v>
      </c>
      <c r="S52" s="282">
        <f t="shared" si="1"/>
        <v>0.64239999999999997</v>
      </c>
      <c r="T52" s="696">
        <v>0</v>
      </c>
      <c r="U52" s="696"/>
      <c r="V52" s="696"/>
    </row>
    <row r="53" spans="1:22">
      <c r="A53" s="349"/>
      <c r="B53" s="36"/>
      <c r="C53" s="647" t="s">
        <v>563</v>
      </c>
      <c r="D53" s="648">
        <f t="shared" si="0"/>
        <v>735</v>
      </c>
      <c r="E53" s="273" t="s">
        <v>524</v>
      </c>
      <c r="F53" s="273" t="s">
        <v>330</v>
      </c>
      <c r="G53" s="273" t="s">
        <v>315</v>
      </c>
      <c r="H53" s="273" t="s">
        <v>113</v>
      </c>
      <c r="I53" s="295"/>
      <c r="J53" s="295">
        <v>98</v>
      </c>
      <c r="K53" s="667">
        <v>300</v>
      </c>
      <c r="L53" s="667">
        <v>100</v>
      </c>
      <c r="M53" s="667"/>
      <c r="N53" s="667">
        <v>50</v>
      </c>
      <c r="O53" s="283">
        <v>0.02</v>
      </c>
      <c r="P53" s="62">
        <v>0.73</v>
      </c>
      <c r="Q53" s="62">
        <v>0.88</v>
      </c>
      <c r="R53" s="62">
        <v>1</v>
      </c>
      <c r="S53" s="282">
        <f t="shared" si="1"/>
        <v>0.64239999999999997</v>
      </c>
      <c r="T53" s="696">
        <v>0</v>
      </c>
      <c r="U53" s="696"/>
      <c r="V53" s="696"/>
    </row>
    <row r="54" spans="1:22">
      <c r="A54" s="349"/>
      <c r="B54" s="36"/>
      <c r="C54" s="647" t="s">
        <v>564</v>
      </c>
      <c r="D54" s="648">
        <f t="shared" si="0"/>
        <v>775</v>
      </c>
      <c r="E54" s="273" t="s">
        <v>524</v>
      </c>
      <c r="F54" s="273" t="s">
        <v>330</v>
      </c>
      <c r="G54" s="273" t="s">
        <v>315</v>
      </c>
      <c r="H54" s="273" t="s">
        <v>335</v>
      </c>
      <c r="I54" s="295"/>
      <c r="J54" s="295">
        <v>154</v>
      </c>
      <c r="K54" s="667">
        <v>300</v>
      </c>
      <c r="L54" s="667">
        <v>100</v>
      </c>
      <c r="M54" s="667"/>
      <c r="N54" s="667">
        <v>50</v>
      </c>
      <c r="O54" s="283">
        <v>0.02</v>
      </c>
      <c r="P54" s="62">
        <v>0.73</v>
      </c>
      <c r="Q54" s="62">
        <v>0.88</v>
      </c>
      <c r="R54" s="62">
        <v>1</v>
      </c>
      <c r="S54" s="282">
        <f t="shared" si="1"/>
        <v>0.64239999999999997</v>
      </c>
      <c r="T54" s="696">
        <v>0</v>
      </c>
      <c r="U54" s="696"/>
      <c r="V54" s="696"/>
    </row>
    <row r="55" spans="1:22">
      <c r="A55" s="349"/>
      <c r="B55" s="36"/>
      <c r="C55" s="647" t="s">
        <v>565</v>
      </c>
      <c r="D55" s="648">
        <f t="shared" si="0"/>
        <v>815</v>
      </c>
      <c r="E55" s="273" t="s">
        <v>524</v>
      </c>
      <c r="F55" s="273" t="s">
        <v>330</v>
      </c>
      <c r="G55" s="273" t="s">
        <v>315</v>
      </c>
      <c r="H55" s="273"/>
      <c r="I55" s="295"/>
      <c r="J55" s="295">
        <v>168</v>
      </c>
      <c r="K55" s="667">
        <v>300</v>
      </c>
      <c r="L55" s="667">
        <v>100</v>
      </c>
      <c r="M55" s="667"/>
      <c r="N55" s="667">
        <v>50</v>
      </c>
      <c r="O55" s="283">
        <v>0.02</v>
      </c>
      <c r="P55" s="62">
        <v>0.73</v>
      </c>
      <c r="Q55" s="62">
        <v>0.88</v>
      </c>
      <c r="R55" s="62">
        <v>1</v>
      </c>
      <c r="S55" s="282">
        <f t="shared" si="1"/>
        <v>0.64239999999999997</v>
      </c>
      <c r="T55" s="696">
        <v>0</v>
      </c>
      <c r="U55" s="696"/>
      <c r="V55" s="696"/>
    </row>
    <row r="56" spans="1:22">
      <c r="A56" s="349"/>
      <c r="B56" s="36"/>
      <c r="C56" s="647" t="s">
        <v>566</v>
      </c>
      <c r="D56" s="648">
        <f t="shared" si="0"/>
        <v>844</v>
      </c>
      <c r="E56" s="273" t="s">
        <v>524</v>
      </c>
      <c r="F56" s="273" t="s">
        <v>330</v>
      </c>
      <c r="G56" s="273" t="s">
        <v>315</v>
      </c>
      <c r="H56" s="273"/>
      <c r="I56" s="295"/>
      <c r="J56" s="295">
        <v>185</v>
      </c>
      <c r="K56" s="667">
        <v>300</v>
      </c>
      <c r="L56" s="667">
        <v>100</v>
      </c>
      <c r="M56" s="667"/>
      <c r="N56" s="667">
        <v>50</v>
      </c>
      <c r="O56" s="283">
        <v>0.02</v>
      </c>
      <c r="P56" s="62">
        <v>0.73</v>
      </c>
      <c r="Q56" s="62">
        <v>0.88</v>
      </c>
      <c r="R56" s="62">
        <v>1</v>
      </c>
      <c r="S56" s="282">
        <f t="shared" si="1"/>
        <v>0.64239999999999997</v>
      </c>
      <c r="T56" s="696">
        <v>0</v>
      </c>
      <c r="U56" s="696"/>
      <c r="V56" s="696"/>
    </row>
    <row r="57" spans="1:22">
      <c r="A57" s="349"/>
      <c r="B57" s="36"/>
      <c r="C57" s="647" t="s">
        <v>567</v>
      </c>
      <c r="D57" s="648">
        <f t="shared" si="0"/>
        <v>876</v>
      </c>
      <c r="E57" s="273" t="s">
        <v>524</v>
      </c>
      <c r="F57" s="273" t="s">
        <v>330</v>
      </c>
      <c r="G57" s="273" t="s">
        <v>315</v>
      </c>
      <c r="H57" s="273"/>
      <c r="I57" s="295"/>
      <c r="J57" s="295">
        <v>185</v>
      </c>
      <c r="K57" s="667">
        <v>300</v>
      </c>
      <c r="L57" s="667">
        <v>100</v>
      </c>
      <c r="M57" s="667"/>
      <c r="N57" s="667">
        <v>50</v>
      </c>
      <c r="O57" s="283">
        <v>0.02</v>
      </c>
      <c r="P57" s="62">
        <v>0.73</v>
      </c>
      <c r="Q57" s="62">
        <v>0.88</v>
      </c>
      <c r="R57" s="62">
        <v>1</v>
      </c>
      <c r="S57" s="282">
        <f t="shared" si="1"/>
        <v>0.64239999999999997</v>
      </c>
      <c r="T57" s="696">
        <v>0</v>
      </c>
      <c r="U57" s="696"/>
      <c r="V57" s="696"/>
    </row>
    <row r="58" spans="1:22">
      <c r="A58" s="349"/>
      <c r="B58" s="36"/>
      <c r="C58" s="647" t="s">
        <v>568</v>
      </c>
      <c r="D58" s="648">
        <f t="shared" si="0"/>
        <v>908</v>
      </c>
      <c r="E58" s="273" t="s">
        <v>524</v>
      </c>
      <c r="F58" s="273" t="s">
        <v>330</v>
      </c>
      <c r="G58" s="273" t="s">
        <v>315</v>
      </c>
      <c r="H58" s="273" t="s">
        <v>338</v>
      </c>
      <c r="I58" s="295"/>
      <c r="J58" s="295">
        <v>282</v>
      </c>
      <c r="K58" s="667">
        <v>300</v>
      </c>
      <c r="L58" s="667">
        <v>100</v>
      </c>
      <c r="M58" s="667"/>
      <c r="N58" s="667">
        <v>50</v>
      </c>
      <c r="O58" s="283">
        <v>0.02</v>
      </c>
      <c r="P58" s="62">
        <v>0.73</v>
      </c>
      <c r="Q58" s="62">
        <v>0.88</v>
      </c>
      <c r="R58" s="62">
        <v>1</v>
      </c>
      <c r="S58" s="282">
        <f t="shared" si="1"/>
        <v>0.64239999999999997</v>
      </c>
      <c r="T58" s="696">
        <v>0</v>
      </c>
      <c r="U58" s="696"/>
      <c r="V58" s="696"/>
    </row>
    <row r="59" spans="1:22">
      <c r="A59" s="349"/>
      <c r="B59" s="36"/>
      <c r="C59" s="647" t="s">
        <v>569</v>
      </c>
      <c r="D59" s="648">
        <f t="shared" si="0"/>
        <v>948</v>
      </c>
      <c r="E59" s="273" t="s">
        <v>524</v>
      </c>
      <c r="F59" s="273" t="s">
        <v>330</v>
      </c>
      <c r="G59" s="273" t="s">
        <v>315</v>
      </c>
      <c r="H59" s="273" t="s">
        <v>333</v>
      </c>
      <c r="I59" s="295"/>
      <c r="J59" s="295">
        <v>214</v>
      </c>
      <c r="K59" s="667">
        <v>300</v>
      </c>
      <c r="L59" s="667">
        <v>100</v>
      </c>
      <c r="M59" s="667"/>
      <c r="N59" s="667">
        <v>50</v>
      </c>
      <c r="O59" s="283">
        <v>0.02</v>
      </c>
      <c r="P59" s="62">
        <v>0.73</v>
      </c>
      <c r="Q59" s="62">
        <v>0.88</v>
      </c>
      <c r="R59" s="62">
        <v>1</v>
      </c>
      <c r="S59" s="282">
        <f t="shared" si="1"/>
        <v>0.64239999999999997</v>
      </c>
      <c r="T59" s="696">
        <v>0</v>
      </c>
      <c r="U59" s="696"/>
      <c r="V59" s="696"/>
    </row>
    <row r="60" spans="1:22">
      <c r="A60" s="349"/>
      <c r="B60" s="36"/>
      <c r="C60" s="647" t="s">
        <v>570</v>
      </c>
      <c r="D60" s="648">
        <f t="shared" si="0"/>
        <v>1031</v>
      </c>
      <c r="E60" s="273" t="s">
        <v>524</v>
      </c>
      <c r="F60" s="273" t="s">
        <v>330</v>
      </c>
      <c r="G60" s="273" t="s">
        <v>315</v>
      </c>
      <c r="H60" s="273"/>
      <c r="I60" s="295"/>
      <c r="J60" s="295">
        <v>175</v>
      </c>
      <c r="K60" s="667">
        <v>300</v>
      </c>
      <c r="L60" s="667">
        <v>100</v>
      </c>
      <c r="M60" s="667"/>
      <c r="N60" s="667">
        <v>50</v>
      </c>
      <c r="O60" s="283">
        <v>0.02</v>
      </c>
      <c r="P60" s="62">
        <v>0.73</v>
      </c>
      <c r="Q60" s="62">
        <v>0.88</v>
      </c>
      <c r="R60" s="62">
        <v>1</v>
      </c>
      <c r="S60" s="282">
        <f t="shared" si="1"/>
        <v>0.64239999999999997</v>
      </c>
      <c r="T60" s="696">
        <v>0</v>
      </c>
      <c r="U60" s="696"/>
      <c r="V60" s="696"/>
    </row>
    <row r="61" spans="1:22">
      <c r="A61" s="349"/>
      <c r="B61" s="36"/>
      <c r="C61" s="647" t="s">
        <v>571</v>
      </c>
      <c r="D61" s="648">
        <f t="shared" si="0"/>
        <v>1063</v>
      </c>
      <c r="E61" s="273" t="s">
        <v>524</v>
      </c>
      <c r="F61" s="273" t="s">
        <v>330</v>
      </c>
      <c r="G61" s="273" t="s">
        <v>315</v>
      </c>
      <c r="H61" s="273"/>
      <c r="I61" s="295"/>
      <c r="J61" s="295">
        <v>400</v>
      </c>
      <c r="K61" s="667">
        <v>300</v>
      </c>
      <c r="L61" s="667">
        <v>100</v>
      </c>
      <c r="M61" s="667"/>
      <c r="N61" s="667">
        <v>50</v>
      </c>
      <c r="O61" s="283">
        <v>0.02</v>
      </c>
      <c r="P61" s="62">
        <v>0.73</v>
      </c>
      <c r="Q61" s="62">
        <v>0.88</v>
      </c>
      <c r="R61" s="62">
        <v>1</v>
      </c>
      <c r="S61" s="282">
        <f t="shared" si="1"/>
        <v>0.64239999999999997</v>
      </c>
      <c r="T61" s="696">
        <v>0</v>
      </c>
      <c r="U61" s="696"/>
      <c r="V61" s="696"/>
    </row>
    <row r="62" spans="1:22">
      <c r="A62" s="349"/>
      <c r="B62" s="36"/>
      <c r="C62" s="647" t="s">
        <v>572</v>
      </c>
      <c r="D62" s="648">
        <f t="shared" si="0"/>
        <v>1095</v>
      </c>
      <c r="E62" s="273" t="s">
        <v>524</v>
      </c>
      <c r="F62" s="273" t="s">
        <v>330</v>
      </c>
      <c r="G62" s="273" t="s">
        <v>315</v>
      </c>
      <c r="H62" s="273" t="s">
        <v>112</v>
      </c>
      <c r="I62" s="295"/>
      <c r="J62" s="295">
        <v>442</v>
      </c>
      <c r="K62" s="667">
        <v>300</v>
      </c>
      <c r="L62" s="667">
        <v>100</v>
      </c>
      <c r="M62" s="667"/>
      <c r="N62" s="667">
        <v>50</v>
      </c>
      <c r="O62" s="283">
        <v>0.02</v>
      </c>
      <c r="P62" s="62">
        <v>0.73</v>
      </c>
      <c r="Q62" s="62">
        <v>0.88</v>
      </c>
      <c r="R62" s="62">
        <v>1</v>
      </c>
      <c r="S62" s="282">
        <f t="shared" si="1"/>
        <v>0.64239999999999997</v>
      </c>
      <c r="T62" s="696">
        <v>0</v>
      </c>
      <c r="U62" s="696"/>
      <c r="V62" s="696"/>
    </row>
    <row r="63" spans="1:22">
      <c r="A63" s="349"/>
      <c r="B63" s="36"/>
      <c r="C63" s="647" t="s">
        <v>573</v>
      </c>
      <c r="D63" s="648">
        <f t="shared" si="0"/>
        <v>1135</v>
      </c>
      <c r="E63" s="273" t="s">
        <v>524</v>
      </c>
      <c r="F63" s="273" t="s">
        <v>330</v>
      </c>
      <c r="G63" s="273" t="s">
        <v>315</v>
      </c>
      <c r="H63" s="273" t="s">
        <v>338</v>
      </c>
      <c r="I63" s="295"/>
      <c r="J63" s="295">
        <v>462</v>
      </c>
      <c r="K63" s="667">
        <v>300</v>
      </c>
      <c r="L63" s="667">
        <v>100</v>
      </c>
      <c r="M63" s="667"/>
      <c r="N63" s="667">
        <v>50</v>
      </c>
      <c r="O63" s="283">
        <v>0.02</v>
      </c>
      <c r="P63" s="62">
        <v>0.73</v>
      </c>
      <c r="Q63" s="62">
        <v>0.88</v>
      </c>
      <c r="R63" s="62">
        <v>1</v>
      </c>
      <c r="S63" s="282">
        <f t="shared" si="1"/>
        <v>0.64239999999999997</v>
      </c>
      <c r="T63" s="696">
        <v>0</v>
      </c>
      <c r="U63" s="696"/>
      <c r="V63" s="696"/>
    </row>
    <row r="64" spans="1:22">
      <c r="A64" s="349"/>
      <c r="B64" s="36"/>
      <c r="C64" s="647" t="s">
        <v>512</v>
      </c>
      <c r="D64" s="648">
        <f t="shared" si="0"/>
        <v>1301</v>
      </c>
      <c r="E64" s="273" t="s">
        <v>524</v>
      </c>
      <c r="F64" s="273" t="s">
        <v>65</v>
      </c>
      <c r="G64" s="273" t="s">
        <v>315</v>
      </c>
      <c r="H64" s="273" t="s">
        <v>340</v>
      </c>
      <c r="I64" s="295"/>
      <c r="J64" s="295">
        <v>41</v>
      </c>
      <c r="K64" s="667">
        <v>500</v>
      </c>
      <c r="L64" s="667">
        <v>100</v>
      </c>
      <c r="M64" s="667"/>
      <c r="N64" s="667">
        <v>25</v>
      </c>
      <c r="O64" s="283">
        <v>0.02</v>
      </c>
      <c r="P64" s="62">
        <v>0.7</v>
      </c>
      <c r="Q64" s="62">
        <v>0.88</v>
      </c>
      <c r="R64" s="62">
        <v>1</v>
      </c>
      <c r="S64" s="282">
        <f t="shared" si="1"/>
        <v>0.61599999999999999</v>
      </c>
      <c r="T64" s="696">
        <v>0</v>
      </c>
      <c r="U64" s="696"/>
      <c r="V64" s="696"/>
    </row>
    <row r="65" spans="1:22">
      <c r="A65" s="349"/>
      <c r="B65" s="36"/>
      <c r="C65" s="647" t="s">
        <v>513</v>
      </c>
      <c r="D65" s="648">
        <f t="shared" si="0"/>
        <v>1348</v>
      </c>
      <c r="E65" s="273" t="s">
        <v>524</v>
      </c>
      <c r="F65" s="273" t="s">
        <v>65</v>
      </c>
      <c r="G65" s="273" t="s">
        <v>315</v>
      </c>
      <c r="H65" s="273"/>
      <c r="I65" s="295"/>
      <c r="J65" s="295">
        <v>51</v>
      </c>
      <c r="K65" s="667">
        <v>500</v>
      </c>
      <c r="L65" s="667">
        <v>100</v>
      </c>
      <c r="M65" s="667"/>
      <c r="N65" s="667">
        <v>25</v>
      </c>
      <c r="O65" s="283">
        <v>0.02</v>
      </c>
      <c r="P65" s="62">
        <v>0.7</v>
      </c>
      <c r="Q65" s="62">
        <v>0.88</v>
      </c>
      <c r="R65" s="62">
        <v>1</v>
      </c>
      <c r="S65" s="282">
        <f t="shared" si="1"/>
        <v>0.61599999999999999</v>
      </c>
      <c r="T65" s="696">
        <v>0</v>
      </c>
      <c r="U65" s="696"/>
      <c r="V65" s="696"/>
    </row>
    <row r="66" spans="1:22">
      <c r="A66" s="349"/>
      <c r="B66" s="36"/>
      <c r="C66" s="647" t="s">
        <v>514</v>
      </c>
      <c r="D66" s="648">
        <f t="shared" si="0"/>
        <v>1379</v>
      </c>
      <c r="E66" s="273" t="s">
        <v>524</v>
      </c>
      <c r="F66" s="273" t="s">
        <v>65</v>
      </c>
      <c r="G66" s="273" t="s">
        <v>315</v>
      </c>
      <c r="H66" s="273"/>
      <c r="I66" s="295"/>
      <c r="J66" s="295">
        <v>54</v>
      </c>
      <c r="K66" s="667">
        <v>500</v>
      </c>
      <c r="L66" s="667">
        <v>100</v>
      </c>
      <c r="M66" s="667"/>
      <c r="N66" s="667">
        <v>25</v>
      </c>
      <c r="O66" s="283">
        <v>0.02</v>
      </c>
      <c r="P66" s="62">
        <v>0.7</v>
      </c>
      <c r="Q66" s="62">
        <v>0.88</v>
      </c>
      <c r="R66" s="62">
        <v>1</v>
      </c>
      <c r="S66" s="282">
        <f t="shared" si="1"/>
        <v>0.61599999999999999</v>
      </c>
      <c r="T66" s="696">
        <v>0</v>
      </c>
      <c r="U66" s="696"/>
      <c r="V66" s="696"/>
    </row>
    <row r="67" spans="1:22">
      <c r="A67" s="349"/>
      <c r="B67" s="36"/>
      <c r="C67" s="647" t="s">
        <v>515</v>
      </c>
      <c r="D67" s="648">
        <f t="shared" si="0"/>
        <v>1410</v>
      </c>
      <c r="E67" s="273" t="s">
        <v>524</v>
      </c>
      <c r="F67" s="273" t="s">
        <v>65</v>
      </c>
      <c r="G67" s="273" t="s">
        <v>315</v>
      </c>
      <c r="H67" s="273"/>
      <c r="I67" s="295"/>
      <c r="J67" s="295">
        <v>73</v>
      </c>
      <c r="K67" s="667">
        <v>500</v>
      </c>
      <c r="L67" s="667">
        <v>100</v>
      </c>
      <c r="M67" s="667"/>
      <c r="N67" s="667">
        <v>25</v>
      </c>
      <c r="O67" s="283">
        <v>0.02</v>
      </c>
      <c r="P67" s="62">
        <v>0.7</v>
      </c>
      <c r="Q67" s="62">
        <v>0.88</v>
      </c>
      <c r="R67" s="62">
        <v>1</v>
      </c>
      <c r="S67" s="282">
        <f t="shared" si="1"/>
        <v>0.61599999999999999</v>
      </c>
      <c r="T67" s="696">
        <v>0</v>
      </c>
      <c r="U67" s="696"/>
      <c r="V67" s="696"/>
    </row>
    <row r="68" spans="1:22">
      <c r="A68" s="349"/>
      <c r="B68" s="36"/>
      <c r="C68" s="647" t="s">
        <v>516</v>
      </c>
      <c r="D68" s="648">
        <f t="shared" si="0"/>
        <v>1442</v>
      </c>
      <c r="E68" s="273" t="s">
        <v>524</v>
      </c>
      <c r="F68" s="273" t="s">
        <v>65</v>
      </c>
      <c r="G68" s="273" t="s">
        <v>315</v>
      </c>
      <c r="H68" s="273"/>
      <c r="I68" s="295"/>
      <c r="J68" s="295">
        <v>77</v>
      </c>
      <c r="K68" s="667">
        <v>500</v>
      </c>
      <c r="L68" s="667">
        <v>100</v>
      </c>
      <c r="M68" s="667"/>
      <c r="N68" s="667">
        <v>25</v>
      </c>
      <c r="O68" s="283">
        <v>0.02</v>
      </c>
      <c r="P68" s="62">
        <v>0.7</v>
      </c>
      <c r="Q68" s="62">
        <v>0.88</v>
      </c>
      <c r="R68" s="62">
        <v>1</v>
      </c>
      <c r="S68" s="282">
        <f t="shared" si="1"/>
        <v>0.61599999999999999</v>
      </c>
      <c r="T68" s="696">
        <v>0</v>
      </c>
      <c r="U68" s="696"/>
      <c r="V68" s="696"/>
    </row>
    <row r="69" spans="1:22">
      <c r="A69" s="349"/>
      <c r="B69" s="36"/>
      <c r="C69" s="647" t="s">
        <v>518</v>
      </c>
      <c r="D69" s="648">
        <f t="shared" si="0"/>
        <v>1473</v>
      </c>
      <c r="E69" s="273" t="s">
        <v>524</v>
      </c>
      <c r="F69" s="273" t="s">
        <v>65</v>
      </c>
      <c r="G69" s="273" t="s">
        <v>315</v>
      </c>
      <c r="H69" s="273"/>
      <c r="I69" s="295"/>
      <c r="J69" s="295">
        <v>124</v>
      </c>
      <c r="K69" s="667">
        <v>500</v>
      </c>
      <c r="L69" s="667">
        <v>100</v>
      </c>
      <c r="M69" s="667"/>
      <c r="N69" s="667">
        <v>25</v>
      </c>
      <c r="O69" s="283">
        <v>0.02</v>
      </c>
      <c r="P69" s="62">
        <v>0.7</v>
      </c>
      <c r="Q69" s="62">
        <v>0.88</v>
      </c>
      <c r="R69" s="62">
        <v>1</v>
      </c>
      <c r="S69" s="282">
        <f t="shared" si="1"/>
        <v>0.61599999999999999</v>
      </c>
      <c r="T69" s="696">
        <v>0</v>
      </c>
      <c r="U69" s="696"/>
      <c r="V69" s="696"/>
    </row>
    <row r="70" spans="1:22">
      <c r="A70" s="349"/>
      <c r="B70" s="36"/>
      <c r="C70" s="647" t="s">
        <v>519</v>
      </c>
      <c r="D70" s="648">
        <f t="shared" ref="D70:D74" si="2">MATCH(C70,FxLib_names,0)-1</f>
        <v>1505</v>
      </c>
      <c r="E70" s="273" t="s">
        <v>524</v>
      </c>
      <c r="F70" s="273" t="s">
        <v>65</v>
      </c>
      <c r="G70" s="273" t="s">
        <v>315</v>
      </c>
      <c r="H70" s="273" t="s">
        <v>339</v>
      </c>
      <c r="I70" s="295"/>
      <c r="J70" s="295">
        <v>191</v>
      </c>
      <c r="K70" s="667">
        <v>500</v>
      </c>
      <c r="L70" s="667">
        <v>100</v>
      </c>
      <c r="M70" s="667"/>
      <c r="N70" s="667">
        <v>25</v>
      </c>
      <c r="O70" s="283">
        <v>0.02</v>
      </c>
      <c r="P70" s="62">
        <v>0.7</v>
      </c>
      <c r="Q70" s="62">
        <v>0.88</v>
      </c>
      <c r="R70" s="62">
        <v>1</v>
      </c>
      <c r="S70" s="282">
        <f t="shared" si="1"/>
        <v>0.61599999999999999</v>
      </c>
      <c r="T70" s="696">
        <v>0</v>
      </c>
      <c r="U70" s="696"/>
      <c r="V70" s="696"/>
    </row>
    <row r="71" spans="1:22">
      <c r="A71" s="349"/>
      <c r="B71" s="36"/>
      <c r="C71" s="647" t="s">
        <v>520</v>
      </c>
      <c r="D71" s="648">
        <f t="shared" si="2"/>
        <v>1552</v>
      </c>
      <c r="E71" s="273" t="s">
        <v>524</v>
      </c>
      <c r="F71" s="273" t="s">
        <v>65</v>
      </c>
      <c r="G71" s="273" t="s">
        <v>315</v>
      </c>
      <c r="H71" s="273" t="s">
        <v>339</v>
      </c>
      <c r="I71" s="295"/>
      <c r="J71" s="295">
        <v>196</v>
      </c>
      <c r="K71" s="667">
        <v>500</v>
      </c>
      <c r="L71" s="667">
        <v>100</v>
      </c>
      <c r="M71" s="667"/>
      <c r="N71" s="667">
        <v>25</v>
      </c>
      <c r="O71" s="283">
        <v>0.02</v>
      </c>
      <c r="P71" s="62">
        <v>0.7</v>
      </c>
      <c r="Q71" s="62">
        <v>0.88</v>
      </c>
      <c r="R71" s="62">
        <v>1</v>
      </c>
      <c r="S71" s="282">
        <f t="shared" si="1"/>
        <v>0.61599999999999999</v>
      </c>
      <c r="T71" s="696">
        <v>0</v>
      </c>
      <c r="U71" s="696"/>
      <c r="V71" s="696"/>
    </row>
    <row r="72" spans="1:22">
      <c r="A72" s="349"/>
      <c r="B72" s="36"/>
      <c r="C72" s="647" t="s">
        <v>521</v>
      </c>
      <c r="D72" s="648">
        <f t="shared" si="2"/>
        <v>1707</v>
      </c>
      <c r="E72" s="273" t="s">
        <v>524</v>
      </c>
      <c r="F72" s="273" t="s">
        <v>65</v>
      </c>
      <c r="G72" s="273" t="s">
        <v>315</v>
      </c>
      <c r="H72" s="273" t="s">
        <v>342</v>
      </c>
      <c r="I72" s="295"/>
      <c r="J72" s="295">
        <v>216</v>
      </c>
      <c r="K72" s="667">
        <v>500</v>
      </c>
      <c r="L72" s="667">
        <v>100</v>
      </c>
      <c r="M72" s="667"/>
      <c r="N72" s="667">
        <v>25</v>
      </c>
      <c r="O72" s="283">
        <v>0.02</v>
      </c>
      <c r="P72" s="62">
        <v>0.7</v>
      </c>
      <c r="Q72" s="62">
        <v>0.88</v>
      </c>
      <c r="R72" s="62">
        <v>1</v>
      </c>
      <c r="S72" s="282">
        <f t="shared" si="1"/>
        <v>0.61599999999999999</v>
      </c>
      <c r="T72" s="696">
        <v>0</v>
      </c>
      <c r="U72" s="696"/>
      <c r="V72" s="696"/>
    </row>
    <row r="73" spans="1:22">
      <c r="A73" s="349"/>
      <c r="B73" s="36"/>
      <c r="C73" s="647" t="s">
        <v>522</v>
      </c>
      <c r="D73" s="648">
        <f t="shared" si="2"/>
        <v>1754</v>
      </c>
      <c r="E73" s="273" t="s">
        <v>524</v>
      </c>
      <c r="F73" s="273" t="s">
        <v>65</v>
      </c>
      <c r="G73" s="273" t="s">
        <v>315</v>
      </c>
      <c r="H73" s="273" t="s">
        <v>342</v>
      </c>
      <c r="I73" s="295"/>
      <c r="J73" s="295">
        <v>217</v>
      </c>
      <c r="K73" s="667">
        <v>500</v>
      </c>
      <c r="L73" s="667">
        <v>100</v>
      </c>
      <c r="M73" s="667"/>
      <c r="N73" s="667">
        <v>25</v>
      </c>
      <c r="O73" s="283">
        <v>0.02</v>
      </c>
      <c r="P73" s="62">
        <v>0.7</v>
      </c>
      <c r="Q73" s="62">
        <v>0.88</v>
      </c>
      <c r="R73" s="62">
        <v>1</v>
      </c>
      <c r="S73" s="282">
        <f t="shared" si="1"/>
        <v>0.61599999999999999</v>
      </c>
      <c r="T73" s="696">
        <v>0</v>
      </c>
      <c r="U73" s="696">
        <v>1</v>
      </c>
      <c r="V73" s="696">
        <v>30</v>
      </c>
    </row>
    <row r="74" spans="1:22">
      <c r="A74" s="349"/>
      <c r="B74" s="36"/>
      <c r="C74" s="647" t="s">
        <v>523</v>
      </c>
      <c r="D74" s="648">
        <f t="shared" si="2"/>
        <v>1801</v>
      </c>
      <c r="E74" s="273" t="s">
        <v>524</v>
      </c>
      <c r="F74" s="273" t="s">
        <v>65</v>
      </c>
      <c r="G74" s="273" t="s">
        <v>315</v>
      </c>
      <c r="H74" s="273" t="s">
        <v>341</v>
      </c>
      <c r="I74" s="295"/>
      <c r="J74" s="295">
        <v>238</v>
      </c>
      <c r="K74" s="667">
        <v>500</v>
      </c>
      <c r="L74" s="667">
        <v>100</v>
      </c>
      <c r="M74" s="667"/>
      <c r="N74" s="667">
        <v>25</v>
      </c>
      <c r="O74" s="283">
        <v>0.02</v>
      </c>
      <c r="P74" s="62">
        <v>0.7</v>
      </c>
      <c r="Q74" s="62">
        <v>0.88</v>
      </c>
      <c r="R74" s="62">
        <v>1</v>
      </c>
      <c r="S74" s="282">
        <f t="shared" si="1"/>
        <v>0.61599999999999999</v>
      </c>
      <c r="T74" s="696">
        <v>10</v>
      </c>
      <c r="U74" s="696">
        <v>2</v>
      </c>
      <c r="V74" s="696">
        <v>30</v>
      </c>
    </row>
    <row r="75" spans="1:22">
      <c r="A75" s="349"/>
      <c r="B75" s="36"/>
      <c r="C75" s="647" t="s">
        <v>2777</v>
      </c>
      <c r="D75" s="648">
        <f t="shared" ref="D75" si="3">MATCH(C75,FxLib_names,0)-1</f>
        <v>1956</v>
      </c>
      <c r="E75" s="273" t="s">
        <v>3360</v>
      </c>
      <c r="F75" s="273" t="s">
        <v>65</v>
      </c>
      <c r="G75" s="273" t="s">
        <v>3361</v>
      </c>
      <c r="H75" s="273" t="s">
        <v>3362</v>
      </c>
      <c r="I75" s="295"/>
      <c r="J75" s="295">
        <v>34</v>
      </c>
      <c r="K75" s="667">
        <v>500</v>
      </c>
      <c r="L75" s="667">
        <v>100</v>
      </c>
      <c r="M75" s="667">
        <v>0</v>
      </c>
      <c r="N75" s="667">
        <v>25</v>
      </c>
      <c r="O75" s="283">
        <v>0.02</v>
      </c>
      <c r="P75" s="62">
        <v>0.7</v>
      </c>
      <c r="Q75" s="62">
        <v>0.88</v>
      </c>
      <c r="R75" s="62">
        <v>1</v>
      </c>
      <c r="S75" s="282">
        <f t="shared" ref="S75" si="4">Q75*P75*R75</f>
        <v>0.61599999999999999</v>
      </c>
      <c r="T75" s="696">
        <v>0</v>
      </c>
      <c r="U75" s="696">
        <v>1</v>
      </c>
      <c r="V75" s="696">
        <v>30</v>
      </c>
    </row>
    <row r="76" spans="1:22">
      <c r="A76" s="349"/>
      <c r="B76" s="36"/>
      <c r="C76" s="647" t="s">
        <v>3357</v>
      </c>
      <c r="D76" s="648">
        <f t="shared" ref="D76" si="5">MATCH(C76,FxLib_names,0)-1</f>
        <v>2003</v>
      </c>
      <c r="E76" s="273" t="s">
        <v>3360</v>
      </c>
      <c r="F76" s="273" t="s">
        <v>65</v>
      </c>
      <c r="G76" s="273" t="s">
        <v>3363</v>
      </c>
      <c r="H76" s="273" t="s">
        <v>3364</v>
      </c>
      <c r="I76" s="295"/>
      <c r="J76" s="295">
        <v>48</v>
      </c>
      <c r="K76" s="667">
        <v>500</v>
      </c>
      <c r="L76" s="667">
        <v>100</v>
      </c>
      <c r="M76" s="667">
        <v>0</v>
      </c>
      <c r="N76" s="667">
        <v>25</v>
      </c>
      <c r="O76" s="283">
        <v>0.02</v>
      </c>
      <c r="P76" s="62">
        <v>0.7</v>
      </c>
      <c r="Q76" s="62">
        <v>0.92</v>
      </c>
      <c r="R76" s="62">
        <v>1</v>
      </c>
      <c r="S76" s="282">
        <f t="shared" ref="S76" si="6">Q76*P76*R76</f>
        <v>0.64400000000000002</v>
      </c>
      <c r="T76" s="696">
        <v>0</v>
      </c>
      <c r="U76" s="696">
        <v>1</v>
      </c>
      <c r="V76" s="696">
        <v>30</v>
      </c>
    </row>
    <row r="77" spans="1:22">
      <c r="A77" s="349"/>
      <c r="B77" s="36"/>
      <c r="C77" s="647" t="s">
        <v>3339</v>
      </c>
      <c r="D77" s="648">
        <f t="shared" ref="D77" si="7">MATCH(C77,FxLib_names,0)-1</f>
        <v>2050</v>
      </c>
      <c r="E77" s="273" t="s">
        <v>3360</v>
      </c>
      <c r="F77" s="273" t="s">
        <v>65</v>
      </c>
      <c r="G77" s="273" t="s">
        <v>3365</v>
      </c>
      <c r="H77" s="273" t="s">
        <v>3366</v>
      </c>
      <c r="I77" s="295"/>
      <c r="J77" s="295">
        <v>91</v>
      </c>
      <c r="K77" s="667">
        <v>500</v>
      </c>
      <c r="L77" s="667">
        <v>100</v>
      </c>
      <c r="M77" s="667">
        <v>0</v>
      </c>
      <c r="N77" s="667">
        <v>25</v>
      </c>
      <c r="O77" s="283">
        <v>0.02</v>
      </c>
      <c r="P77" s="62">
        <v>0.75</v>
      </c>
      <c r="Q77" s="62">
        <v>0.92</v>
      </c>
      <c r="R77" s="62">
        <v>1</v>
      </c>
      <c r="S77" s="282">
        <f t="shared" ref="S77" si="8">Q77*P77*R77</f>
        <v>0.69000000000000006</v>
      </c>
      <c r="T77" s="696">
        <v>0</v>
      </c>
      <c r="U77" s="696">
        <v>1</v>
      </c>
      <c r="V77" s="696">
        <v>30</v>
      </c>
    </row>
    <row r="78" spans="1:22">
      <c r="A78" s="349"/>
      <c r="B78" s="36" t="s">
        <v>3340</v>
      </c>
      <c r="C78" s="647" t="s">
        <v>3359</v>
      </c>
      <c r="D78" s="648">
        <f t="shared" ref="D78" si="9">MATCH(C78,FxLib_names,0)-1</f>
        <v>2097</v>
      </c>
      <c r="E78" s="273" t="s">
        <v>3360</v>
      </c>
      <c r="F78" s="273" t="s">
        <v>65</v>
      </c>
      <c r="G78" s="273" t="s">
        <v>3367</v>
      </c>
      <c r="H78" s="273" t="s">
        <v>3368</v>
      </c>
      <c r="I78" s="295"/>
      <c r="J78" s="295">
        <v>134</v>
      </c>
      <c r="K78" s="667">
        <v>500</v>
      </c>
      <c r="L78" s="667">
        <v>100</v>
      </c>
      <c r="M78" s="667">
        <v>0</v>
      </c>
      <c r="N78" s="667">
        <v>25</v>
      </c>
      <c r="O78" s="283">
        <v>0.02</v>
      </c>
      <c r="P78" s="62">
        <v>0.75</v>
      </c>
      <c r="Q78" s="62">
        <v>0.88</v>
      </c>
      <c r="R78" s="62">
        <v>1</v>
      </c>
      <c r="S78" s="282">
        <f t="shared" ref="S78" si="10">Q78*P78*R78</f>
        <v>0.66</v>
      </c>
      <c r="T78" s="696">
        <v>0</v>
      </c>
      <c r="U78" s="696">
        <v>2</v>
      </c>
      <c r="V78" s="696">
        <v>30</v>
      </c>
    </row>
    <row r="79" spans="1:22">
      <c r="A79" s="349"/>
      <c r="B79" s="36" t="s">
        <v>3340</v>
      </c>
      <c r="C79" s="647" t="s">
        <v>3383</v>
      </c>
      <c r="D79" s="648">
        <f t="shared" ref="D79" si="11">MATCH(C79,FxLib_names,0)-1</f>
        <v>2180</v>
      </c>
      <c r="E79" s="273" t="s">
        <v>3360</v>
      </c>
      <c r="F79" s="273" t="s">
        <v>65</v>
      </c>
      <c r="G79" s="273" t="s">
        <v>3367</v>
      </c>
      <c r="H79" s="273" t="s">
        <v>3368</v>
      </c>
      <c r="I79" s="295"/>
      <c r="J79" s="295">
        <v>134</v>
      </c>
      <c r="K79" s="667">
        <v>500</v>
      </c>
      <c r="L79" s="667">
        <v>100</v>
      </c>
      <c r="M79" s="667">
        <v>0</v>
      </c>
      <c r="N79" s="667">
        <v>25</v>
      </c>
      <c r="O79" s="283">
        <v>0.02</v>
      </c>
      <c r="P79" s="62">
        <v>0.75</v>
      </c>
      <c r="Q79" s="62">
        <v>0.88</v>
      </c>
      <c r="R79" s="62">
        <v>1</v>
      </c>
      <c r="S79" s="282">
        <f t="shared" ref="S79" si="12">Q79*P79*R79</f>
        <v>0.66</v>
      </c>
      <c r="T79" s="696">
        <v>0</v>
      </c>
      <c r="U79" s="696">
        <v>1</v>
      </c>
      <c r="V79" s="696">
        <v>0</v>
      </c>
    </row>
  </sheetData>
  <sheetProtection sheet="1" objects="1" scenarios="1"/>
  <mergeCells count="4">
    <mergeCell ref="B6:G6"/>
    <mergeCell ref="B24:C26"/>
    <mergeCell ref="E14:G14"/>
    <mergeCell ref="B14:C15"/>
  </mergeCells>
  <conditionalFormatting sqref="C38:H74">
    <cfRule type="expression" dxfId="65" priority="2698" stopIfTrue="1">
      <formula>$B38="x"</formula>
    </cfRule>
  </conditionalFormatting>
  <conditionalFormatting sqref="K39:K74">
    <cfRule type="expression" dxfId="64" priority="1449" stopIfTrue="1">
      <formula>K39&lt;&gt;IF(F39="LED",LEDcost,IF(F39="HPS",HPScost,MHcost))</formula>
    </cfRule>
  </conditionalFormatting>
  <conditionalFormatting sqref="L39:L74">
    <cfRule type="expression" dxfId="63" priority="1448" stopIfTrue="1">
      <formula>L39&lt;&gt;IF($F39="LED",LEDinstcost,IF(OR($F39="HPS",$F39="SAP",$F39="SHP"),HPSinstcost,MHinstcost))</formula>
    </cfRule>
  </conditionalFormatting>
  <conditionalFormatting sqref="N39:N41 N43:N74">
    <cfRule type="expression" dxfId="62" priority="1446" stopIfTrue="1">
      <formula>N39&lt;&gt;IF($F39="LED",LEDmaintcost,IF($F39="HPS",HPSmaintcost,MHmaintcost))</formula>
    </cfRule>
  </conditionalFormatting>
  <conditionalFormatting sqref="O39:O41 O43:O74">
    <cfRule type="expression" dxfId="61" priority="1445" stopIfTrue="1">
      <formula>O39&lt;&gt;IF($F39="LED",LEDmaintinflate,IF($F39="HPS",HPSmaintinflate,MHmaintinflate))</formula>
    </cfRule>
  </conditionalFormatting>
  <conditionalFormatting sqref="P39:P74">
    <cfRule type="expression" dxfId="60" priority="1444" stopIfTrue="1">
      <formula>P39&lt;&gt;IF($F39="LED",LEDLLD,IF($F39="HPS",HPSLLD,MHLLD))</formula>
    </cfRule>
  </conditionalFormatting>
  <conditionalFormatting sqref="Q39:Q74">
    <cfRule type="expression" dxfId="59" priority="1443" stopIfTrue="1">
      <formula>Q39&lt;&gt;IF($F39="LED",LEDDD,IF($F39="HPS",HPSDD,MHDD))</formula>
    </cfRule>
  </conditionalFormatting>
  <conditionalFormatting sqref="R39:R74">
    <cfRule type="expression" dxfId="58" priority="1442" stopIfTrue="1">
      <formula>R39&lt;&gt;IF($F39="LED",LEDBF,IF($F39="HPS",HPSBF,MHBF))</formula>
    </cfRule>
  </conditionalFormatting>
  <conditionalFormatting sqref="N42">
    <cfRule type="expression" dxfId="57" priority="640" stopIfTrue="1">
      <formula>N42&lt;&gt;IF($F42="LED",LEDmaintcost,IF($F42="HPS",HPSmaintcost,MHmaintcost))</formula>
    </cfRule>
  </conditionalFormatting>
  <conditionalFormatting sqref="O42">
    <cfRule type="expression" dxfId="56" priority="639" stopIfTrue="1">
      <formula>O42&lt;&gt;IF($F42="LED",LEDmaintinflate,IF($F42="HPS",HPSmaintinflate,MHmaintinflate))</formula>
    </cfRule>
  </conditionalFormatting>
  <conditionalFormatting sqref="T39:T74">
    <cfRule type="expression" dxfId="55" priority="200" stopIfTrue="1">
      <formula>T39&lt;&gt;0</formula>
    </cfRule>
  </conditionalFormatting>
  <conditionalFormatting sqref="U39:V74">
    <cfRule type="expression" dxfId="54" priority="51" stopIfTrue="1">
      <formula>U39&lt;&gt;0</formula>
    </cfRule>
  </conditionalFormatting>
  <conditionalFormatting sqref="C75:H75">
    <cfRule type="expression" dxfId="53" priority="50" stopIfTrue="1">
      <formula>$B75="x"</formula>
    </cfRule>
  </conditionalFormatting>
  <conditionalFormatting sqref="K75">
    <cfRule type="expression" dxfId="52" priority="49" stopIfTrue="1">
      <formula>K75&lt;&gt;IF(F75="LED",LEDcost,IF(F75="HPS",HPScost,MHcost))</formula>
    </cfRule>
  </conditionalFormatting>
  <conditionalFormatting sqref="L75">
    <cfRule type="expression" dxfId="51" priority="48" stopIfTrue="1">
      <formula>L75&lt;&gt;IF($F75="LED",LEDinstcost,IF(OR($F75="HPS",$F75="SAP",$F75="SHP"),HPSinstcost,MHinstcost))</formula>
    </cfRule>
  </conditionalFormatting>
  <conditionalFormatting sqref="N75">
    <cfRule type="expression" dxfId="50" priority="47" stopIfTrue="1">
      <formula>N75&lt;&gt;IF($F75="LED",LEDmaintcost,IF($F75="HPS",HPSmaintcost,MHmaintcost))</formula>
    </cfRule>
  </conditionalFormatting>
  <conditionalFormatting sqref="O75">
    <cfRule type="expression" dxfId="49" priority="46" stopIfTrue="1">
      <formula>O75&lt;&gt;IF($F75="LED",LEDmaintinflate,IF($F75="HPS",HPSmaintinflate,MHmaintinflate))</formula>
    </cfRule>
  </conditionalFormatting>
  <conditionalFormatting sqref="P75">
    <cfRule type="expression" dxfId="48" priority="45" stopIfTrue="1">
      <formula>P75&lt;&gt;IF($F75="LED",LEDLLD,IF($F75="HPS",HPSLLD,MHLLD))</formula>
    </cfRule>
  </conditionalFormatting>
  <conditionalFormatting sqref="Q75">
    <cfRule type="expression" dxfId="47" priority="44" stopIfTrue="1">
      <formula>Q75&lt;&gt;IF($F75="LED",LEDDD,IF($F75="HPS",HPSDD,MHDD))</formula>
    </cfRule>
  </conditionalFormatting>
  <conditionalFormatting sqref="R75">
    <cfRule type="expression" dxfId="46" priority="43" stopIfTrue="1">
      <formula>R75&lt;&gt;IF($F75="LED",LEDBF,IF($F75="HPS",HPSBF,MHBF))</formula>
    </cfRule>
  </conditionalFormatting>
  <conditionalFormatting sqref="T75">
    <cfRule type="expression" dxfId="45" priority="42" stopIfTrue="1">
      <formula>T75&lt;&gt;0</formula>
    </cfRule>
  </conditionalFormatting>
  <conditionalFormatting sqref="U75:V75">
    <cfRule type="expression" dxfId="44" priority="41" stopIfTrue="1">
      <formula>U75&lt;&gt;0</formula>
    </cfRule>
  </conditionalFormatting>
  <conditionalFormatting sqref="C76:H76">
    <cfRule type="expression" dxfId="43" priority="40" stopIfTrue="1">
      <formula>$B76="x"</formula>
    </cfRule>
  </conditionalFormatting>
  <conditionalFormatting sqref="K76">
    <cfRule type="expression" dxfId="42" priority="39" stopIfTrue="1">
      <formula>K76&lt;&gt;IF(F76="LED",LEDcost,IF(F76="HPS",HPScost,MHcost))</formula>
    </cfRule>
  </conditionalFormatting>
  <conditionalFormatting sqref="L76">
    <cfRule type="expression" dxfId="41" priority="38" stopIfTrue="1">
      <formula>L76&lt;&gt;IF($F76="LED",LEDinstcost,IF(OR($F76="HPS",$F76="SAP",$F76="SHP"),HPSinstcost,MHinstcost))</formula>
    </cfRule>
  </conditionalFormatting>
  <conditionalFormatting sqref="N76">
    <cfRule type="expression" dxfId="40" priority="37" stopIfTrue="1">
      <formula>N76&lt;&gt;IF($F76="LED",LEDmaintcost,IF($F76="HPS",HPSmaintcost,MHmaintcost))</formula>
    </cfRule>
  </conditionalFormatting>
  <conditionalFormatting sqref="O76">
    <cfRule type="expression" dxfId="39" priority="36" stopIfTrue="1">
      <formula>O76&lt;&gt;IF($F76="LED",LEDmaintinflate,IF($F76="HPS",HPSmaintinflate,MHmaintinflate))</formula>
    </cfRule>
  </conditionalFormatting>
  <conditionalFormatting sqref="P76">
    <cfRule type="expression" dxfId="38" priority="35" stopIfTrue="1">
      <formula>P76&lt;&gt;IF($F76="LED",LEDLLD,IF($F76="HPS",HPSLLD,MHLLD))</formula>
    </cfRule>
  </conditionalFormatting>
  <conditionalFormatting sqref="Q76">
    <cfRule type="expression" dxfId="37" priority="34" stopIfTrue="1">
      <formula>Q76&lt;&gt;IF($F76="LED",LEDDD,IF($F76="HPS",HPSDD,MHDD))</formula>
    </cfRule>
  </conditionalFormatting>
  <conditionalFormatting sqref="R76">
    <cfRule type="expression" dxfId="36" priority="33" stopIfTrue="1">
      <formula>R76&lt;&gt;IF($F76="LED",LEDBF,IF($F76="HPS",HPSBF,MHBF))</formula>
    </cfRule>
  </conditionalFormatting>
  <conditionalFormatting sqref="T76">
    <cfRule type="expression" dxfId="35" priority="32" stopIfTrue="1">
      <formula>T76&lt;&gt;0</formula>
    </cfRule>
  </conditionalFormatting>
  <conditionalFormatting sqref="U76:V76">
    <cfRule type="expression" dxfId="34" priority="31" stopIfTrue="1">
      <formula>U76&lt;&gt;0</formula>
    </cfRule>
  </conditionalFormatting>
  <conditionalFormatting sqref="C77:H77">
    <cfRule type="expression" dxfId="33" priority="30" stopIfTrue="1">
      <formula>$B77="x"</formula>
    </cfRule>
  </conditionalFormatting>
  <conditionalFormatting sqref="K77">
    <cfRule type="expression" dxfId="32" priority="29" stopIfTrue="1">
      <formula>K77&lt;&gt;IF(F77="LED",LEDcost,IF(F77="HPS",HPScost,MHcost))</formula>
    </cfRule>
  </conditionalFormatting>
  <conditionalFormatting sqref="L77">
    <cfRule type="expression" dxfId="31" priority="28" stopIfTrue="1">
      <formula>L77&lt;&gt;IF($F77="LED",LEDinstcost,IF(OR($F77="HPS",$F77="SAP",$F77="SHP"),HPSinstcost,MHinstcost))</formula>
    </cfRule>
  </conditionalFormatting>
  <conditionalFormatting sqref="N77">
    <cfRule type="expression" dxfId="30" priority="27" stopIfTrue="1">
      <formula>N77&lt;&gt;IF($F77="LED",LEDmaintcost,IF($F77="HPS",HPSmaintcost,MHmaintcost))</formula>
    </cfRule>
  </conditionalFormatting>
  <conditionalFormatting sqref="O77">
    <cfRule type="expression" dxfId="29" priority="26" stopIfTrue="1">
      <formula>O77&lt;&gt;IF($F77="LED",LEDmaintinflate,IF($F77="HPS",HPSmaintinflate,MHmaintinflate))</formula>
    </cfRule>
  </conditionalFormatting>
  <conditionalFormatting sqref="P77">
    <cfRule type="expression" dxfId="28" priority="25" stopIfTrue="1">
      <formula>P77&lt;&gt;IF($F77="LED",LEDLLD,IF($F77="HPS",HPSLLD,MHLLD))</formula>
    </cfRule>
  </conditionalFormatting>
  <conditionalFormatting sqref="Q77">
    <cfRule type="expression" dxfId="27" priority="24" stopIfTrue="1">
      <formula>Q77&lt;&gt;IF($F77="LED",LEDDD,IF($F77="HPS",HPSDD,MHDD))</formula>
    </cfRule>
  </conditionalFormatting>
  <conditionalFormatting sqref="R77">
    <cfRule type="expression" dxfId="26" priority="23" stopIfTrue="1">
      <formula>R77&lt;&gt;IF($F77="LED",LEDBF,IF($F77="HPS",HPSBF,MHBF))</formula>
    </cfRule>
  </conditionalFormatting>
  <conditionalFormatting sqref="T77">
    <cfRule type="expression" dxfId="25" priority="22" stopIfTrue="1">
      <formula>T77&lt;&gt;0</formula>
    </cfRule>
  </conditionalFormatting>
  <conditionalFormatting sqref="U77:V77">
    <cfRule type="expression" dxfId="24" priority="21" stopIfTrue="1">
      <formula>U77&lt;&gt;0</formula>
    </cfRule>
  </conditionalFormatting>
  <conditionalFormatting sqref="C78:H78">
    <cfRule type="expression" dxfId="23" priority="20" stopIfTrue="1">
      <formula>$B78="x"</formula>
    </cfRule>
  </conditionalFormatting>
  <conditionalFormatting sqref="K78">
    <cfRule type="expression" dxfId="22" priority="19" stopIfTrue="1">
      <formula>K78&lt;&gt;IF(F78="LED",LEDcost,IF(F78="HPS",HPScost,MHcost))</formula>
    </cfRule>
  </conditionalFormatting>
  <conditionalFormatting sqref="L78">
    <cfRule type="expression" dxfId="21" priority="18" stopIfTrue="1">
      <formula>L78&lt;&gt;IF($F78="LED",LEDinstcost,IF(OR($F78="HPS",$F78="SAP",$F78="SHP"),HPSinstcost,MHinstcost))</formula>
    </cfRule>
  </conditionalFormatting>
  <conditionalFormatting sqref="N78">
    <cfRule type="expression" dxfId="20" priority="17" stopIfTrue="1">
      <formula>N78&lt;&gt;IF($F78="LED",LEDmaintcost,IF($F78="HPS",HPSmaintcost,MHmaintcost))</formula>
    </cfRule>
  </conditionalFormatting>
  <conditionalFormatting sqref="O78">
    <cfRule type="expression" dxfId="19" priority="16" stopIfTrue="1">
      <formula>O78&lt;&gt;IF($F78="LED",LEDmaintinflate,IF($F78="HPS",HPSmaintinflate,MHmaintinflate))</formula>
    </cfRule>
  </conditionalFormatting>
  <conditionalFormatting sqref="P78">
    <cfRule type="expression" dxfId="18" priority="15" stopIfTrue="1">
      <formula>P78&lt;&gt;IF($F78="LED",LEDLLD,IF($F78="HPS",HPSLLD,MHLLD))</formula>
    </cfRule>
  </conditionalFormatting>
  <conditionalFormatting sqref="Q78">
    <cfRule type="expression" dxfId="17" priority="14" stopIfTrue="1">
      <formula>Q78&lt;&gt;IF($F78="LED",LEDDD,IF($F78="HPS",HPSDD,MHDD))</formula>
    </cfRule>
  </conditionalFormatting>
  <conditionalFormatting sqref="R78">
    <cfRule type="expression" dxfId="16" priority="13" stopIfTrue="1">
      <formula>R78&lt;&gt;IF($F78="LED",LEDBF,IF($F78="HPS",HPSBF,MHBF))</formula>
    </cfRule>
  </conditionalFormatting>
  <conditionalFormatting sqref="T78">
    <cfRule type="expression" dxfId="15" priority="12" stopIfTrue="1">
      <formula>T78&lt;&gt;0</formula>
    </cfRule>
  </conditionalFormatting>
  <conditionalFormatting sqref="U78:V78">
    <cfRule type="expression" dxfId="14" priority="11" stopIfTrue="1">
      <formula>U78&lt;&gt;0</formula>
    </cfRule>
  </conditionalFormatting>
  <conditionalFormatting sqref="C79:H79">
    <cfRule type="expression" dxfId="9" priority="10" stopIfTrue="1">
      <formula>$B79="x"</formula>
    </cfRule>
  </conditionalFormatting>
  <conditionalFormatting sqref="K79">
    <cfRule type="expression" dxfId="8" priority="9" stopIfTrue="1">
      <formula>K79&lt;&gt;IF(F79="LED",LEDcost,IF(F79="HPS",HPScost,MHcost))</formula>
    </cfRule>
  </conditionalFormatting>
  <conditionalFormatting sqref="L79">
    <cfRule type="expression" dxfId="7" priority="8" stopIfTrue="1">
      <formula>L79&lt;&gt;IF($F79="LED",LEDinstcost,IF(OR($F79="HPS",$F79="SAP",$F79="SHP"),HPSinstcost,MHinstcost))</formula>
    </cfRule>
  </conditionalFormatting>
  <conditionalFormatting sqref="N79">
    <cfRule type="expression" dxfId="6" priority="7" stopIfTrue="1">
      <formula>N79&lt;&gt;IF($F79="LED",LEDmaintcost,IF($F79="HPS",HPSmaintcost,MHmaintcost))</formula>
    </cfRule>
  </conditionalFormatting>
  <conditionalFormatting sqref="O79">
    <cfRule type="expression" dxfId="5" priority="6" stopIfTrue="1">
      <formula>O79&lt;&gt;IF($F79="LED",LEDmaintinflate,IF($F79="HPS",HPSmaintinflate,MHmaintinflate))</formula>
    </cfRule>
  </conditionalFormatting>
  <conditionalFormatting sqref="P79">
    <cfRule type="expression" dxfId="4" priority="5" stopIfTrue="1">
      <formula>P79&lt;&gt;IF($F79="LED",LEDLLD,IF($F79="HPS",HPSLLD,MHLLD))</formula>
    </cfRule>
  </conditionalFormatting>
  <conditionalFormatting sqref="Q79">
    <cfRule type="expression" dxfId="3" priority="4" stopIfTrue="1">
      <formula>Q79&lt;&gt;IF($F79="LED",LEDDD,IF($F79="HPS",HPSDD,MHDD))</formula>
    </cfRule>
  </conditionalFormatting>
  <conditionalFormatting sqref="R79">
    <cfRule type="expression" dxfId="2" priority="3" stopIfTrue="1">
      <formula>R79&lt;&gt;IF($F79="LED",LEDBF,IF($F79="HPS",HPSBF,MHBF))</formula>
    </cfRule>
  </conditionalFormatting>
  <conditionalFormatting sqref="T79">
    <cfRule type="expression" dxfId="1" priority="2" stopIfTrue="1">
      <formula>T79&lt;&gt;0</formula>
    </cfRule>
  </conditionalFormatting>
  <conditionalFormatting sqref="U79:V79">
    <cfRule type="expression" dxfId="0" priority="1" stopIfTrue="1">
      <formula>U79&lt;&gt;0</formula>
    </cfRule>
  </conditionalFormatting>
  <dataValidations count="1">
    <dataValidation type="list" allowBlank="1" showInputMessage="1" showErrorMessage="1" sqref="U38:U79">
      <formula1>"1,2"</formula1>
    </dataValidation>
  </dataValidations>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2257425</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workbookViewId="0">
      <selection activeCell="C16" sqref="C16"/>
    </sheetView>
  </sheetViews>
  <sheetFormatPr defaultRowHeight="15"/>
  <cols>
    <col min="1" max="1" width="20.7109375" style="128" customWidth="1"/>
    <col min="2" max="2" width="36.42578125" style="128" customWidth="1"/>
    <col min="3" max="3" width="15" style="128" customWidth="1"/>
    <col min="4" max="4" width="24.5703125" style="128" customWidth="1"/>
    <col min="5" max="8" width="13.140625" style="128" customWidth="1"/>
    <col min="9" max="16384" width="9.140625" style="128"/>
  </cols>
  <sheetData>
    <row r="1" spans="1:256" s="123" customFormat="1" ht="17.25" customHeight="1"/>
    <row r="2" spans="1:256" s="126" customFormat="1" ht="47.25" customHeight="1">
      <c r="B2" s="127" t="str">
        <f>Start!D2</f>
        <v>SEAD Street Lighting Tool v1.7.8</v>
      </c>
      <c r="C2" s="127"/>
      <c r="D2" s="127"/>
    </row>
    <row r="3" spans="1:256" s="198" customFormat="1" ht="117" customHeight="1">
      <c r="A3" s="136"/>
      <c r="B3" s="218"/>
      <c r="C3" s="218"/>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row>
    <row r="6" spans="1:256" ht="28.5">
      <c r="B6" s="528" t="str">
        <f>Translation!B566</f>
        <v>General Costs</v>
      </c>
    </row>
    <row r="7" spans="1:256" ht="79.5" customHeight="1">
      <c r="B7" s="735" t="str">
        <f>Translation!B568</f>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7" s="735"/>
      <c r="D7" s="735"/>
      <c r="E7" s="735"/>
      <c r="F7" s="735"/>
      <c r="G7" s="735"/>
      <c r="H7" s="735"/>
    </row>
    <row r="8" spans="1:256" ht="48" customHeight="1">
      <c r="B8" s="182" t="str">
        <f>Translation!B115</f>
        <v>Operating hours</v>
      </c>
      <c r="C8" s="542"/>
      <c r="D8" s="223" t="str">
        <f>Translation!B108</f>
        <v>Default 4380 assumes 12 hours per day</v>
      </c>
    </row>
    <row r="9" spans="1:256">
      <c r="B9" s="182" t="str">
        <f>Translation!B109</f>
        <v>Energy Cost ($/kWh)</v>
      </c>
      <c r="C9" s="669"/>
      <c r="D9" s="279" t="s">
        <v>216</v>
      </c>
    </row>
    <row r="10" spans="1:256">
      <c r="B10" s="343" t="str">
        <f>Translation!B371</f>
        <v>Energy Inflation Rate (%/year)</v>
      </c>
      <c r="C10" s="392"/>
      <c r="D10" s="279" t="s">
        <v>216</v>
      </c>
    </row>
    <row r="11" spans="1:256">
      <c r="B11" s="182" t="str">
        <f>Translation!B258</f>
        <v>Discount Rate</v>
      </c>
      <c r="C11" s="399"/>
      <c r="D11" s="279" t="s">
        <v>216</v>
      </c>
    </row>
    <row r="12" spans="1:256">
      <c r="C12" s="631"/>
    </row>
    <row r="13" spans="1:256" s="558" customFormat="1" ht="28.5">
      <c r="B13" s="559" t="str">
        <f>Translation!B567</f>
        <v>Fixture Costs</v>
      </c>
    </row>
    <row r="14" spans="1:256" s="558" customFormat="1" ht="42.75" customHeight="1">
      <c r="B14" s="922" t="str">
        <f>Translation!B560</f>
        <v xml:space="preserve">The fixtures below are those that have been selected for analysis in the previous step. Review the cost assumptions in the table; however if you have any edits you should make them to the larger table in the previous step (3: Choose Fixtures). </v>
      </c>
      <c r="C14" s="922"/>
      <c r="D14" s="922"/>
      <c r="E14" s="922"/>
      <c r="F14" s="922"/>
      <c r="G14" s="922"/>
      <c r="H14" s="922"/>
    </row>
    <row r="15" spans="1:256" s="558" customFormat="1"/>
    <row r="16" spans="1:256" s="558" customFormat="1" ht="60">
      <c r="A16" s="571"/>
      <c r="B16" s="586" t="str">
        <f>Fixtures!C36</f>
        <v>Fixture Name</v>
      </c>
      <c r="C16" s="586" t="str">
        <f>FixtureData!G17</f>
        <v>Watts</v>
      </c>
      <c r="D16" s="586" t="str">
        <f>FixtureData!K17</f>
        <v>Equipment Cost ($/fixture)</v>
      </c>
      <c r="E16" s="586" t="str">
        <f>FixtureData!L17</f>
        <v>Installation Cost ($/fixture)</v>
      </c>
      <c r="F16" s="586" t="str">
        <f>FixtureData!M17</f>
        <v>One-time Rebate or Subsidy ($/fixture)</v>
      </c>
      <c r="G16" s="586" t="str">
        <f>FixtureData!N17</f>
        <v>Annual Maintenance Cost ($/year)</v>
      </c>
      <c r="H16" s="586" t="str">
        <f>FixtureData!O17</f>
        <v>Maintenance inflation rate (%/year)</v>
      </c>
    </row>
    <row r="17" spans="1:8" s="558" customFormat="1">
      <c r="A17" s="587" t="str">
        <f>tBaseline</f>
        <v>Baseline</v>
      </c>
      <c r="B17" s="588" t="str">
        <f ca="1">FixtureData!B18</f>
        <v>ATB2_60B_LED_E70_XXXXX_R2.ies</v>
      </c>
      <c r="C17" s="588">
        <f ca="1">FixtureData!G18</f>
        <v>134</v>
      </c>
      <c r="D17" s="670">
        <f>FixtureData!K18</f>
        <v>0</v>
      </c>
      <c r="E17" s="670">
        <f>FixtureData!L18</f>
        <v>0</v>
      </c>
      <c r="F17" s="670">
        <f>FixtureData!M18</f>
        <v>0</v>
      </c>
      <c r="G17" s="670">
        <f ca="1">FixtureData!N18</f>
        <v>25</v>
      </c>
      <c r="H17" s="589">
        <f ca="1">FixtureData!O18</f>
        <v>0.02</v>
      </c>
    </row>
    <row r="18" spans="1:8" s="558" customFormat="1">
      <c r="A18" s="590" t="str">
        <f t="shared" ref="A18:A49" si="0">tUpgrade &amp;" " &amp; ROW($A18)- ROW($A$17)</f>
        <v>Upgrade 1</v>
      </c>
      <c r="B18" s="591" t="str">
        <f t="array" aca="1" ref="B18" ca="1">IFERROR(
 INDEX(FixtureNames,
  SMALL(
   IF(
    FixtureInclude="x",
    ROW(FixtureNames)-ROW(Fixtures!$B$36)
   ),
   ROWS(B$17:B17)
  )
 ),"")</f>
        <v>ATB2_60B_LED_E70_XXXXX_R2.ies</v>
      </c>
      <c r="C18" s="591">
        <f t="array" aca="1" ref="C18" ca="1">IFERROR(
 INDEX(FixtureWatts,
  SMALL(
   IF(
    FixtureInclude="x",
    ROW(FixtureWatts)-ROW(Fixtures!$B$36)
   ),
   ROWS(C$17:C17)
  )
 ),"")</f>
        <v>134</v>
      </c>
      <c r="D18" s="592">
        <f t="array" aca="1" ref="D18" ca="1">IFERROR(
 INDEX(FixtureEqCosts,
  SMALL(
   IF(
    FixtureInclude="x",
    ROW(FixtureEqCosts)-ROW(Fixtures!$B$36)
   ),
   ROWS(D$17:D17)
  )
 ),"")</f>
        <v>500</v>
      </c>
      <c r="E18" s="592">
        <f t="array" aca="1" ref="E18" ca="1">IFERROR(
 INDEX(FixtureInstCosts,
  SMALL(
   IF(
    FixtureInclude="x",
    ROW(FixtureInstCosts)-ROW(Fixtures!$B$36)
   ),
   ROWS(E$17:E17)
  )
 ),"")</f>
        <v>100</v>
      </c>
      <c r="F18" s="592">
        <f t="array" aca="1" ref="F18" ca="1">IFERROR(
 INDEX(FixtureRebCosts,
  SMALL(
   IF(
    FixtureInclude="x",
    ROW(FixtureRebCosts)-ROW(Fixtures!$B$36)
   ),
   ROWS(F$17:F17)
  )
 ),"")</f>
        <v>0</v>
      </c>
      <c r="G18" s="592">
        <f t="array" aca="1" ref="G18" ca="1">IFERROR(
 INDEX(FixtureMaintCosts,
  SMALL(
   IF(
    FixtureInclude="x",
    ROW(FixtureMaintCosts)-ROW(Fixtures!$B$36)
   ),
   ROWS(G$17:G17)
  )
 ),"")</f>
        <v>25</v>
      </c>
      <c r="H18" s="593">
        <f t="array" aca="1" ref="H18" ca="1">IFERROR(
 INDEX(FixtureMaintInf,
  SMALL(
   IF(
    FixtureInclude="x",
    ROW(FixtureMaintInf)-ROW(Fixtures!$B$36)
   ),
   ROWS(H$17:H17)
  )
 ),"")</f>
        <v>0.02</v>
      </c>
    </row>
    <row r="19" spans="1:8" s="558" customFormat="1">
      <c r="A19" s="590" t="str">
        <f t="shared" si="0"/>
        <v>Upgrade 2</v>
      </c>
      <c r="B19" s="591" t="str">
        <f t="array" aca="1" ref="B19" ca="1">IFERROR(
 INDEX(FixtureNames,
  SMALL(
   IF(
    FixtureInclude="x",
    ROW(FixtureNames)-ROW(Fixtures!$B$36)
   ),
   ROWS(B$17:B18)
  )
 ),"")</f>
        <v>ATB2_60B_SINGLE</v>
      </c>
      <c r="C19" s="591">
        <f t="array" aca="1" ref="C19" ca="1">IFERROR(
 INDEX(FixtureWatts,
  SMALL(
   IF(
    FixtureInclude="x",
    ROW(FixtureWatts)-ROW(Fixtures!$B$36)
   ),
   ROWS(C$17:C18)
  )
 ),"")</f>
        <v>134</v>
      </c>
      <c r="D19" s="592">
        <f t="array" aca="1" ref="D19" ca="1">IFERROR(
 INDEX(FixtureEqCosts,
  SMALL(
   IF(
    FixtureInclude="x",
    ROW(FixtureEqCosts)-ROW(Fixtures!$B$36)
   ),
   ROWS(D$17:D18)
  )
 ),"")</f>
        <v>500</v>
      </c>
      <c r="E19" s="592">
        <f t="array" aca="1" ref="E19" ca="1">IFERROR(
 INDEX(FixtureInstCosts,
  SMALL(
   IF(
    FixtureInclude="x",
    ROW(FixtureInstCosts)-ROW(Fixtures!$B$36)
   ),
   ROWS(E$17:E18)
  )
 ),"")</f>
        <v>100</v>
      </c>
      <c r="F19" s="592">
        <f t="array" aca="1" ref="F19" ca="1">IFERROR(
 INDEX(FixtureRebCosts,
  SMALL(
   IF(
    FixtureInclude="x",
    ROW(FixtureRebCosts)-ROW(Fixtures!$B$36)
   ),
   ROWS(F$17:F18)
  )
 ),"")</f>
        <v>0</v>
      </c>
      <c r="G19" s="592">
        <f t="array" aca="1" ref="G19" ca="1">IFERROR(
 INDEX(FixtureMaintCosts,
  SMALL(
   IF(
    FixtureInclude="x",
    ROW(FixtureMaintCosts)-ROW(Fixtures!$B$36)
   ),
   ROWS(G$17:G18)
  )
 ),"")</f>
        <v>25</v>
      </c>
      <c r="H19" s="593">
        <f t="array" aca="1" ref="H19" ca="1">IFERROR(
 INDEX(FixtureMaintInf,
  SMALL(
   IF(
    FixtureInclude="x",
    ROW(FixtureMaintInf)-ROW(Fixtures!$B$36)
   ),
   ROWS(H$17:H18)
  )
 ),"")</f>
        <v>0.02</v>
      </c>
    </row>
    <row r="20" spans="1:8" s="558" customFormat="1">
      <c r="A20" s="590" t="str">
        <f t="shared" si="0"/>
        <v>Upgrade 3</v>
      </c>
      <c r="B20" s="591" t="str">
        <f t="array" aca="1" ref="B20" ca="1">IFERROR(
 INDEX(FixtureNames,
  SMALL(
   IF(
    FixtureInclude="x",
    ROW(FixtureNames)-ROW(Fixtures!$B$36)
   ),
   ROWS(B$17:B19)
  )
 ),"")</f>
        <v/>
      </c>
      <c r="C20" s="591" t="str">
        <f t="array" aca="1" ref="C20" ca="1">IFERROR(
 INDEX(FixtureWatts,
  SMALL(
   IF(
    FixtureInclude="x",
    ROW(FixtureWatts)-ROW(Fixtures!$B$36)
   ),
   ROWS(C$17:C19)
  )
 ),"")</f>
        <v/>
      </c>
      <c r="D20" s="592" t="str">
        <f t="array" aca="1" ref="D20" ca="1">IFERROR(
 INDEX(FixtureEqCosts,
  SMALL(
   IF(
    FixtureInclude="x",
    ROW(FixtureEqCosts)-ROW(Fixtures!$B$36)
   ),
   ROWS(D$17:D19)
  )
 ),"")</f>
        <v/>
      </c>
      <c r="E20" s="592" t="str">
        <f t="array" aca="1" ref="E20" ca="1">IFERROR(
 INDEX(FixtureInstCosts,
  SMALL(
   IF(
    FixtureInclude="x",
    ROW(FixtureInstCosts)-ROW(Fixtures!$B$36)
   ),
   ROWS(E$17:E19)
  )
 ),"")</f>
        <v/>
      </c>
      <c r="F20" s="592" t="str">
        <f t="array" aca="1" ref="F20" ca="1">IFERROR(
 INDEX(FixtureRebCosts,
  SMALL(
   IF(
    FixtureInclude="x",
    ROW(FixtureRebCosts)-ROW(Fixtures!$B$36)
   ),
   ROWS(F$17:F19)
  )
 ),"")</f>
        <v/>
      </c>
      <c r="G20" s="592" t="str">
        <f t="array" aca="1" ref="G20" ca="1">IFERROR(
 INDEX(FixtureMaintCosts,
  SMALL(
   IF(
    FixtureInclude="x",
    ROW(FixtureMaintCosts)-ROW(Fixtures!$B$36)
   ),
   ROWS(G$17:G19)
  )
 ),"")</f>
        <v/>
      </c>
      <c r="H20" s="593" t="str">
        <f t="array" aca="1" ref="H20" ca="1">IFERROR(
 INDEX(FixtureMaintInf,
  SMALL(
   IF(
    FixtureInclude="x",
    ROW(FixtureMaintInf)-ROW(Fixtures!$B$36)
   ),
   ROWS(H$17:H19)
  )
 ),"")</f>
        <v/>
      </c>
    </row>
    <row r="21" spans="1:8" s="558" customFormat="1">
      <c r="A21" s="590" t="str">
        <f t="shared" si="0"/>
        <v>Upgrade 4</v>
      </c>
      <c r="B21" s="591" t="str">
        <f t="array" aca="1" ref="B21" ca="1">IFERROR(
 INDEX(FixtureNames,
  SMALL(
   IF(
    FixtureInclude="x",
    ROW(FixtureNames)-ROW(Fixtures!$B$36)
   ),
   ROWS(B$17:B20)
  )
 ),"")</f>
        <v/>
      </c>
      <c r="C21" s="591" t="str">
        <f t="array" aca="1" ref="C21" ca="1">IFERROR(
 INDEX(FixtureWatts,
  SMALL(
   IF(
    FixtureInclude="x",
    ROW(FixtureWatts)-ROW(Fixtures!$B$36)
   ),
   ROWS(C$17:C20)
  )
 ),"")</f>
        <v/>
      </c>
      <c r="D21" s="592" t="str">
        <f t="array" aca="1" ref="D21" ca="1">IFERROR(
 INDEX(FixtureEqCosts,
  SMALL(
   IF(
    FixtureInclude="x",
    ROW(FixtureEqCosts)-ROW(Fixtures!$B$36)
   ),
   ROWS(D$17:D20)
  )
 ),"")</f>
        <v/>
      </c>
      <c r="E21" s="592" t="str">
        <f t="array" aca="1" ref="E21" ca="1">IFERROR(
 INDEX(FixtureInstCosts,
  SMALL(
   IF(
    FixtureInclude="x",
    ROW(FixtureInstCosts)-ROW(Fixtures!$B$36)
   ),
   ROWS(E$17:E20)
  )
 ),"")</f>
        <v/>
      </c>
      <c r="F21" s="592" t="str">
        <f t="array" aca="1" ref="F21" ca="1">IFERROR(
 INDEX(FixtureRebCosts,
  SMALL(
   IF(
    FixtureInclude="x",
    ROW(FixtureRebCosts)-ROW(Fixtures!$B$36)
   ),
   ROWS(F$17:F20)
  )
 ),"")</f>
        <v/>
      </c>
      <c r="G21" s="592" t="str">
        <f t="array" aca="1" ref="G21" ca="1">IFERROR(
 INDEX(FixtureMaintCosts,
  SMALL(
   IF(
    FixtureInclude="x",
    ROW(FixtureMaintCosts)-ROW(Fixtures!$B$36)
   ),
   ROWS(G$17:G20)
  )
 ),"")</f>
        <v/>
      </c>
      <c r="H21" s="593" t="str">
        <f t="array" aca="1" ref="H21" ca="1">IFERROR(
 INDEX(FixtureMaintInf,
  SMALL(
   IF(
    FixtureInclude="x",
    ROW(FixtureMaintInf)-ROW(Fixtures!$B$36)
   ),
   ROWS(H$17:H20)
  )
 ),"")</f>
        <v/>
      </c>
    </row>
    <row r="22" spans="1:8" s="558" customFormat="1">
      <c r="A22" s="590" t="str">
        <f t="shared" si="0"/>
        <v>Upgrade 5</v>
      </c>
      <c r="B22" s="591" t="str">
        <f t="array" aca="1" ref="B22" ca="1">IFERROR(
 INDEX(FixtureNames,
  SMALL(
   IF(
    FixtureInclude="x",
    ROW(FixtureNames)-ROW(Fixtures!$B$36)
   ),
   ROWS(B$17:B21)
  )
 ),"")</f>
        <v/>
      </c>
      <c r="C22" s="591" t="str">
        <f t="array" aca="1" ref="C22" ca="1">IFERROR(
 INDEX(FixtureWatts,
  SMALL(
   IF(
    FixtureInclude="x",
    ROW(FixtureWatts)-ROW(Fixtures!$B$36)
   ),
   ROWS(C$17:C21)
  )
 ),"")</f>
        <v/>
      </c>
      <c r="D22" s="592" t="str">
        <f t="array" aca="1" ref="D22" ca="1">IFERROR(
 INDEX(FixtureEqCosts,
  SMALL(
   IF(
    FixtureInclude="x",
    ROW(FixtureEqCosts)-ROW(Fixtures!$B$36)
   ),
   ROWS(D$17:D21)
  )
 ),"")</f>
        <v/>
      </c>
      <c r="E22" s="592" t="str">
        <f t="array" aca="1" ref="E22" ca="1">IFERROR(
 INDEX(FixtureInstCosts,
  SMALL(
   IF(
    FixtureInclude="x",
    ROW(FixtureInstCosts)-ROW(Fixtures!$B$36)
   ),
   ROWS(E$17:E21)
  )
 ),"")</f>
        <v/>
      </c>
      <c r="F22" s="592" t="str">
        <f t="array" aca="1" ref="F22" ca="1">IFERROR(
 INDEX(FixtureRebCosts,
  SMALL(
   IF(
    FixtureInclude="x",
    ROW(FixtureRebCosts)-ROW(Fixtures!$B$36)
   ),
   ROWS(F$17:F21)
  )
 ),"")</f>
        <v/>
      </c>
      <c r="G22" s="592" t="str">
        <f t="array" aca="1" ref="G22" ca="1">IFERROR(
 INDEX(FixtureMaintCosts,
  SMALL(
   IF(
    FixtureInclude="x",
    ROW(FixtureMaintCosts)-ROW(Fixtures!$B$36)
   ),
   ROWS(G$17:G21)
  )
 ),"")</f>
        <v/>
      </c>
      <c r="H22" s="593" t="str">
        <f t="array" aca="1" ref="H22" ca="1">IFERROR(
 INDEX(FixtureMaintInf,
  SMALL(
   IF(
    FixtureInclude="x",
    ROW(FixtureMaintInf)-ROW(Fixtures!$B$36)
   ),
   ROWS(H$17:H21)
  )
 ),"")</f>
        <v/>
      </c>
    </row>
    <row r="23" spans="1:8" s="558" customFormat="1">
      <c r="A23" s="590" t="str">
        <f t="shared" si="0"/>
        <v>Upgrade 6</v>
      </c>
      <c r="B23" s="591" t="str">
        <f t="array" aca="1" ref="B23" ca="1">IFERROR(
 INDEX(FixtureNames,
  SMALL(
   IF(
    FixtureInclude="x",
    ROW(FixtureNames)-ROW(Fixtures!$B$36)
   ),
   ROWS(B$17:B22)
  )
 ),"")</f>
        <v/>
      </c>
      <c r="C23" s="591" t="str">
        <f t="array" aca="1" ref="C23" ca="1">IFERROR(
 INDEX(FixtureWatts,
  SMALL(
   IF(
    FixtureInclude="x",
    ROW(FixtureWatts)-ROW(Fixtures!$B$36)
   ),
   ROWS(C$17:C22)
  )
 ),"")</f>
        <v/>
      </c>
      <c r="D23" s="592" t="str">
        <f t="array" aca="1" ref="D23" ca="1">IFERROR(
 INDEX(FixtureEqCosts,
  SMALL(
   IF(
    FixtureInclude="x",
    ROW(FixtureEqCosts)-ROW(Fixtures!$B$36)
   ),
   ROWS(D$17:D22)
  )
 ),"")</f>
        <v/>
      </c>
      <c r="E23" s="592" t="str">
        <f t="array" aca="1" ref="E23" ca="1">IFERROR(
 INDEX(FixtureInstCosts,
  SMALL(
   IF(
    FixtureInclude="x",
    ROW(FixtureInstCosts)-ROW(Fixtures!$B$36)
   ),
   ROWS(E$17:E22)
  )
 ),"")</f>
        <v/>
      </c>
      <c r="F23" s="592" t="str">
        <f t="array" aca="1" ref="F23" ca="1">IFERROR(
 INDEX(FixtureRebCosts,
  SMALL(
   IF(
    FixtureInclude="x",
    ROW(FixtureRebCosts)-ROW(Fixtures!$B$36)
   ),
   ROWS(F$17:F22)
  )
 ),"")</f>
        <v/>
      </c>
      <c r="G23" s="592" t="str">
        <f t="array" aca="1" ref="G23" ca="1">IFERROR(
 INDEX(FixtureMaintCosts,
  SMALL(
   IF(
    FixtureInclude="x",
    ROW(FixtureMaintCosts)-ROW(Fixtures!$B$36)
   ),
   ROWS(G$17:G22)
  )
 ),"")</f>
        <v/>
      </c>
      <c r="H23" s="593" t="str">
        <f t="array" aca="1" ref="H23" ca="1">IFERROR(
 INDEX(FixtureMaintInf,
  SMALL(
   IF(
    FixtureInclude="x",
    ROW(FixtureMaintInf)-ROW(Fixtures!$B$36)
   ),
   ROWS(H$17:H22)
  )
 ),"")</f>
        <v/>
      </c>
    </row>
    <row r="24" spans="1:8" s="558" customFormat="1">
      <c r="A24" s="590" t="str">
        <f t="shared" si="0"/>
        <v>Upgrade 7</v>
      </c>
      <c r="B24" s="591" t="str">
        <f t="array" aca="1" ref="B24" ca="1">IFERROR(
 INDEX(FixtureNames,
  SMALL(
   IF(
    FixtureInclude="x",
    ROW(FixtureNames)-ROW(Fixtures!$B$36)
   ),
   ROWS(B$17:B23)
  )
 ),"")</f>
        <v/>
      </c>
      <c r="C24" s="591" t="str">
        <f t="array" aca="1" ref="C24" ca="1">IFERROR(
 INDEX(FixtureWatts,
  SMALL(
   IF(
    FixtureInclude="x",
    ROW(FixtureWatts)-ROW(Fixtures!$B$36)
   ),
   ROWS(C$17:C23)
  )
 ),"")</f>
        <v/>
      </c>
      <c r="D24" s="592" t="str">
        <f t="array" aca="1" ref="D24" ca="1">IFERROR(
 INDEX(FixtureEqCosts,
  SMALL(
   IF(
    FixtureInclude="x",
    ROW(FixtureEqCosts)-ROW(Fixtures!$B$36)
   ),
   ROWS(D$17:D23)
  )
 ),"")</f>
        <v/>
      </c>
      <c r="E24" s="592" t="str">
        <f t="array" aca="1" ref="E24" ca="1">IFERROR(
 INDEX(FixtureInstCosts,
  SMALL(
   IF(
    FixtureInclude="x",
    ROW(FixtureInstCosts)-ROW(Fixtures!$B$36)
   ),
   ROWS(E$17:E23)
  )
 ),"")</f>
        <v/>
      </c>
      <c r="F24" s="592" t="str">
        <f t="array" aca="1" ref="F24" ca="1">IFERROR(
 INDEX(FixtureRebCosts,
  SMALL(
   IF(
    FixtureInclude="x",
    ROW(FixtureRebCosts)-ROW(Fixtures!$B$36)
   ),
   ROWS(F$17:F23)
  )
 ),"")</f>
        <v/>
      </c>
      <c r="G24" s="592" t="str">
        <f t="array" aca="1" ref="G24" ca="1">IFERROR(
 INDEX(FixtureMaintCosts,
  SMALL(
   IF(
    FixtureInclude="x",
    ROW(FixtureMaintCosts)-ROW(Fixtures!$B$36)
   ),
   ROWS(G$17:G23)
  )
 ),"")</f>
        <v/>
      </c>
      <c r="H24" s="593" t="str">
        <f t="array" aca="1" ref="H24" ca="1">IFERROR(
 INDEX(FixtureMaintInf,
  SMALL(
   IF(
    FixtureInclude="x",
    ROW(FixtureMaintInf)-ROW(Fixtures!$B$36)
   ),
   ROWS(H$17:H23)
  )
 ),"")</f>
        <v/>
      </c>
    </row>
    <row r="25" spans="1:8" s="558" customFormat="1">
      <c r="A25" s="590" t="str">
        <f t="shared" si="0"/>
        <v>Upgrade 8</v>
      </c>
      <c r="B25" s="591" t="str">
        <f t="array" aca="1" ref="B25" ca="1">IFERROR(
 INDEX(FixtureNames,
  SMALL(
   IF(
    FixtureInclude="x",
    ROW(FixtureNames)-ROW(Fixtures!$B$36)
   ),
   ROWS(B$17:B24)
  )
 ),"")</f>
        <v/>
      </c>
      <c r="C25" s="591" t="str">
        <f t="array" aca="1" ref="C25" ca="1">IFERROR(
 INDEX(FixtureWatts,
  SMALL(
   IF(
    FixtureInclude="x",
    ROW(FixtureWatts)-ROW(Fixtures!$B$36)
   ),
   ROWS(C$17:C24)
  )
 ),"")</f>
        <v/>
      </c>
      <c r="D25" s="592" t="str">
        <f t="array" aca="1" ref="D25" ca="1">IFERROR(
 INDEX(FixtureEqCosts,
  SMALL(
   IF(
    FixtureInclude="x",
    ROW(FixtureEqCosts)-ROW(Fixtures!$B$36)
   ),
   ROWS(D$17:D24)
  )
 ),"")</f>
        <v/>
      </c>
      <c r="E25" s="592" t="str">
        <f t="array" aca="1" ref="E25" ca="1">IFERROR(
 INDEX(FixtureInstCosts,
  SMALL(
   IF(
    FixtureInclude="x",
    ROW(FixtureInstCosts)-ROW(Fixtures!$B$36)
   ),
   ROWS(E$17:E24)
  )
 ),"")</f>
        <v/>
      </c>
      <c r="F25" s="592" t="str">
        <f t="array" aca="1" ref="F25" ca="1">IFERROR(
 INDEX(FixtureRebCosts,
  SMALL(
   IF(
    FixtureInclude="x",
    ROW(FixtureRebCosts)-ROW(Fixtures!$B$36)
   ),
   ROWS(F$17:F24)
  )
 ),"")</f>
        <v/>
      </c>
      <c r="G25" s="592" t="str">
        <f t="array" aca="1" ref="G25" ca="1">IFERROR(
 INDEX(FixtureMaintCosts,
  SMALL(
   IF(
    FixtureInclude="x",
    ROW(FixtureMaintCosts)-ROW(Fixtures!$B$36)
   ),
   ROWS(G$17:G24)
  )
 ),"")</f>
        <v/>
      </c>
      <c r="H25" s="593" t="str">
        <f t="array" aca="1" ref="H25" ca="1">IFERROR(
 INDEX(FixtureMaintInf,
  SMALL(
   IF(
    FixtureInclude="x",
    ROW(FixtureMaintInf)-ROW(Fixtures!$B$36)
   ),
   ROWS(H$17:H24)
  )
 ),"")</f>
        <v/>
      </c>
    </row>
    <row r="26" spans="1:8" s="558" customFormat="1">
      <c r="A26" s="590" t="str">
        <f t="shared" si="0"/>
        <v>Upgrade 9</v>
      </c>
      <c r="B26" s="591" t="str">
        <f t="array" aca="1" ref="B26" ca="1">IFERROR(
 INDEX(FixtureNames,
  SMALL(
   IF(
    FixtureInclude="x",
    ROW(FixtureNames)-ROW(Fixtures!$B$36)
   ),
   ROWS(B$17:B25)
  )
 ),"")</f>
        <v/>
      </c>
      <c r="C26" s="591" t="str">
        <f t="array" aca="1" ref="C26" ca="1">IFERROR(
 INDEX(FixtureWatts,
  SMALL(
   IF(
    FixtureInclude="x",
    ROW(FixtureWatts)-ROW(Fixtures!$B$36)
   ),
   ROWS(C$17:C25)
  )
 ),"")</f>
        <v/>
      </c>
      <c r="D26" s="592" t="str">
        <f t="array" aca="1" ref="D26" ca="1">IFERROR(
 INDEX(FixtureEqCosts,
  SMALL(
   IF(
    FixtureInclude="x",
    ROW(FixtureEqCosts)-ROW(Fixtures!$B$36)
   ),
   ROWS(D$17:D25)
  )
 ),"")</f>
        <v/>
      </c>
      <c r="E26" s="592" t="str">
        <f t="array" aca="1" ref="E26" ca="1">IFERROR(
 INDEX(FixtureInstCosts,
  SMALL(
   IF(
    FixtureInclude="x",
    ROW(FixtureInstCosts)-ROW(Fixtures!$B$36)
   ),
   ROWS(E$17:E25)
  )
 ),"")</f>
        <v/>
      </c>
      <c r="F26" s="592" t="str">
        <f t="array" aca="1" ref="F26" ca="1">IFERROR(
 INDEX(FixtureRebCosts,
  SMALL(
   IF(
    FixtureInclude="x",
    ROW(FixtureRebCosts)-ROW(Fixtures!$B$36)
   ),
   ROWS(F$17:F25)
  )
 ),"")</f>
        <v/>
      </c>
      <c r="G26" s="592" t="str">
        <f t="array" aca="1" ref="G26" ca="1">IFERROR(
 INDEX(FixtureMaintCosts,
  SMALL(
   IF(
    FixtureInclude="x",
    ROW(FixtureMaintCosts)-ROW(Fixtures!$B$36)
   ),
   ROWS(G$17:G25)
  )
 ),"")</f>
        <v/>
      </c>
      <c r="H26" s="593" t="str">
        <f t="array" aca="1" ref="H26" ca="1">IFERROR(
 INDEX(FixtureMaintInf,
  SMALL(
   IF(
    FixtureInclude="x",
    ROW(FixtureMaintInf)-ROW(Fixtures!$B$36)
   ),
   ROWS(H$17:H25)
  )
 ),"")</f>
        <v/>
      </c>
    </row>
    <row r="27" spans="1:8" s="558" customFormat="1">
      <c r="A27" s="590" t="str">
        <f t="shared" si="0"/>
        <v>Upgrade 10</v>
      </c>
      <c r="B27" s="591" t="str">
        <f t="array" aca="1" ref="B27" ca="1">IFERROR(
 INDEX(FixtureNames,
  SMALL(
   IF(
    FixtureInclude="x",
    ROW(FixtureNames)-ROW(Fixtures!$B$36)
   ),
   ROWS(B$17:B26)
  )
 ),"")</f>
        <v/>
      </c>
      <c r="C27" s="591" t="str">
        <f t="array" aca="1" ref="C27" ca="1">IFERROR(
 INDEX(FixtureWatts,
  SMALL(
   IF(
    FixtureInclude="x",
    ROW(FixtureWatts)-ROW(Fixtures!$B$36)
   ),
   ROWS(C$17:C26)
  )
 ),"")</f>
        <v/>
      </c>
      <c r="D27" s="592" t="str">
        <f t="array" aca="1" ref="D27" ca="1">IFERROR(
 INDEX(FixtureEqCosts,
  SMALL(
   IF(
    FixtureInclude="x",
    ROW(FixtureEqCosts)-ROW(Fixtures!$B$36)
   ),
   ROWS(D$17:D26)
  )
 ),"")</f>
        <v/>
      </c>
      <c r="E27" s="592" t="str">
        <f t="array" aca="1" ref="E27" ca="1">IFERROR(
 INDEX(FixtureInstCosts,
  SMALL(
   IF(
    FixtureInclude="x",
    ROW(FixtureInstCosts)-ROW(Fixtures!$B$36)
   ),
   ROWS(E$17:E26)
  )
 ),"")</f>
        <v/>
      </c>
      <c r="F27" s="592" t="str">
        <f t="array" aca="1" ref="F27" ca="1">IFERROR(
 INDEX(FixtureRebCosts,
  SMALL(
   IF(
    FixtureInclude="x",
    ROW(FixtureRebCosts)-ROW(Fixtures!$B$36)
   ),
   ROWS(F$17:F26)
  )
 ),"")</f>
        <v/>
      </c>
      <c r="G27" s="592" t="str">
        <f t="array" aca="1" ref="G27" ca="1">IFERROR(
 INDEX(FixtureMaintCosts,
  SMALL(
   IF(
    FixtureInclude="x",
    ROW(FixtureMaintCosts)-ROW(Fixtures!$B$36)
   ),
   ROWS(G$17:G26)
  )
 ),"")</f>
        <v/>
      </c>
      <c r="H27" s="593" t="str">
        <f t="array" aca="1" ref="H27" ca="1">IFERROR(
 INDEX(FixtureMaintInf,
  SMALL(
   IF(
    FixtureInclude="x",
    ROW(FixtureMaintInf)-ROW(Fixtures!$B$36)
   ),
   ROWS(H$17:H26)
  )
 ),"")</f>
        <v/>
      </c>
    </row>
    <row r="28" spans="1:8" s="558" customFormat="1">
      <c r="A28" s="590" t="str">
        <f t="shared" si="0"/>
        <v>Upgrade 11</v>
      </c>
      <c r="B28" s="591" t="str">
        <f t="array" aca="1" ref="B28" ca="1">IFERROR(
 INDEX(FixtureNames,
  SMALL(
   IF(
    FixtureInclude="x",
    ROW(FixtureNames)-ROW(Fixtures!$B$36)
   ),
   ROWS(B$17:B27)
  )
 ),"")</f>
        <v/>
      </c>
      <c r="C28" s="591" t="str">
        <f t="array" aca="1" ref="C28" ca="1">IFERROR(
 INDEX(FixtureWatts,
  SMALL(
   IF(
    FixtureInclude="x",
    ROW(FixtureWatts)-ROW(Fixtures!$B$36)
   ),
   ROWS(C$17:C27)
  )
 ),"")</f>
        <v/>
      </c>
      <c r="D28" s="592" t="str">
        <f t="array" aca="1" ref="D28" ca="1">IFERROR(
 INDEX(FixtureEqCosts,
  SMALL(
   IF(
    FixtureInclude="x",
    ROW(FixtureEqCosts)-ROW(Fixtures!$B$36)
   ),
   ROWS(D$17:D27)
  )
 ),"")</f>
        <v/>
      </c>
      <c r="E28" s="592" t="str">
        <f t="array" aca="1" ref="E28" ca="1">IFERROR(
 INDEX(FixtureInstCosts,
  SMALL(
   IF(
    FixtureInclude="x",
    ROW(FixtureInstCosts)-ROW(Fixtures!$B$36)
   ),
   ROWS(E$17:E27)
  )
 ),"")</f>
        <v/>
      </c>
      <c r="F28" s="592" t="str">
        <f t="array" aca="1" ref="F28" ca="1">IFERROR(
 INDEX(FixtureRebCosts,
  SMALL(
   IF(
    FixtureInclude="x",
    ROW(FixtureRebCosts)-ROW(Fixtures!$B$36)
   ),
   ROWS(F$17:F27)
  )
 ),"")</f>
        <v/>
      </c>
      <c r="G28" s="592" t="str">
        <f t="array" aca="1" ref="G28" ca="1">IFERROR(
 INDEX(FixtureMaintCosts,
  SMALL(
   IF(
    FixtureInclude="x",
    ROW(FixtureMaintCosts)-ROW(Fixtures!$B$36)
   ),
   ROWS(G$17:G27)
  )
 ),"")</f>
        <v/>
      </c>
      <c r="H28" s="593" t="str">
        <f t="array" aca="1" ref="H28" ca="1">IFERROR(
 INDEX(FixtureMaintInf,
  SMALL(
   IF(
    FixtureInclude="x",
    ROW(FixtureMaintInf)-ROW(Fixtures!$B$36)
   ),
   ROWS(H$17:H27)
  )
 ),"")</f>
        <v/>
      </c>
    </row>
    <row r="29" spans="1:8" s="558" customFormat="1">
      <c r="A29" s="590" t="str">
        <f t="shared" si="0"/>
        <v>Upgrade 12</v>
      </c>
      <c r="B29" s="591" t="str">
        <f t="array" aca="1" ref="B29" ca="1">IFERROR(
 INDEX(FixtureNames,
  SMALL(
   IF(
    FixtureInclude="x",
    ROW(FixtureNames)-ROW(Fixtures!$B$36)
   ),
   ROWS(B$17:B28)
  )
 ),"")</f>
        <v/>
      </c>
      <c r="C29" s="591" t="str">
        <f t="array" aca="1" ref="C29" ca="1">IFERROR(
 INDEX(FixtureWatts,
  SMALL(
   IF(
    FixtureInclude="x",
    ROW(FixtureWatts)-ROW(Fixtures!$B$36)
   ),
   ROWS(C$17:C28)
  )
 ),"")</f>
        <v/>
      </c>
      <c r="D29" s="592" t="str">
        <f t="array" aca="1" ref="D29" ca="1">IFERROR(
 INDEX(FixtureEqCosts,
  SMALL(
   IF(
    FixtureInclude="x",
    ROW(FixtureEqCosts)-ROW(Fixtures!$B$36)
   ),
   ROWS(D$17:D28)
  )
 ),"")</f>
        <v/>
      </c>
      <c r="E29" s="592" t="str">
        <f t="array" aca="1" ref="E29" ca="1">IFERROR(
 INDEX(FixtureInstCosts,
  SMALL(
   IF(
    FixtureInclude="x",
    ROW(FixtureInstCosts)-ROW(Fixtures!$B$36)
   ),
   ROWS(E$17:E28)
  )
 ),"")</f>
        <v/>
      </c>
      <c r="F29" s="592" t="str">
        <f t="array" aca="1" ref="F29" ca="1">IFERROR(
 INDEX(FixtureRebCosts,
  SMALL(
   IF(
    FixtureInclude="x",
    ROW(FixtureRebCosts)-ROW(Fixtures!$B$36)
   ),
   ROWS(F$17:F28)
  )
 ),"")</f>
        <v/>
      </c>
      <c r="G29" s="592" t="str">
        <f t="array" aca="1" ref="G29" ca="1">IFERROR(
 INDEX(FixtureMaintCosts,
  SMALL(
   IF(
    FixtureInclude="x",
    ROW(FixtureMaintCosts)-ROW(Fixtures!$B$36)
   ),
   ROWS(G$17:G28)
  )
 ),"")</f>
        <v/>
      </c>
      <c r="H29" s="593" t="str">
        <f t="array" aca="1" ref="H29" ca="1">IFERROR(
 INDEX(FixtureMaintInf,
  SMALL(
   IF(
    FixtureInclude="x",
    ROW(FixtureMaintInf)-ROW(Fixtures!$B$36)
   ),
   ROWS(H$17:H28)
  )
 ),"")</f>
        <v/>
      </c>
    </row>
    <row r="30" spans="1:8" s="558" customFormat="1">
      <c r="A30" s="590" t="str">
        <f t="shared" si="0"/>
        <v>Upgrade 13</v>
      </c>
      <c r="B30" s="591" t="str">
        <f t="array" aca="1" ref="B30" ca="1">IFERROR(
 INDEX(FixtureNames,
  SMALL(
   IF(
    FixtureInclude="x",
    ROW(FixtureNames)-ROW(Fixtures!$B$36)
   ),
   ROWS(B$17:B29)
  )
 ),"")</f>
        <v/>
      </c>
      <c r="C30" s="591" t="str">
        <f t="array" aca="1" ref="C30" ca="1">IFERROR(
 INDEX(FixtureWatts,
  SMALL(
   IF(
    FixtureInclude="x",
    ROW(FixtureWatts)-ROW(Fixtures!$B$36)
   ),
   ROWS(C$17:C29)
  )
 ),"")</f>
        <v/>
      </c>
      <c r="D30" s="592" t="str">
        <f t="array" aca="1" ref="D30" ca="1">IFERROR(
 INDEX(FixtureEqCosts,
  SMALL(
   IF(
    FixtureInclude="x",
    ROW(FixtureEqCosts)-ROW(Fixtures!$B$36)
   ),
   ROWS(D$17:D29)
  )
 ),"")</f>
        <v/>
      </c>
      <c r="E30" s="592" t="str">
        <f t="array" aca="1" ref="E30" ca="1">IFERROR(
 INDEX(FixtureInstCosts,
  SMALL(
   IF(
    FixtureInclude="x",
    ROW(FixtureInstCosts)-ROW(Fixtures!$B$36)
   ),
   ROWS(E$17:E29)
  )
 ),"")</f>
        <v/>
      </c>
      <c r="F30" s="592" t="str">
        <f t="array" aca="1" ref="F30" ca="1">IFERROR(
 INDEX(FixtureRebCosts,
  SMALL(
   IF(
    FixtureInclude="x",
    ROW(FixtureRebCosts)-ROW(Fixtures!$B$36)
   ),
   ROWS(F$17:F29)
  )
 ),"")</f>
        <v/>
      </c>
      <c r="G30" s="592" t="str">
        <f t="array" aca="1" ref="G30" ca="1">IFERROR(
 INDEX(FixtureMaintCosts,
  SMALL(
   IF(
    FixtureInclude="x",
    ROW(FixtureMaintCosts)-ROW(Fixtures!$B$36)
   ),
   ROWS(G$17:G29)
  )
 ),"")</f>
        <v/>
      </c>
      <c r="H30" s="593" t="str">
        <f t="array" aca="1" ref="H30" ca="1">IFERROR(
 INDEX(FixtureMaintInf,
  SMALL(
   IF(
    FixtureInclude="x",
    ROW(FixtureMaintInf)-ROW(Fixtures!$B$36)
   ),
   ROWS(H$17:H29)
  )
 ),"")</f>
        <v/>
      </c>
    </row>
    <row r="31" spans="1:8" s="558" customFormat="1">
      <c r="A31" s="590" t="str">
        <f t="shared" si="0"/>
        <v>Upgrade 14</v>
      </c>
      <c r="B31" s="591" t="str">
        <f t="array" aca="1" ref="B31" ca="1">IFERROR(
 INDEX(FixtureNames,
  SMALL(
   IF(
    FixtureInclude="x",
    ROW(FixtureNames)-ROW(Fixtures!$B$36)
   ),
   ROWS(B$17:B30)
  )
 ),"")</f>
        <v/>
      </c>
      <c r="C31" s="591" t="str">
        <f t="array" aca="1" ref="C31" ca="1">IFERROR(
 INDEX(FixtureWatts,
  SMALL(
   IF(
    FixtureInclude="x",
    ROW(FixtureWatts)-ROW(Fixtures!$B$36)
   ),
   ROWS(C$17:C30)
  )
 ),"")</f>
        <v/>
      </c>
      <c r="D31" s="592" t="str">
        <f t="array" aca="1" ref="D31" ca="1">IFERROR(
 INDEX(FixtureEqCosts,
  SMALL(
   IF(
    FixtureInclude="x",
    ROW(FixtureEqCosts)-ROW(Fixtures!$B$36)
   ),
   ROWS(D$17:D30)
  )
 ),"")</f>
        <v/>
      </c>
      <c r="E31" s="592" t="str">
        <f t="array" aca="1" ref="E31" ca="1">IFERROR(
 INDEX(FixtureInstCosts,
  SMALL(
   IF(
    FixtureInclude="x",
    ROW(FixtureInstCosts)-ROW(Fixtures!$B$36)
   ),
   ROWS(E$17:E30)
  )
 ),"")</f>
        <v/>
      </c>
      <c r="F31" s="592" t="str">
        <f t="array" aca="1" ref="F31" ca="1">IFERROR(
 INDEX(FixtureRebCosts,
  SMALL(
   IF(
    FixtureInclude="x",
    ROW(FixtureRebCosts)-ROW(Fixtures!$B$36)
   ),
   ROWS(F$17:F30)
  )
 ),"")</f>
        <v/>
      </c>
      <c r="G31" s="592" t="str">
        <f t="array" aca="1" ref="G31" ca="1">IFERROR(
 INDEX(FixtureMaintCosts,
  SMALL(
   IF(
    FixtureInclude="x",
    ROW(FixtureMaintCosts)-ROW(Fixtures!$B$36)
   ),
   ROWS(G$17:G30)
  )
 ),"")</f>
        <v/>
      </c>
      <c r="H31" s="593" t="str">
        <f t="array" aca="1" ref="H31" ca="1">IFERROR(
 INDEX(FixtureMaintInf,
  SMALL(
   IF(
    FixtureInclude="x",
    ROW(FixtureMaintInf)-ROW(Fixtures!$B$36)
   ),
   ROWS(H$17:H30)
  )
 ),"")</f>
        <v/>
      </c>
    </row>
    <row r="32" spans="1:8" s="558" customFormat="1">
      <c r="A32" s="590" t="str">
        <f t="shared" si="0"/>
        <v>Upgrade 15</v>
      </c>
      <c r="B32" s="591" t="str">
        <f t="array" aca="1" ref="B32" ca="1">IFERROR(
 INDEX(FixtureNames,
  SMALL(
   IF(
    FixtureInclude="x",
    ROW(FixtureNames)-ROW(Fixtures!$B$36)
   ),
   ROWS(B$17:B31)
  )
 ),"")</f>
        <v/>
      </c>
      <c r="C32" s="591" t="str">
        <f t="array" aca="1" ref="C32" ca="1">IFERROR(
 INDEX(FixtureWatts,
  SMALL(
   IF(
    FixtureInclude="x",
    ROW(FixtureWatts)-ROW(Fixtures!$B$36)
   ),
   ROWS(C$17:C31)
  )
 ),"")</f>
        <v/>
      </c>
      <c r="D32" s="592" t="str">
        <f t="array" aca="1" ref="D32" ca="1">IFERROR(
 INDEX(FixtureEqCosts,
  SMALL(
   IF(
    FixtureInclude="x",
    ROW(FixtureEqCosts)-ROW(Fixtures!$B$36)
   ),
   ROWS(D$17:D31)
  )
 ),"")</f>
        <v/>
      </c>
      <c r="E32" s="592" t="str">
        <f t="array" aca="1" ref="E32" ca="1">IFERROR(
 INDEX(FixtureInstCosts,
  SMALL(
   IF(
    FixtureInclude="x",
    ROW(FixtureInstCosts)-ROW(Fixtures!$B$36)
   ),
   ROWS(E$17:E31)
  )
 ),"")</f>
        <v/>
      </c>
      <c r="F32" s="592" t="str">
        <f t="array" aca="1" ref="F32" ca="1">IFERROR(
 INDEX(FixtureRebCosts,
  SMALL(
   IF(
    FixtureInclude="x",
    ROW(FixtureRebCosts)-ROW(Fixtures!$B$36)
   ),
   ROWS(F$17:F31)
  )
 ),"")</f>
        <v/>
      </c>
      <c r="G32" s="592" t="str">
        <f t="array" aca="1" ref="G32" ca="1">IFERROR(
 INDEX(FixtureMaintCosts,
  SMALL(
   IF(
    FixtureInclude="x",
    ROW(FixtureMaintCosts)-ROW(Fixtures!$B$36)
   ),
   ROWS(G$17:G31)
  )
 ),"")</f>
        <v/>
      </c>
      <c r="H32" s="593" t="str">
        <f t="array" aca="1" ref="H32" ca="1">IFERROR(
 INDEX(FixtureMaintInf,
  SMALL(
   IF(
    FixtureInclude="x",
    ROW(FixtureMaintInf)-ROW(Fixtures!$B$36)
   ),
   ROWS(H$17:H31)
  )
 ),"")</f>
        <v/>
      </c>
    </row>
    <row r="33" spans="1:8" s="558" customFormat="1">
      <c r="A33" s="590" t="str">
        <f t="shared" si="0"/>
        <v>Upgrade 16</v>
      </c>
      <c r="B33" s="591" t="str">
        <f t="array" aca="1" ref="B33" ca="1">IFERROR(
 INDEX(FixtureNames,
  SMALL(
   IF(
    FixtureInclude="x",
    ROW(FixtureNames)-ROW(Fixtures!$B$36)
   ),
   ROWS(B$17:B32)
  )
 ),"")</f>
        <v/>
      </c>
      <c r="C33" s="591" t="str">
        <f t="array" aca="1" ref="C33" ca="1">IFERROR(
 INDEX(FixtureWatts,
  SMALL(
   IF(
    FixtureInclude="x",
    ROW(FixtureWatts)-ROW(Fixtures!$B$36)
   ),
   ROWS(C$17:C32)
  )
 ),"")</f>
        <v/>
      </c>
      <c r="D33" s="592" t="str">
        <f t="array" aca="1" ref="D33" ca="1">IFERROR(
 INDEX(FixtureEqCosts,
  SMALL(
   IF(
    FixtureInclude="x",
    ROW(FixtureEqCosts)-ROW(Fixtures!$B$36)
   ),
   ROWS(D$17:D32)
  )
 ),"")</f>
        <v/>
      </c>
      <c r="E33" s="592" t="str">
        <f t="array" aca="1" ref="E33" ca="1">IFERROR(
 INDEX(FixtureInstCosts,
  SMALL(
   IF(
    FixtureInclude="x",
    ROW(FixtureInstCosts)-ROW(Fixtures!$B$36)
   ),
   ROWS(E$17:E32)
  )
 ),"")</f>
        <v/>
      </c>
      <c r="F33" s="592" t="str">
        <f t="array" aca="1" ref="F33" ca="1">IFERROR(
 INDEX(FixtureRebCosts,
  SMALL(
   IF(
    FixtureInclude="x",
    ROW(FixtureRebCosts)-ROW(Fixtures!$B$36)
   ),
   ROWS(F$17:F32)
  )
 ),"")</f>
        <v/>
      </c>
      <c r="G33" s="592" t="str">
        <f t="array" aca="1" ref="G33" ca="1">IFERROR(
 INDEX(FixtureMaintCosts,
  SMALL(
   IF(
    FixtureInclude="x",
    ROW(FixtureMaintCosts)-ROW(Fixtures!$B$36)
   ),
   ROWS(G$17:G32)
  )
 ),"")</f>
        <v/>
      </c>
      <c r="H33" s="593" t="str">
        <f t="array" aca="1" ref="H33" ca="1">IFERROR(
 INDEX(FixtureMaintInf,
  SMALL(
   IF(
    FixtureInclude="x",
    ROW(FixtureMaintInf)-ROW(Fixtures!$B$36)
   ),
   ROWS(H$17:H32)
  )
 ),"")</f>
        <v/>
      </c>
    </row>
    <row r="34" spans="1:8" s="558" customFormat="1">
      <c r="A34" s="590" t="str">
        <f t="shared" si="0"/>
        <v>Upgrade 17</v>
      </c>
      <c r="B34" s="591" t="str">
        <f t="array" aca="1" ref="B34" ca="1">IFERROR(
 INDEX(FixtureNames,
  SMALL(
   IF(
    FixtureInclude="x",
    ROW(FixtureNames)-ROW(Fixtures!$B$36)
   ),
   ROWS(B$17:B33)
  )
 ),"")</f>
        <v/>
      </c>
      <c r="C34" s="591" t="str">
        <f t="array" aca="1" ref="C34" ca="1">IFERROR(
 INDEX(FixtureWatts,
  SMALL(
   IF(
    FixtureInclude="x",
    ROW(FixtureWatts)-ROW(Fixtures!$B$36)
   ),
   ROWS(C$17:C33)
  )
 ),"")</f>
        <v/>
      </c>
      <c r="D34" s="592" t="str">
        <f t="array" aca="1" ref="D34" ca="1">IFERROR(
 INDEX(FixtureEqCosts,
  SMALL(
   IF(
    FixtureInclude="x",
    ROW(FixtureEqCosts)-ROW(Fixtures!$B$36)
   ),
   ROWS(D$17:D33)
  )
 ),"")</f>
        <v/>
      </c>
      <c r="E34" s="592" t="str">
        <f t="array" aca="1" ref="E34" ca="1">IFERROR(
 INDEX(FixtureInstCosts,
  SMALL(
   IF(
    FixtureInclude="x",
    ROW(FixtureInstCosts)-ROW(Fixtures!$B$36)
   ),
   ROWS(E$17:E33)
  )
 ),"")</f>
        <v/>
      </c>
      <c r="F34" s="592" t="str">
        <f t="array" aca="1" ref="F34" ca="1">IFERROR(
 INDEX(FixtureRebCosts,
  SMALL(
   IF(
    FixtureInclude="x",
    ROW(FixtureRebCosts)-ROW(Fixtures!$B$36)
   ),
   ROWS(F$17:F33)
  )
 ),"")</f>
        <v/>
      </c>
      <c r="G34" s="592" t="str">
        <f t="array" aca="1" ref="G34" ca="1">IFERROR(
 INDEX(FixtureMaintCosts,
  SMALL(
   IF(
    FixtureInclude="x",
    ROW(FixtureMaintCosts)-ROW(Fixtures!$B$36)
   ),
   ROWS(G$17:G33)
  )
 ),"")</f>
        <v/>
      </c>
      <c r="H34" s="593" t="str">
        <f t="array" aca="1" ref="H34" ca="1">IFERROR(
 INDEX(FixtureMaintInf,
  SMALL(
   IF(
    FixtureInclude="x",
    ROW(FixtureMaintInf)-ROW(Fixtures!$B$36)
   ),
   ROWS(H$17:H33)
  )
 ),"")</f>
        <v/>
      </c>
    </row>
    <row r="35" spans="1:8" s="558" customFormat="1">
      <c r="A35" s="590" t="str">
        <f t="shared" si="0"/>
        <v>Upgrade 18</v>
      </c>
      <c r="B35" s="591" t="str">
        <f t="array" aca="1" ref="B35" ca="1">IFERROR(
 INDEX(FixtureNames,
  SMALL(
   IF(
    FixtureInclude="x",
    ROW(FixtureNames)-ROW(Fixtures!$B$36)
   ),
   ROWS(B$17:B34)
  )
 ),"")</f>
        <v/>
      </c>
      <c r="C35" s="591" t="str">
        <f t="array" aca="1" ref="C35" ca="1">IFERROR(
 INDEX(FixtureWatts,
  SMALL(
   IF(
    FixtureInclude="x",
    ROW(FixtureWatts)-ROW(Fixtures!$B$36)
   ),
   ROWS(C$17:C34)
  )
 ),"")</f>
        <v/>
      </c>
      <c r="D35" s="592" t="str">
        <f t="array" aca="1" ref="D35" ca="1">IFERROR(
 INDEX(FixtureEqCosts,
  SMALL(
   IF(
    FixtureInclude="x",
    ROW(FixtureEqCosts)-ROW(Fixtures!$B$36)
   ),
   ROWS(D$17:D34)
  )
 ),"")</f>
        <v/>
      </c>
      <c r="E35" s="592" t="str">
        <f t="array" aca="1" ref="E35" ca="1">IFERROR(
 INDEX(FixtureInstCosts,
  SMALL(
   IF(
    FixtureInclude="x",
    ROW(FixtureInstCosts)-ROW(Fixtures!$B$36)
   ),
   ROWS(E$17:E34)
  )
 ),"")</f>
        <v/>
      </c>
      <c r="F35" s="592" t="str">
        <f t="array" aca="1" ref="F35" ca="1">IFERROR(
 INDEX(FixtureRebCosts,
  SMALL(
   IF(
    FixtureInclude="x",
    ROW(FixtureRebCosts)-ROW(Fixtures!$B$36)
   ),
   ROWS(F$17:F34)
  )
 ),"")</f>
        <v/>
      </c>
      <c r="G35" s="592" t="str">
        <f t="array" aca="1" ref="G35" ca="1">IFERROR(
 INDEX(FixtureMaintCosts,
  SMALL(
   IF(
    FixtureInclude="x",
    ROW(FixtureMaintCosts)-ROW(Fixtures!$B$36)
   ),
   ROWS(G$17:G34)
  )
 ),"")</f>
        <v/>
      </c>
      <c r="H35" s="593" t="str">
        <f t="array" aca="1" ref="H35" ca="1">IFERROR(
 INDEX(FixtureMaintInf,
  SMALL(
   IF(
    FixtureInclude="x",
    ROW(FixtureMaintInf)-ROW(Fixtures!$B$36)
   ),
   ROWS(H$17:H34)
  )
 ),"")</f>
        <v/>
      </c>
    </row>
    <row r="36" spans="1:8" s="558" customFormat="1">
      <c r="A36" s="590" t="str">
        <f t="shared" si="0"/>
        <v>Upgrade 19</v>
      </c>
      <c r="B36" s="591" t="str">
        <f t="array" aca="1" ref="B36" ca="1">IFERROR(
 INDEX(FixtureNames,
  SMALL(
   IF(
    FixtureInclude="x",
    ROW(FixtureNames)-ROW(Fixtures!$B$36)
   ),
   ROWS(B$17:B35)
  )
 ),"")</f>
        <v/>
      </c>
      <c r="C36" s="591" t="str">
        <f t="array" aca="1" ref="C36" ca="1">IFERROR(
 INDEX(FixtureWatts,
  SMALL(
   IF(
    FixtureInclude="x",
    ROW(FixtureWatts)-ROW(Fixtures!$B$36)
   ),
   ROWS(C$17:C35)
  )
 ),"")</f>
        <v/>
      </c>
      <c r="D36" s="592" t="str">
        <f t="array" aca="1" ref="D36" ca="1">IFERROR(
 INDEX(FixtureEqCosts,
  SMALL(
   IF(
    FixtureInclude="x",
    ROW(FixtureEqCosts)-ROW(Fixtures!$B$36)
   ),
   ROWS(D$17:D35)
  )
 ),"")</f>
        <v/>
      </c>
      <c r="E36" s="592" t="str">
        <f t="array" aca="1" ref="E36" ca="1">IFERROR(
 INDEX(FixtureInstCosts,
  SMALL(
   IF(
    FixtureInclude="x",
    ROW(FixtureInstCosts)-ROW(Fixtures!$B$36)
   ),
   ROWS(E$17:E35)
  )
 ),"")</f>
        <v/>
      </c>
      <c r="F36" s="592" t="str">
        <f t="array" aca="1" ref="F36" ca="1">IFERROR(
 INDEX(FixtureRebCosts,
  SMALL(
   IF(
    FixtureInclude="x",
    ROW(FixtureRebCosts)-ROW(Fixtures!$B$36)
   ),
   ROWS(F$17:F35)
  )
 ),"")</f>
        <v/>
      </c>
      <c r="G36" s="592" t="str">
        <f t="array" aca="1" ref="G36" ca="1">IFERROR(
 INDEX(FixtureMaintCosts,
  SMALL(
   IF(
    FixtureInclude="x",
    ROW(FixtureMaintCosts)-ROW(Fixtures!$B$36)
   ),
   ROWS(G$17:G35)
  )
 ),"")</f>
        <v/>
      </c>
      <c r="H36" s="593" t="str">
        <f t="array" aca="1" ref="H36" ca="1">IFERROR(
 INDEX(FixtureMaintInf,
  SMALL(
   IF(
    FixtureInclude="x",
    ROW(FixtureMaintInf)-ROW(Fixtures!$B$36)
   ),
   ROWS(H$17:H35)
  )
 ),"")</f>
        <v/>
      </c>
    </row>
    <row r="37" spans="1:8" s="558" customFormat="1">
      <c r="A37" s="590" t="str">
        <f t="shared" si="0"/>
        <v>Upgrade 20</v>
      </c>
      <c r="B37" s="591" t="str">
        <f t="array" aca="1" ref="B37" ca="1">IFERROR(
 INDEX(FixtureNames,
  SMALL(
   IF(
    FixtureInclude="x",
    ROW(FixtureNames)-ROW(Fixtures!$B$36)
   ),
   ROWS(B$17:B36)
  )
 ),"")</f>
        <v/>
      </c>
      <c r="C37" s="591" t="str">
        <f t="array" aca="1" ref="C37" ca="1">IFERROR(
 INDEX(FixtureWatts,
  SMALL(
   IF(
    FixtureInclude="x",
    ROW(FixtureWatts)-ROW(Fixtures!$B$36)
   ),
   ROWS(C$17:C36)
  )
 ),"")</f>
        <v/>
      </c>
      <c r="D37" s="592" t="str">
        <f t="array" aca="1" ref="D37" ca="1">IFERROR(
 INDEX(FixtureEqCosts,
  SMALL(
   IF(
    FixtureInclude="x",
    ROW(FixtureEqCosts)-ROW(Fixtures!$B$36)
   ),
   ROWS(D$17:D36)
  )
 ),"")</f>
        <v/>
      </c>
      <c r="E37" s="592" t="str">
        <f t="array" aca="1" ref="E37" ca="1">IFERROR(
 INDEX(FixtureInstCosts,
  SMALL(
   IF(
    FixtureInclude="x",
    ROW(FixtureInstCosts)-ROW(Fixtures!$B$36)
   ),
   ROWS(E$17:E36)
  )
 ),"")</f>
        <v/>
      </c>
      <c r="F37" s="592" t="str">
        <f t="array" aca="1" ref="F37" ca="1">IFERROR(
 INDEX(FixtureRebCosts,
  SMALL(
   IF(
    FixtureInclude="x",
    ROW(FixtureRebCosts)-ROW(Fixtures!$B$36)
   ),
   ROWS(F$17:F36)
  )
 ),"")</f>
        <v/>
      </c>
      <c r="G37" s="592" t="str">
        <f t="array" aca="1" ref="G37" ca="1">IFERROR(
 INDEX(FixtureMaintCosts,
  SMALL(
   IF(
    FixtureInclude="x",
    ROW(FixtureMaintCosts)-ROW(Fixtures!$B$36)
   ),
   ROWS(G$17:G36)
  )
 ),"")</f>
        <v/>
      </c>
      <c r="H37" s="593" t="str">
        <f t="array" aca="1" ref="H37" ca="1">IFERROR(
 INDEX(FixtureMaintInf,
  SMALL(
   IF(
    FixtureInclude="x",
    ROW(FixtureMaintInf)-ROW(Fixtures!$B$36)
   ),
   ROWS(H$17:H36)
  )
 ),"")</f>
        <v/>
      </c>
    </row>
    <row r="38" spans="1:8" s="558" customFormat="1">
      <c r="A38" s="590" t="str">
        <f t="shared" si="0"/>
        <v>Upgrade 21</v>
      </c>
      <c r="B38" s="591" t="str">
        <f t="array" aca="1" ref="B38" ca="1">IFERROR(
 INDEX(FixtureNames,
  SMALL(
   IF(
    FixtureInclude="x",
    ROW(FixtureNames)-ROW(Fixtures!$B$36)
   ),
   ROWS(B$17:B37)
  )
 ),"")</f>
        <v/>
      </c>
      <c r="C38" s="591" t="str">
        <f t="array" aca="1" ref="C38" ca="1">IFERROR(
 INDEX(FixtureWatts,
  SMALL(
   IF(
    FixtureInclude="x",
    ROW(FixtureWatts)-ROW(Fixtures!$B$36)
   ),
   ROWS(C$17:C37)
  )
 ),"")</f>
        <v/>
      </c>
      <c r="D38" s="592" t="str">
        <f t="array" aca="1" ref="D38" ca="1">IFERROR(
 INDEX(FixtureEqCosts,
  SMALL(
   IF(
    FixtureInclude="x",
    ROW(FixtureEqCosts)-ROW(Fixtures!$B$36)
   ),
   ROWS(D$17:D37)
  )
 ),"")</f>
        <v/>
      </c>
      <c r="E38" s="592" t="str">
        <f t="array" aca="1" ref="E38" ca="1">IFERROR(
 INDEX(FixtureInstCosts,
  SMALL(
   IF(
    FixtureInclude="x",
    ROW(FixtureInstCosts)-ROW(Fixtures!$B$36)
   ),
   ROWS(E$17:E37)
  )
 ),"")</f>
        <v/>
      </c>
      <c r="F38" s="592" t="str">
        <f t="array" aca="1" ref="F38" ca="1">IFERROR(
 INDEX(FixtureRebCosts,
  SMALL(
   IF(
    FixtureInclude="x",
    ROW(FixtureRebCosts)-ROW(Fixtures!$B$36)
   ),
   ROWS(F$17:F37)
  )
 ),"")</f>
        <v/>
      </c>
      <c r="G38" s="592" t="str">
        <f t="array" aca="1" ref="G38" ca="1">IFERROR(
 INDEX(FixtureMaintCosts,
  SMALL(
   IF(
    FixtureInclude="x",
    ROW(FixtureMaintCosts)-ROW(Fixtures!$B$36)
   ),
   ROWS(G$17:G37)
  )
 ),"")</f>
        <v/>
      </c>
      <c r="H38" s="593" t="str">
        <f t="array" aca="1" ref="H38" ca="1">IFERROR(
 INDEX(FixtureMaintInf,
  SMALL(
   IF(
    FixtureInclude="x",
    ROW(FixtureMaintInf)-ROW(Fixtures!$B$36)
   ),
   ROWS(H$17:H37)
  )
 ),"")</f>
        <v/>
      </c>
    </row>
    <row r="39" spans="1:8" s="558" customFormat="1">
      <c r="A39" s="590" t="str">
        <f t="shared" si="0"/>
        <v>Upgrade 22</v>
      </c>
      <c r="B39" s="591" t="str">
        <f t="array" aca="1" ref="B39" ca="1">IFERROR(
 INDEX(FixtureNames,
  SMALL(
   IF(
    FixtureInclude="x",
    ROW(FixtureNames)-ROW(Fixtures!$B$36)
   ),
   ROWS(B$17:B38)
  )
 ),"")</f>
        <v/>
      </c>
      <c r="C39" s="591" t="str">
        <f t="array" aca="1" ref="C39" ca="1">IFERROR(
 INDEX(FixtureWatts,
  SMALL(
   IF(
    FixtureInclude="x",
    ROW(FixtureWatts)-ROW(Fixtures!$B$36)
   ),
   ROWS(C$17:C38)
  )
 ),"")</f>
        <v/>
      </c>
      <c r="D39" s="592" t="str">
        <f t="array" aca="1" ref="D39" ca="1">IFERROR(
 INDEX(FixtureEqCosts,
  SMALL(
   IF(
    FixtureInclude="x",
    ROW(FixtureEqCosts)-ROW(Fixtures!$B$36)
   ),
   ROWS(D$17:D38)
  )
 ),"")</f>
        <v/>
      </c>
      <c r="E39" s="592" t="str">
        <f t="array" aca="1" ref="E39" ca="1">IFERROR(
 INDEX(FixtureInstCosts,
  SMALL(
   IF(
    FixtureInclude="x",
    ROW(FixtureInstCosts)-ROW(Fixtures!$B$36)
   ),
   ROWS(E$17:E38)
  )
 ),"")</f>
        <v/>
      </c>
      <c r="F39" s="592" t="str">
        <f t="array" aca="1" ref="F39" ca="1">IFERROR(
 INDEX(FixtureRebCosts,
  SMALL(
   IF(
    FixtureInclude="x",
    ROW(FixtureRebCosts)-ROW(Fixtures!$B$36)
   ),
   ROWS(F$17:F38)
  )
 ),"")</f>
        <v/>
      </c>
      <c r="G39" s="592" t="str">
        <f t="array" aca="1" ref="G39" ca="1">IFERROR(
 INDEX(FixtureMaintCosts,
  SMALL(
   IF(
    FixtureInclude="x",
    ROW(FixtureMaintCosts)-ROW(Fixtures!$B$36)
   ),
   ROWS(G$17:G38)
  )
 ),"")</f>
        <v/>
      </c>
      <c r="H39" s="593" t="str">
        <f t="array" aca="1" ref="H39" ca="1">IFERROR(
 INDEX(FixtureMaintInf,
  SMALL(
   IF(
    FixtureInclude="x",
    ROW(FixtureMaintInf)-ROW(Fixtures!$B$36)
   ),
   ROWS(H$17:H38)
  )
 ),"")</f>
        <v/>
      </c>
    </row>
    <row r="40" spans="1:8" s="558" customFormat="1">
      <c r="A40" s="590" t="str">
        <f t="shared" si="0"/>
        <v>Upgrade 23</v>
      </c>
      <c r="B40" s="591" t="str">
        <f t="array" aca="1" ref="B40" ca="1">IFERROR(
 INDEX(FixtureNames,
  SMALL(
   IF(
    FixtureInclude="x",
    ROW(FixtureNames)-ROW(Fixtures!$B$36)
   ),
   ROWS(B$17:B39)
  )
 ),"")</f>
        <v/>
      </c>
      <c r="C40" s="591" t="str">
        <f t="array" aca="1" ref="C40" ca="1">IFERROR(
 INDEX(FixtureWatts,
  SMALL(
   IF(
    FixtureInclude="x",
    ROW(FixtureWatts)-ROW(Fixtures!$B$36)
   ),
   ROWS(C$17:C39)
  )
 ),"")</f>
        <v/>
      </c>
      <c r="D40" s="592" t="str">
        <f t="array" aca="1" ref="D40" ca="1">IFERROR(
 INDEX(FixtureEqCosts,
  SMALL(
   IF(
    FixtureInclude="x",
    ROW(FixtureEqCosts)-ROW(Fixtures!$B$36)
   ),
   ROWS(D$17:D39)
  )
 ),"")</f>
        <v/>
      </c>
      <c r="E40" s="592" t="str">
        <f t="array" aca="1" ref="E40" ca="1">IFERROR(
 INDEX(FixtureInstCosts,
  SMALL(
   IF(
    FixtureInclude="x",
    ROW(FixtureInstCosts)-ROW(Fixtures!$B$36)
   ),
   ROWS(E$17:E39)
  )
 ),"")</f>
        <v/>
      </c>
      <c r="F40" s="592" t="str">
        <f t="array" aca="1" ref="F40" ca="1">IFERROR(
 INDEX(FixtureRebCosts,
  SMALL(
   IF(
    FixtureInclude="x",
    ROW(FixtureRebCosts)-ROW(Fixtures!$B$36)
   ),
   ROWS(F$17:F39)
  )
 ),"")</f>
        <v/>
      </c>
      <c r="G40" s="592" t="str">
        <f t="array" aca="1" ref="G40" ca="1">IFERROR(
 INDEX(FixtureMaintCosts,
  SMALL(
   IF(
    FixtureInclude="x",
    ROW(FixtureMaintCosts)-ROW(Fixtures!$B$36)
   ),
   ROWS(G$17:G39)
  )
 ),"")</f>
        <v/>
      </c>
      <c r="H40" s="593" t="str">
        <f t="array" aca="1" ref="H40" ca="1">IFERROR(
 INDEX(FixtureMaintInf,
  SMALL(
   IF(
    FixtureInclude="x",
    ROW(FixtureMaintInf)-ROW(Fixtures!$B$36)
   ),
   ROWS(H$17:H39)
  )
 ),"")</f>
        <v/>
      </c>
    </row>
    <row r="41" spans="1:8" s="558" customFormat="1">
      <c r="A41" s="590" t="str">
        <f t="shared" si="0"/>
        <v>Upgrade 24</v>
      </c>
      <c r="B41" s="591" t="str">
        <f t="array" aca="1" ref="B41" ca="1">IFERROR(
 INDEX(FixtureNames,
  SMALL(
   IF(
    FixtureInclude="x",
    ROW(FixtureNames)-ROW(Fixtures!$B$36)
   ),
   ROWS(B$17:B40)
  )
 ),"")</f>
        <v/>
      </c>
      <c r="C41" s="591" t="str">
        <f t="array" aca="1" ref="C41" ca="1">IFERROR(
 INDEX(FixtureWatts,
  SMALL(
   IF(
    FixtureInclude="x",
    ROW(FixtureWatts)-ROW(Fixtures!$B$36)
   ),
   ROWS(C$17:C40)
  )
 ),"")</f>
        <v/>
      </c>
      <c r="D41" s="592" t="str">
        <f t="array" aca="1" ref="D41" ca="1">IFERROR(
 INDEX(FixtureEqCosts,
  SMALL(
   IF(
    FixtureInclude="x",
    ROW(FixtureEqCosts)-ROW(Fixtures!$B$36)
   ),
   ROWS(D$17:D40)
  )
 ),"")</f>
        <v/>
      </c>
      <c r="E41" s="592" t="str">
        <f t="array" aca="1" ref="E41" ca="1">IFERROR(
 INDEX(FixtureInstCosts,
  SMALL(
   IF(
    FixtureInclude="x",
    ROW(FixtureInstCosts)-ROW(Fixtures!$B$36)
   ),
   ROWS(E$17:E40)
  )
 ),"")</f>
        <v/>
      </c>
      <c r="F41" s="592" t="str">
        <f t="array" aca="1" ref="F41" ca="1">IFERROR(
 INDEX(FixtureRebCosts,
  SMALL(
   IF(
    FixtureInclude="x",
    ROW(FixtureRebCosts)-ROW(Fixtures!$B$36)
   ),
   ROWS(F$17:F40)
  )
 ),"")</f>
        <v/>
      </c>
      <c r="G41" s="592" t="str">
        <f t="array" aca="1" ref="G41" ca="1">IFERROR(
 INDEX(FixtureMaintCosts,
  SMALL(
   IF(
    FixtureInclude="x",
    ROW(FixtureMaintCosts)-ROW(Fixtures!$B$36)
   ),
   ROWS(G$17:G40)
  )
 ),"")</f>
        <v/>
      </c>
      <c r="H41" s="593" t="str">
        <f t="array" aca="1" ref="H41" ca="1">IFERROR(
 INDEX(FixtureMaintInf,
  SMALL(
   IF(
    FixtureInclude="x",
    ROW(FixtureMaintInf)-ROW(Fixtures!$B$36)
   ),
   ROWS(H$17:H40)
  )
 ),"")</f>
        <v/>
      </c>
    </row>
    <row r="42" spans="1:8" s="558" customFormat="1">
      <c r="A42" s="590" t="str">
        <f t="shared" si="0"/>
        <v>Upgrade 25</v>
      </c>
      <c r="B42" s="591" t="str">
        <f t="array" aca="1" ref="B42" ca="1">IFERROR(
 INDEX(FixtureNames,
  SMALL(
   IF(
    FixtureInclude="x",
    ROW(FixtureNames)-ROW(Fixtures!$B$36)
   ),
   ROWS(B$17:B41)
  )
 ),"")</f>
        <v/>
      </c>
      <c r="C42" s="591" t="str">
        <f t="array" aca="1" ref="C42" ca="1">IFERROR(
 INDEX(FixtureWatts,
  SMALL(
   IF(
    FixtureInclude="x",
    ROW(FixtureWatts)-ROW(Fixtures!$B$36)
   ),
   ROWS(C$17:C41)
  )
 ),"")</f>
        <v/>
      </c>
      <c r="D42" s="592" t="str">
        <f t="array" aca="1" ref="D42" ca="1">IFERROR(
 INDEX(FixtureEqCosts,
  SMALL(
   IF(
    FixtureInclude="x",
    ROW(FixtureEqCosts)-ROW(Fixtures!$B$36)
   ),
   ROWS(D$17:D41)
  )
 ),"")</f>
        <v/>
      </c>
      <c r="E42" s="592" t="str">
        <f t="array" aca="1" ref="E42" ca="1">IFERROR(
 INDEX(FixtureInstCosts,
  SMALL(
   IF(
    FixtureInclude="x",
    ROW(FixtureInstCosts)-ROW(Fixtures!$B$36)
   ),
   ROWS(E$17:E41)
  )
 ),"")</f>
        <v/>
      </c>
      <c r="F42" s="592" t="str">
        <f t="array" aca="1" ref="F42" ca="1">IFERROR(
 INDEX(FixtureRebCosts,
  SMALL(
   IF(
    FixtureInclude="x",
    ROW(FixtureRebCosts)-ROW(Fixtures!$B$36)
   ),
   ROWS(F$17:F41)
  )
 ),"")</f>
        <v/>
      </c>
      <c r="G42" s="592" t="str">
        <f t="array" aca="1" ref="G42" ca="1">IFERROR(
 INDEX(FixtureMaintCosts,
  SMALL(
   IF(
    FixtureInclude="x",
    ROW(FixtureMaintCosts)-ROW(Fixtures!$B$36)
   ),
   ROWS(G$17:G41)
  )
 ),"")</f>
        <v/>
      </c>
      <c r="H42" s="593" t="str">
        <f t="array" aca="1" ref="H42" ca="1">IFERROR(
 INDEX(FixtureMaintInf,
  SMALL(
   IF(
    FixtureInclude="x",
    ROW(FixtureMaintInf)-ROW(Fixtures!$B$36)
   ),
   ROWS(H$17:H41)
  )
 ),"")</f>
        <v/>
      </c>
    </row>
    <row r="43" spans="1:8" s="558" customFormat="1">
      <c r="A43" s="590" t="str">
        <f t="shared" si="0"/>
        <v>Upgrade 26</v>
      </c>
      <c r="B43" s="591" t="str">
        <f t="array" aca="1" ref="B43" ca="1">IFERROR(
 INDEX(FixtureNames,
  SMALL(
   IF(
    FixtureInclude="x",
    ROW(FixtureNames)-ROW(Fixtures!$B$36)
   ),
   ROWS(B$17:B42)
  )
 ),"")</f>
        <v/>
      </c>
      <c r="C43" s="591" t="str">
        <f t="array" aca="1" ref="C43" ca="1">IFERROR(
 INDEX(FixtureWatts,
  SMALL(
   IF(
    FixtureInclude="x",
    ROW(FixtureWatts)-ROW(Fixtures!$B$36)
   ),
   ROWS(C$17:C42)
  )
 ),"")</f>
        <v/>
      </c>
      <c r="D43" s="592" t="str">
        <f t="array" aca="1" ref="D43" ca="1">IFERROR(
 INDEX(FixtureEqCosts,
  SMALL(
   IF(
    FixtureInclude="x",
    ROW(FixtureEqCosts)-ROW(Fixtures!$B$36)
   ),
   ROWS(D$17:D42)
  )
 ),"")</f>
        <v/>
      </c>
      <c r="E43" s="592" t="str">
        <f t="array" aca="1" ref="E43" ca="1">IFERROR(
 INDEX(FixtureInstCosts,
  SMALL(
   IF(
    FixtureInclude="x",
    ROW(FixtureInstCosts)-ROW(Fixtures!$B$36)
   ),
   ROWS(E$17:E42)
  )
 ),"")</f>
        <v/>
      </c>
      <c r="F43" s="592" t="str">
        <f t="array" aca="1" ref="F43" ca="1">IFERROR(
 INDEX(FixtureRebCosts,
  SMALL(
   IF(
    FixtureInclude="x",
    ROW(FixtureRebCosts)-ROW(Fixtures!$B$36)
   ),
   ROWS(F$17:F42)
  )
 ),"")</f>
        <v/>
      </c>
      <c r="G43" s="592" t="str">
        <f t="array" aca="1" ref="G43" ca="1">IFERROR(
 INDEX(FixtureMaintCosts,
  SMALL(
   IF(
    FixtureInclude="x",
    ROW(FixtureMaintCosts)-ROW(Fixtures!$B$36)
   ),
   ROWS(G$17:G42)
  )
 ),"")</f>
        <v/>
      </c>
      <c r="H43" s="593" t="str">
        <f t="array" aca="1" ref="H43" ca="1">IFERROR(
 INDEX(FixtureMaintInf,
  SMALL(
   IF(
    FixtureInclude="x",
    ROW(FixtureMaintInf)-ROW(Fixtures!$B$36)
   ),
   ROWS(H$17:H42)
  )
 ),"")</f>
        <v/>
      </c>
    </row>
    <row r="44" spans="1:8" s="558" customFormat="1">
      <c r="A44" s="590" t="str">
        <f t="shared" si="0"/>
        <v>Upgrade 27</v>
      </c>
      <c r="B44" s="591" t="str">
        <f t="array" aca="1" ref="B44" ca="1">IFERROR(
 INDEX(FixtureNames,
  SMALL(
   IF(
    FixtureInclude="x",
    ROW(FixtureNames)-ROW(Fixtures!$B$36)
   ),
   ROWS(B$17:B43)
  )
 ),"")</f>
        <v/>
      </c>
      <c r="C44" s="591" t="str">
        <f t="array" aca="1" ref="C44" ca="1">IFERROR(
 INDEX(FixtureWatts,
  SMALL(
   IF(
    FixtureInclude="x",
    ROW(FixtureWatts)-ROW(Fixtures!$B$36)
   ),
   ROWS(C$17:C43)
  )
 ),"")</f>
        <v/>
      </c>
      <c r="D44" s="592" t="str">
        <f t="array" aca="1" ref="D44" ca="1">IFERROR(
 INDEX(FixtureEqCosts,
  SMALL(
   IF(
    FixtureInclude="x",
    ROW(FixtureEqCosts)-ROW(Fixtures!$B$36)
   ),
   ROWS(D$17:D43)
  )
 ),"")</f>
        <v/>
      </c>
      <c r="E44" s="592" t="str">
        <f t="array" aca="1" ref="E44" ca="1">IFERROR(
 INDEX(FixtureInstCosts,
  SMALL(
   IF(
    FixtureInclude="x",
    ROW(FixtureInstCosts)-ROW(Fixtures!$B$36)
   ),
   ROWS(E$17:E43)
  )
 ),"")</f>
        <v/>
      </c>
      <c r="F44" s="592" t="str">
        <f t="array" aca="1" ref="F44" ca="1">IFERROR(
 INDEX(FixtureRebCosts,
  SMALL(
   IF(
    FixtureInclude="x",
    ROW(FixtureRebCosts)-ROW(Fixtures!$B$36)
   ),
   ROWS(F$17:F43)
  )
 ),"")</f>
        <v/>
      </c>
      <c r="G44" s="592" t="str">
        <f t="array" aca="1" ref="G44" ca="1">IFERROR(
 INDEX(FixtureMaintCosts,
  SMALL(
   IF(
    FixtureInclude="x",
    ROW(FixtureMaintCosts)-ROW(Fixtures!$B$36)
   ),
   ROWS(G$17:G43)
  )
 ),"")</f>
        <v/>
      </c>
      <c r="H44" s="593" t="str">
        <f t="array" aca="1" ref="H44" ca="1">IFERROR(
 INDEX(FixtureMaintInf,
  SMALL(
   IF(
    FixtureInclude="x",
    ROW(FixtureMaintInf)-ROW(Fixtures!$B$36)
   ),
   ROWS(H$17:H43)
  )
 ),"")</f>
        <v/>
      </c>
    </row>
    <row r="45" spans="1:8" s="558" customFormat="1">
      <c r="A45" s="590" t="str">
        <f t="shared" si="0"/>
        <v>Upgrade 28</v>
      </c>
      <c r="B45" s="591" t="str">
        <f t="array" aca="1" ref="B45" ca="1">IFERROR(
 INDEX(FixtureNames,
  SMALL(
   IF(
    FixtureInclude="x",
    ROW(FixtureNames)-ROW(Fixtures!$B$36)
   ),
   ROWS(B$17:B44)
  )
 ),"")</f>
        <v/>
      </c>
      <c r="C45" s="591" t="str">
        <f t="array" aca="1" ref="C45" ca="1">IFERROR(
 INDEX(FixtureWatts,
  SMALL(
   IF(
    FixtureInclude="x",
    ROW(FixtureWatts)-ROW(Fixtures!$B$36)
   ),
   ROWS(C$17:C44)
  )
 ),"")</f>
        <v/>
      </c>
      <c r="D45" s="592" t="str">
        <f t="array" aca="1" ref="D45" ca="1">IFERROR(
 INDEX(FixtureEqCosts,
  SMALL(
   IF(
    FixtureInclude="x",
    ROW(FixtureEqCosts)-ROW(Fixtures!$B$36)
   ),
   ROWS(D$17:D44)
  )
 ),"")</f>
        <v/>
      </c>
      <c r="E45" s="592" t="str">
        <f t="array" aca="1" ref="E45" ca="1">IFERROR(
 INDEX(FixtureInstCosts,
  SMALL(
   IF(
    FixtureInclude="x",
    ROW(FixtureInstCosts)-ROW(Fixtures!$B$36)
   ),
   ROWS(E$17:E44)
  )
 ),"")</f>
        <v/>
      </c>
      <c r="F45" s="592" t="str">
        <f t="array" aca="1" ref="F45" ca="1">IFERROR(
 INDEX(FixtureRebCosts,
  SMALL(
   IF(
    FixtureInclude="x",
    ROW(FixtureRebCosts)-ROW(Fixtures!$B$36)
   ),
   ROWS(F$17:F44)
  )
 ),"")</f>
        <v/>
      </c>
      <c r="G45" s="592" t="str">
        <f t="array" aca="1" ref="G45" ca="1">IFERROR(
 INDEX(FixtureMaintCosts,
  SMALL(
   IF(
    FixtureInclude="x",
    ROW(FixtureMaintCosts)-ROW(Fixtures!$B$36)
   ),
   ROWS(G$17:G44)
  )
 ),"")</f>
        <v/>
      </c>
      <c r="H45" s="593" t="str">
        <f t="array" aca="1" ref="H45" ca="1">IFERROR(
 INDEX(FixtureMaintInf,
  SMALL(
   IF(
    FixtureInclude="x",
    ROW(FixtureMaintInf)-ROW(Fixtures!$B$36)
   ),
   ROWS(H$17:H44)
  )
 ),"")</f>
        <v/>
      </c>
    </row>
    <row r="46" spans="1:8" s="558" customFormat="1">
      <c r="A46" s="590" t="str">
        <f t="shared" si="0"/>
        <v>Upgrade 29</v>
      </c>
      <c r="B46" s="591" t="str">
        <f t="array" aca="1" ref="B46" ca="1">IFERROR(
 INDEX(FixtureNames,
  SMALL(
   IF(
    FixtureInclude="x",
    ROW(FixtureNames)-ROW(Fixtures!$B$36)
   ),
   ROWS(B$17:B45)
  )
 ),"")</f>
        <v/>
      </c>
      <c r="C46" s="591" t="str">
        <f t="array" aca="1" ref="C46" ca="1">IFERROR(
 INDEX(FixtureWatts,
  SMALL(
   IF(
    FixtureInclude="x",
    ROW(FixtureWatts)-ROW(Fixtures!$B$36)
   ),
   ROWS(C$17:C45)
  )
 ),"")</f>
        <v/>
      </c>
      <c r="D46" s="592" t="str">
        <f t="array" aca="1" ref="D46" ca="1">IFERROR(
 INDEX(FixtureEqCosts,
  SMALL(
   IF(
    FixtureInclude="x",
    ROW(FixtureEqCosts)-ROW(Fixtures!$B$36)
   ),
   ROWS(D$17:D45)
  )
 ),"")</f>
        <v/>
      </c>
      <c r="E46" s="592" t="str">
        <f t="array" aca="1" ref="E46" ca="1">IFERROR(
 INDEX(FixtureInstCosts,
  SMALL(
   IF(
    FixtureInclude="x",
    ROW(FixtureInstCosts)-ROW(Fixtures!$B$36)
   ),
   ROWS(E$17:E45)
  )
 ),"")</f>
        <v/>
      </c>
      <c r="F46" s="592" t="str">
        <f t="array" aca="1" ref="F46" ca="1">IFERROR(
 INDEX(FixtureRebCosts,
  SMALL(
   IF(
    FixtureInclude="x",
    ROW(FixtureRebCosts)-ROW(Fixtures!$B$36)
   ),
   ROWS(F$17:F45)
  )
 ),"")</f>
        <v/>
      </c>
      <c r="G46" s="592" t="str">
        <f t="array" aca="1" ref="G46" ca="1">IFERROR(
 INDEX(FixtureMaintCosts,
  SMALL(
   IF(
    FixtureInclude="x",
    ROW(FixtureMaintCosts)-ROW(Fixtures!$B$36)
   ),
   ROWS(G$17:G45)
  )
 ),"")</f>
        <v/>
      </c>
      <c r="H46" s="593" t="str">
        <f t="array" aca="1" ref="H46" ca="1">IFERROR(
 INDEX(FixtureMaintInf,
  SMALL(
   IF(
    FixtureInclude="x",
    ROW(FixtureMaintInf)-ROW(Fixtures!$B$36)
   ),
   ROWS(H$17:H45)
  )
 ),"")</f>
        <v/>
      </c>
    </row>
    <row r="47" spans="1:8" s="558" customFormat="1">
      <c r="A47" s="590" t="str">
        <f t="shared" si="0"/>
        <v>Upgrade 30</v>
      </c>
      <c r="B47" s="591" t="str">
        <f t="array" aca="1" ref="B47" ca="1">IFERROR(
 INDEX(FixtureNames,
  SMALL(
   IF(
    FixtureInclude="x",
    ROW(FixtureNames)-ROW(Fixtures!$B$36)
   ),
   ROWS(B$17:B46)
  )
 ),"")</f>
        <v/>
      </c>
      <c r="C47" s="591" t="str">
        <f t="array" aca="1" ref="C47" ca="1">IFERROR(
 INDEX(FixtureWatts,
  SMALL(
   IF(
    FixtureInclude="x",
    ROW(FixtureWatts)-ROW(Fixtures!$B$36)
   ),
   ROWS(C$17:C46)
  )
 ),"")</f>
        <v/>
      </c>
      <c r="D47" s="592" t="str">
        <f t="array" aca="1" ref="D47" ca="1">IFERROR(
 INDEX(FixtureEqCosts,
  SMALL(
   IF(
    FixtureInclude="x",
    ROW(FixtureEqCosts)-ROW(Fixtures!$B$36)
   ),
   ROWS(D$17:D46)
  )
 ),"")</f>
        <v/>
      </c>
      <c r="E47" s="592" t="str">
        <f t="array" aca="1" ref="E47" ca="1">IFERROR(
 INDEX(FixtureInstCosts,
  SMALL(
   IF(
    FixtureInclude="x",
    ROW(FixtureInstCosts)-ROW(Fixtures!$B$36)
   ),
   ROWS(E$17:E46)
  )
 ),"")</f>
        <v/>
      </c>
      <c r="F47" s="592" t="str">
        <f t="array" aca="1" ref="F47" ca="1">IFERROR(
 INDEX(FixtureRebCosts,
  SMALL(
   IF(
    FixtureInclude="x",
    ROW(FixtureRebCosts)-ROW(Fixtures!$B$36)
   ),
   ROWS(F$17:F46)
  )
 ),"")</f>
        <v/>
      </c>
      <c r="G47" s="592" t="str">
        <f t="array" aca="1" ref="G47" ca="1">IFERROR(
 INDEX(FixtureMaintCosts,
  SMALL(
   IF(
    FixtureInclude="x",
    ROW(FixtureMaintCosts)-ROW(Fixtures!$B$36)
   ),
   ROWS(G$17:G46)
  )
 ),"")</f>
        <v/>
      </c>
      <c r="H47" s="593" t="str">
        <f t="array" aca="1" ref="H47" ca="1">IFERROR(
 INDEX(FixtureMaintInf,
  SMALL(
   IF(
    FixtureInclude="x",
    ROW(FixtureMaintInf)-ROW(Fixtures!$B$36)
   ),
   ROWS(H$17:H46)
  )
 ),"")</f>
        <v/>
      </c>
    </row>
    <row r="48" spans="1:8" s="558" customFormat="1">
      <c r="A48" s="590" t="str">
        <f t="shared" si="0"/>
        <v>Upgrade 31</v>
      </c>
      <c r="B48" s="591" t="str">
        <f t="array" aca="1" ref="B48" ca="1">IFERROR(
 INDEX(FixtureNames,
  SMALL(
   IF(
    FixtureInclude="x",
    ROW(FixtureNames)-ROW(Fixtures!$B$36)
   ),
   ROWS(B$17:B47)
  )
 ),"")</f>
        <v/>
      </c>
      <c r="C48" s="591" t="str">
        <f t="array" aca="1" ref="C48" ca="1">IFERROR(
 INDEX(FixtureWatts,
  SMALL(
   IF(
    FixtureInclude="x",
    ROW(FixtureWatts)-ROW(Fixtures!$B$36)
   ),
   ROWS(C$17:C47)
  )
 ),"")</f>
        <v/>
      </c>
      <c r="D48" s="592" t="str">
        <f t="array" aca="1" ref="D48" ca="1">IFERROR(
 INDEX(FixtureEqCosts,
  SMALL(
   IF(
    FixtureInclude="x",
    ROW(FixtureEqCosts)-ROW(Fixtures!$B$36)
   ),
   ROWS(D$17:D47)
  )
 ),"")</f>
        <v/>
      </c>
      <c r="E48" s="592" t="str">
        <f t="array" aca="1" ref="E48" ca="1">IFERROR(
 INDEX(FixtureInstCosts,
  SMALL(
   IF(
    FixtureInclude="x",
    ROW(FixtureInstCosts)-ROW(Fixtures!$B$36)
   ),
   ROWS(E$17:E47)
  )
 ),"")</f>
        <v/>
      </c>
      <c r="F48" s="592" t="str">
        <f t="array" aca="1" ref="F48" ca="1">IFERROR(
 INDEX(FixtureRebCosts,
  SMALL(
   IF(
    FixtureInclude="x",
    ROW(FixtureRebCosts)-ROW(Fixtures!$B$36)
   ),
   ROWS(F$17:F47)
  )
 ),"")</f>
        <v/>
      </c>
      <c r="G48" s="592" t="str">
        <f t="array" aca="1" ref="G48" ca="1">IFERROR(
 INDEX(FixtureMaintCosts,
  SMALL(
   IF(
    FixtureInclude="x",
    ROW(FixtureMaintCosts)-ROW(Fixtures!$B$36)
   ),
   ROWS(G$17:G47)
  )
 ),"")</f>
        <v/>
      </c>
      <c r="H48" s="593" t="str">
        <f t="array" aca="1" ref="H48" ca="1">IFERROR(
 INDEX(FixtureMaintInf,
  SMALL(
   IF(
    FixtureInclude="x",
    ROW(FixtureMaintInf)-ROW(Fixtures!$B$36)
   ),
   ROWS(H$17:H47)
  )
 ),"")</f>
        <v/>
      </c>
    </row>
    <row r="49" spans="1:8" s="558" customFormat="1">
      <c r="A49" s="590" t="str">
        <f t="shared" si="0"/>
        <v>Upgrade 32</v>
      </c>
      <c r="B49" s="591" t="str">
        <f t="array" aca="1" ref="B49" ca="1">IFERROR(
 INDEX(FixtureNames,
  SMALL(
   IF(
    FixtureInclude="x",
    ROW(FixtureNames)-ROW(Fixtures!$B$36)
   ),
   ROWS(B$17:B48)
  )
 ),"")</f>
        <v/>
      </c>
      <c r="C49" s="591" t="str">
        <f t="array" aca="1" ref="C49" ca="1">IFERROR(
 INDEX(FixtureWatts,
  SMALL(
   IF(
    FixtureInclude="x",
    ROW(FixtureWatts)-ROW(Fixtures!$B$36)
   ),
   ROWS(C$17:C48)
  )
 ),"")</f>
        <v/>
      </c>
      <c r="D49" s="592" t="str">
        <f t="array" aca="1" ref="D49" ca="1">IFERROR(
 INDEX(FixtureEqCosts,
  SMALL(
   IF(
    FixtureInclude="x",
    ROW(FixtureEqCosts)-ROW(Fixtures!$B$36)
   ),
   ROWS(D$17:D48)
  )
 ),"")</f>
        <v/>
      </c>
      <c r="E49" s="592" t="str">
        <f t="array" aca="1" ref="E49" ca="1">IFERROR(
 INDEX(FixtureInstCosts,
  SMALL(
   IF(
    FixtureInclude="x",
    ROW(FixtureInstCosts)-ROW(Fixtures!$B$36)
   ),
   ROWS(E$17:E48)
  )
 ),"")</f>
        <v/>
      </c>
      <c r="F49" s="592" t="str">
        <f t="array" aca="1" ref="F49" ca="1">IFERROR(
 INDEX(FixtureRebCosts,
  SMALL(
   IF(
    FixtureInclude="x",
    ROW(FixtureRebCosts)-ROW(Fixtures!$B$36)
   ),
   ROWS(F$17:F48)
  )
 ),"")</f>
        <v/>
      </c>
      <c r="G49" s="592" t="str">
        <f t="array" aca="1" ref="G49" ca="1">IFERROR(
 INDEX(FixtureMaintCosts,
  SMALL(
   IF(
    FixtureInclude="x",
    ROW(FixtureMaintCosts)-ROW(Fixtures!$B$36)
   ),
   ROWS(G$17:G48)
  )
 ),"")</f>
        <v/>
      </c>
      <c r="H49" s="593" t="str">
        <f t="array" aca="1" ref="H49" ca="1">IFERROR(
 INDEX(FixtureMaintInf,
  SMALL(
   IF(
    FixtureInclude="x",
    ROW(FixtureMaintInf)-ROW(Fixtures!$B$36)
   ),
   ROWS(H$17:H48)
  )
 ),"")</f>
        <v/>
      </c>
    </row>
    <row r="50" spans="1:8" s="558" customFormat="1">
      <c r="A50" s="590" t="str">
        <f t="shared" ref="A50:A81" si="1">tUpgrade &amp;" " &amp; ROW($A50)- ROW($A$17)</f>
        <v>Upgrade 33</v>
      </c>
      <c r="B50" s="591" t="str">
        <f t="array" aca="1" ref="B50" ca="1">IFERROR(
 INDEX(FixtureNames,
  SMALL(
   IF(
    FixtureInclude="x",
    ROW(FixtureNames)-ROW(Fixtures!$B$36)
   ),
   ROWS(B$17:B49)
  )
 ),"")</f>
        <v/>
      </c>
      <c r="C50" s="591" t="str">
        <f t="array" aca="1" ref="C50" ca="1">IFERROR(
 INDEX(FixtureWatts,
  SMALL(
   IF(
    FixtureInclude="x",
    ROW(FixtureWatts)-ROW(Fixtures!$B$36)
   ),
   ROWS(C$17:C49)
  )
 ),"")</f>
        <v/>
      </c>
      <c r="D50" s="592" t="str">
        <f t="array" aca="1" ref="D50" ca="1">IFERROR(
 INDEX(FixtureEqCosts,
  SMALL(
   IF(
    FixtureInclude="x",
    ROW(FixtureEqCosts)-ROW(Fixtures!$B$36)
   ),
   ROWS(D$17:D49)
  )
 ),"")</f>
        <v/>
      </c>
      <c r="E50" s="592" t="str">
        <f t="array" aca="1" ref="E50" ca="1">IFERROR(
 INDEX(FixtureInstCosts,
  SMALL(
   IF(
    FixtureInclude="x",
    ROW(FixtureInstCosts)-ROW(Fixtures!$B$36)
   ),
   ROWS(E$17:E49)
  )
 ),"")</f>
        <v/>
      </c>
      <c r="F50" s="592" t="str">
        <f t="array" aca="1" ref="F50" ca="1">IFERROR(
 INDEX(FixtureRebCosts,
  SMALL(
   IF(
    FixtureInclude="x",
    ROW(FixtureRebCosts)-ROW(Fixtures!$B$36)
   ),
   ROWS(F$17:F49)
  )
 ),"")</f>
        <v/>
      </c>
      <c r="G50" s="592" t="str">
        <f t="array" aca="1" ref="G50" ca="1">IFERROR(
 INDEX(FixtureMaintCosts,
  SMALL(
   IF(
    FixtureInclude="x",
    ROW(FixtureMaintCosts)-ROW(Fixtures!$B$36)
   ),
   ROWS(G$17:G49)
  )
 ),"")</f>
        <v/>
      </c>
      <c r="H50" s="593" t="str">
        <f t="array" aca="1" ref="H50" ca="1">IFERROR(
 INDEX(FixtureMaintInf,
  SMALL(
   IF(
    FixtureInclude="x",
    ROW(FixtureMaintInf)-ROW(Fixtures!$B$36)
   ),
   ROWS(H$17:H49)
  )
 ),"")</f>
        <v/>
      </c>
    </row>
    <row r="51" spans="1:8" s="558" customFormat="1">
      <c r="A51" s="590" t="str">
        <f t="shared" si="1"/>
        <v>Upgrade 34</v>
      </c>
      <c r="B51" s="591" t="str">
        <f t="array" aca="1" ref="B51" ca="1">IFERROR(
 INDEX(FixtureNames,
  SMALL(
   IF(
    FixtureInclude="x",
    ROW(FixtureNames)-ROW(Fixtures!$B$36)
   ),
   ROWS(B$17:B50)
  )
 ),"")</f>
        <v/>
      </c>
      <c r="C51" s="591" t="str">
        <f t="array" aca="1" ref="C51" ca="1">IFERROR(
 INDEX(FixtureWatts,
  SMALL(
   IF(
    FixtureInclude="x",
    ROW(FixtureWatts)-ROW(Fixtures!$B$36)
   ),
   ROWS(C$17:C50)
  )
 ),"")</f>
        <v/>
      </c>
      <c r="D51" s="592" t="str">
        <f t="array" aca="1" ref="D51" ca="1">IFERROR(
 INDEX(FixtureEqCosts,
  SMALL(
   IF(
    FixtureInclude="x",
    ROW(FixtureEqCosts)-ROW(Fixtures!$B$36)
   ),
   ROWS(D$17:D50)
  )
 ),"")</f>
        <v/>
      </c>
      <c r="E51" s="592" t="str">
        <f t="array" aca="1" ref="E51" ca="1">IFERROR(
 INDEX(FixtureInstCosts,
  SMALL(
   IF(
    FixtureInclude="x",
    ROW(FixtureInstCosts)-ROW(Fixtures!$B$36)
   ),
   ROWS(E$17:E50)
  )
 ),"")</f>
        <v/>
      </c>
      <c r="F51" s="592" t="str">
        <f t="array" aca="1" ref="F51" ca="1">IFERROR(
 INDEX(FixtureRebCosts,
  SMALL(
   IF(
    FixtureInclude="x",
    ROW(FixtureRebCosts)-ROW(Fixtures!$B$36)
   ),
   ROWS(F$17:F50)
  )
 ),"")</f>
        <v/>
      </c>
      <c r="G51" s="592" t="str">
        <f t="array" aca="1" ref="G51" ca="1">IFERROR(
 INDEX(FixtureMaintCosts,
  SMALL(
   IF(
    FixtureInclude="x",
    ROW(FixtureMaintCosts)-ROW(Fixtures!$B$36)
   ),
   ROWS(G$17:G50)
  )
 ),"")</f>
        <v/>
      </c>
      <c r="H51" s="593" t="str">
        <f t="array" aca="1" ref="H51" ca="1">IFERROR(
 INDEX(FixtureMaintInf,
  SMALL(
   IF(
    FixtureInclude="x",
    ROW(FixtureMaintInf)-ROW(Fixtures!$B$36)
   ),
   ROWS(H$17:H50)
  )
 ),"")</f>
        <v/>
      </c>
    </row>
    <row r="52" spans="1:8" s="558" customFormat="1">
      <c r="A52" s="590" t="str">
        <f t="shared" si="1"/>
        <v>Upgrade 35</v>
      </c>
      <c r="B52" s="591" t="str">
        <f t="array" aca="1" ref="B52" ca="1">IFERROR(
 INDEX(FixtureNames,
  SMALL(
   IF(
    FixtureInclude="x",
    ROW(FixtureNames)-ROW(Fixtures!$B$36)
   ),
   ROWS(B$17:B51)
  )
 ),"")</f>
        <v/>
      </c>
      <c r="C52" s="591" t="str">
        <f t="array" aca="1" ref="C52" ca="1">IFERROR(
 INDEX(FixtureWatts,
  SMALL(
   IF(
    FixtureInclude="x",
    ROW(FixtureWatts)-ROW(Fixtures!$B$36)
   ),
   ROWS(C$17:C51)
  )
 ),"")</f>
        <v/>
      </c>
      <c r="D52" s="592" t="str">
        <f t="array" aca="1" ref="D52" ca="1">IFERROR(
 INDEX(FixtureEqCosts,
  SMALL(
   IF(
    FixtureInclude="x",
    ROW(FixtureEqCosts)-ROW(Fixtures!$B$36)
   ),
   ROWS(D$17:D51)
  )
 ),"")</f>
        <v/>
      </c>
      <c r="E52" s="592" t="str">
        <f t="array" aca="1" ref="E52" ca="1">IFERROR(
 INDEX(FixtureInstCosts,
  SMALL(
   IF(
    FixtureInclude="x",
    ROW(FixtureInstCosts)-ROW(Fixtures!$B$36)
   ),
   ROWS(E$17:E51)
  )
 ),"")</f>
        <v/>
      </c>
      <c r="F52" s="592" t="str">
        <f t="array" aca="1" ref="F52" ca="1">IFERROR(
 INDEX(FixtureRebCosts,
  SMALL(
   IF(
    FixtureInclude="x",
    ROW(FixtureRebCosts)-ROW(Fixtures!$B$36)
   ),
   ROWS(F$17:F51)
  )
 ),"")</f>
        <v/>
      </c>
      <c r="G52" s="592" t="str">
        <f t="array" aca="1" ref="G52" ca="1">IFERROR(
 INDEX(FixtureMaintCosts,
  SMALL(
   IF(
    FixtureInclude="x",
    ROW(FixtureMaintCosts)-ROW(Fixtures!$B$36)
   ),
   ROWS(G$17:G51)
  )
 ),"")</f>
        <v/>
      </c>
      <c r="H52" s="593" t="str">
        <f t="array" aca="1" ref="H52" ca="1">IFERROR(
 INDEX(FixtureMaintInf,
  SMALL(
   IF(
    FixtureInclude="x",
    ROW(FixtureMaintInf)-ROW(Fixtures!$B$36)
   ),
   ROWS(H$17:H51)
  )
 ),"")</f>
        <v/>
      </c>
    </row>
    <row r="53" spans="1:8" s="558" customFormat="1">
      <c r="A53" s="590" t="str">
        <f t="shared" si="1"/>
        <v>Upgrade 36</v>
      </c>
      <c r="B53" s="591" t="str">
        <f t="array" aca="1" ref="B53" ca="1">IFERROR(
 INDEX(FixtureNames,
  SMALL(
   IF(
    FixtureInclude="x",
    ROW(FixtureNames)-ROW(Fixtures!$B$36)
   ),
   ROWS(B$17:B52)
  )
 ),"")</f>
        <v/>
      </c>
      <c r="C53" s="591" t="str">
        <f t="array" aca="1" ref="C53" ca="1">IFERROR(
 INDEX(FixtureWatts,
  SMALL(
   IF(
    FixtureInclude="x",
    ROW(FixtureWatts)-ROW(Fixtures!$B$36)
   ),
   ROWS(C$17:C52)
  )
 ),"")</f>
        <v/>
      </c>
      <c r="D53" s="592" t="str">
        <f t="array" aca="1" ref="D53" ca="1">IFERROR(
 INDEX(FixtureEqCosts,
  SMALL(
   IF(
    FixtureInclude="x",
    ROW(FixtureEqCosts)-ROW(Fixtures!$B$36)
   ),
   ROWS(D$17:D52)
  )
 ),"")</f>
        <v/>
      </c>
      <c r="E53" s="592" t="str">
        <f t="array" aca="1" ref="E53" ca="1">IFERROR(
 INDEX(FixtureInstCosts,
  SMALL(
   IF(
    FixtureInclude="x",
    ROW(FixtureInstCosts)-ROW(Fixtures!$B$36)
   ),
   ROWS(E$17:E52)
  )
 ),"")</f>
        <v/>
      </c>
      <c r="F53" s="592" t="str">
        <f t="array" aca="1" ref="F53" ca="1">IFERROR(
 INDEX(FixtureRebCosts,
  SMALL(
   IF(
    FixtureInclude="x",
    ROW(FixtureRebCosts)-ROW(Fixtures!$B$36)
   ),
   ROWS(F$17:F52)
  )
 ),"")</f>
        <v/>
      </c>
      <c r="G53" s="592" t="str">
        <f t="array" aca="1" ref="G53" ca="1">IFERROR(
 INDEX(FixtureMaintCosts,
  SMALL(
   IF(
    FixtureInclude="x",
    ROW(FixtureMaintCosts)-ROW(Fixtures!$B$36)
   ),
   ROWS(G$17:G52)
  )
 ),"")</f>
        <v/>
      </c>
      <c r="H53" s="593" t="str">
        <f t="array" aca="1" ref="H53" ca="1">IFERROR(
 INDEX(FixtureMaintInf,
  SMALL(
   IF(
    FixtureInclude="x",
    ROW(FixtureMaintInf)-ROW(Fixtures!$B$36)
   ),
   ROWS(H$17:H52)
  )
 ),"")</f>
        <v/>
      </c>
    </row>
    <row r="54" spans="1:8" s="558" customFormat="1">
      <c r="A54" s="590" t="str">
        <f t="shared" si="1"/>
        <v>Upgrade 37</v>
      </c>
      <c r="B54" s="591" t="str">
        <f t="array" aca="1" ref="B54" ca="1">IFERROR(
 INDEX(FixtureNames,
  SMALL(
   IF(
    FixtureInclude="x",
    ROW(FixtureNames)-ROW(Fixtures!$B$36)
   ),
   ROWS(B$17:B53)
  )
 ),"")</f>
        <v/>
      </c>
      <c r="C54" s="591" t="str">
        <f t="array" aca="1" ref="C54" ca="1">IFERROR(
 INDEX(FixtureWatts,
  SMALL(
   IF(
    FixtureInclude="x",
    ROW(FixtureWatts)-ROW(Fixtures!$B$36)
   ),
   ROWS(C$17:C53)
  )
 ),"")</f>
        <v/>
      </c>
      <c r="D54" s="592" t="str">
        <f t="array" aca="1" ref="D54" ca="1">IFERROR(
 INDEX(FixtureEqCosts,
  SMALL(
   IF(
    FixtureInclude="x",
    ROW(FixtureEqCosts)-ROW(Fixtures!$B$36)
   ),
   ROWS(D$17:D53)
  )
 ),"")</f>
        <v/>
      </c>
      <c r="E54" s="592" t="str">
        <f t="array" aca="1" ref="E54" ca="1">IFERROR(
 INDEX(FixtureInstCosts,
  SMALL(
   IF(
    FixtureInclude="x",
    ROW(FixtureInstCosts)-ROW(Fixtures!$B$36)
   ),
   ROWS(E$17:E53)
  )
 ),"")</f>
        <v/>
      </c>
      <c r="F54" s="592" t="str">
        <f t="array" aca="1" ref="F54" ca="1">IFERROR(
 INDEX(FixtureRebCosts,
  SMALL(
   IF(
    FixtureInclude="x",
    ROW(FixtureRebCosts)-ROW(Fixtures!$B$36)
   ),
   ROWS(F$17:F53)
  )
 ),"")</f>
        <v/>
      </c>
      <c r="G54" s="592" t="str">
        <f t="array" aca="1" ref="G54" ca="1">IFERROR(
 INDEX(FixtureMaintCosts,
  SMALL(
   IF(
    FixtureInclude="x",
    ROW(FixtureMaintCosts)-ROW(Fixtures!$B$36)
   ),
   ROWS(G$17:G53)
  )
 ),"")</f>
        <v/>
      </c>
      <c r="H54" s="593" t="str">
        <f t="array" aca="1" ref="H54" ca="1">IFERROR(
 INDEX(FixtureMaintInf,
  SMALL(
   IF(
    FixtureInclude="x",
    ROW(FixtureMaintInf)-ROW(Fixtures!$B$36)
   ),
   ROWS(H$17:H53)
  )
 ),"")</f>
        <v/>
      </c>
    </row>
    <row r="55" spans="1:8" s="558" customFormat="1">
      <c r="A55" s="590" t="str">
        <f t="shared" si="1"/>
        <v>Upgrade 38</v>
      </c>
      <c r="B55" s="591" t="str">
        <f t="array" aca="1" ref="B55" ca="1">IFERROR(
 INDEX(FixtureNames,
  SMALL(
   IF(
    FixtureInclude="x",
    ROW(FixtureNames)-ROW(Fixtures!$B$36)
   ),
   ROWS(B$17:B54)
  )
 ),"")</f>
        <v/>
      </c>
      <c r="C55" s="591" t="str">
        <f t="array" aca="1" ref="C55" ca="1">IFERROR(
 INDEX(FixtureWatts,
  SMALL(
   IF(
    FixtureInclude="x",
    ROW(FixtureWatts)-ROW(Fixtures!$B$36)
   ),
   ROWS(C$17:C54)
  )
 ),"")</f>
        <v/>
      </c>
      <c r="D55" s="592" t="str">
        <f t="array" aca="1" ref="D55" ca="1">IFERROR(
 INDEX(FixtureEqCosts,
  SMALL(
   IF(
    FixtureInclude="x",
    ROW(FixtureEqCosts)-ROW(Fixtures!$B$36)
   ),
   ROWS(D$17:D54)
  )
 ),"")</f>
        <v/>
      </c>
      <c r="E55" s="592" t="str">
        <f t="array" aca="1" ref="E55" ca="1">IFERROR(
 INDEX(FixtureInstCosts,
  SMALL(
   IF(
    FixtureInclude="x",
    ROW(FixtureInstCosts)-ROW(Fixtures!$B$36)
   ),
   ROWS(E$17:E54)
  )
 ),"")</f>
        <v/>
      </c>
      <c r="F55" s="592" t="str">
        <f t="array" aca="1" ref="F55" ca="1">IFERROR(
 INDEX(FixtureRebCosts,
  SMALL(
   IF(
    FixtureInclude="x",
    ROW(FixtureRebCosts)-ROW(Fixtures!$B$36)
   ),
   ROWS(F$17:F54)
  )
 ),"")</f>
        <v/>
      </c>
      <c r="G55" s="592" t="str">
        <f t="array" aca="1" ref="G55" ca="1">IFERROR(
 INDEX(FixtureMaintCosts,
  SMALL(
   IF(
    FixtureInclude="x",
    ROW(FixtureMaintCosts)-ROW(Fixtures!$B$36)
   ),
   ROWS(G$17:G54)
  )
 ),"")</f>
        <v/>
      </c>
      <c r="H55" s="593" t="str">
        <f t="array" aca="1" ref="H55" ca="1">IFERROR(
 INDEX(FixtureMaintInf,
  SMALL(
   IF(
    FixtureInclude="x",
    ROW(FixtureMaintInf)-ROW(Fixtures!$B$36)
   ),
   ROWS(H$17:H54)
  )
 ),"")</f>
        <v/>
      </c>
    </row>
    <row r="56" spans="1:8" s="558" customFormat="1">
      <c r="A56" s="590" t="str">
        <f t="shared" si="1"/>
        <v>Upgrade 39</v>
      </c>
      <c r="B56" s="591" t="str">
        <f t="array" aca="1" ref="B56" ca="1">IFERROR(
 INDEX(FixtureNames,
  SMALL(
   IF(
    FixtureInclude="x",
    ROW(FixtureNames)-ROW(Fixtures!$B$36)
   ),
   ROWS(B$17:B55)
  )
 ),"")</f>
        <v/>
      </c>
      <c r="C56" s="591" t="str">
        <f t="array" aca="1" ref="C56" ca="1">IFERROR(
 INDEX(FixtureWatts,
  SMALL(
   IF(
    FixtureInclude="x",
    ROW(FixtureWatts)-ROW(Fixtures!$B$36)
   ),
   ROWS(C$17:C55)
  )
 ),"")</f>
        <v/>
      </c>
      <c r="D56" s="592" t="str">
        <f t="array" aca="1" ref="D56" ca="1">IFERROR(
 INDEX(FixtureEqCosts,
  SMALL(
   IF(
    FixtureInclude="x",
    ROW(FixtureEqCosts)-ROW(Fixtures!$B$36)
   ),
   ROWS(D$17:D55)
  )
 ),"")</f>
        <v/>
      </c>
      <c r="E56" s="592" t="str">
        <f t="array" aca="1" ref="E56" ca="1">IFERROR(
 INDEX(FixtureInstCosts,
  SMALL(
   IF(
    FixtureInclude="x",
    ROW(FixtureInstCosts)-ROW(Fixtures!$B$36)
   ),
   ROWS(E$17:E55)
  )
 ),"")</f>
        <v/>
      </c>
      <c r="F56" s="592" t="str">
        <f t="array" aca="1" ref="F56" ca="1">IFERROR(
 INDEX(FixtureRebCosts,
  SMALL(
   IF(
    FixtureInclude="x",
    ROW(FixtureRebCosts)-ROW(Fixtures!$B$36)
   ),
   ROWS(F$17:F55)
  )
 ),"")</f>
        <v/>
      </c>
      <c r="G56" s="592" t="str">
        <f t="array" aca="1" ref="G56" ca="1">IFERROR(
 INDEX(FixtureMaintCosts,
  SMALL(
   IF(
    FixtureInclude="x",
    ROW(FixtureMaintCosts)-ROW(Fixtures!$B$36)
   ),
   ROWS(G$17:G55)
  )
 ),"")</f>
        <v/>
      </c>
      <c r="H56" s="593" t="str">
        <f t="array" aca="1" ref="H56" ca="1">IFERROR(
 INDEX(FixtureMaintInf,
  SMALL(
   IF(
    FixtureInclude="x",
    ROW(FixtureMaintInf)-ROW(Fixtures!$B$36)
   ),
   ROWS(H$17:H55)
  )
 ),"")</f>
        <v/>
      </c>
    </row>
    <row r="57" spans="1:8" s="558" customFormat="1">
      <c r="A57" s="590" t="str">
        <f t="shared" si="1"/>
        <v>Upgrade 40</v>
      </c>
      <c r="B57" s="591" t="str">
        <f t="array" aca="1" ref="B57" ca="1">IFERROR(
 INDEX(FixtureNames,
  SMALL(
   IF(
    FixtureInclude="x",
    ROW(FixtureNames)-ROW(Fixtures!$B$36)
   ),
   ROWS(B$17:B56)
  )
 ),"")</f>
        <v/>
      </c>
      <c r="C57" s="591" t="str">
        <f t="array" aca="1" ref="C57" ca="1">IFERROR(
 INDEX(FixtureWatts,
  SMALL(
   IF(
    FixtureInclude="x",
    ROW(FixtureWatts)-ROW(Fixtures!$B$36)
   ),
   ROWS(C$17:C56)
  )
 ),"")</f>
        <v/>
      </c>
      <c r="D57" s="592" t="str">
        <f t="array" aca="1" ref="D57" ca="1">IFERROR(
 INDEX(FixtureEqCosts,
  SMALL(
   IF(
    FixtureInclude="x",
    ROW(FixtureEqCosts)-ROW(Fixtures!$B$36)
   ),
   ROWS(D$17:D56)
  )
 ),"")</f>
        <v/>
      </c>
      <c r="E57" s="592" t="str">
        <f t="array" aca="1" ref="E57" ca="1">IFERROR(
 INDEX(FixtureInstCosts,
  SMALL(
   IF(
    FixtureInclude="x",
    ROW(FixtureInstCosts)-ROW(Fixtures!$B$36)
   ),
   ROWS(E$17:E56)
  )
 ),"")</f>
        <v/>
      </c>
      <c r="F57" s="592" t="str">
        <f t="array" aca="1" ref="F57" ca="1">IFERROR(
 INDEX(FixtureRebCosts,
  SMALL(
   IF(
    FixtureInclude="x",
    ROW(FixtureRebCosts)-ROW(Fixtures!$B$36)
   ),
   ROWS(F$17:F56)
  )
 ),"")</f>
        <v/>
      </c>
      <c r="G57" s="592" t="str">
        <f t="array" aca="1" ref="G57" ca="1">IFERROR(
 INDEX(FixtureMaintCosts,
  SMALL(
   IF(
    FixtureInclude="x",
    ROW(FixtureMaintCosts)-ROW(Fixtures!$B$36)
   ),
   ROWS(G$17:G56)
  )
 ),"")</f>
        <v/>
      </c>
      <c r="H57" s="593" t="str">
        <f t="array" aca="1" ref="H57" ca="1">IFERROR(
 INDEX(FixtureMaintInf,
  SMALL(
   IF(
    FixtureInclude="x",
    ROW(FixtureMaintInf)-ROW(Fixtures!$B$36)
   ),
   ROWS(H$17:H56)
  )
 ),"")</f>
        <v/>
      </c>
    </row>
    <row r="58" spans="1:8" s="558" customFormat="1">
      <c r="A58" s="590" t="str">
        <f t="shared" si="1"/>
        <v>Upgrade 41</v>
      </c>
      <c r="B58" s="591" t="str">
        <f t="array" aca="1" ref="B58" ca="1">IFERROR(
 INDEX(FixtureNames,
  SMALL(
   IF(
    FixtureInclude="x",
    ROW(FixtureNames)-ROW(Fixtures!$B$36)
   ),
   ROWS(B$17:B57)
  )
 ),"")</f>
        <v/>
      </c>
      <c r="C58" s="591" t="str">
        <f t="array" aca="1" ref="C58" ca="1">IFERROR(
 INDEX(FixtureWatts,
  SMALL(
   IF(
    FixtureInclude="x",
    ROW(FixtureWatts)-ROW(Fixtures!$B$36)
   ),
   ROWS(C$17:C57)
  )
 ),"")</f>
        <v/>
      </c>
      <c r="D58" s="592" t="str">
        <f t="array" aca="1" ref="D58" ca="1">IFERROR(
 INDEX(FixtureEqCosts,
  SMALL(
   IF(
    FixtureInclude="x",
    ROW(FixtureEqCosts)-ROW(Fixtures!$B$36)
   ),
   ROWS(D$17:D57)
  )
 ),"")</f>
        <v/>
      </c>
      <c r="E58" s="592" t="str">
        <f t="array" aca="1" ref="E58" ca="1">IFERROR(
 INDEX(FixtureInstCosts,
  SMALL(
   IF(
    FixtureInclude="x",
    ROW(FixtureInstCosts)-ROW(Fixtures!$B$36)
   ),
   ROWS(E$17:E57)
  )
 ),"")</f>
        <v/>
      </c>
      <c r="F58" s="592" t="str">
        <f t="array" aca="1" ref="F58" ca="1">IFERROR(
 INDEX(FixtureRebCosts,
  SMALL(
   IF(
    FixtureInclude="x",
    ROW(FixtureRebCosts)-ROW(Fixtures!$B$36)
   ),
   ROWS(F$17:F57)
  )
 ),"")</f>
        <v/>
      </c>
      <c r="G58" s="592" t="str">
        <f t="array" aca="1" ref="G58" ca="1">IFERROR(
 INDEX(FixtureMaintCosts,
  SMALL(
   IF(
    FixtureInclude="x",
    ROW(FixtureMaintCosts)-ROW(Fixtures!$B$36)
   ),
   ROWS(G$17:G57)
  )
 ),"")</f>
        <v/>
      </c>
      <c r="H58" s="593" t="str">
        <f t="array" aca="1" ref="H58" ca="1">IFERROR(
 INDEX(FixtureMaintInf,
  SMALL(
   IF(
    FixtureInclude="x",
    ROW(FixtureMaintInf)-ROW(Fixtures!$B$36)
   ),
   ROWS(H$17:H57)
  )
 ),"")</f>
        <v/>
      </c>
    </row>
    <row r="59" spans="1:8" s="558" customFormat="1">
      <c r="A59" s="590" t="str">
        <f t="shared" si="1"/>
        <v>Upgrade 42</v>
      </c>
      <c r="B59" s="591" t="str">
        <f t="array" aca="1" ref="B59" ca="1">IFERROR(
 INDEX(FixtureNames,
  SMALL(
   IF(
    FixtureInclude="x",
    ROW(FixtureNames)-ROW(Fixtures!$B$36)
   ),
   ROWS(B$17:B58)
  )
 ),"")</f>
        <v/>
      </c>
      <c r="C59" s="591" t="str">
        <f t="array" aca="1" ref="C59" ca="1">IFERROR(
 INDEX(FixtureWatts,
  SMALL(
   IF(
    FixtureInclude="x",
    ROW(FixtureWatts)-ROW(Fixtures!$B$36)
   ),
   ROWS(C$17:C58)
  )
 ),"")</f>
        <v/>
      </c>
      <c r="D59" s="592" t="str">
        <f t="array" aca="1" ref="D59" ca="1">IFERROR(
 INDEX(FixtureEqCosts,
  SMALL(
   IF(
    FixtureInclude="x",
    ROW(FixtureEqCosts)-ROW(Fixtures!$B$36)
   ),
   ROWS(D$17:D58)
  )
 ),"")</f>
        <v/>
      </c>
      <c r="E59" s="592" t="str">
        <f t="array" aca="1" ref="E59" ca="1">IFERROR(
 INDEX(FixtureInstCosts,
  SMALL(
   IF(
    FixtureInclude="x",
    ROW(FixtureInstCosts)-ROW(Fixtures!$B$36)
   ),
   ROWS(E$17:E58)
  )
 ),"")</f>
        <v/>
      </c>
      <c r="F59" s="592" t="str">
        <f t="array" aca="1" ref="F59" ca="1">IFERROR(
 INDEX(FixtureRebCosts,
  SMALL(
   IF(
    FixtureInclude="x",
    ROW(FixtureRebCosts)-ROW(Fixtures!$B$36)
   ),
   ROWS(F$17:F58)
  )
 ),"")</f>
        <v/>
      </c>
      <c r="G59" s="592" t="str">
        <f t="array" aca="1" ref="G59" ca="1">IFERROR(
 INDEX(FixtureMaintCosts,
  SMALL(
   IF(
    FixtureInclude="x",
    ROW(FixtureMaintCosts)-ROW(Fixtures!$B$36)
   ),
   ROWS(G$17:G58)
  )
 ),"")</f>
        <v/>
      </c>
      <c r="H59" s="593" t="str">
        <f t="array" aca="1" ref="H59" ca="1">IFERROR(
 INDEX(FixtureMaintInf,
  SMALL(
   IF(
    FixtureInclude="x",
    ROW(FixtureMaintInf)-ROW(Fixtures!$B$36)
   ),
   ROWS(H$17:H58)
  )
 ),"")</f>
        <v/>
      </c>
    </row>
    <row r="60" spans="1:8" s="558" customFormat="1">
      <c r="A60" s="590" t="str">
        <f t="shared" si="1"/>
        <v>Upgrade 43</v>
      </c>
      <c r="B60" s="591" t="str">
        <f t="array" aca="1" ref="B60" ca="1">IFERROR(
 INDEX(FixtureNames,
  SMALL(
   IF(
    FixtureInclude="x",
    ROW(FixtureNames)-ROW(Fixtures!$B$36)
   ),
   ROWS(B$17:B59)
  )
 ),"")</f>
        <v/>
      </c>
      <c r="C60" s="591" t="str">
        <f t="array" aca="1" ref="C60" ca="1">IFERROR(
 INDEX(FixtureWatts,
  SMALL(
   IF(
    FixtureInclude="x",
    ROW(FixtureWatts)-ROW(Fixtures!$B$36)
   ),
   ROWS(C$17:C59)
  )
 ),"")</f>
        <v/>
      </c>
      <c r="D60" s="592" t="str">
        <f t="array" aca="1" ref="D60" ca="1">IFERROR(
 INDEX(FixtureEqCosts,
  SMALL(
   IF(
    FixtureInclude="x",
    ROW(FixtureEqCosts)-ROW(Fixtures!$B$36)
   ),
   ROWS(D$17:D59)
  )
 ),"")</f>
        <v/>
      </c>
      <c r="E60" s="592" t="str">
        <f t="array" aca="1" ref="E60" ca="1">IFERROR(
 INDEX(FixtureInstCosts,
  SMALL(
   IF(
    FixtureInclude="x",
    ROW(FixtureInstCosts)-ROW(Fixtures!$B$36)
   ),
   ROWS(E$17:E59)
  )
 ),"")</f>
        <v/>
      </c>
      <c r="F60" s="592" t="str">
        <f t="array" aca="1" ref="F60" ca="1">IFERROR(
 INDEX(FixtureRebCosts,
  SMALL(
   IF(
    FixtureInclude="x",
    ROW(FixtureRebCosts)-ROW(Fixtures!$B$36)
   ),
   ROWS(F$17:F59)
  )
 ),"")</f>
        <v/>
      </c>
      <c r="G60" s="592" t="str">
        <f t="array" aca="1" ref="G60" ca="1">IFERROR(
 INDEX(FixtureMaintCosts,
  SMALL(
   IF(
    FixtureInclude="x",
    ROW(FixtureMaintCosts)-ROW(Fixtures!$B$36)
   ),
   ROWS(G$17:G59)
  )
 ),"")</f>
        <v/>
      </c>
      <c r="H60" s="593" t="str">
        <f t="array" aca="1" ref="H60" ca="1">IFERROR(
 INDEX(FixtureMaintInf,
  SMALL(
   IF(
    FixtureInclude="x",
    ROW(FixtureMaintInf)-ROW(Fixtures!$B$36)
   ),
   ROWS(H$17:H59)
  )
 ),"")</f>
        <v/>
      </c>
    </row>
    <row r="61" spans="1:8" s="558" customFormat="1">
      <c r="A61" s="590" t="str">
        <f t="shared" si="1"/>
        <v>Upgrade 44</v>
      </c>
      <c r="B61" s="591" t="str">
        <f t="array" aca="1" ref="B61" ca="1">IFERROR(
 INDEX(FixtureNames,
  SMALL(
   IF(
    FixtureInclude="x",
    ROW(FixtureNames)-ROW(Fixtures!$B$36)
   ),
   ROWS(B$17:B60)
  )
 ),"")</f>
        <v/>
      </c>
      <c r="C61" s="591" t="str">
        <f t="array" aca="1" ref="C61" ca="1">IFERROR(
 INDEX(FixtureWatts,
  SMALL(
   IF(
    FixtureInclude="x",
    ROW(FixtureWatts)-ROW(Fixtures!$B$36)
   ),
   ROWS(C$17:C60)
  )
 ),"")</f>
        <v/>
      </c>
      <c r="D61" s="592" t="str">
        <f t="array" aca="1" ref="D61" ca="1">IFERROR(
 INDEX(FixtureEqCosts,
  SMALL(
   IF(
    FixtureInclude="x",
    ROW(FixtureEqCosts)-ROW(Fixtures!$B$36)
   ),
   ROWS(D$17:D60)
  )
 ),"")</f>
        <v/>
      </c>
      <c r="E61" s="592" t="str">
        <f t="array" aca="1" ref="E61" ca="1">IFERROR(
 INDEX(FixtureInstCosts,
  SMALL(
   IF(
    FixtureInclude="x",
    ROW(FixtureInstCosts)-ROW(Fixtures!$B$36)
   ),
   ROWS(E$17:E60)
  )
 ),"")</f>
        <v/>
      </c>
      <c r="F61" s="592" t="str">
        <f t="array" aca="1" ref="F61" ca="1">IFERROR(
 INDEX(FixtureRebCosts,
  SMALL(
   IF(
    FixtureInclude="x",
    ROW(FixtureRebCosts)-ROW(Fixtures!$B$36)
   ),
   ROWS(F$17:F60)
  )
 ),"")</f>
        <v/>
      </c>
      <c r="G61" s="592" t="str">
        <f t="array" aca="1" ref="G61" ca="1">IFERROR(
 INDEX(FixtureMaintCosts,
  SMALL(
   IF(
    FixtureInclude="x",
    ROW(FixtureMaintCosts)-ROW(Fixtures!$B$36)
   ),
   ROWS(G$17:G60)
  )
 ),"")</f>
        <v/>
      </c>
      <c r="H61" s="593" t="str">
        <f t="array" aca="1" ref="H61" ca="1">IFERROR(
 INDEX(FixtureMaintInf,
  SMALL(
   IF(
    FixtureInclude="x",
    ROW(FixtureMaintInf)-ROW(Fixtures!$B$36)
   ),
   ROWS(H$17:H60)
  )
 ),"")</f>
        <v/>
      </c>
    </row>
    <row r="62" spans="1:8" s="558" customFormat="1">
      <c r="A62" s="590" t="str">
        <f t="shared" si="1"/>
        <v>Upgrade 45</v>
      </c>
      <c r="B62" s="591" t="str">
        <f t="array" aca="1" ref="B62" ca="1">IFERROR(
 INDEX(FixtureNames,
  SMALL(
   IF(
    FixtureInclude="x",
    ROW(FixtureNames)-ROW(Fixtures!$B$36)
   ),
   ROWS(B$17:B61)
  )
 ),"")</f>
        <v/>
      </c>
      <c r="C62" s="591" t="str">
        <f t="array" aca="1" ref="C62" ca="1">IFERROR(
 INDEX(FixtureWatts,
  SMALL(
   IF(
    FixtureInclude="x",
    ROW(FixtureWatts)-ROW(Fixtures!$B$36)
   ),
   ROWS(C$17:C61)
  )
 ),"")</f>
        <v/>
      </c>
      <c r="D62" s="592" t="str">
        <f t="array" aca="1" ref="D62" ca="1">IFERROR(
 INDEX(FixtureEqCosts,
  SMALL(
   IF(
    FixtureInclude="x",
    ROW(FixtureEqCosts)-ROW(Fixtures!$B$36)
   ),
   ROWS(D$17:D61)
  )
 ),"")</f>
        <v/>
      </c>
      <c r="E62" s="592" t="str">
        <f t="array" aca="1" ref="E62" ca="1">IFERROR(
 INDEX(FixtureInstCosts,
  SMALL(
   IF(
    FixtureInclude="x",
    ROW(FixtureInstCosts)-ROW(Fixtures!$B$36)
   ),
   ROWS(E$17:E61)
  )
 ),"")</f>
        <v/>
      </c>
      <c r="F62" s="592" t="str">
        <f t="array" aca="1" ref="F62" ca="1">IFERROR(
 INDEX(FixtureRebCosts,
  SMALL(
   IF(
    FixtureInclude="x",
    ROW(FixtureRebCosts)-ROW(Fixtures!$B$36)
   ),
   ROWS(F$17:F61)
  )
 ),"")</f>
        <v/>
      </c>
      <c r="G62" s="592" t="str">
        <f t="array" aca="1" ref="G62" ca="1">IFERROR(
 INDEX(FixtureMaintCosts,
  SMALL(
   IF(
    FixtureInclude="x",
    ROW(FixtureMaintCosts)-ROW(Fixtures!$B$36)
   ),
   ROWS(G$17:G61)
  )
 ),"")</f>
        <v/>
      </c>
      <c r="H62" s="593" t="str">
        <f t="array" aca="1" ref="H62" ca="1">IFERROR(
 INDEX(FixtureMaintInf,
  SMALL(
   IF(
    FixtureInclude="x",
    ROW(FixtureMaintInf)-ROW(Fixtures!$B$36)
   ),
   ROWS(H$17:H61)
  )
 ),"")</f>
        <v/>
      </c>
    </row>
    <row r="63" spans="1:8" s="558" customFormat="1">
      <c r="A63" s="590" t="str">
        <f t="shared" si="1"/>
        <v>Upgrade 46</v>
      </c>
      <c r="B63" s="591" t="str">
        <f t="array" aca="1" ref="B63" ca="1">IFERROR(
 INDEX(FixtureNames,
  SMALL(
   IF(
    FixtureInclude="x",
    ROW(FixtureNames)-ROW(Fixtures!$B$36)
   ),
   ROWS(B$17:B62)
  )
 ),"")</f>
        <v/>
      </c>
      <c r="C63" s="591" t="str">
        <f t="array" aca="1" ref="C63" ca="1">IFERROR(
 INDEX(FixtureWatts,
  SMALL(
   IF(
    FixtureInclude="x",
    ROW(FixtureWatts)-ROW(Fixtures!$B$36)
   ),
   ROWS(C$17:C62)
  )
 ),"")</f>
        <v/>
      </c>
      <c r="D63" s="592" t="str">
        <f t="array" aca="1" ref="D63" ca="1">IFERROR(
 INDEX(FixtureEqCosts,
  SMALL(
   IF(
    FixtureInclude="x",
    ROW(FixtureEqCosts)-ROW(Fixtures!$B$36)
   ),
   ROWS(D$17:D62)
  )
 ),"")</f>
        <v/>
      </c>
      <c r="E63" s="592" t="str">
        <f t="array" aca="1" ref="E63" ca="1">IFERROR(
 INDEX(FixtureInstCosts,
  SMALL(
   IF(
    FixtureInclude="x",
    ROW(FixtureInstCosts)-ROW(Fixtures!$B$36)
   ),
   ROWS(E$17:E62)
  )
 ),"")</f>
        <v/>
      </c>
      <c r="F63" s="592" t="str">
        <f t="array" aca="1" ref="F63" ca="1">IFERROR(
 INDEX(FixtureRebCosts,
  SMALL(
   IF(
    FixtureInclude="x",
    ROW(FixtureRebCosts)-ROW(Fixtures!$B$36)
   ),
   ROWS(F$17:F62)
  )
 ),"")</f>
        <v/>
      </c>
      <c r="G63" s="592" t="str">
        <f t="array" aca="1" ref="G63" ca="1">IFERROR(
 INDEX(FixtureMaintCosts,
  SMALL(
   IF(
    FixtureInclude="x",
    ROW(FixtureMaintCosts)-ROW(Fixtures!$B$36)
   ),
   ROWS(G$17:G62)
  )
 ),"")</f>
        <v/>
      </c>
      <c r="H63" s="593" t="str">
        <f t="array" aca="1" ref="H63" ca="1">IFERROR(
 INDEX(FixtureMaintInf,
  SMALL(
   IF(
    FixtureInclude="x",
    ROW(FixtureMaintInf)-ROW(Fixtures!$B$36)
   ),
   ROWS(H$17:H62)
  )
 ),"")</f>
        <v/>
      </c>
    </row>
    <row r="64" spans="1:8" s="558" customFormat="1">
      <c r="A64" s="590" t="str">
        <f t="shared" si="1"/>
        <v>Upgrade 47</v>
      </c>
      <c r="B64" s="591" t="str">
        <f t="array" aca="1" ref="B64" ca="1">IFERROR(
 INDEX(FixtureNames,
  SMALL(
   IF(
    FixtureInclude="x",
    ROW(FixtureNames)-ROW(Fixtures!$B$36)
   ),
   ROWS(B$17:B63)
  )
 ),"")</f>
        <v/>
      </c>
      <c r="C64" s="591" t="str">
        <f t="array" aca="1" ref="C64" ca="1">IFERROR(
 INDEX(FixtureWatts,
  SMALL(
   IF(
    FixtureInclude="x",
    ROW(FixtureWatts)-ROW(Fixtures!$B$36)
   ),
   ROWS(C$17:C63)
  )
 ),"")</f>
        <v/>
      </c>
      <c r="D64" s="592" t="str">
        <f t="array" aca="1" ref="D64" ca="1">IFERROR(
 INDEX(FixtureEqCosts,
  SMALL(
   IF(
    FixtureInclude="x",
    ROW(FixtureEqCosts)-ROW(Fixtures!$B$36)
   ),
   ROWS(D$17:D63)
  )
 ),"")</f>
        <v/>
      </c>
      <c r="E64" s="592" t="str">
        <f t="array" aca="1" ref="E64" ca="1">IFERROR(
 INDEX(FixtureInstCosts,
  SMALL(
   IF(
    FixtureInclude="x",
    ROW(FixtureInstCosts)-ROW(Fixtures!$B$36)
   ),
   ROWS(E$17:E63)
  )
 ),"")</f>
        <v/>
      </c>
      <c r="F64" s="592" t="str">
        <f t="array" aca="1" ref="F64" ca="1">IFERROR(
 INDEX(FixtureRebCosts,
  SMALL(
   IF(
    FixtureInclude="x",
    ROW(FixtureRebCosts)-ROW(Fixtures!$B$36)
   ),
   ROWS(F$17:F63)
  )
 ),"")</f>
        <v/>
      </c>
      <c r="G64" s="592" t="str">
        <f t="array" aca="1" ref="G64" ca="1">IFERROR(
 INDEX(FixtureMaintCosts,
  SMALL(
   IF(
    FixtureInclude="x",
    ROW(FixtureMaintCosts)-ROW(Fixtures!$B$36)
   ),
   ROWS(G$17:G63)
  )
 ),"")</f>
        <v/>
      </c>
      <c r="H64" s="593" t="str">
        <f t="array" aca="1" ref="H64" ca="1">IFERROR(
 INDEX(FixtureMaintInf,
  SMALL(
   IF(
    FixtureInclude="x",
    ROW(FixtureMaintInf)-ROW(Fixtures!$B$36)
   ),
   ROWS(H$17:H63)
  )
 ),"")</f>
        <v/>
      </c>
    </row>
    <row r="65" spans="1:8" s="558" customFormat="1">
      <c r="A65" s="590" t="str">
        <f t="shared" si="1"/>
        <v>Upgrade 48</v>
      </c>
      <c r="B65" s="591" t="str">
        <f t="array" aca="1" ref="B65" ca="1">IFERROR(
 INDEX(FixtureNames,
  SMALL(
   IF(
    FixtureInclude="x",
    ROW(FixtureNames)-ROW(Fixtures!$B$36)
   ),
   ROWS(B$17:B64)
  )
 ),"")</f>
        <v/>
      </c>
      <c r="C65" s="591" t="str">
        <f t="array" aca="1" ref="C65" ca="1">IFERROR(
 INDEX(FixtureWatts,
  SMALL(
   IF(
    FixtureInclude="x",
    ROW(FixtureWatts)-ROW(Fixtures!$B$36)
   ),
   ROWS(C$17:C64)
  )
 ),"")</f>
        <v/>
      </c>
      <c r="D65" s="592" t="str">
        <f t="array" aca="1" ref="D65" ca="1">IFERROR(
 INDEX(FixtureEqCosts,
  SMALL(
   IF(
    FixtureInclude="x",
    ROW(FixtureEqCosts)-ROW(Fixtures!$B$36)
   ),
   ROWS(D$17:D64)
  )
 ),"")</f>
        <v/>
      </c>
      <c r="E65" s="592" t="str">
        <f t="array" aca="1" ref="E65" ca="1">IFERROR(
 INDEX(FixtureInstCosts,
  SMALL(
   IF(
    FixtureInclude="x",
    ROW(FixtureInstCosts)-ROW(Fixtures!$B$36)
   ),
   ROWS(E$17:E64)
  )
 ),"")</f>
        <v/>
      </c>
      <c r="F65" s="592" t="str">
        <f t="array" aca="1" ref="F65" ca="1">IFERROR(
 INDEX(FixtureRebCosts,
  SMALL(
   IF(
    FixtureInclude="x",
    ROW(FixtureRebCosts)-ROW(Fixtures!$B$36)
   ),
   ROWS(F$17:F64)
  )
 ),"")</f>
        <v/>
      </c>
      <c r="G65" s="592" t="str">
        <f t="array" aca="1" ref="G65" ca="1">IFERROR(
 INDEX(FixtureMaintCosts,
  SMALL(
   IF(
    FixtureInclude="x",
    ROW(FixtureMaintCosts)-ROW(Fixtures!$B$36)
   ),
   ROWS(G$17:G64)
  )
 ),"")</f>
        <v/>
      </c>
      <c r="H65" s="593" t="str">
        <f t="array" aca="1" ref="H65" ca="1">IFERROR(
 INDEX(FixtureMaintInf,
  SMALL(
   IF(
    FixtureInclude="x",
    ROW(FixtureMaintInf)-ROW(Fixtures!$B$36)
   ),
   ROWS(H$17:H64)
  )
 ),"")</f>
        <v/>
      </c>
    </row>
    <row r="66" spans="1:8" s="558" customFormat="1">
      <c r="A66" s="590" t="str">
        <f t="shared" si="1"/>
        <v>Upgrade 49</v>
      </c>
      <c r="B66" s="591" t="str">
        <f t="array" aca="1" ref="B66" ca="1">IFERROR(
 INDEX(FixtureNames,
  SMALL(
   IF(
    FixtureInclude="x",
    ROW(FixtureNames)-ROW(Fixtures!$B$36)
   ),
   ROWS(B$17:B65)
  )
 ),"")</f>
        <v/>
      </c>
      <c r="C66" s="591" t="str">
        <f t="array" aca="1" ref="C66" ca="1">IFERROR(
 INDEX(FixtureWatts,
  SMALL(
   IF(
    FixtureInclude="x",
    ROW(FixtureWatts)-ROW(Fixtures!$B$36)
   ),
   ROWS(C$17:C65)
  )
 ),"")</f>
        <v/>
      </c>
      <c r="D66" s="592" t="str">
        <f t="array" aca="1" ref="D66" ca="1">IFERROR(
 INDEX(FixtureEqCosts,
  SMALL(
   IF(
    FixtureInclude="x",
    ROW(FixtureEqCosts)-ROW(Fixtures!$B$36)
   ),
   ROWS(D$17:D65)
  )
 ),"")</f>
        <v/>
      </c>
      <c r="E66" s="592" t="str">
        <f t="array" aca="1" ref="E66" ca="1">IFERROR(
 INDEX(FixtureInstCosts,
  SMALL(
   IF(
    FixtureInclude="x",
    ROW(FixtureInstCosts)-ROW(Fixtures!$B$36)
   ),
   ROWS(E$17:E65)
  )
 ),"")</f>
        <v/>
      </c>
      <c r="F66" s="592" t="str">
        <f t="array" aca="1" ref="F66" ca="1">IFERROR(
 INDEX(FixtureRebCosts,
  SMALL(
   IF(
    FixtureInclude="x",
    ROW(FixtureRebCosts)-ROW(Fixtures!$B$36)
   ),
   ROWS(F$17:F65)
  )
 ),"")</f>
        <v/>
      </c>
      <c r="G66" s="592" t="str">
        <f t="array" aca="1" ref="G66" ca="1">IFERROR(
 INDEX(FixtureMaintCosts,
  SMALL(
   IF(
    FixtureInclude="x",
    ROW(FixtureMaintCosts)-ROW(Fixtures!$B$36)
   ),
   ROWS(G$17:G65)
  )
 ),"")</f>
        <v/>
      </c>
      <c r="H66" s="593" t="str">
        <f t="array" aca="1" ref="H66" ca="1">IFERROR(
 INDEX(FixtureMaintInf,
  SMALL(
   IF(
    FixtureInclude="x",
    ROW(FixtureMaintInf)-ROW(Fixtures!$B$36)
   ),
   ROWS(H$17:H65)
  )
 ),"")</f>
        <v/>
      </c>
    </row>
    <row r="67" spans="1:8" s="558" customFormat="1">
      <c r="A67" s="590" t="str">
        <f t="shared" si="1"/>
        <v>Upgrade 50</v>
      </c>
      <c r="B67" s="591" t="str">
        <f t="array" aca="1" ref="B67" ca="1">IFERROR(
 INDEX(FixtureNames,
  SMALL(
   IF(
    FixtureInclude="x",
    ROW(FixtureNames)-ROW(Fixtures!$B$36)
   ),
   ROWS(B$17:B66)
  )
 ),"")</f>
        <v/>
      </c>
      <c r="C67" s="591" t="str">
        <f t="array" aca="1" ref="C67" ca="1">IFERROR(
 INDEX(FixtureWatts,
  SMALL(
   IF(
    FixtureInclude="x",
    ROW(FixtureWatts)-ROW(Fixtures!$B$36)
   ),
   ROWS(C$17:C66)
  )
 ),"")</f>
        <v/>
      </c>
      <c r="D67" s="592" t="str">
        <f t="array" aca="1" ref="D67" ca="1">IFERROR(
 INDEX(FixtureEqCosts,
  SMALL(
   IF(
    FixtureInclude="x",
    ROW(FixtureEqCosts)-ROW(Fixtures!$B$36)
   ),
   ROWS(D$17:D66)
  )
 ),"")</f>
        <v/>
      </c>
      <c r="E67" s="592" t="str">
        <f t="array" aca="1" ref="E67" ca="1">IFERROR(
 INDEX(FixtureInstCosts,
  SMALL(
   IF(
    FixtureInclude="x",
    ROW(FixtureInstCosts)-ROW(Fixtures!$B$36)
   ),
   ROWS(E$17:E66)
  )
 ),"")</f>
        <v/>
      </c>
      <c r="F67" s="592" t="str">
        <f t="array" aca="1" ref="F67" ca="1">IFERROR(
 INDEX(FixtureRebCosts,
  SMALL(
   IF(
    FixtureInclude="x",
    ROW(FixtureRebCosts)-ROW(Fixtures!$B$36)
   ),
   ROWS(F$17:F66)
  )
 ),"")</f>
        <v/>
      </c>
      <c r="G67" s="592" t="str">
        <f t="array" aca="1" ref="G67" ca="1">IFERROR(
 INDEX(FixtureMaintCosts,
  SMALL(
   IF(
    FixtureInclude="x",
    ROW(FixtureMaintCosts)-ROW(Fixtures!$B$36)
   ),
   ROWS(G$17:G66)
  )
 ),"")</f>
        <v/>
      </c>
      <c r="H67" s="593" t="str">
        <f t="array" aca="1" ref="H67" ca="1">IFERROR(
 INDEX(FixtureMaintInf,
  SMALL(
   IF(
    FixtureInclude="x",
    ROW(FixtureMaintInf)-ROW(Fixtures!$B$36)
   ),
   ROWS(H$17:H66)
  )
 ),"")</f>
        <v/>
      </c>
    </row>
    <row r="68" spans="1:8" s="558" customFormat="1">
      <c r="A68" s="590" t="str">
        <f t="shared" si="1"/>
        <v>Upgrade 51</v>
      </c>
      <c r="B68" s="591" t="str">
        <f t="array" aca="1" ref="B68" ca="1">IFERROR(
 INDEX(FixtureNames,
  SMALL(
   IF(
    FixtureInclude="x",
    ROW(FixtureNames)-ROW(Fixtures!$B$36)
   ),
   ROWS(B$17:B67)
  )
 ),"")</f>
        <v/>
      </c>
      <c r="C68" s="591" t="str">
        <f t="array" aca="1" ref="C68" ca="1">IFERROR(
 INDEX(FixtureWatts,
  SMALL(
   IF(
    FixtureInclude="x",
    ROW(FixtureWatts)-ROW(Fixtures!$B$36)
   ),
   ROWS(C$17:C67)
  )
 ),"")</f>
        <v/>
      </c>
      <c r="D68" s="592" t="str">
        <f t="array" aca="1" ref="D68" ca="1">IFERROR(
 INDEX(FixtureEqCosts,
  SMALL(
   IF(
    FixtureInclude="x",
    ROW(FixtureEqCosts)-ROW(Fixtures!$B$36)
   ),
   ROWS(D$17:D67)
  )
 ),"")</f>
        <v/>
      </c>
      <c r="E68" s="592" t="str">
        <f t="array" aca="1" ref="E68" ca="1">IFERROR(
 INDEX(FixtureInstCosts,
  SMALL(
   IF(
    FixtureInclude="x",
    ROW(FixtureInstCosts)-ROW(Fixtures!$B$36)
   ),
   ROWS(E$17:E67)
  )
 ),"")</f>
        <v/>
      </c>
      <c r="F68" s="592" t="str">
        <f t="array" aca="1" ref="F68" ca="1">IFERROR(
 INDEX(FixtureRebCosts,
  SMALL(
   IF(
    FixtureInclude="x",
    ROW(FixtureRebCosts)-ROW(Fixtures!$B$36)
   ),
   ROWS(F$17:F67)
  )
 ),"")</f>
        <v/>
      </c>
      <c r="G68" s="592" t="str">
        <f t="array" aca="1" ref="G68" ca="1">IFERROR(
 INDEX(FixtureMaintCosts,
  SMALL(
   IF(
    FixtureInclude="x",
    ROW(FixtureMaintCosts)-ROW(Fixtures!$B$36)
   ),
   ROWS(G$17:G67)
  )
 ),"")</f>
        <v/>
      </c>
      <c r="H68" s="593" t="str">
        <f t="array" aca="1" ref="H68" ca="1">IFERROR(
 INDEX(FixtureMaintInf,
  SMALL(
   IF(
    FixtureInclude="x",
    ROW(FixtureMaintInf)-ROW(Fixtures!$B$36)
   ),
   ROWS(H$17:H67)
  )
 ),"")</f>
        <v/>
      </c>
    </row>
    <row r="69" spans="1:8" s="558" customFormat="1">
      <c r="A69" s="590" t="str">
        <f t="shared" si="1"/>
        <v>Upgrade 52</v>
      </c>
      <c r="B69" s="591" t="str">
        <f t="array" aca="1" ref="B69" ca="1">IFERROR(
 INDEX(FixtureNames,
  SMALL(
   IF(
    FixtureInclude="x",
    ROW(FixtureNames)-ROW(Fixtures!$B$36)
   ),
   ROWS(B$17:B68)
  )
 ),"")</f>
        <v/>
      </c>
      <c r="C69" s="591" t="str">
        <f t="array" aca="1" ref="C69" ca="1">IFERROR(
 INDEX(FixtureWatts,
  SMALL(
   IF(
    FixtureInclude="x",
    ROW(FixtureWatts)-ROW(Fixtures!$B$36)
   ),
   ROWS(C$17:C68)
  )
 ),"")</f>
        <v/>
      </c>
      <c r="D69" s="592" t="str">
        <f t="array" aca="1" ref="D69" ca="1">IFERROR(
 INDEX(FixtureEqCosts,
  SMALL(
   IF(
    FixtureInclude="x",
    ROW(FixtureEqCosts)-ROW(Fixtures!$B$36)
   ),
   ROWS(D$17:D68)
  )
 ),"")</f>
        <v/>
      </c>
      <c r="E69" s="592" t="str">
        <f t="array" aca="1" ref="E69" ca="1">IFERROR(
 INDEX(FixtureInstCosts,
  SMALL(
   IF(
    FixtureInclude="x",
    ROW(FixtureInstCosts)-ROW(Fixtures!$B$36)
   ),
   ROWS(E$17:E68)
  )
 ),"")</f>
        <v/>
      </c>
      <c r="F69" s="592" t="str">
        <f t="array" aca="1" ref="F69" ca="1">IFERROR(
 INDEX(FixtureRebCosts,
  SMALL(
   IF(
    FixtureInclude="x",
    ROW(FixtureRebCosts)-ROW(Fixtures!$B$36)
   ),
   ROWS(F$17:F68)
  )
 ),"")</f>
        <v/>
      </c>
      <c r="G69" s="592" t="str">
        <f t="array" aca="1" ref="G69" ca="1">IFERROR(
 INDEX(FixtureMaintCosts,
  SMALL(
   IF(
    FixtureInclude="x",
    ROW(FixtureMaintCosts)-ROW(Fixtures!$B$36)
   ),
   ROWS(G$17:G68)
  )
 ),"")</f>
        <v/>
      </c>
      <c r="H69" s="593" t="str">
        <f t="array" aca="1" ref="H69" ca="1">IFERROR(
 INDEX(FixtureMaintInf,
  SMALL(
   IF(
    FixtureInclude="x",
    ROW(FixtureMaintInf)-ROW(Fixtures!$B$36)
   ),
   ROWS(H$17:H68)
  )
 ),"")</f>
        <v/>
      </c>
    </row>
    <row r="70" spans="1:8" s="558" customFormat="1">
      <c r="A70" s="590" t="str">
        <f t="shared" si="1"/>
        <v>Upgrade 53</v>
      </c>
      <c r="B70" s="591" t="str">
        <f t="array" aca="1" ref="B70" ca="1">IFERROR(
 INDEX(FixtureNames,
  SMALL(
   IF(
    FixtureInclude="x",
    ROW(FixtureNames)-ROW(Fixtures!$B$36)
   ),
   ROWS(B$17:B69)
  )
 ),"")</f>
        <v/>
      </c>
      <c r="C70" s="591" t="str">
        <f t="array" aca="1" ref="C70" ca="1">IFERROR(
 INDEX(FixtureWatts,
  SMALL(
   IF(
    FixtureInclude="x",
    ROW(FixtureWatts)-ROW(Fixtures!$B$36)
   ),
   ROWS(C$17:C69)
  )
 ),"")</f>
        <v/>
      </c>
      <c r="D70" s="592" t="str">
        <f t="array" aca="1" ref="D70" ca="1">IFERROR(
 INDEX(FixtureEqCosts,
  SMALL(
   IF(
    FixtureInclude="x",
    ROW(FixtureEqCosts)-ROW(Fixtures!$B$36)
   ),
   ROWS(D$17:D69)
  )
 ),"")</f>
        <v/>
      </c>
      <c r="E70" s="592" t="str">
        <f t="array" aca="1" ref="E70" ca="1">IFERROR(
 INDEX(FixtureInstCosts,
  SMALL(
   IF(
    FixtureInclude="x",
    ROW(FixtureInstCosts)-ROW(Fixtures!$B$36)
   ),
   ROWS(E$17:E69)
  )
 ),"")</f>
        <v/>
      </c>
      <c r="F70" s="592" t="str">
        <f t="array" aca="1" ref="F70" ca="1">IFERROR(
 INDEX(FixtureRebCosts,
  SMALL(
   IF(
    FixtureInclude="x",
    ROW(FixtureRebCosts)-ROW(Fixtures!$B$36)
   ),
   ROWS(F$17:F69)
  )
 ),"")</f>
        <v/>
      </c>
      <c r="G70" s="592" t="str">
        <f t="array" aca="1" ref="G70" ca="1">IFERROR(
 INDEX(FixtureMaintCosts,
  SMALL(
   IF(
    FixtureInclude="x",
    ROW(FixtureMaintCosts)-ROW(Fixtures!$B$36)
   ),
   ROWS(G$17:G69)
  )
 ),"")</f>
        <v/>
      </c>
      <c r="H70" s="593" t="str">
        <f t="array" aca="1" ref="H70" ca="1">IFERROR(
 INDEX(FixtureMaintInf,
  SMALL(
   IF(
    FixtureInclude="x",
    ROW(FixtureMaintInf)-ROW(Fixtures!$B$36)
   ),
   ROWS(H$17:H69)
  )
 ),"")</f>
        <v/>
      </c>
    </row>
    <row r="71" spans="1:8" s="558" customFormat="1">
      <c r="A71" s="590" t="str">
        <f t="shared" si="1"/>
        <v>Upgrade 54</v>
      </c>
      <c r="B71" s="591" t="str">
        <f t="array" aca="1" ref="B71" ca="1">IFERROR(
 INDEX(FixtureNames,
  SMALL(
   IF(
    FixtureInclude="x",
    ROW(FixtureNames)-ROW(Fixtures!$B$36)
   ),
   ROWS(B$17:B70)
  )
 ),"")</f>
        <v/>
      </c>
      <c r="C71" s="591" t="str">
        <f t="array" aca="1" ref="C71" ca="1">IFERROR(
 INDEX(FixtureWatts,
  SMALL(
   IF(
    FixtureInclude="x",
    ROW(FixtureWatts)-ROW(Fixtures!$B$36)
   ),
   ROWS(C$17:C70)
  )
 ),"")</f>
        <v/>
      </c>
      <c r="D71" s="592" t="str">
        <f t="array" aca="1" ref="D71" ca="1">IFERROR(
 INDEX(FixtureEqCosts,
  SMALL(
   IF(
    FixtureInclude="x",
    ROW(FixtureEqCosts)-ROW(Fixtures!$B$36)
   ),
   ROWS(D$17:D70)
  )
 ),"")</f>
        <v/>
      </c>
      <c r="E71" s="592" t="str">
        <f t="array" aca="1" ref="E71" ca="1">IFERROR(
 INDEX(FixtureInstCosts,
  SMALL(
   IF(
    FixtureInclude="x",
    ROW(FixtureInstCosts)-ROW(Fixtures!$B$36)
   ),
   ROWS(E$17:E70)
  )
 ),"")</f>
        <v/>
      </c>
      <c r="F71" s="592" t="str">
        <f t="array" aca="1" ref="F71" ca="1">IFERROR(
 INDEX(FixtureRebCosts,
  SMALL(
   IF(
    FixtureInclude="x",
    ROW(FixtureRebCosts)-ROW(Fixtures!$B$36)
   ),
   ROWS(F$17:F70)
  )
 ),"")</f>
        <v/>
      </c>
      <c r="G71" s="592" t="str">
        <f t="array" aca="1" ref="G71" ca="1">IFERROR(
 INDEX(FixtureMaintCosts,
  SMALL(
   IF(
    FixtureInclude="x",
    ROW(FixtureMaintCosts)-ROW(Fixtures!$B$36)
   ),
   ROWS(G$17:G70)
  )
 ),"")</f>
        <v/>
      </c>
      <c r="H71" s="593" t="str">
        <f t="array" aca="1" ref="H71" ca="1">IFERROR(
 INDEX(FixtureMaintInf,
  SMALL(
   IF(
    FixtureInclude="x",
    ROW(FixtureMaintInf)-ROW(Fixtures!$B$36)
   ),
   ROWS(H$17:H70)
  )
 ),"")</f>
        <v/>
      </c>
    </row>
    <row r="72" spans="1:8" s="558" customFormat="1">
      <c r="A72" s="590" t="str">
        <f t="shared" si="1"/>
        <v>Upgrade 55</v>
      </c>
      <c r="B72" s="591" t="str">
        <f t="array" aca="1" ref="B72" ca="1">IFERROR(
 INDEX(FixtureNames,
  SMALL(
   IF(
    FixtureInclude="x",
    ROW(FixtureNames)-ROW(Fixtures!$B$36)
   ),
   ROWS(B$17:B71)
  )
 ),"")</f>
        <v/>
      </c>
      <c r="C72" s="591" t="str">
        <f t="array" aca="1" ref="C72" ca="1">IFERROR(
 INDEX(FixtureWatts,
  SMALL(
   IF(
    FixtureInclude="x",
    ROW(FixtureWatts)-ROW(Fixtures!$B$36)
   ),
   ROWS(C$17:C71)
  )
 ),"")</f>
        <v/>
      </c>
      <c r="D72" s="592" t="str">
        <f t="array" aca="1" ref="D72" ca="1">IFERROR(
 INDEX(FixtureEqCosts,
  SMALL(
   IF(
    FixtureInclude="x",
    ROW(FixtureEqCosts)-ROW(Fixtures!$B$36)
   ),
   ROWS(D$17:D71)
  )
 ),"")</f>
        <v/>
      </c>
      <c r="E72" s="592" t="str">
        <f t="array" aca="1" ref="E72" ca="1">IFERROR(
 INDEX(FixtureInstCosts,
  SMALL(
   IF(
    FixtureInclude="x",
    ROW(FixtureInstCosts)-ROW(Fixtures!$B$36)
   ),
   ROWS(E$17:E71)
  )
 ),"")</f>
        <v/>
      </c>
      <c r="F72" s="592" t="str">
        <f t="array" aca="1" ref="F72" ca="1">IFERROR(
 INDEX(FixtureRebCosts,
  SMALL(
   IF(
    FixtureInclude="x",
    ROW(FixtureRebCosts)-ROW(Fixtures!$B$36)
   ),
   ROWS(F$17:F71)
  )
 ),"")</f>
        <v/>
      </c>
      <c r="G72" s="592" t="str">
        <f t="array" aca="1" ref="G72" ca="1">IFERROR(
 INDEX(FixtureMaintCosts,
  SMALL(
   IF(
    FixtureInclude="x",
    ROW(FixtureMaintCosts)-ROW(Fixtures!$B$36)
   ),
   ROWS(G$17:G71)
  )
 ),"")</f>
        <v/>
      </c>
      <c r="H72" s="593" t="str">
        <f t="array" aca="1" ref="H72" ca="1">IFERROR(
 INDEX(FixtureMaintInf,
  SMALL(
   IF(
    FixtureInclude="x",
    ROW(FixtureMaintInf)-ROW(Fixtures!$B$36)
   ),
   ROWS(H$17:H71)
  )
 ),"")</f>
        <v/>
      </c>
    </row>
    <row r="73" spans="1:8" s="558" customFormat="1">
      <c r="A73" s="590" t="str">
        <f t="shared" si="1"/>
        <v>Upgrade 56</v>
      </c>
      <c r="B73" s="591" t="str">
        <f t="array" aca="1" ref="B73" ca="1">IFERROR(
 INDEX(FixtureNames,
  SMALL(
   IF(
    FixtureInclude="x",
    ROW(FixtureNames)-ROW(Fixtures!$B$36)
   ),
   ROWS(B$17:B72)
  )
 ),"")</f>
        <v/>
      </c>
      <c r="C73" s="591" t="str">
        <f t="array" aca="1" ref="C73" ca="1">IFERROR(
 INDEX(FixtureWatts,
  SMALL(
   IF(
    FixtureInclude="x",
    ROW(FixtureWatts)-ROW(Fixtures!$B$36)
   ),
   ROWS(C$17:C72)
  )
 ),"")</f>
        <v/>
      </c>
      <c r="D73" s="592" t="str">
        <f t="array" aca="1" ref="D73" ca="1">IFERROR(
 INDEX(FixtureEqCosts,
  SMALL(
   IF(
    FixtureInclude="x",
    ROW(FixtureEqCosts)-ROW(Fixtures!$B$36)
   ),
   ROWS(D$17:D72)
  )
 ),"")</f>
        <v/>
      </c>
      <c r="E73" s="592" t="str">
        <f t="array" aca="1" ref="E73" ca="1">IFERROR(
 INDEX(FixtureInstCosts,
  SMALL(
   IF(
    FixtureInclude="x",
    ROW(FixtureInstCosts)-ROW(Fixtures!$B$36)
   ),
   ROWS(E$17:E72)
  )
 ),"")</f>
        <v/>
      </c>
      <c r="F73" s="592" t="str">
        <f t="array" aca="1" ref="F73" ca="1">IFERROR(
 INDEX(FixtureRebCosts,
  SMALL(
   IF(
    FixtureInclude="x",
    ROW(FixtureRebCosts)-ROW(Fixtures!$B$36)
   ),
   ROWS(F$17:F72)
  )
 ),"")</f>
        <v/>
      </c>
      <c r="G73" s="592" t="str">
        <f t="array" aca="1" ref="G73" ca="1">IFERROR(
 INDEX(FixtureMaintCosts,
  SMALL(
   IF(
    FixtureInclude="x",
    ROW(FixtureMaintCosts)-ROW(Fixtures!$B$36)
   ),
   ROWS(G$17:G72)
  )
 ),"")</f>
        <v/>
      </c>
      <c r="H73" s="593" t="str">
        <f t="array" aca="1" ref="H73" ca="1">IFERROR(
 INDEX(FixtureMaintInf,
  SMALL(
   IF(
    FixtureInclude="x",
    ROW(FixtureMaintInf)-ROW(Fixtures!$B$36)
   ),
   ROWS(H$17:H72)
  )
 ),"")</f>
        <v/>
      </c>
    </row>
    <row r="74" spans="1:8" s="558" customFormat="1">
      <c r="A74" s="590" t="str">
        <f t="shared" si="1"/>
        <v>Upgrade 57</v>
      </c>
      <c r="B74" s="591" t="str">
        <f t="array" aca="1" ref="B74" ca="1">IFERROR(
 INDEX(FixtureNames,
  SMALL(
   IF(
    FixtureInclude="x",
    ROW(FixtureNames)-ROW(Fixtures!$B$36)
   ),
   ROWS(B$17:B73)
  )
 ),"")</f>
        <v/>
      </c>
      <c r="C74" s="591" t="str">
        <f t="array" aca="1" ref="C74" ca="1">IFERROR(
 INDEX(FixtureWatts,
  SMALL(
   IF(
    FixtureInclude="x",
    ROW(FixtureWatts)-ROW(Fixtures!$B$36)
   ),
   ROWS(C$17:C73)
  )
 ),"")</f>
        <v/>
      </c>
      <c r="D74" s="592" t="str">
        <f t="array" aca="1" ref="D74" ca="1">IFERROR(
 INDEX(FixtureEqCosts,
  SMALL(
   IF(
    FixtureInclude="x",
    ROW(FixtureEqCosts)-ROW(Fixtures!$B$36)
   ),
   ROWS(D$17:D73)
  )
 ),"")</f>
        <v/>
      </c>
      <c r="E74" s="592" t="str">
        <f t="array" aca="1" ref="E74" ca="1">IFERROR(
 INDEX(FixtureInstCosts,
  SMALL(
   IF(
    FixtureInclude="x",
    ROW(FixtureInstCosts)-ROW(Fixtures!$B$36)
   ),
   ROWS(E$17:E73)
  )
 ),"")</f>
        <v/>
      </c>
      <c r="F74" s="592" t="str">
        <f t="array" aca="1" ref="F74" ca="1">IFERROR(
 INDEX(FixtureRebCosts,
  SMALL(
   IF(
    FixtureInclude="x",
    ROW(FixtureRebCosts)-ROW(Fixtures!$B$36)
   ),
   ROWS(F$17:F73)
  )
 ),"")</f>
        <v/>
      </c>
      <c r="G74" s="592" t="str">
        <f t="array" aca="1" ref="G74" ca="1">IFERROR(
 INDEX(FixtureMaintCosts,
  SMALL(
   IF(
    FixtureInclude="x",
    ROW(FixtureMaintCosts)-ROW(Fixtures!$B$36)
   ),
   ROWS(G$17:G73)
  )
 ),"")</f>
        <v/>
      </c>
      <c r="H74" s="593" t="str">
        <f t="array" aca="1" ref="H74" ca="1">IFERROR(
 INDEX(FixtureMaintInf,
  SMALL(
   IF(
    FixtureInclude="x",
    ROW(FixtureMaintInf)-ROW(Fixtures!$B$36)
   ),
   ROWS(H$17:H73)
  )
 ),"")</f>
        <v/>
      </c>
    </row>
    <row r="75" spans="1:8" s="558" customFormat="1">
      <c r="A75" s="590" t="str">
        <f t="shared" si="1"/>
        <v>Upgrade 58</v>
      </c>
      <c r="B75" s="591" t="str">
        <f t="array" aca="1" ref="B75" ca="1">IFERROR(
 INDEX(FixtureNames,
  SMALL(
   IF(
    FixtureInclude="x",
    ROW(FixtureNames)-ROW(Fixtures!$B$36)
   ),
   ROWS(B$17:B74)
  )
 ),"")</f>
        <v/>
      </c>
      <c r="C75" s="591" t="str">
        <f t="array" aca="1" ref="C75" ca="1">IFERROR(
 INDEX(FixtureWatts,
  SMALL(
   IF(
    FixtureInclude="x",
    ROW(FixtureWatts)-ROW(Fixtures!$B$36)
   ),
   ROWS(C$17:C74)
  )
 ),"")</f>
        <v/>
      </c>
      <c r="D75" s="592" t="str">
        <f t="array" aca="1" ref="D75" ca="1">IFERROR(
 INDEX(FixtureEqCosts,
  SMALL(
   IF(
    FixtureInclude="x",
    ROW(FixtureEqCosts)-ROW(Fixtures!$B$36)
   ),
   ROWS(D$17:D74)
  )
 ),"")</f>
        <v/>
      </c>
      <c r="E75" s="592" t="str">
        <f t="array" aca="1" ref="E75" ca="1">IFERROR(
 INDEX(FixtureInstCosts,
  SMALL(
   IF(
    FixtureInclude="x",
    ROW(FixtureInstCosts)-ROW(Fixtures!$B$36)
   ),
   ROWS(E$17:E74)
  )
 ),"")</f>
        <v/>
      </c>
      <c r="F75" s="592" t="str">
        <f t="array" aca="1" ref="F75" ca="1">IFERROR(
 INDEX(FixtureRebCosts,
  SMALL(
   IF(
    FixtureInclude="x",
    ROW(FixtureRebCosts)-ROW(Fixtures!$B$36)
   ),
   ROWS(F$17:F74)
  )
 ),"")</f>
        <v/>
      </c>
      <c r="G75" s="592" t="str">
        <f t="array" aca="1" ref="G75" ca="1">IFERROR(
 INDEX(FixtureMaintCosts,
  SMALL(
   IF(
    FixtureInclude="x",
    ROW(FixtureMaintCosts)-ROW(Fixtures!$B$36)
   ),
   ROWS(G$17:G74)
  )
 ),"")</f>
        <v/>
      </c>
      <c r="H75" s="593" t="str">
        <f t="array" aca="1" ref="H75" ca="1">IFERROR(
 INDEX(FixtureMaintInf,
  SMALL(
   IF(
    FixtureInclude="x",
    ROW(FixtureMaintInf)-ROW(Fixtures!$B$36)
   ),
   ROWS(H$17:H74)
  )
 ),"")</f>
        <v/>
      </c>
    </row>
    <row r="76" spans="1:8" s="558" customFormat="1">
      <c r="A76" s="590" t="str">
        <f t="shared" si="1"/>
        <v>Upgrade 59</v>
      </c>
      <c r="B76" s="591" t="str">
        <f t="array" aca="1" ref="B76" ca="1">IFERROR(
 INDEX(FixtureNames,
  SMALL(
   IF(
    FixtureInclude="x",
    ROW(FixtureNames)-ROW(Fixtures!$B$36)
   ),
   ROWS(B$17:B75)
  )
 ),"")</f>
        <v/>
      </c>
      <c r="C76" s="591" t="str">
        <f t="array" aca="1" ref="C76" ca="1">IFERROR(
 INDEX(FixtureWatts,
  SMALL(
   IF(
    FixtureInclude="x",
    ROW(FixtureWatts)-ROW(Fixtures!$B$36)
   ),
   ROWS(C$17:C75)
  )
 ),"")</f>
        <v/>
      </c>
      <c r="D76" s="592" t="str">
        <f t="array" aca="1" ref="D76" ca="1">IFERROR(
 INDEX(FixtureEqCosts,
  SMALL(
   IF(
    FixtureInclude="x",
    ROW(FixtureEqCosts)-ROW(Fixtures!$B$36)
   ),
   ROWS(D$17:D75)
  )
 ),"")</f>
        <v/>
      </c>
      <c r="E76" s="592" t="str">
        <f t="array" aca="1" ref="E76" ca="1">IFERROR(
 INDEX(FixtureInstCosts,
  SMALL(
   IF(
    FixtureInclude="x",
    ROW(FixtureInstCosts)-ROW(Fixtures!$B$36)
   ),
   ROWS(E$17:E75)
  )
 ),"")</f>
        <v/>
      </c>
      <c r="F76" s="592" t="str">
        <f t="array" aca="1" ref="F76" ca="1">IFERROR(
 INDEX(FixtureRebCosts,
  SMALL(
   IF(
    FixtureInclude="x",
    ROW(FixtureRebCosts)-ROW(Fixtures!$B$36)
   ),
   ROWS(F$17:F75)
  )
 ),"")</f>
        <v/>
      </c>
      <c r="G76" s="592" t="str">
        <f t="array" aca="1" ref="G76" ca="1">IFERROR(
 INDEX(FixtureMaintCosts,
  SMALL(
   IF(
    FixtureInclude="x",
    ROW(FixtureMaintCosts)-ROW(Fixtures!$B$36)
   ),
   ROWS(G$17:G75)
  )
 ),"")</f>
        <v/>
      </c>
      <c r="H76" s="593" t="str">
        <f t="array" aca="1" ref="H76" ca="1">IFERROR(
 INDEX(FixtureMaintInf,
  SMALL(
   IF(
    FixtureInclude="x",
    ROW(FixtureMaintInf)-ROW(Fixtures!$B$36)
   ),
   ROWS(H$17:H75)
  )
 ),"")</f>
        <v/>
      </c>
    </row>
    <row r="77" spans="1:8" s="558" customFormat="1">
      <c r="A77" s="590" t="str">
        <f t="shared" si="1"/>
        <v>Upgrade 60</v>
      </c>
      <c r="B77" s="591" t="str">
        <f t="array" aca="1" ref="B77" ca="1">IFERROR(
 INDEX(FixtureNames,
  SMALL(
   IF(
    FixtureInclude="x",
    ROW(FixtureNames)-ROW(Fixtures!$B$36)
   ),
   ROWS(B$17:B76)
  )
 ),"")</f>
        <v/>
      </c>
      <c r="C77" s="591" t="str">
        <f t="array" aca="1" ref="C77" ca="1">IFERROR(
 INDEX(FixtureWatts,
  SMALL(
   IF(
    FixtureInclude="x",
    ROW(FixtureWatts)-ROW(Fixtures!$B$36)
   ),
   ROWS(C$17:C76)
  )
 ),"")</f>
        <v/>
      </c>
      <c r="D77" s="592" t="str">
        <f t="array" aca="1" ref="D77" ca="1">IFERROR(
 INDEX(FixtureEqCosts,
  SMALL(
   IF(
    FixtureInclude="x",
    ROW(FixtureEqCosts)-ROW(Fixtures!$B$36)
   ),
   ROWS(D$17:D76)
  )
 ),"")</f>
        <v/>
      </c>
      <c r="E77" s="592" t="str">
        <f t="array" aca="1" ref="E77" ca="1">IFERROR(
 INDEX(FixtureInstCosts,
  SMALL(
   IF(
    FixtureInclude="x",
    ROW(FixtureInstCosts)-ROW(Fixtures!$B$36)
   ),
   ROWS(E$17:E76)
  )
 ),"")</f>
        <v/>
      </c>
      <c r="F77" s="592" t="str">
        <f t="array" aca="1" ref="F77" ca="1">IFERROR(
 INDEX(FixtureRebCosts,
  SMALL(
   IF(
    FixtureInclude="x",
    ROW(FixtureRebCosts)-ROW(Fixtures!$B$36)
   ),
   ROWS(F$17:F76)
  )
 ),"")</f>
        <v/>
      </c>
      <c r="G77" s="592" t="str">
        <f t="array" aca="1" ref="G77" ca="1">IFERROR(
 INDEX(FixtureMaintCosts,
  SMALL(
   IF(
    FixtureInclude="x",
    ROW(FixtureMaintCosts)-ROW(Fixtures!$B$36)
   ),
   ROWS(G$17:G76)
  )
 ),"")</f>
        <v/>
      </c>
      <c r="H77" s="593" t="str">
        <f t="array" aca="1" ref="H77" ca="1">IFERROR(
 INDEX(FixtureMaintInf,
  SMALL(
   IF(
    FixtureInclude="x",
    ROW(FixtureMaintInf)-ROW(Fixtures!$B$36)
   ),
   ROWS(H$17:H76)
  )
 ),"")</f>
        <v/>
      </c>
    </row>
    <row r="78" spans="1:8" s="558" customFormat="1">
      <c r="A78" s="590" t="str">
        <f t="shared" si="1"/>
        <v>Upgrade 61</v>
      </c>
      <c r="B78" s="591" t="str">
        <f t="array" aca="1" ref="B78" ca="1">IFERROR(
 INDEX(FixtureNames,
  SMALL(
   IF(
    FixtureInclude="x",
    ROW(FixtureNames)-ROW(Fixtures!$B$36)
   ),
   ROWS(B$17:B77)
  )
 ),"")</f>
        <v/>
      </c>
      <c r="C78" s="591" t="str">
        <f t="array" aca="1" ref="C78" ca="1">IFERROR(
 INDEX(FixtureWatts,
  SMALL(
   IF(
    FixtureInclude="x",
    ROW(FixtureWatts)-ROW(Fixtures!$B$36)
   ),
   ROWS(C$17:C77)
  )
 ),"")</f>
        <v/>
      </c>
      <c r="D78" s="592" t="str">
        <f t="array" aca="1" ref="D78" ca="1">IFERROR(
 INDEX(FixtureEqCosts,
  SMALL(
   IF(
    FixtureInclude="x",
    ROW(FixtureEqCosts)-ROW(Fixtures!$B$36)
   ),
   ROWS(D$17:D77)
  )
 ),"")</f>
        <v/>
      </c>
      <c r="E78" s="592" t="str">
        <f t="array" aca="1" ref="E78" ca="1">IFERROR(
 INDEX(FixtureInstCosts,
  SMALL(
   IF(
    FixtureInclude="x",
    ROW(FixtureInstCosts)-ROW(Fixtures!$B$36)
   ),
   ROWS(E$17:E77)
  )
 ),"")</f>
        <v/>
      </c>
      <c r="F78" s="592" t="str">
        <f t="array" aca="1" ref="F78" ca="1">IFERROR(
 INDEX(FixtureRebCosts,
  SMALL(
   IF(
    FixtureInclude="x",
    ROW(FixtureRebCosts)-ROW(Fixtures!$B$36)
   ),
   ROWS(F$17:F77)
  )
 ),"")</f>
        <v/>
      </c>
      <c r="G78" s="592" t="str">
        <f t="array" aca="1" ref="G78" ca="1">IFERROR(
 INDEX(FixtureMaintCosts,
  SMALL(
   IF(
    FixtureInclude="x",
    ROW(FixtureMaintCosts)-ROW(Fixtures!$B$36)
   ),
   ROWS(G$17:G77)
  )
 ),"")</f>
        <v/>
      </c>
      <c r="H78" s="593" t="str">
        <f t="array" aca="1" ref="H78" ca="1">IFERROR(
 INDEX(FixtureMaintInf,
  SMALL(
   IF(
    FixtureInclude="x",
    ROW(FixtureMaintInf)-ROW(Fixtures!$B$36)
   ),
   ROWS(H$17:H77)
  )
 ),"")</f>
        <v/>
      </c>
    </row>
    <row r="79" spans="1:8" s="558" customFormat="1">
      <c r="A79" s="590" t="str">
        <f t="shared" si="1"/>
        <v>Upgrade 62</v>
      </c>
      <c r="B79" s="591" t="str">
        <f t="array" aca="1" ref="B79" ca="1">IFERROR(
 INDEX(FixtureNames,
  SMALL(
   IF(
    FixtureInclude="x",
    ROW(FixtureNames)-ROW(Fixtures!$B$36)
   ),
   ROWS(B$17:B78)
  )
 ),"")</f>
        <v/>
      </c>
      <c r="C79" s="591" t="str">
        <f t="array" aca="1" ref="C79" ca="1">IFERROR(
 INDEX(FixtureWatts,
  SMALL(
   IF(
    FixtureInclude="x",
    ROW(FixtureWatts)-ROW(Fixtures!$B$36)
   ),
   ROWS(C$17:C78)
  )
 ),"")</f>
        <v/>
      </c>
      <c r="D79" s="592" t="str">
        <f t="array" aca="1" ref="D79" ca="1">IFERROR(
 INDEX(FixtureEqCosts,
  SMALL(
   IF(
    FixtureInclude="x",
    ROW(FixtureEqCosts)-ROW(Fixtures!$B$36)
   ),
   ROWS(D$17:D78)
  )
 ),"")</f>
        <v/>
      </c>
      <c r="E79" s="592" t="str">
        <f t="array" aca="1" ref="E79" ca="1">IFERROR(
 INDEX(FixtureInstCosts,
  SMALL(
   IF(
    FixtureInclude="x",
    ROW(FixtureInstCosts)-ROW(Fixtures!$B$36)
   ),
   ROWS(E$17:E78)
  )
 ),"")</f>
        <v/>
      </c>
      <c r="F79" s="592" t="str">
        <f t="array" aca="1" ref="F79" ca="1">IFERROR(
 INDEX(FixtureRebCosts,
  SMALL(
   IF(
    FixtureInclude="x",
    ROW(FixtureRebCosts)-ROW(Fixtures!$B$36)
   ),
   ROWS(F$17:F78)
  )
 ),"")</f>
        <v/>
      </c>
      <c r="G79" s="592" t="str">
        <f t="array" aca="1" ref="G79" ca="1">IFERROR(
 INDEX(FixtureMaintCosts,
  SMALL(
   IF(
    FixtureInclude="x",
    ROW(FixtureMaintCosts)-ROW(Fixtures!$B$36)
   ),
   ROWS(G$17:G78)
  )
 ),"")</f>
        <v/>
      </c>
      <c r="H79" s="593" t="str">
        <f t="array" aca="1" ref="H79" ca="1">IFERROR(
 INDEX(FixtureMaintInf,
  SMALL(
   IF(
    FixtureInclude="x",
    ROW(FixtureMaintInf)-ROW(Fixtures!$B$36)
   ),
   ROWS(H$17:H78)
  )
 ),"")</f>
        <v/>
      </c>
    </row>
    <row r="80" spans="1:8" s="558" customFormat="1">
      <c r="A80" s="590" t="str">
        <f t="shared" si="1"/>
        <v>Upgrade 63</v>
      </c>
      <c r="B80" s="591" t="str">
        <f t="array" aca="1" ref="B80" ca="1">IFERROR(
 INDEX(FixtureNames,
  SMALL(
   IF(
    FixtureInclude="x",
    ROW(FixtureNames)-ROW(Fixtures!$B$36)
   ),
   ROWS(B$17:B79)
  )
 ),"")</f>
        <v/>
      </c>
      <c r="C80" s="591" t="str">
        <f t="array" aca="1" ref="C80" ca="1">IFERROR(
 INDEX(FixtureWatts,
  SMALL(
   IF(
    FixtureInclude="x",
    ROW(FixtureWatts)-ROW(Fixtures!$B$36)
   ),
   ROWS(C$17:C79)
  )
 ),"")</f>
        <v/>
      </c>
      <c r="D80" s="592" t="str">
        <f t="array" aca="1" ref="D80" ca="1">IFERROR(
 INDEX(FixtureEqCosts,
  SMALL(
   IF(
    FixtureInclude="x",
    ROW(FixtureEqCosts)-ROW(Fixtures!$B$36)
   ),
   ROWS(D$17:D79)
  )
 ),"")</f>
        <v/>
      </c>
      <c r="E80" s="592" t="str">
        <f t="array" aca="1" ref="E80" ca="1">IFERROR(
 INDEX(FixtureInstCosts,
  SMALL(
   IF(
    FixtureInclude="x",
    ROW(FixtureInstCosts)-ROW(Fixtures!$B$36)
   ),
   ROWS(E$17:E79)
  )
 ),"")</f>
        <v/>
      </c>
      <c r="F80" s="592" t="str">
        <f t="array" aca="1" ref="F80" ca="1">IFERROR(
 INDEX(FixtureRebCosts,
  SMALL(
   IF(
    FixtureInclude="x",
    ROW(FixtureRebCosts)-ROW(Fixtures!$B$36)
   ),
   ROWS(F$17:F79)
  )
 ),"")</f>
        <v/>
      </c>
      <c r="G80" s="592" t="str">
        <f t="array" aca="1" ref="G80" ca="1">IFERROR(
 INDEX(FixtureMaintCosts,
  SMALL(
   IF(
    FixtureInclude="x",
    ROW(FixtureMaintCosts)-ROW(Fixtures!$B$36)
   ),
   ROWS(G$17:G79)
  )
 ),"")</f>
        <v/>
      </c>
      <c r="H80" s="593" t="str">
        <f t="array" aca="1" ref="H80" ca="1">IFERROR(
 INDEX(FixtureMaintInf,
  SMALL(
   IF(
    FixtureInclude="x",
    ROW(FixtureMaintInf)-ROW(Fixtures!$B$36)
   ),
   ROWS(H$17:H79)
  )
 ),"")</f>
        <v/>
      </c>
    </row>
    <row r="81" spans="1:8" s="558" customFormat="1">
      <c r="A81" s="590" t="str">
        <f t="shared" si="1"/>
        <v>Upgrade 64</v>
      </c>
      <c r="B81" s="591" t="str">
        <f t="array" aca="1" ref="B81" ca="1">IFERROR(
 INDEX(FixtureNames,
  SMALL(
   IF(
    FixtureInclude="x",
    ROW(FixtureNames)-ROW(Fixtures!$B$36)
   ),
   ROWS(B$17:B80)
  )
 ),"")</f>
        <v/>
      </c>
      <c r="C81" s="591" t="str">
        <f t="array" aca="1" ref="C81" ca="1">IFERROR(
 INDEX(FixtureWatts,
  SMALL(
   IF(
    FixtureInclude="x",
    ROW(FixtureWatts)-ROW(Fixtures!$B$36)
   ),
   ROWS(C$17:C80)
  )
 ),"")</f>
        <v/>
      </c>
      <c r="D81" s="592" t="str">
        <f t="array" aca="1" ref="D81" ca="1">IFERROR(
 INDEX(FixtureEqCosts,
  SMALL(
   IF(
    FixtureInclude="x",
    ROW(FixtureEqCosts)-ROW(Fixtures!$B$36)
   ),
   ROWS(D$17:D80)
  )
 ),"")</f>
        <v/>
      </c>
      <c r="E81" s="592" t="str">
        <f t="array" aca="1" ref="E81" ca="1">IFERROR(
 INDEX(FixtureInstCosts,
  SMALL(
   IF(
    FixtureInclude="x",
    ROW(FixtureInstCosts)-ROW(Fixtures!$B$36)
   ),
   ROWS(E$17:E80)
  )
 ),"")</f>
        <v/>
      </c>
      <c r="F81" s="592" t="str">
        <f t="array" aca="1" ref="F81" ca="1">IFERROR(
 INDEX(FixtureRebCosts,
  SMALL(
   IF(
    FixtureInclude="x",
    ROW(FixtureRebCosts)-ROW(Fixtures!$B$36)
   ),
   ROWS(F$17:F80)
  )
 ),"")</f>
        <v/>
      </c>
      <c r="G81" s="592" t="str">
        <f t="array" aca="1" ref="G81" ca="1">IFERROR(
 INDEX(FixtureMaintCosts,
  SMALL(
   IF(
    FixtureInclude="x",
    ROW(FixtureMaintCosts)-ROW(Fixtures!$B$36)
   ),
   ROWS(G$17:G80)
  )
 ),"")</f>
        <v/>
      </c>
      <c r="H81" s="593" t="str">
        <f t="array" aca="1" ref="H81" ca="1">IFERROR(
 INDEX(FixtureMaintInf,
  SMALL(
   IF(
    FixtureInclude="x",
    ROW(FixtureMaintInf)-ROW(Fixtures!$B$36)
   ),
   ROWS(H$17:H80)
  )
 ),"")</f>
        <v/>
      </c>
    </row>
    <row r="82" spans="1:8" s="558" customFormat="1">
      <c r="A82" s="590" t="str">
        <f t="shared" ref="A82:A113" si="2">tUpgrade &amp;" " &amp; ROW($A82)- ROW($A$17)</f>
        <v>Upgrade 65</v>
      </c>
      <c r="B82" s="591" t="str">
        <f t="array" aca="1" ref="B82" ca="1">IFERROR(
 INDEX(FixtureNames,
  SMALL(
   IF(
    FixtureInclude="x",
    ROW(FixtureNames)-ROW(Fixtures!$B$36)
   ),
   ROWS(B$17:B81)
  )
 ),"")</f>
        <v/>
      </c>
      <c r="C82" s="591" t="str">
        <f t="array" aca="1" ref="C82" ca="1">IFERROR(
 INDEX(FixtureWatts,
  SMALL(
   IF(
    FixtureInclude="x",
    ROW(FixtureWatts)-ROW(Fixtures!$B$36)
   ),
   ROWS(C$17:C81)
  )
 ),"")</f>
        <v/>
      </c>
      <c r="D82" s="592" t="str">
        <f t="array" aca="1" ref="D82" ca="1">IFERROR(
 INDEX(FixtureEqCosts,
  SMALL(
   IF(
    FixtureInclude="x",
    ROW(FixtureEqCosts)-ROW(Fixtures!$B$36)
   ),
   ROWS(D$17:D81)
  )
 ),"")</f>
        <v/>
      </c>
      <c r="E82" s="592" t="str">
        <f t="array" aca="1" ref="E82" ca="1">IFERROR(
 INDEX(FixtureInstCosts,
  SMALL(
   IF(
    FixtureInclude="x",
    ROW(FixtureInstCosts)-ROW(Fixtures!$B$36)
   ),
   ROWS(E$17:E81)
  )
 ),"")</f>
        <v/>
      </c>
      <c r="F82" s="592" t="str">
        <f t="array" aca="1" ref="F82" ca="1">IFERROR(
 INDEX(FixtureRebCosts,
  SMALL(
   IF(
    FixtureInclude="x",
    ROW(FixtureRebCosts)-ROW(Fixtures!$B$36)
   ),
   ROWS(F$17:F81)
  )
 ),"")</f>
        <v/>
      </c>
      <c r="G82" s="592" t="str">
        <f t="array" aca="1" ref="G82" ca="1">IFERROR(
 INDEX(FixtureMaintCosts,
  SMALL(
   IF(
    FixtureInclude="x",
    ROW(FixtureMaintCosts)-ROW(Fixtures!$B$36)
   ),
   ROWS(G$17:G81)
  )
 ),"")</f>
        <v/>
      </c>
      <c r="H82" s="593" t="str">
        <f t="array" aca="1" ref="H82" ca="1">IFERROR(
 INDEX(FixtureMaintInf,
  SMALL(
   IF(
    FixtureInclude="x",
    ROW(FixtureMaintInf)-ROW(Fixtures!$B$36)
   ),
   ROWS(H$17:H81)
  )
 ),"")</f>
        <v/>
      </c>
    </row>
    <row r="83" spans="1:8" s="558" customFormat="1">
      <c r="A83" s="590" t="str">
        <f t="shared" si="2"/>
        <v>Upgrade 66</v>
      </c>
      <c r="B83" s="591" t="str">
        <f t="array" aca="1" ref="B83" ca="1">IFERROR(
 INDEX(FixtureNames,
  SMALL(
   IF(
    FixtureInclude="x",
    ROW(FixtureNames)-ROW(Fixtures!$B$36)
   ),
   ROWS(B$17:B82)
  )
 ),"")</f>
        <v/>
      </c>
      <c r="C83" s="591" t="str">
        <f t="array" aca="1" ref="C83" ca="1">IFERROR(
 INDEX(FixtureWatts,
  SMALL(
   IF(
    FixtureInclude="x",
    ROW(FixtureWatts)-ROW(Fixtures!$B$36)
   ),
   ROWS(C$17:C82)
  )
 ),"")</f>
        <v/>
      </c>
      <c r="D83" s="592" t="str">
        <f t="array" aca="1" ref="D83" ca="1">IFERROR(
 INDEX(FixtureEqCosts,
  SMALL(
   IF(
    FixtureInclude="x",
    ROW(FixtureEqCosts)-ROW(Fixtures!$B$36)
   ),
   ROWS(D$17:D82)
  )
 ),"")</f>
        <v/>
      </c>
      <c r="E83" s="592" t="str">
        <f t="array" aca="1" ref="E83" ca="1">IFERROR(
 INDEX(FixtureInstCosts,
  SMALL(
   IF(
    FixtureInclude="x",
    ROW(FixtureInstCosts)-ROW(Fixtures!$B$36)
   ),
   ROWS(E$17:E82)
  )
 ),"")</f>
        <v/>
      </c>
      <c r="F83" s="592" t="str">
        <f t="array" aca="1" ref="F83" ca="1">IFERROR(
 INDEX(FixtureRebCosts,
  SMALL(
   IF(
    FixtureInclude="x",
    ROW(FixtureRebCosts)-ROW(Fixtures!$B$36)
   ),
   ROWS(F$17:F82)
  )
 ),"")</f>
        <v/>
      </c>
      <c r="G83" s="592" t="str">
        <f t="array" aca="1" ref="G83" ca="1">IFERROR(
 INDEX(FixtureMaintCosts,
  SMALL(
   IF(
    FixtureInclude="x",
    ROW(FixtureMaintCosts)-ROW(Fixtures!$B$36)
   ),
   ROWS(G$17:G82)
  )
 ),"")</f>
        <v/>
      </c>
      <c r="H83" s="593" t="str">
        <f t="array" aca="1" ref="H83" ca="1">IFERROR(
 INDEX(FixtureMaintInf,
  SMALL(
   IF(
    FixtureInclude="x",
    ROW(FixtureMaintInf)-ROW(Fixtures!$B$36)
   ),
   ROWS(H$17:H82)
  )
 ),"")</f>
        <v/>
      </c>
    </row>
    <row r="84" spans="1:8" s="558" customFormat="1">
      <c r="A84" s="590" t="str">
        <f t="shared" si="2"/>
        <v>Upgrade 67</v>
      </c>
      <c r="B84" s="591" t="str">
        <f t="array" aca="1" ref="B84" ca="1">IFERROR(
 INDEX(FixtureNames,
  SMALL(
   IF(
    FixtureInclude="x",
    ROW(FixtureNames)-ROW(Fixtures!$B$36)
   ),
   ROWS(B$17:B83)
  )
 ),"")</f>
        <v/>
      </c>
      <c r="C84" s="591" t="str">
        <f t="array" aca="1" ref="C84" ca="1">IFERROR(
 INDEX(FixtureWatts,
  SMALL(
   IF(
    FixtureInclude="x",
    ROW(FixtureWatts)-ROW(Fixtures!$B$36)
   ),
   ROWS(C$17:C83)
  )
 ),"")</f>
        <v/>
      </c>
      <c r="D84" s="592" t="str">
        <f t="array" aca="1" ref="D84" ca="1">IFERROR(
 INDEX(FixtureEqCosts,
  SMALL(
   IF(
    FixtureInclude="x",
    ROW(FixtureEqCosts)-ROW(Fixtures!$B$36)
   ),
   ROWS(D$17:D83)
  )
 ),"")</f>
        <v/>
      </c>
      <c r="E84" s="592" t="str">
        <f t="array" aca="1" ref="E84" ca="1">IFERROR(
 INDEX(FixtureInstCosts,
  SMALL(
   IF(
    FixtureInclude="x",
    ROW(FixtureInstCosts)-ROW(Fixtures!$B$36)
   ),
   ROWS(E$17:E83)
  )
 ),"")</f>
        <v/>
      </c>
      <c r="F84" s="592" t="str">
        <f t="array" aca="1" ref="F84" ca="1">IFERROR(
 INDEX(FixtureRebCosts,
  SMALL(
   IF(
    FixtureInclude="x",
    ROW(FixtureRebCosts)-ROW(Fixtures!$B$36)
   ),
   ROWS(F$17:F83)
  )
 ),"")</f>
        <v/>
      </c>
      <c r="G84" s="592" t="str">
        <f t="array" aca="1" ref="G84" ca="1">IFERROR(
 INDEX(FixtureMaintCosts,
  SMALL(
   IF(
    FixtureInclude="x",
    ROW(FixtureMaintCosts)-ROW(Fixtures!$B$36)
   ),
   ROWS(G$17:G83)
  )
 ),"")</f>
        <v/>
      </c>
      <c r="H84" s="593" t="str">
        <f t="array" aca="1" ref="H84" ca="1">IFERROR(
 INDEX(FixtureMaintInf,
  SMALL(
   IF(
    FixtureInclude="x",
    ROW(FixtureMaintInf)-ROW(Fixtures!$B$36)
   ),
   ROWS(H$17:H83)
  )
 ),"")</f>
        <v/>
      </c>
    </row>
    <row r="85" spans="1:8" s="558" customFormat="1">
      <c r="A85" s="590" t="str">
        <f t="shared" si="2"/>
        <v>Upgrade 68</v>
      </c>
      <c r="B85" s="591" t="str">
        <f t="array" aca="1" ref="B85" ca="1">IFERROR(
 INDEX(FixtureNames,
  SMALL(
   IF(
    FixtureInclude="x",
    ROW(FixtureNames)-ROW(Fixtures!$B$36)
   ),
   ROWS(B$17:B84)
  )
 ),"")</f>
        <v/>
      </c>
      <c r="C85" s="591" t="str">
        <f t="array" aca="1" ref="C85" ca="1">IFERROR(
 INDEX(FixtureWatts,
  SMALL(
   IF(
    FixtureInclude="x",
    ROW(FixtureWatts)-ROW(Fixtures!$B$36)
   ),
   ROWS(C$17:C84)
  )
 ),"")</f>
        <v/>
      </c>
      <c r="D85" s="592" t="str">
        <f t="array" aca="1" ref="D85" ca="1">IFERROR(
 INDEX(FixtureEqCosts,
  SMALL(
   IF(
    FixtureInclude="x",
    ROW(FixtureEqCosts)-ROW(Fixtures!$B$36)
   ),
   ROWS(D$17:D84)
  )
 ),"")</f>
        <v/>
      </c>
      <c r="E85" s="592" t="str">
        <f t="array" aca="1" ref="E85" ca="1">IFERROR(
 INDEX(FixtureInstCosts,
  SMALL(
   IF(
    FixtureInclude="x",
    ROW(FixtureInstCosts)-ROW(Fixtures!$B$36)
   ),
   ROWS(E$17:E84)
  )
 ),"")</f>
        <v/>
      </c>
      <c r="F85" s="592" t="str">
        <f t="array" aca="1" ref="F85" ca="1">IFERROR(
 INDEX(FixtureRebCosts,
  SMALL(
   IF(
    FixtureInclude="x",
    ROW(FixtureRebCosts)-ROW(Fixtures!$B$36)
   ),
   ROWS(F$17:F84)
  )
 ),"")</f>
        <v/>
      </c>
      <c r="G85" s="592" t="str">
        <f t="array" aca="1" ref="G85" ca="1">IFERROR(
 INDEX(FixtureMaintCosts,
  SMALL(
   IF(
    FixtureInclude="x",
    ROW(FixtureMaintCosts)-ROW(Fixtures!$B$36)
   ),
   ROWS(G$17:G84)
  )
 ),"")</f>
        <v/>
      </c>
      <c r="H85" s="593" t="str">
        <f t="array" aca="1" ref="H85" ca="1">IFERROR(
 INDEX(FixtureMaintInf,
  SMALL(
   IF(
    FixtureInclude="x",
    ROW(FixtureMaintInf)-ROW(Fixtures!$B$36)
   ),
   ROWS(H$17:H84)
  )
 ),"")</f>
        <v/>
      </c>
    </row>
    <row r="86" spans="1:8" s="558" customFormat="1">
      <c r="A86" s="590" t="str">
        <f t="shared" si="2"/>
        <v>Upgrade 69</v>
      </c>
      <c r="B86" s="591" t="str">
        <f t="array" aca="1" ref="B86" ca="1">IFERROR(
 INDEX(FixtureNames,
  SMALL(
   IF(
    FixtureInclude="x",
    ROW(FixtureNames)-ROW(Fixtures!$B$36)
   ),
   ROWS(B$17:B85)
  )
 ),"")</f>
        <v/>
      </c>
      <c r="C86" s="591" t="str">
        <f t="array" aca="1" ref="C86" ca="1">IFERROR(
 INDEX(FixtureWatts,
  SMALL(
   IF(
    FixtureInclude="x",
    ROW(FixtureWatts)-ROW(Fixtures!$B$36)
   ),
   ROWS(C$17:C85)
  )
 ),"")</f>
        <v/>
      </c>
      <c r="D86" s="592" t="str">
        <f t="array" aca="1" ref="D86" ca="1">IFERROR(
 INDEX(FixtureEqCosts,
  SMALL(
   IF(
    FixtureInclude="x",
    ROW(FixtureEqCosts)-ROW(Fixtures!$B$36)
   ),
   ROWS(D$17:D85)
  )
 ),"")</f>
        <v/>
      </c>
      <c r="E86" s="592" t="str">
        <f t="array" aca="1" ref="E86" ca="1">IFERROR(
 INDEX(FixtureInstCosts,
  SMALL(
   IF(
    FixtureInclude="x",
    ROW(FixtureInstCosts)-ROW(Fixtures!$B$36)
   ),
   ROWS(E$17:E85)
  )
 ),"")</f>
        <v/>
      </c>
      <c r="F86" s="592" t="str">
        <f t="array" aca="1" ref="F86" ca="1">IFERROR(
 INDEX(FixtureRebCosts,
  SMALL(
   IF(
    FixtureInclude="x",
    ROW(FixtureRebCosts)-ROW(Fixtures!$B$36)
   ),
   ROWS(F$17:F85)
  )
 ),"")</f>
        <v/>
      </c>
      <c r="G86" s="592" t="str">
        <f t="array" aca="1" ref="G86" ca="1">IFERROR(
 INDEX(FixtureMaintCosts,
  SMALL(
   IF(
    FixtureInclude="x",
    ROW(FixtureMaintCosts)-ROW(Fixtures!$B$36)
   ),
   ROWS(G$17:G85)
  )
 ),"")</f>
        <v/>
      </c>
      <c r="H86" s="593" t="str">
        <f t="array" aca="1" ref="H86" ca="1">IFERROR(
 INDEX(FixtureMaintInf,
  SMALL(
   IF(
    FixtureInclude="x",
    ROW(FixtureMaintInf)-ROW(Fixtures!$B$36)
   ),
   ROWS(H$17:H85)
  )
 ),"")</f>
        <v/>
      </c>
    </row>
    <row r="87" spans="1:8" s="558" customFormat="1">
      <c r="A87" s="590" t="str">
        <f t="shared" si="2"/>
        <v>Upgrade 70</v>
      </c>
      <c r="B87" s="591" t="str">
        <f t="array" aca="1" ref="B87" ca="1">IFERROR(
 INDEX(FixtureNames,
  SMALL(
   IF(
    FixtureInclude="x",
    ROW(FixtureNames)-ROW(Fixtures!$B$36)
   ),
   ROWS(B$17:B86)
  )
 ),"")</f>
        <v/>
      </c>
      <c r="C87" s="591" t="str">
        <f t="array" aca="1" ref="C87" ca="1">IFERROR(
 INDEX(FixtureWatts,
  SMALL(
   IF(
    FixtureInclude="x",
    ROW(FixtureWatts)-ROW(Fixtures!$B$36)
   ),
   ROWS(C$17:C86)
  )
 ),"")</f>
        <v/>
      </c>
      <c r="D87" s="592" t="str">
        <f t="array" aca="1" ref="D87" ca="1">IFERROR(
 INDEX(FixtureEqCosts,
  SMALL(
   IF(
    FixtureInclude="x",
    ROW(FixtureEqCosts)-ROW(Fixtures!$B$36)
   ),
   ROWS(D$17:D86)
  )
 ),"")</f>
        <v/>
      </c>
      <c r="E87" s="592" t="str">
        <f t="array" aca="1" ref="E87" ca="1">IFERROR(
 INDEX(FixtureInstCosts,
  SMALL(
   IF(
    FixtureInclude="x",
    ROW(FixtureInstCosts)-ROW(Fixtures!$B$36)
   ),
   ROWS(E$17:E86)
  )
 ),"")</f>
        <v/>
      </c>
      <c r="F87" s="592" t="str">
        <f t="array" aca="1" ref="F87" ca="1">IFERROR(
 INDEX(FixtureRebCosts,
  SMALL(
   IF(
    FixtureInclude="x",
    ROW(FixtureRebCosts)-ROW(Fixtures!$B$36)
   ),
   ROWS(F$17:F86)
  )
 ),"")</f>
        <v/>
      </c>
      <c r="G87" s="592" t="str">
        <f t="array" aca="1" ref="G87" ca="1">IFERROR(
 INDEX(FixtureMaintCosts,
  SMALL(
   IF(
    FixtureInclude="x",
    ROW(FixtureMaintCosts)-ROW(Fixtures!$B$36)
   ),
   ROWS(G$17:G86)
  )
 ),"")</f>
        <v/>
      </c>
      <c r="H87" s="593" t="str">
        <f t="array" aca="1" ref="H87" ca="1">IFERROR(
 INDEX(FixtureMaintInf,
  SMALL(
   IF(
    FixtureInclude="x",
    ROW(FixtureMaintInf)-ROW(Fixtures!$B$36)
   ),
   ROWS(H$17:H86)
  )
 ),"")</f>
        <v/>
      </c>
    </row>
    <row r="88" spans="1:8" s="558" customFormat="1">
      <c r="A88" s="590" t="str">
        <f t="shared" si="2"/>
        <v>Upgrade 71</v>
      </c>
      <c r="B88" s="591" t="str">
        <f t="array" aca="1" ref="B88" ca="1">IFERROR(
 INDEX(FixtureNames,
  SMALL(
   IF(
    FixtureInclude="x",
    ROW(FixtureNames)-ROW(Fixtures!$B$36)
   ),
   ROWS(B$17:B87)
  )
 ),"")</f>
        <v/>
      </c>
      <c r="C88" s="591" t="str">
        <f t="array" aca="1" ref="C88" ca="1">IFERROR(
 INDEX(FixtureWatts,
  SMALL(
   IF(
    FixtureInclude="x",
    ROW(FixtureWatts)-ROW(Fixtures!$B$36)
   ),
   ROWS(C$17:C87)
  )
 ),"")</f>
        <v/>
      </c>
      <c r="D88" s="592" t="str">
        <f t="array" aca="1" ref="D88" ca="1">IFERROR(
 INDEX(FixtureEqCosts,
  SMALL(
   IF(
    FixtureInclude="x",
    ROW(FixtureEqCosts)-ROW(Fixtures!$B$36)
   ),
   ROWS(D$17:D87)
  )
 ),"")</f>
        <v/>
      </c>
      <c r="E88" s="592" t="str">
        <f t="array" aca="1" ref="E88" ca="1">IFERROR(
 INDEX(FixtureInstCosts,
  SMALL(
   IF(
    FixtureInclude="x",
    ROW(FixtureInstCosts)-ROW(Fixtures!$B$36)
   ),
   ROWS(E$17:E87)
  )
 ),"")</f>
        <v/>
      </c>
      <c r="F88" s="592" t="str">
        <f t="array" aca="1" ref="F88" ca="1">IFERROR(
 INDEX(FixtureRebCosts,
  SMALL(
   IF(
    FixtureInclude="x",
    ROW(FixtureRebCosts)-ROW(Fixtures!$B$36)
   ),
   ROWS(F$17:F87)
  )
 ),"")</f>
        <v/>
      </c>
      <c r="G88" s="592" t="str">
        <f t="array" aca="1" ref="G88" ca="1">IFERROR(
 INDEX(FixtureMaintCosts,
  SMALL(
   IF(
    FixtureInclude="x",
    ROW(FixtureMaintCosts)-ROW(Fixtures!$B$36)
   ),
   ROWS(G$17:G87)
  )
 ),"")</f>
        <v/>
      </c>
      <c r="H88" s="593" t="str">
        <f t="array" aca="1" ref="H88" ca="1">IFERROR(
 INDEX(FixtureMaintInf,
  SMALL(
   IF(
    FixtureInclude="x",
    ROW(FixtureMaintInf)-ROW(Fixtures!$B$36)
   ),
   ROWS(H$17:H87)
  )
 ),"")</f>
        <v/>
      </c>
    </row>
    <row r="89" spans="1:8" s="558" customFormat="1">
      <c r="A89" s="590" t="str">
        <f t="shared" si="2"/>
        <v>Upgrade 72</v>
      </c>
      <c r="B89" s="591" t="str">
        <f t="array" aca="1" ref="B89" ca="1">IFERROR(
 INDEX(FixtureNames,
  SMALL(
   IF(
    FixtureInclude="x",
    ROW(FixtureNames)-ROW(Fixtures!$B$36)
   ),
   ROWS(B$17:B88)
  )
 ),"")</f>
        <v/>
      </c>
      <c r="C89" s="591" t="str">
        <f t="array" aca="1" ref="C89" ca="1">IFERROR(
 INDEX(FixtureWatts,
  SMALL(
   IF(
    FixtureInclude="x",
    ROW(FixtureWatts)-ROW(Fixtures!$B$36)
   ),
   ROWS(C$17:C88)
  )
 ),"")</f>
        <v/>
      </c>
      <c r="D89" s="592" t="str">
        <f t="array" aca="1" ref="D89" ca="1">IFERROR(
 INDEX(FixtureEqCosts,
  SMALL(
   IF(
    FixtureInclude="x",
    ROW(FixtureEqCosts)-ROW(Fixtures!$B$36)
   ),
   ROWS(D$17:D88)
  )
 ),"")</f>
        <v/>
      </c>
      <c r="E89" s="592" t="str">
        <f t="array" aca="1" ref="E89" ca="1">IFERROR(
 INDEX(FixtureInstCosts,
  SMALL(
   IF(
    FixtureInclude="x",
    ROW(FixtureInstCosts)-ROW(Fixtures!$B$36)
   ),
   ROWS(E$17:E88)
  )
 ),"")</f>
        <v/>
      </c>
      <c r="F89" s="592" t="str">
        <f t="array" aca="1" ref="F89" ca="1">IFERROR(
 INDEX(FixtureRebCosts,
  SMALL(
   IF(
    FixtureInclude="x",
    ROW(FixtureRebCosts)-ROW(Fixtures!$B$36)
   ),
   ROWS(F$17:F88)
  )
 ),"")</f>
        <v/>
      </c>
      <c r="G89" s="592" t="str">
        <f t="array" aca="1" ref="G89" ca="1">IFERROR(
 INDEX(FixtureMaintCosts,
  SMALL(
   IF(
    FixtureInclude="x",
    ROW(FixtureMaintCosts)-ROW(Fixtures!$B$36)
   ),
   ROWS(G$17:G88)
  )
 ),"")</f>
        <v/>
      </c>
      <c r="H89" s="593" t="str">
        <f t="array" aca="1" ref="H89" ca="1">IFERROR(
 INDEX(FixtureMaintInf,
  SMALL(
   IF(
    FixtureInclude="x",
    ROW(FixtureMaintInf)-ROW(Fixtures!$B$36)
   ),
   ROWS(H$17:H88)
  )
 ),"")</f>
        <v/>
      </c>
    </row>
    <row r="90" spans="1:8" s="558" customFormat="1">
      <c r="A90" s="590" t="str">
        <f t="shared" si="2"/>
        <v>Upgrade 73</v>
      </c>
      <c r="B90" s="591" t="str">
        <f t="array" aca="1" ref="B90" ca="1">IFERROR(
 INDEX(FixtureNames,
  SMALL(
   IF(
    FixtureInclude="x",
    ROW(FixtureNames)-ROW(Fixtures!$B$36)
   ),
   ROWS(B$17:B89)
  )
 ),"")</f>
        <v/>
      </c>
      <c r="C90" s="591" t="str">
        <f t="array" aca="1" ref="C90" ca="1">IFERROR(
 INDEX(FixtureWatts,
  SMALL(
   IF(
    FixtureInclude="x",
    ROW(FixtureWatts)-ROW(Fixtures!$B$36)
   ),
   ROWS(C$17:C89)
  )
 ),"")</f>
        <v/>
      </c>
      <c r="D90" s="592" t="str">
        <f t="array" aca="1" ref="D90" ca="1">IFERROR(
 INDEX(FixtureEqCosts,
  SMALL(
   IF(
    FixtureInclude="x",
    ROW(FixtureEqCosts)-ROW(Fixtures!$B$36)
   ),
   ROWS(D$17:D89)
  )
 ),"")</f>
        <v/>
      </c>
      <c r="E90" s="592" t="str">
        <f t="array" aca="1" ref="E90" ca="1">IFERROR(
 INDEX(FixtureInstCosts,
  SMALL(
   IF(
    FixtureInclude="x",
    ROW(FixtureInstCosts)-ROW(Fixtures!$B$36)
   ),
   ROWS(E$17:E89)
  )
 ),"")</f>
        <v/>
      </c>
      <c r="F90" s="592" t="str">
        <f t="array" aca="1" ref="F90" ca="1">IFERROR(
 INDEX(FixtureRebCosts,
  SMALL(
   IF(
    FixtureInclude="x",
    ROW(FixtureRebCosts)-ROW(Fixtures!$B$36)
   ),
   ROWS(F$17:F89)
  )
 ),"")</f>
        <v/>
      </c>
      <c r="G90" s="592" t="str">
        <f t="array" aca="1" ref="G90" ca="1">IFERROR(
 INDEX(FixtureMaintCosts,
  SMALL(
   IF(
    FixtureInclude="x",
    ROW(FixtureMaintCosts)-ROW(Fixtures!$B$36)
   ),
   ROWS(G$17:G89)
  )
 ),"")</f>
        <v/>
      </c>
      <c r="H90" s="593" t="str">
        <f t="array" aca="1" ref="H90" ca="1">IFERROR(
 INDEX(FixtureMaintInf,
  SMALL(
   IF(
    FixtureInclude="x",
    ROW(FixtureMaintInf)-ROW(Fixtures!$B$36)
   ),
   ROWS(H$17:H89)
  )
 ),"")</f>
        <v/>
      </c>
    </row>
    <row r="91" spans="1:8" s="558" customFormat="1">
      <c r="A91" s="590" t="str">
        <f t="shared" si="2"/>
        <v>Upgrade 74</v>
      </c>
      <c r="B91" s="591" t="str">
        <f t="array" aca="1" ref="B91" ca="1">IFERROR(
 INDEX(FixtureNames,
  SMALL(
   IF(
    FixtureInclude="x",
    ROW(FixtureNames)-ROW(Fixtures!$B$36)
   ),
   ROWS(B$17:B90)
  )
 ),"")</f>
        <v/>
      </c>
      <c r="C91" s="591" t="str">
        <f t="array" aca="1" ref="C91" ca="1">IFERROR(
 INDEX(FixtureWatts,
  SMALL(
   IF(
    FixtureInclude="x",
    ROW(FixtureWatts)-ROW(Fixtures!$B$36)
   ),
   ROWS(C$17:C90)
  )
 ),"")</f>
        <v/>
      </c>
      <c r="D91" s="592" t="str">
        <f t="array" aca="1" ref="D91" ca="1">IFERROR(
 INDEX(FixtureEqCosts,
  SMALL(
   IF(
    FixtureInclude="x",
    ROW(FixtureEqCosts)-ROW(Fixtures!$B$36)
   ),
   ROWS(D$17:D90)
  )
 ),"")</f>
        <v/>
      </c>
      <c r="E91" s="592" t="str">
        <f t="array" aca="1" ref="E91" ca="1">IFERROR(
 INDEX(FixtureInstCosts,
  SMALL(
   IF(
    FixtureInclude="x",
    ROW(FixtureInstCosts)-ROW(Fixtures!$B$36)
   ),
   ROWS(E$17:E90)
  )
 ),"")</f>
        <v/>
      </c>
      <c r="F91" s="592" t="str">
        <f t="array" aca="1" ref="F91" ca="1">IFERROR(
 INDEX(FixtureRebCosts,
  SMALL(
   IF(
    FixtureInclude="x",
    ROW(FixtureRebCosts)-ROW(Fixtures!$B$36)
   ),
   ROWS(F$17:F90)
  )
 ),"")</f>
        <v/>
      </c>
      <c r="G91" s="592" t="str">
        <f t="array" aca="1" ref="G91" ca="1">IFERROR(
 INDEX(FixtureMaintCosts,
  SMALL(
   IF(
    FixtureInclude="x",
    ROW(FixtureMaintCosts)-ROW(Fixtures!$B$36)
   ),
   ROWS(G$17:G90)
  )
 ),"")</f>
        <v/>
      </c>
      <c r="H91" s="593" t="str">
        <f t="array" aca="1" ref="H91" ca="1">IFERROR(
 INDEX(FixtureMaintInf,
  SMALL(
   IF(
    FixtureInclude="x",
    ROW(FixtureMaintInf)-ROW(Fixtures!$B$36)
   ),
   ROWS(H$17:H90)
  )
 ),"")</f>
        <v/>
      </c>
    </row>
    <row r="92" spans="1:8" s="558" customFormat="1">
      <c r="A92" s="590" t="str">
        <f t="shared" si="2"/>
        <v>Upgrade 75</v>
      </c>
      <c r="B92" s="591" t="str">
        <f t="array" aca="1" ref="B92" ca="1">IFERROR(
 INDEX(FixtureNames,
  SMALL(
   IF(
    FixtureInclude="x",
    ROW(FixtureNames)-ROW(Fixtures!$B$36)
   ),
   ROWS(B$17:B91)
  )
 ),"")</f>
        <v/>
      </c>
      <c r="C92" s="591" t="str">
        <f t="array" aca="1" ref="C92" ca="1">IFERROR(
 INDEX(FixtureWatts,
  SMALL(
   IF(
    FixtureInclude="x",
    ROW(FixtureWatts)-ROW(Fixtures!$B$36)
   ),
   ROWS(C$17:C91)
  )
 ),"")</f>
        <v/>
      </c>
      <c r="D92" s="592" t="str">
        <f t="array" aca="1" ref="D92" ca="1">IFERROR(
 INDEX(FixtureEqCosts,
  SMALL(
   IF(
    FixtureInclude="x",
    ROW(FixtureEqCosts)-ROW(Fixtures!$B$36)
   ),
   ROWS(D$17:D91)
  )
 ),"")</f>
        <v/>
      </c>
      <c r="E92" s="592" t="str">
        <f t="array" aca="1" ref="E92" ca="1">IFERROR(
 INDEX(FixtureInstCosts,
  SMALL(
   IF(
    FixtureInclude="x",
    ROW(FixtureInstCosts)-ROW(Fixtures!$B$36)
   ),
   ROWS(E$17:E91)
  )
 ),"")</f>
        <v/>
      </c>
      <c r="F92" s="592" t="str">
        <f t="array" aca="1" ref="F92" ca="1">IFERROR(
 INDEX(FixtureRebCosts,
  SMALL(
   IF(
    FixtureInclude="x",
    ROW(FixtureRebCosts)-ROW(Fixtures!$B$36)
   ),
   ROWS(F$17:F91)
  )
 ),"")</f>
        <v/>
      </c>
      <c r="G92" s="592" t="str">
        <f t="array" aca="1" ref="G92" ca="1">IFERROR(
 INDEX(FixtureMaintCosts,
  SMALL(
   IF(
    FixtureInclude="x",
    ROW(FixtureMaintCosts)-ROW(Fixtures!$B$36)
   ),
   ROWS(G$17:G91)
  )
 ),"")</f>
        <v/>
      </c>
      <c r="H92" s="593" t="str">
        <f t="array" aca="1" ref="H92" ca="1">IFERROR(
 INDEX(FixtureMaintInf,
  SMALL(
   IF(
    FixtureInclude="x",
    ROW(FixtureMaintInf)-ROW(Fixtures!$B$36)
   ),
   ROWS(H$17:H91)
  )
 ),"")</f>
        <v/>
      </c>
    </row>
    <row r="93" spans="1:8" s="558" customFormat="1">
      <c r="A93" s="590" t="str">
        <f t="shared" si="2"/>
        <v>Upgrade 76</v>
      </c>
      <c r="B93" s="591" t="str">
        <f t="array" aca="1" ref="B93" ca="1">IFERROR(
 INDEX(FixtureNames,
  SMALL(
   IF(
    FixtureInclude="x",
    ROW(FixtureNames)-ROW(Fixtures!$B$36)
   ),
   ROWS(B$17:B92)
  )
 ),"")</f>
        <v/>
      </c>
      <c r="C93" s="591" t="str">
        <f t="array" aca="1" ref="C93" ca="1">IFERROR(
 INDEX(FixtureWatts,
  SMALL(
   IF(
    FixtureInclude="x",
    ROW(FixtureWatts)-ROW(Fixtures!$B$36)
   ),
   ROWS(C$17:C92)
  )
 ),"")</f>
        <v/>
      </c>
      <c r="D93" s="592" t="str">
        <f t="array" aca="1" ref="D93" ca="1">IFERROR(
 INDEX(FixtureEqCosts,
  SMALL(
   IF(
    FixtureInclude="x",
    ROW(FixtureEqCosts)-ROW(Fixtures!$B$36)
   ),
   ROWS(D$17:D92)
  )
 ),"")</f>
        <v/>
      </c>
      <c r="E93" s="592" t="str">
        <f t="array" aca="1" ref="E93" ca="1">IFERROR(
 INDEX(FixtureInstCosts,
  SMALL(
   IF(
    FixtureInclude="x",
    ROW(FixtureInstCosts)-ROW(Fixtures!$B$36)
   ),
   ROWS(E$17:E92)
  )
 ),"")</f>
        <v/>
      </c>
      <c r="F93" s="592" t="str">
        <f t="array" aca="1" ref="F93" ca="1">IFERROR(
 INDEX(FixtureRebCosts,
  SMALL(
   IF(
    FixtureInclude="x",
    ROW(FixtureRebCosts)-ROW(Fixtures!$B$36)
   ),
   ROWS(F$17:F92)
  )
 ),"")</f>
        <v/>
      </c>
      <c r="G93" s="592" t="str">
        <f t="array" aca="1" ref="G93" ca="1">IFERROR(
 INDEX(FixtureMaintCosts,
  SMALL(
   IF(
    FixtureInclude="x",
    ROW(FixtureMaintCosts)-ROW(Fixtures!$B$36)
   ),
   ROWS(G$17:G92)
  )
 ),"")</f>
        <v/>
      </c>
      <c r="H93" s="593" t="str">
        <f t="array" aca="1" ref="H93" ca="1">IFERROR(
 INDEX(FixtureMaintInf,
  SMALL(
   IF(
    FixtureInclude="x",
    ROW(FixtureMaintInf)-ROW(Fixtures!$B$36)
   ),
   ROWS(H$17:H92)
  )
 ),"")</f>
        <v/>
      </c>
    </row>
    <row r="94" spans="1:8" s="558" customFormat="1">
      <c r="A94" s="590" t="str">
        <f t="shared" si="2"/>
        <v>Upgrade 77</v>
      </c>
      <c r="B94" s="591" t="str">
        <f t="array" aca="1" ref="B94" ca="1">IFERROR(
 INDEX(FixtureNames,
  SMALL(
   IF(
    FixtureInclude="x",
    ROW(FixtureNames)-ROW(Fixtures!$B$36)
   ),
   ROWS(B$17:B93)
  )
 ),"")</f>
        <v/>
      </c>
      <c r="C94" s="591" t="str">
        <f t="array" aca="1" ref="C94" ca="1">IFERROR(
 INDEX(FixtureWatts,
  SMALL(
   IF(
    FixtureInclude="x",
    ROW(FixtureWatts)-ROW(Fixtures!$B$36)
   ),
   ROWS(C$17:C93)
  )
 ),"")</f>
        <v/>
      </c>
      <c r="D94" s="592" t="str">
        <f t="array" aca="1" ref="D94" ca="1">IFERROR(
 INDEX(FixtureEqCosts,
  SMALL(
   IF(
    FixtureInclude="x",
    ROW(FixtureEqCosts)-ROW(Fixtures!$B$36)
   ),
   ROWS(D$17:D93)
  )
 ),"")</f>
        <v/>
      </c>
      <c r="E94" s="592" t="str">
        <f t="array" aca="1" ref="E94" ca="1">IFERROR(
 INDEX(FixtureInstCosts,
  SMALL(
   IF(
    FixtureInclude="x",
    ROW(FixtureInstCosts)-ROW(Fixtures!$B$36)
   ),
   ROWS(E$17:E93)
  )
 ),"")</f>
        <v/>
      </c>
      <c r="F94" s="592" t="str">
        <f t="array" aca="1" ref="F94" ca="1">IFERROR(
 INDEX(FixtureRebCosts,
  SMALL(
   IF(
    FixtureInclude="x",
    ROW(FixtureRebCosts)-ROW(Fixtures!$B$36)
   ),
   ROWS(F$17:F93)
  )
 ),"")</f>
        <v/>
      </c>
      <c r="G94" s="592" t="str">
        <f t="array" aca="1" ref="G94" ca="1">IFERROR(
 INDEX(FixtureMaintCosts,
  SMALL(
   IF(
    FixtureInclude="x",
    ROW(FixtureMaintCosts)-ROW(Fixtures!$B$36)
   ),
   ROWS(G$17:G93)
  )
 ),"")</f>
        <v/>
      </c>
      <c r="H94" s="593" t="str">
        <f t="array" aca="1" ref="H94" ca="1">IFERROR(
 INDEX(FixtureMaintInf,
  SMALL(
   IF(
    FixtureInclude="x",
    ROW(FixtureMaintInf)-ROW(Fixtures!$B$36)
   ),
   ROWS(H$17:H93)
  )
 ),"")</f>
        <v/>
      </c>
    </row>
    <row r="95" spans="1:8" s="558" customFormat="1">
      <c r="A95" s="590" t="str">
        <f t="shared" si="2"/>
        <v>Upgrade 78</v>
      </c>
      <c r="B95" s="591" t="str">
        <f t="array" aca="1" ref="B95" ca="1">IFERROR(
 INDEX(FixtureNames,
  SMALL(
   IF(
    FixtureInclude="x",
    ROW(FixtureNames)-ROW(Fixtures!$B$36)
   ),
   ROWS(B$17:B94)
  )
 ),"")</f>
        <v/>
      </c>
      <c r="C95" s="591" t="str">
        <f t="array" aca="1" ref="C95" ca="1">IFERROR(
 INDEX(FixtureWatts,
  SMALL(
   IF(
    FixtureInclude="x",
    ROW(FixtureWatts)-ROW(Fixtures!$B$36)
   ),
   ROWS(C$17:C94)
  )
 ),"")</f>
        <v/>
      </c>
      <c r="D95" s="592" t="str">
        <f t="array" aca="1" ref="D95" ca="1">IFERROR(
 INDEX(FixtureEqCosts,
  SMALL(
   IF(
    FixtureInclude="x",
    ROW(FixtureEqCosts)-ROW(Fixtures!$B$36)
   ),
   ROWS(D$17:D94)
  )
 ),"")</f>
        <v/>
      </c>
      <c r="E95" s="592" t="str">
        <f t="array" aca="1" ref="E95" ca="1">IFERROR(
 INDEX(FixtureInstCosts,
  SMALL(
   IF(
    FixtureInclude="x",
    ROW(FixtureInstCosts)-ROW(Fixtures!$B$36)
   ),
   ROWS(E$17:E94)
  )
 ),"")</f>
        <v/>
      </c>
      <c r="F95" s="592" t="str">
        <f t="array" aca="1" ref="F95" ca="1">IFERROR(
 INDEX(FixtureRebCosts,
  SMALL(
   IF(
    FixtureInclude="x",
    ROW(FixtureRebCosts)-ROW(Fixtures!$B$36)
   ),
   ROWS(F$17:F94)
  )
 ),"")</f>
        <v/>
      </c>
      <c r="G95" s="592" t="str">
        <f t="array" aca="1" ref="G95" ca="1">IFERROR(
 INDEX(FixtureMaintCosts,
  SMALL(
   IF(
    FixtureInclude="x",
    ROW(FixtureMaintCosts)-ROW(Fixtures!$B$36)
   ),
   ROWS(G$17:G94)
  )
 ),"")</f>
        <v/>
      </c>
      <c r="H95" s="593" t="str">
        <f t="array" aca="1" ref="H95" ca="1">IFERROR(
 INDEX(FixtureMaintInf,
  SMALL(
   IF(
    FixtureInclude="x",
    ROW(FixtureMaintInf)-ROW(Fixtures!$B$36)
   ),
   ROWS(H$17:H94)
  )
 ),"")</f>
        <v/>
      </c>
    </row>
    <row r="96" spans="1:8" s="558" customFormat="1">
      <c r="A96" s="590" t="str">
        <f t="shared" si="2"/>
        <v>Upgrade 79</v>
      </c>
      <c r="B96" s="591" t="str">
        <f t="array" aca="1" ref="B96" ca="1">IFERROR(
 INDEX(FixtureNames,
  SMALL(
   IF(
    FixtureInclude="x",
    ROW(FixtureNames)-ROW(Fixtures!$B$36)
   ),
   ROWS(B$17:B95)
  )
 ),"")</f>
        <v/>
      </c>
      <c r="C96" s="591" t="str">
        <f t="array" aca="1" ref="C96" ca="1">IFERROR(
 INDEX(FixtureWatts,
  SMALL(
   IF(
    FixtureInclude="x",
    ROW(FixtureWatts)-ROW(Fixtures!$B$36)
   ),
   ROWS(C$17:C95)
  )
 ),"")</f>
        <v/>
      </c>
      <c r="D96" s="592" t="str">
        <f t="array" aca="1" ref="D96" ca="1">IFERROR(
 INDEX(FixtureEqCosts,
  SMALL(
   IF(
    FixtureInclude="x",
    ROW(FixtureEqCosts)-ROW(Fixtures!$B$36)
   ),
   ROWS(D$17:D95)
  )
 ),"")</f>
        <v/>
      </c>
      <c r="E96" s="592" t="str">
        <f t="array" aca="1" ref="E96" ca="1">IFERROR(
 INDEX(FixtureInstCosts,
  SMALL(
   IF(
    FixtureInclude="x",
    ROW(FixtureInstCosts)-ROW(Fixtures!$B$36)
   ),
   ROWS(E$17:E95)
  )
 ),"")</f>
        <v/>
      </c>
      <c r="F96" s="592" t="str">
        <f t="array" aca="1" ref="F96" ca="1">IFERROR(
 INDEX(FixtureRebCosts,
  SMALL(
   IF(
    FixtureInclude="x",
    ROW(FixtureRebCosts)-ROW(Fixtures!$B$36)
   ),
   ROWS(F$17:F95)
  )
 ),"")</f>
        <v/>
      </c>
      <c r="G96" s="592" t="str">
        <f t="array" aca="1" ref="G96" ca="1">IFERROR(
 INDEX(FixtureMaintCosts,
  SMALL(
   IF(
    FixtureInclude="x",
    ROW(FixtureMaintCosts)-ROW(Fixtures!$B$36)
   ),
   ROWS(G$17:G95)
  )
 ),"")</f>
        <v/>
      </c>
      <c r="H96" s="593" t="str">
        <f t="array" aca="1" ref="H96" ca="1">IFERROR(
 INDEX(FixtureMaintInf,
  SMALL(
   IF(
    FixtureInclude="x",
    ROW(FixtureMaintInf)-ROW(Fixtures!$B$36)
   ),
   ROWS(H$17:H95)
  )
 ),"")</f>
        <v/>
      </c>
    </row>
    <row r="97" spans="1:8" s="558" customFormat="1">
      <c r="A97" s="590" t="str">
        <f t="shared" si="2"/>
        <v>Upgrade 80</v>
      </c>
      <c r="B97" s="591" t="str">
        <f t="array" aca="1" ref="B97" ca="1">IFERROR(
 INDEX(FixtureNames,
  SMALL(
   IF(
    FixtureInclude="x",
    ROW(FixtureNames)-ROW(Fixtures!$B$36)
   ),
   ROWS(B$17:B96)
  )
 ),"")</f>
        <v/>
      </c>
      <c r="C97" s="591" t="str">
        <f t="array" aca="1" ref="C97" ca="1">IFERROR(
 INDEX(FixtureWatts,
  SMALL(
   IF(
    FixtureInclude="x",
    ROW(FixtureWatts)-ROW(Fixtures!$B$36)
   ),
   ROWS(C$17:C96)
  )
 ),"")</f>
        <v/>
      </c>
      <c r="D97" s="592" t="str">
        <f t="array" aca="1" ref="D97" ca="1">IFERROR(
 INDEX(FixtureEqCosts,
  SMALL(
   IF(
    FixtureInclude="x",
    ROW(FixtureEqCosts)-ROW(Fixtures!$B$36)
   ),
   ROWS(D$17:D96)
  )
 ),"")</f>
        <v/>
      </c>
      <c r="E97" s="592" t="str">
        <f t="array" aca="1" ref="E97" ca="1">IFERROR(
 INDEX(FixtureInstCosts,
  SMALL(
   IF(
    FixtureInclude="x",
    ROW(FixtureInstCosts)-ROW(Fixtures!$B$36)
   ),
   ROWS(E$17:E96)
  )
 ),"")</f>
        <v/>
      </c>
      <c r="F97" s="592" t="str">
        <f t="array" aca="1" ref="F97" ca="1">IFERROR(
 INDEX(FixtureRebCosts,
  SMALL(
   IF(
    FixtureInclude="x",
    ROW(FixtureRebCosts)-ROW(Fixtures!$B$36)
   ),
   ROWS(F$17:F96)
  )
 ),"")</f>
        <v/>
      </c>
      <c r="G97" s="592" t="str">
        <f t="array" aca="1" ref="G97" ca="1">IFERROR(
 INDEX(FixtureMaintCosts,
  SMALL(
   IF(
    FixtureInclude="x",
    ROW(FixtureMaintCosts)-ROW(Fixtures!$B$36)
   ),
   ROWS(G$17:G96)
  )
 ),"")</f>
        <v/>
      </c>
      <c r="H97" s="593" t="str">
        <f t="array" aca="1" ref="H97" ca="1">IFERROR(
 INDEX(FixtureMaintInf,
  SMALL(
   IF(
    FixtureInclude="x",
    ROW(FixtureMaintInf)-ROW(Fixtures!$B$36)
   ),
   ROWS(H$17:H96)
  )
 ),"")</f>
        <v/>
      </c>
    </row>
    <row r="98" spans="1:8" s="558" customFormat="1">
      <c r="A98" s="590" t="str">
        <f t="shared" si="2"/>
        <v>Upgrade 81</v>
      </c>
      <c r="B98" s="591" t="str">
        <f t="array" aca="1" ref="B98" ca="1">IFERROR(
 INDEX(FixtureNames,
  SMALL(
   IF(
    FixtureInclude="x",
    ROW(FixtureNames)-ROW(Fixtures!$B$36)
   ),
   ROWS(B$17:B97)
  )
 ),"")</f>
        <v/>
      </c>
      <c r="C98" s="591" t="str">
        <f t="array" aca="1" ref="C98" ca="1">IFERROR(
 INDEX(FixtureWatts,
  SMALL(
   IF(
    FixtureInclude="x",
    ROW(FixtureWatts)-ROW(Fixtures!$B$36)
   ),
   ROWS(C$17:C97)
  )
 ),"")</f>
        <v/>
      </c>
      <c r="D98" s="592" t="str">
        <f t="array" aca="1" ref="D98" ca="1">IFERROR(
 INDEX(FixtureEqCosts,
  SMALL(
   IF(
    FixtureInclude="x",
    ROW(FixtureEqCosts)-ROW(Fixtures!$B$36)
   ),
   ROWS(D$17:D97)
  )
 ),"")</f>
        <v/>
      </c>
      <c r="E98" s="592" t="str">
        <f t="array" aca="1" ref="E98" ca="1">IFERROR(
 INDEX(FixtureInstCosts,
  SMALL(
   IF(
    FixtureInclude="x",
    ROW(FixtureInstCosts)-ROW(Fixtures!$B$36)
   ),
   ROWS(E$17:E97)
  )
 ),"")</f>
        <v/>
      </c>
      <c r="F98" s="592" t="str">
        <f t="array" aca="1" ref="F98" ca="1">IFERROR(
 INDEX(FixtureRebCosts,
  SMALL(
   IF(
    FixtureInclude="x",
    ROW(FixtureRebCosts)-ROW(Fixtures!$B$36)
   ),
   ROWS(F$17:F97)
  )
 ),"")</f>
        <v/>
      </c>
      <c r="G98" s="592" t="str">
        <f t="array" aca="1" ref="G98" ca="1">IFERROR(
 INDEX(FixtureMaintCosts,
  SMALL(
   IF(
    FixtureInclude="x",
    ROW(FixtureMaintCosts)-ROW(Fixtures!$B$36)
   ),
   ROWS(G$17:G97)
  )
 ),"")</f>
        <v/>
      </c>
      <c r="H98" s="593" t="str">
        <f t="array" aca="1" ref="H98" ca="1">IFERROR(
 INDEX(FixtureMaintInf,
  SMALL(
   IF(
    FixtureInclude="x",
    ROW(FixtureMaintInf)-ROW(Fixtures!$B$36)
   ),
   ROWS(H$17:H97)
  )
 ),"")</f>
        <v/>
      </c>
    </row>
    <row r="99" spans="1:8" s="558" customFormat="1">
      <c r="A99" s="590" t="str">
        <f t="shared" si="2"/>
        <v>Upgrade 82</v>
      </c>
      <c r="B99" s="591" t="str">
        <f t="array" aca="1" ref="B99" ca="1">IFERROR(
 INDEX(FixtureNames,
  SMALL(
   IF(
    FixtureInclude="x",
    ROW(FixtureNames)-ROW(Fixtures!$B$36)
   ),
   ROWS(B$17:B98)
  )
 ),"")</f>
        <v/>
      </c>
      <c r="C99" s="591" t="str">
        <f t="array" aca="1" ref="C99" ca="1">IFERROR(
 INDEX(FixtureWatts,
  SMALL(
   IF(
    FixtureInclude="x",
    ROW(FixtureWatts)-ROW(Fixtures!$B$36)
   ),
   ROWS(C$17:C98)
  )
 ),"")</f>
        <v/>
      </c>
      <c r="D99" s="592" t="str">
        <f t="array" aca="1" ref="D99" ca="1">IFERROR(
 INDEX(FixtureEqCosts,
  SMALL(
   IF(
    FixtureInclude="x",
    ROW(FixtureEqCosts)-ROW(Fixtures!$B$36)
   ),
   ROWS(D$17:D98)
  )
 ),"")</f>
        <v/>
      </c>
      <c r="E99" s="592" t="str">
        <f t="array" aca="1" ref="E99" ca="1">IFERROR(
 INDEX(FixtureInstCosts,
  SMALL(
   IF(
    FixtureInclude="x",
    ROW(FixtureInstCosts)-ROW(Fixtures!$B$36)
   ),
   ROWS(E$17:E98)
  )
 ),"")</f>
        <v/>
      </c>
      <c r="F99" s="592" t="str">
        <f t="array" aca="1" ref="F99" ca="1">IFERROR(
 INDEX(FixtureRebCosts,
  SMALL(
   IF(
    FixtureInclude="x",
    ROW(FixtureRebCosts)-ROW(Fixtures!$B$36)
   ),
   ROWS(F$17:F98)
  )
 ),"")</f>
        <v/>
      </c>
      <c r="G99" s="592" t="str">
        <f t="array" aca="1" ref="G99" ca="1">IFERROR(
 INDEX(FixtureMaintCosts,
  SMALL(
   IF(
    FixtureInclude="x",
    ROW(FixtureMaintCosts)-ROW(Fixtures!$B$36)
   ),
   ROWS(G$17:G98)
  )
 ),"")</f>
        <v/>
      </c>
      <c r="H99" s="593" t="str">
        <f t="array" aca="1" ref="H99" ca="1">IFERROR(
 INDEX(FixtureMaintInf,
  SMALL(
   IF(
    FixtureInclude="x",
    ROW(FixtureMaintInf)-ROW(Fixtures!$B$36)
   ),
   ROWS(H$17:H98)
  )
 ),"")</f>
        <v/>
      </c>
    </row>
    <row r="100" spans="1:8" s="558" customFormat="1">
      <c r="A100" s="590" t="str">
        <f t="shared" si="2"/>
        <v>Upgrade 83</v>
      </c>
      <c r="B100" s="591" t="str">
        <f t="array" aca="1" ref="B100" ca="1">IFERROR(
 INDEX(FixtureNames,
  SMALL(
   IF(
    FixtureInclude="x",
    ROW(FixtureNames)-ROW(Fixtures!$B$36)
   ),
   ROWS(B$17:B99)
  )
 ),"")</f>
        <v/>
      </c>
      <c r="C100" s="591" t="str">
        <f t="array" aca="1" ref="C100" ca="1">IFERROR(
 INDEX(FixtureWatts,
  SMALL(
   IF(
    FixtureInclude="x",
    ROW(FixtureWatts)-ROW(Fixtures!$B$36)
   ),
   ROWS(C$17:C99)
  )
 ),"")</f>
        <v/>
      </c>
      <c r="D100" s="592" t="str">
        <f t="array" aca="1" ref="D100" ca="1">IFERROR(
 INDEX(FixtureEqCosts,
  SMALL(
   IF(
    FixtureInclude="x",
    ROW(FixtureEqCosts)-ROW(Fixtures!$B$36)
   ),
   ROWS(D$17:D99)
  )
 ),"")</f>
        <v/>
      </c>
      <c r="E100" s="592" t="str">
        <f t="array" aca="1" ref="E100" ca="1">IFERROR(
 INDEX(FixtureInstCosts,
  SMALL(
   IF(
    FixtureInclude="x",
    ROW(FixtureInstCosts)-ROW(Fixtures!$B$36)
   ),
   ROWS(E$17:E99)
  )
 ),"")</f>
        <v/>
      </c>
      <c r="F100" s="592" t="str">
        <f t="array" aca="1" ref="F100" ca="1">IFERROR(
 INDEX(FixtureRebCosts,
  SMALL(
   IF(
    FixtureInclude="x",
    ROW(FixtureRebCosts)-ROW(Fixtures!$B$36)
   ),
   ROWS(F$17:F99)
  )
 ),"")</f>
        <v/>
      </c>
      <c r="G100" s="592" t="str">
        <f t="array" aca="1" ref="G100" ca="1">IFERROR(
 INDEX(FixtureMaintCosts,
  SMALL(
   IF(
    FixtureInclude="x",
    ROW(FixtureMaintCosts)-ROW(Fixtures!$B$36)
   ),
   ROWS(G$17:G99)
  )
 ),"")</f>
        <v/>
      </c>
      <c r="H100" s="593" t="str">
        <f t="array" aca="1" ref="H100" ca="1">IFERROR(
 INDEX(FixtureMaintInf,
  SMALL(
   IF(
    FixtureInclude="x",
    ROW(FixtureMaintInf)-ROW(Fixtures!$B$36)
   ),
   ROWS(H$17:H99)
  )
 ),"")</f>
        <v/>
      </c>
    </row>
    <row r="101" spans="1:8" s="558" customFormat="1">
      <c r="A101" s="590" t="str">
        <f t="shared" si="2"/>
        <v>Upgrade 84</v>
      </c>
      <c r="B101" s="591" t="str">
        <f t="array" aca="1" ref="B101" ca="1">IFERROR(
 INDEX(FixtureNames,
  SMALL(
   IF(
    FixtureInclude="x",
    ROW(FixtureNames)-ROW(Fixtures!$B$36)
   ),
   ROWS(B$17:B100)
  )
 ),"")</f>
        <v/>
      </c>
      <c r="C101" s="591" t="str">
        <f t="array" aca="1" ref="C101" ca="1">IFERROR(
 INDEX(FixtureWatts,
  SMALL(
   IF(
    FixtureInclude="x",
    ROW(FixtureWatts)-ROW(Fixtures!$B$36)
   ),
   ROWS(C$17:C100)
  )
 ),"")</f>
        <v/>
      </c>
      <c r="D101" s="592" t="str">
        <f t="array" aca="1" ref="D101" ca="1">IFERROR(
 INDEX(FixtureEqCosts,
  SMALL(
   IF(
    FixtureInclude="x",
    ROW(FixtureEqCosts)-ROW(Fixtures!$B$36)
   ),
   ROWS(D$17:D100)
  )
 ),"")</f>
        <v/>
      </c>
      <c r="E101" s="592" t="str">
        <f t="array" aca="1" ref="E101" ca="1">IFERROR(
 INDEX(FixtureInstCosts,
  SMALL(
   IF(
    FixtureInclude="x",
    ROW(FixtureInstCosts)-ROW(Fixtures!$B$36)
   ),
   ROWS(E$17:E100)
  )
 ),"")</f>
        <v/>
      </c>
      <c r="F101" s="592" t="str">
        <f t="array" aca="1" ref="F101" ca="1">IFERROR(
 INDEX(FixtureRebCosts,
  SMALL(
   IF(
    FixtureInclude="x",
    ROW(FixtureRebCosts)-ROW(Fixtures!$B$36)
   ),
   ROWS(F$17:F100)
  )
 ),"")</f>
        <v/>
      </c>
      <c r="G101" s="592" t="str">
        <f t="array" aca="1" ref="G101" ca="1">IFERROR(
 INDEX(FixtureMaintCosts,
  SMALL(
   IF(
    FixtureInclude="x",
    ROW(FixtureMaintCosts)-ROW(Fixtures!$B$36)
   ),
   ROWS(G$17:G100)
  )
 ),"")</f>
        <v/>
      </c>
      <c r="H101" s="593" t="str">
        <f t="array" aca="1" ref="H101" ca="1">IFERROR(
 INDEX(FixtureMaintInf,
  SMALL(
   IF(
    FixtureInclude="x",
    ROW(FixtureMaintInf)-ROW(Fixtures!$B$36)
   ),
   ROWS(H$17:H100)
  )
 ),"")</f>
        <v/>
      </c>
    </row>
    <row r="102" spans="1:8" s="558" customFormat="1">
      <c r="A102" s="590" t="str">
        <f t="shared" si="2"/>
        <v>Upgrade 85</v>
      </c>
      <c r="B102" s="591" t="str">
        <f t="array" aca="1" ref="B102" ca="1">IFERROR(
 INDEX(FixtureNames,
  SMALL(
   IF(
    FixtureInclude="x",
    ROW(FixtureNames)-ROW(Fixtures!$B$36)
   ),
   ROWS(B$17:B101)
  )
 ),"")</f>
        <v/>
      </c>
      <c r="C102" s="591" t="str">
        <f t="array" aca="1" ref="C102" ca="1">IFERROR(
 INDEX(FixtureWatts,
  SMALL(
   IF(
    FixtureInclude="x",
    ROW(FixtureWatts)-ROW(Fixtures!$B$36)
   ),
   ROWS(C$17:C101)
  )
 ),"")</f>
        <v/>
      </c>
      <c r="D102" s="592" t="str">
        <f t="array" aca="1" ref="D102" ca="1">IFERROR(
 INDEX(FixtureEqCosts,
  SMALL(
   IF(
    FixtureInclude="x",
    ROW(FixtureEqCosts)-ROW(Fixtures!$B$36)
   ),
   ROWS(D$17:D101)
  )
 ),"")</f>
        <v/>
      </c>
      <c r="E102" s="592" t="str">
        <f t="array" aca="1" ref="E102" ca="1">IFERROR(
 INDEX(FixtureInstCosts,
  SMALL(
   IF(
    FixtureInclude="x",
    ROW(FixtureInstCosts)-ROW(Fixtures!$B$36)
   ),
   ROWS(E$17:E101)
  )
 ),"")</f>
        <v/>
      </c>
      <c r="F102" s="592" t="str">
        <f t="array" aca="1" ref="F102" ca="1">IFERROR(
 INDEX(FixtureRebCosts,
  SMALL(
   IF(
    FixtureInclude="x",
    ROW(FixtureRebCosts)-ROW(Fixtures!$B$36)
   ),
   ROWS(F$17:F101)
  )
 ),"")</f>
        <v/>
      </c>
      <c r="G102" s="592" t="str">
        <f t="array" aca="1" ref="G102" ca="1">IFERROR(
 INDEX(FixtureMaintCosts,
  SMALL(
   IF(
    FixtureInclude="x",
    ROW(FixtureMaintCosts)-ROW(Fixtures!$B$36)
   ),
   ROWS(G$17:G101)
  )
 ),"")</f>
        <v/>
      </c>
      <c r="H102" s="593" t="str">
        <f t="array" aca="1" ref="H102" ca="1">IFERROR(
 INDEX(FixtureMaintInf,
  SMALL(
   IF(
    FixtureInclude="x",
    ROW(FixtureMaintInf)-ROW(Fixtures!$B$36)
   ),
   ROWS(H$17:H101)
  )
 ),"")</f>
        <v/>
      </c>
    </row>
    <row r="103" spans="1:8" s="558" customFormat="1">
      <c r="A103" s="590" t="str">
        <f t="shared" si="2"/>
        <v>Upgrade 86</v>
      </c>
      <c r="B103" s="591" t="str">
        <f t="array" aca="1" ref="B103" ca="1">IFERROR(
 INDEX(FixtureNames,
  SMALL(
   IF(
    FixtureInclude="x",
    ROW(FixtureNames)-ROW(Fixtures!$B$36)
   ),
   ROWS(B$17:B102)
  )
 ),"")</f>
        <v/>
      </c>
      <c r="C103" s="591" t="str">
        <f t="array" aca="1" ref="C103" ca="1">IFERROR(
 INDEX(FixtureWatts,
  SMALL(
   IF(
    FixtureInclude="x",
    ROW(FixtureWatts)-ROW(Fixtures!$B$36)
   ),
   ROWS(C$17:C102)
  )
 ),"")</f>
        <v/>
      </c>
      <c r="D103" s="592" t="str">
        <f t="array" aca="1" ref="D103" ca="1">IFERROR(
 INDEX(FixtureEqCosts,
  SMALL(
   IF(
    FixtureInclude="x",
    ROW(FixtureEqCosts)-ROW(Fixtures!$B$36)
   ),
   ROWS(D$17:D102)
  )
 ),"")</f>
        <v/>
      </c>
      <c r="E103" s="592" t="str">
        <f t="array" aca="1" ref="E103" ca="1">IFERROR(
 INDEX(FixtureInstCosts,
  SMALL(
   IF(
    FixtureInclude="x",
    ROW(FixtureInstCosts)-ROW(Fixtures!$B$36)
   ),
   ROWS(E$17:E102)
  )
 ),"")</f>
        <v/>
      </c>
      <c r="F103" s="592" t="str">
        <f t="array" aca="1" ref="F103" ca="1">IFERROR(
 INDEX(FixtureRebCosts,
  SMALL(
   IF(
    FixtureInclude="x",
    ROW(FixtureRebCosts)-ROW(Fixtures!$B$36)
   ),
   ROWS(F$17:F102)
  )
 ),"")</f>
        <v/>
      </c>
      <c r="G103" s="592" t="str">
        <f t="array" aca="1" ref="G103" ca="1">IFERROR(
 INDEX(FixtureMaintCosts,
  SMALL(
   IF(
    FixtureInclude="x",
    ROW(FixtureMaintCosts)-ROW(Fixtures!$B$36)
   ),
   ROWS(G$17:G102)
  )
 ),"")</f>
        <v/>
      </c>
      <c r="H103" s="593" t="str">
        <f t="array" aca="1" ref="H103" ca="1">IFERROR(
 INDEX(FixtureMaintInf,
  SMALL(
   IF(
    FixtureInclude="x",
    ROW(FixtureMaintInf)-ROW(Fixtures!$B$36)
   ),
   ROWS(H$17:H102)
  )
 ),"")</f>
        <v/>
      </c>
    </row>
    <row r="104" spans="1:8" s="558" customFormat="1">
      <c r="A104" s="590" t="str">
        <f t="shared" si="2"/>
        <v>Upgrade 87</v>
      </c>
      <c r="B104" s="591" t="str">
        <f t="array" aca="1" ref="B104" ca="1">IFERROR(
 INDEX(FixtureNames,
  SMALL(
   IF(
    FixtureInclude="x",
    ROW(FixtureNames)-ROW(Fixtures!$B$36)
   ),
   ROWS(B$17:B103)
  )
 ),"")</f>
        <v/>
      </c>
      <c r="C104" s="591" t="str">
        <f t="array" aca="1" ref="C104" ca="1">IFERROR(
 INDEX(FixtureWatts,
  SMALL(
   IF(
    FixtureInclude="x",
    ROW(FixtureWatts)-ROW(Fixtures!$B$36)
   ),
   ROWS(C$17:C103)
  )
 ),"")</f>
        <v/>
      </c>
      <c r="D104" s="592" t="str">
        <f t="array" aca="1" ref="D104" ca="1">IFERROR(
 INDEX(FixtureEqCosts,
  SMALL(
   IF(
    FixtureInclude="x",
    ROW(FixtureEqCosts)-ROW(Fixtures!$B$36)
   ),
   ROWS(D$17:D103)
  )
 ),"")</f>
        <v/>
      </c>
      <c r="E104" s="592" t="str">
        <f t="array" aca="1" ref="E104" ca="1">IFERROR(
 INDEX(FixtureInstCosts,
  SMALL(
   IF(
    FixtureInclude="x",
    ROW(FixtureInstCosts)-ROW(Fixtures!$B$36)
   ),
   ROWS(E$17:E103)
  )
 ),"")</f>
        <v/>
      </c>
      <c r="F104" s="592" t="str">
        <f t="array" aca="1" ref="F104" ca="1">IFERROR(
 INDEX(FixtureRebCosts,
  SMALL(
   IF(
    FixtureInclude="x",
    ROW(FixtureRebCosts)-ROW(Fixtures!$B$36)
   ),
   ROWS(F$17:F103)
  )
 ),"")</f>
        <v/>
      </c>
      <c r="G104" s="592" t="str">
        <f t="array" aca="1" ref="G104" ca="1">IFERROR(
 INDEX(FixtureMaintCosts,
  SMALL(
   IF(
    FixtureInclude="x",
    ROW(FixtureMaintCosts)-ROW(Fixtures!$B$36)
   ),
   ROWS(G$17:G103)
  )
 ),"")</f>
        <v/>
      </c>
      <c r="H104" s="593" t="str">
        <f t="array" aca="1" ref="H104" ca="1">IFERROR(
 INDEX(FixtureMaintInf,
  SMALL(
   IF(
    FixtureInclude="x",
    ROW(FixtureMaintInf)-ROW(Fixtures!$B$36)
   ),
   ROWS(H$17:H103)
  )
 ),"")</f>
        <v/>
      </c>
    </row>
    <row r="105" spans="1:8" s="558" customFormat="1">
      <c r="A105" s="590" t="str">
        <f t="shared" si="2"/>
        <v>Upgrade 88</v>
      </c>
      <c r="B105" s="591" t="str">
        <f t="array" aca="1" ref="B105" ca="1">IFERROR(
 INDEX(FixtureNames,
  SMALL(
   IF(
    FixtureInclude="x",
    ROW(FixtureNames)-ROW(Fixtures!$B$36)
   ),
   ROWS(B$17:B104)
  )
 ),"")</f>
        <v/>
      </c>
      <c r="C105" s="591" t="str">
        <f t="array" aca="1" ref="C105" ca="1">IFERROR(
 INDEX(FixtureWatts,
  SMALL(
   IF(
    FixtureInclude="x",
    ROW(FixtureWatts)-ROW(Fixtures!$B$36)
   ),
   ROWS(C$17:C104)
  )
 ),"")</f>
        <v/>
      </c>
      <c r="D105" s="592" t="str">
        <f t="array" aca="1" ref="D105" ca="1">IFERROR(
 INDEX(FixtureEqCosts,
  SMALL(
   IF(
    FixtureInclude="x",
    ROW(FixtureEqCosts)-ROW(Fixtures!$B$36)
   ),
   ROWS(D$17:D104)
  )
 ),"")</f>
        <v/>
      </c>
      <c r="E105" s="592" t="str">
        <f t="array" aca="1" ref="E105" ca="1">IFERROR(
 INDEX(FixtureInstCosts,
  SMALL(
   IF(
    FixtureInclude="x",
    ROW(FixtureInstCosts)-ROW(Fixtures!$B$36)
   ),
   ROWS(E$17:E104)
  )
 ),"")</f>
        <v/>
      </c>
      <c r="F105" s="592" t="str">
        <f t="array" aca="1" ref="F105" ca="1">IFERROR(
 INDEX(FixtureRebCosts,
  SMALL(
   IF(
    FixtureInclude="x",
    ROW(FixtureRebCosts)-ROW(Fixtures!$B$36)
   ),
   ROWS(F$17:F104)
  )
 ),"")</f>
        <v/>
      </c>
      <c r="G105" s="592" t="str">
        <f t="array" aca="1" ref="G105" ca="1">IFERROR(
 INDEX(FixtureMaintCosts,
  SMALL(
   IF(
    FixtureInclude="x",
    ROW(FixtureMaintCosts)-ROW(Fixtures!$B$36)
   ),
   ROWS(G$17:G104)
  )
 ),"")</f>
        <v/>
      </c>
      <c r="H105" s="593" t="str">
        <f t="array" aca="1" ref="H105" ca="1">IFERROR(
 INDEX(FixtureMaintInf,
  SMALL(
   IF(
    FixtureInclude="x",
    ROW(FixtureMaintInf)-ROW(Fixtures!$B$36)
   ),
   ROWS(H$17:H104)
  )
 ),"")</f>
        <v/>
      </c>
    </row>
    <row r="106" spans="1:8" s="558" customFormat="1">
      <c r="A106" s="590" t="str">
        <f t="shared" si="2"/>
        <v>Upgrade 89</v>
      </c>
      <c r="B106" s="591" t="str">
        <f t="array" aca="1" ref="B106" ca="1">IFERROR(
 INDEX(FixtureNames,
  SMALL(
   IF(
    FixtureInclude="x",
    ROW(FixtureNames)-ROW(Fixtures!$B$36)
   ),
   ROWS(B$17:B105)
  )
 ),"")</f>
        <v/>
      </c>
      <c r="C106" s="591" t="str">
        <f t="array" aca="1" ref="C106" ca="1">IFERROR(
 INDEX(FixtureWatts,
  SMALL(
   IF(
    FixtureInclude="x",
    ROW(FixtureWatts)-ROW(Fixtures!$B$36)
   ),
   ROWS(C$17:C105)
  )
 ),"")</f>
        <v/>
      </c>
      <c r="D106" s="592" t="str">
        <f t="array" aca="1" ref="D106" ca="1">IFERROR(
 INDEX(FixtureEqCosts,
  SMALL(
   IF(
    FixtureInclude="x",
    ROW(FixtureEqCosts)-ROW(Fixtures!$B$36)
   ),
   ROWS(D$17:D105)
  )
 ),"")</f>
        <v/>
      </c>
      <c r="E106" s="592" t="str">
        <f t="array" aca="1" ref="E106" ca="1">IFERROR(
 INDEX(FixtureInstCosts,
  SMALL(
   IF(
    FixtureInclude="x",
    ROW(FixtureInstCosts)-ROW(Fixtures!$B$36)
   ),
   ROWS(E$17:E105)
  )
 ),"")</f>
        <v/>
      </c>
      <c r="F106" s="592" t="str">
        <f t="array" aca="1" ref="F106" ca="1">IFERROR(
 INDEX(FixtureRebCosts,
  SMALL(
   IF(
    FixtureInclude="x",
    ROW(FixtureRebCosts)-ROW(Fixtures!$B$36)
   ),
   ROWS(F$17:F105)
  )
 ),"")</f>
        <v/>
      </c>
      <c r="G106" s="592" t="str">
        <f t="array" aca="1" ref="G106" ca="1">IFERROR(
 INDEX(FixtureMaintCosts,
  SMALL(
   IF(
    FixtureInclude="x",
    ROW(FixtureMaintCosts)-ROW(Fixtures!$B$36)
   ),
   ROWS(G$17:G105)
  )
 ),"")</f>
        <v/>
      </c>
      <c r="H106" s="593" t="str">
        <f t="array" aca="1" ref="H106" ca="1">IFERROR(
 INDEX(FixtureMaintInf,
  SMALL(
   IF(
    FixtureInclude="x",
    ROW(FixtureMaintInf)-ROW(Fixtures!$B$36)
   ),
   ROWS(H$17:H105)
  )
 ),"")</f>
        <v/>
      </c>
    </row>
    <row r="107" spans="1:8" s="558" customFormat="1">
      <c r="A107" s="590" t="str">
        <f t="shared" si="2"/>
        <v>Upgrade 90</v>
      </c>
      <c r="B107" s="591" t="str">
        <f t="array" aca="1" ref="B107" ca="1">IFERROR(
 INDEX(FixtureNames,
  SMALL(
   IF(
    FixtureInclude="x",
    ROW(FixtureNames)-ROW(Fixtures!$B$36)
   ),
   ROWS(B$17:B106)
  )
 ),"")</f>
        <v/>
      </c>
      <c r="C107" s="591" t="str">
        <f t="array" aca="1" ref="C107" ca="1">IFERROR(
 INDEX(FixtureWatts,
  SMALL(
   IF(
    FixtureInclude="x",
    ROW(FixtureWatts)-ROW(Fixtures!$B$36)
   ),
   ROWS(C$17:C106)
  )
 ),"")</f>
        <v/>
      </c>
      <c r="D107" s="592" t="str">
        <f t="array" aca="1" ref="D107" ca="1">IFERROR(
 INDEX(FixtureEqCosts,
  SMALL(
   IF(
    FixtureInclude="x",
    ROW(FixtureEqCosts)-ROW(Fixtures!$B$36)
   ),
   ROWS(D$17:D106)
  )
 ),"")</f>
        <v/>
      </c>
      <c r="E107" s="592" t="str">
        <f t="array" aca="1" ref="E107" ca="1">IFERROR(
 INDEX(FixtureInstCosts,
  SMALL(
   IF(
    FixtureInclude="x",
    ROW(FixtureInstCosts)-ROW(Fixtures!$B$36)
   ),
   ROWS(E$17:E106)
  )
 ),"")</f>
        <v/>
      </c>
      <c r="F107" s="592" t="str">
        <f t="array" aca="1" ref="F107" ca="1">IFERROR(
 INDEX(FixtureRebCosts,
  SMALL(
   IF(
    FixtureInclude="x",
    ROW(FixtureRebCosts)-ROW(Fixtures!$B$36)
   ),
   ROWS(F$17:F106)
  )
 ),"")</f>
        <v/>
      </c>
      <c r="G107" s="592" t="str">
        <f t="array" aca="1" ref="G107" ca="1">IFERROR(
 INDEX(FixtureMaintCosts,
  SMALL(
   IF(
    FixtureInclude="x",
    ROW(FixtureMaintCosts)-ROW(Fixtures!$B$36)
   ),
   ROWS(G$17:G106)
  )
 ),"")</f>
        <v/>
      </c>
      <c r="H107" s="593" t="str">
        <f t="array" aca="1" ref="H107" ca="1">IFERROR(
 INDEX(FixtureMaintInf,
  SMALL(
   IF(
    FixtureInclude="x",
    ROW(FixtureMaintInf)-ROW(Fixtures!$B$36)
   ),
   ROWS(H$17:H106)
  )
 ),"")</f>
        <v/>
      </c>
    </row>
    <row r="108" spans="1:8" s="558" customFormat="1">
      <c r="A108" s="590" t="str">
        <f t="shared" si="2"/>
        <v>Upgrade 91</v>
      </c>
      <c r="B108" s="591" t="str">
        <f t="array" aca="1" ref="B108" ca="1">IFERROR(
 INDEX(FixtureNames,
  SMALL(
   IF(
    FixtureInclude="x",
    ROW(FixtureNames)-ROW(Fixtures!$B$36)
   ),
   ROWS(B$17:B107)
  )
 ),"")</f>
        <v/>
      </c>
      <c r="C108" s="591" t="str">
        <f t="array" aca="1" ref="C108" ca="1">IFERROR(
 INDEX(FixtureWatts,
  SMALL(
   IF(
    FixtureInclude="x",
    ROW(FixtureWatts)-ROW(Fixtures!$B$36)
   ),
   ROWS(C$17:C107)
  )
 ),"")</f>
        <v/>
      </c>
      <c r="D108" s="592" t="str">
        <f t="array" aca="1" ref="D108" ca="1">IFERROR(
 INDEX(FixtureEqCosts,
  SMALL(
   IF(
    FixtureInclude="x",
    ROW(FixtureEqCosts)-ROW(Fixtures!$B$36)
   ),
   ROWS(D$17:D107)
  )
 ),"")</f>
        <v/>
      </c>
      <c r="E108" s="592" t="str">
        <f t="array" aca="1" ref="E108" ca="1">IFERROR(
 INDEX(FixtureInstCosts,
  SMALL(
   IF(
    FixtureInclude="x",
    ROW(FixtureInstCosts)-ROW(Fixtures!$B$36)
   ),
   ROWS(E$17:E107)
  )
 ),"")</f>
        <v/>
      </c>
      <c r="F108" s="592" t="str">
        <f t="array" aca="1" ref="F108" ca="1">IFERROR(
 INDEX(FixtureRebCosts,
  SMALL(
   IF(
    FixtureInclude="x",
    ROW(FixtureRebCosts)-ROW(Fixtures!$B$36)
   ),
   ROWS(F$17:F107)
  )
 ),"")</f>
        <v/>
      </c>
      <c r="G108" s="592" t="str">
        <f t="array" aca="1" ref="G108" ca="1">IFERROR(
 INDEX(FixtureMaintCosts,
  SMALL(
   IF(
    FixtureInclude="x",
    ROW(FixtureMaintCosts)-ROW(Fixtures!$B$36)
   ),
   ROWS(G$17:G107)
  )
 ),"")</f>
        <v/>
      </c>
      <c r="H108" s="593" t="str">
        <f t="array" aca="1" ref="H108" ca="1">IFERROR(
 INDEX(FixtureMaintInf,
  SMALL(
   IF(
    FixtureInclude="x",
    ROW(FixtureMaintInf)-ROW(Fixtures!$B$36)
   ),
   ROWS(H$17:H107)
  )
 ),"")</f>
        <v/>
      </c>
    </row>
    <row r="109" spans="1:8" s="558" customFormat="1">
      <c r="A109" s="590" t="str">
        <f t="shared" si="2"/>
        <v>Upgrade 92</v>
      </c>
      <c r="B109" s="591" t="str">
        <f t="array" aca="1" ref="B109" ca="1">IFERROR(
 INDEX(FixtureNames,
  SMALL(
   IF(
    FixtureInclude="x",
    ROW(FixtureNames)-ROW(Fixtures!$B$36)
   ),
   ROWS(B$17:B108)
  )
 ),"")</f>
        <v/>
      </c>
      <c r="C109" s="591" t="str">
        <f t="array" aca="1" ref="C109" ca="1">IFERROR(
 INDEX(FixtureWatts,
  SMALL(
   IF(
    FixtureInclude="x",
    ROW(FixtureWatts)-ROW(Fixtures!$B$36)
   ),
   ROWS(C$17:C108)
  )
 ),"")</f>
        <v/>
      </c>
      <c r="D109" s="592" t="str">
        <f t="array" aca="1" ref="D109" ca="1">IFERROR(
 INDEX(FixtureEqCosts,
  SMALL(
   IF(
    FixtureInclude="x",
    ROW(FixtureEqCosts)-ROW(Fixtures!$B$36)
   ),
   ROWS(D$17:D108)
  )
 ),"")</f>
        <v/>
      </c>
      <c r="E109" s="592" t="str">
        <f t="array" aca="1" ref="E109" ca="1">IFERROR(
 INDEX(FixtureInstCosts,
  SMALL(
   IF(
    FixtureInclude="x",
    ROW(FixtureInstCosts)-ROW(Fixtures!$B$36)
   ),
   ROWS(E$17:E108)
  )
 ),"")</f>
        <v/>
      </c>
      <c r="F109" s="592" t="str">
        <f t="array" aca="1" ref="F109" ca="1">IFERROR(
 INDEX(FixtureRebCosts,
  SMALL(
   IF(
    FixtureInclude="x",
    ROW(FixtureRebCosts)-ROW(Fixtures!$B$36)
   ),
   ROWS(F$17:F108)
  )
 ),"")</f>
        <v/>
      </c>
      <c r="G109" s="592" t="str">
        <f t="array" aca="1" ref="G109" ca="1">IFERROR(
 INDEX(FixtureMaintCosts,
  SMALL(
   IF(
    FixtureInclude="x",
    ROW(FixtureMaintCosts)-ROW(Fixtures!$B$36)
   ),
   ROWS(G$17:G108)
  )
 ),"")</f>
        <v/>
      </c>
      <c r="H109" s="593" t="str">
        <f t="array" aca="1" ref="H109" ca="1">IFERROR(
 INDEX(FixtureMaintInf,
  SMALL(
   IF(
    FixtureInclude="x",
    ROW(FixtureMaintInf)-ROW(Fixtures!$B$36)
   ),
   ROWS(H$17:H108)
  )
 ),"")</f>
        <v/>
      </c>
    </row>
    <row r="110" spans="1:8" s="558" customFormat="1">
      <c r="A110" s="590" t="str">
        <f t="shared" si="2"/>
        <v>Upgrade 93</v>
      </c>
      <c r="B110" s="591" t="str">
        <f t="array" aca="1" ref="B110" ca="1">IFERROR(
 INDEX(FixtureNames,
  SMALL(
   IF(
    FixtureInclude="x",
    ROW(FixtureNames)-ROW(Fixtures!$B$36)
   ),
   ROWS(B$17:B109)
  )
 ),"")</f>
        <v/>
      </c>
      <c r="C110" s="591" t="str">
        <f t="array" aca="1" ref="C110" ca="1">IFERROR(
 INDEX(FixtureWatts,
  SMALL(
   IF(
    FixtureInclude="x",
    ROW(FixtureWatts)-ROW(Fixtures!$B$36)
   ),
   ROWS(C$17:C109)
  )
 ),"")</f>
        <v/>
      </c>
      <c r="D110" s="592" t="str">
        <f t="array" aca="1" ref="D110" ca="1">IFERROR(
 INDEX(FixtureEqCosts,
  SMALL(
   IF(
    FixtureInclude="x",
    ROW(FixtureEqCosts)-ROW(Fixtures!$B$36)
   ),
   ROWS(D$17:D109)
  )
 ),"")</f>
        <v/>
      </c>
      <c r="E110" s="592" t="str">
        <f t="array" aca="1" ref="E110" ca="1">IFERROR(
 INDEX(FixtureInstCosts,
  SMALL(
   IF(
    FixtureInclude="x",
    ROW(FixtureInstCosts)-ROW(Fixtures!$B$36)
   ),
   ROWS(E$17:E109)
  )
 ),"")</f>
        <v/>
      </c>
      <c r="F110" s="592" t="str">
        <f t="array" aca="1" ref="F110" ca="1">IFERROR(
 INDEX(FixtureRebCosts,
  SMALL(
   IF(
    FixtureInclude="x",
    ROW(FixtureRebCosts)-ROW(Fixtures!$B$36)
   ),
   ROWS(F$17:F109)
  )
 ),"")</f>
        <v/>
      </c>
      <c r="G110" s="592" t="str">
        <f t="array" aca="1" ref="G110" ca="1">IFERROR(
 INDEX(FixtureMaintCosts,
  SMALL(
   IF(
    FixtureInclude="x",
    ROW(FixtureMaintCosts)-ROW(Fixtures!$B$36)
   ),
   ROWS(G$17:G109)
  )
 ),"")</f>
        <v/>
      </c>
      <c r="H110" s="593" t="str">
        <f t="array" aca="1" ref="H110" ca="1">IFERROR(
 INDEX(FixtureMaintInf,
  SMALL(
   IF(
    FixtureInclude="x",
    ROW(FixtureMaintInf)-ROW(Fixtures!$B$36)
   ),
   ROWS(H$17:H109)
  )
 ),"")</f>
        <v/>
      </c>
    </row>
    <row r="111" spans="1:8" s="558" customFormat="1">
      <c r="A111" s="590" t="str">
        <f t="shared" si="2"/>
        <v>Upgrade 94</v>
      </c>
      <c r="B111" s="591" t="str">
        <f t="array" aca="1" ref="B111" ca="1">IFERROR(
 INDEX(FixtureNames,
  SMALL(
   IF(
    FixtureInclude="x",
    ROW(FixtureNames)-ROW(Fixtures!$B$36)
   ),
   ROWS(B$17:B110)
  )
 ),"")</f>
        <v/>
      </c>
      <c r="C111" s="591" t="str">
        <f t="array" aca="1" ref="C111" ca="1">IFERROR(
 INDEX(FixtureWatts,
  SMALL(
   IF(
    FixtureInclude="x",
    ROW(FixtureWatts)-ROW(Fixtures!$B$36)
   ),
   ROWS(C$17:C110)
  )
 ),"")</f>
        <v/>
      </c>
      <c r="D111" s="592" t="str">
        <f t="array" aca="1" ref="D111" ca="1">IFERROR(
 INDEX(FixtureEqCosts,
  SMALL(
   IF(
    FixtureInclude="x",
    ROW(FixtureEqCosts)-ROW(Fixtures!$B$36)
   ),
   ROWS(D$17:D110)
  )
 ),"")</f>
        <v/>
      </c>
      <c r="E111" s="592" t="str">
        <f t="array" aca="1" ref="E111" ca="1">IFERROR(
 INDEX(FixtureInstCosts,
  SMALL(
   IF(
    FixtureInclude="x",
    ROW(FixtureInstCosts)-ROW(Fixtures!$B$36)
   ),
   ROWS(E$17:E110)
  )
 ),"")</f>
        <v/>
      </c>
      <c r="F111" s="592" t="str">
        <f t="array" aca="1" ref="F111" ca="1">IFERROR(
 INDEX(FixtureRebCosts,
  SMALL(
   IF(
    FixtureInclude="x",
    ROW(FixtureRebCosts)-ROW(Fixtures!$B$36)
   ),
   ROWS(F$17:F110)
  )
 ),"")</f>
        <v/>
      </c>
      <c r="G111" s="592" t="str">
        <f t="array" aca="1" ref="G111" ca="1">IFERROR(
 INDEX(FixtureMaintCosts,
  SMALL(
   IF(
    FixtureInclude="x",
    ROW(FixtureMaintCosts)-ROW(Fixtures!$B$36)
   ),
   ROWS(G$17:G110)
  )
 ),"")</f>
        <v/>
      </c>
      <c r="H111" s="593" t="str">
        <f t="array" aca="1" ref="H111" ca="1">IFERROR(
 INDEX(FixtureMaintInf,
  SMALL(
   IF(
    FixtureInclude="x",
    ROW(FixtureMaintInf)-ROW(Fixtures!$B$36)
   ),
   ROWS(H$17:H110)
  )
 ),"")</f>
        <v/>
      </c>
    </row>
    <row r="112" spans="1:8" s="558" customFormat="1">
      <c r="A112" s="590" t="str">
        <f t="shared" si="2"/>
        <v>Upgrade 95</v>
      </c>
      <c r="B112" s="591" t="str">
        <f t="array" aca="1" ref="B112" ca="1">IFERROR(
 INDEX(FixtureNames,
  SMALL(
   IF(
    FixtureInclude="x",
    ROW(FixtureNames)-ROW(Fixtures!$B$36)
   ),
   ROWS(B$17:B111)
  )
 ),"")</f>
        <v/>
      </c>
      <c r="C112" s="591" t="str">
        <f t="array" aca="1" ref="C112" ca="1">IFERROR(
 INDEX(FixtureWatts,
  SMALL(
   IF(
    FixtureInclude="x",
    ROW(FixtureWatts)-ROW(Fixtures!$B$36)
   ),
   ROWS(C$17:C111)
  )
 ),"")</f>
        <v/>
      </c>
      <c r="D112" s="592" t="str">
        <f t="array" aca="1" ref="D112" ca="1">IFERROR(
 INDEX(FixtureEqCosts,
  SMALL(
   IF(
    FixtureInclude="x",
    ROW(FixtureEqCosts)-ROW(Fixtures!$B$36)
   ),
   ROWS(D$17:D111)
  )
 ),"")</f>
        <v/>
      </c>
      <c r="E112" s="592" t="str">
        <f t="array" aca="1" ref="E112" ca="1">IFERROR(
 INDEX(FixtureInstCosts,
  SMALL(
   IF(
    FixtureInclude="x",
    ROW(FixtureInstCosts)-ROW(Fixtures!$B$36)
   ),
   ROWS(E$17:E111)
  )
 ),"")</f>
        <v/>
      </c>
      <c r="F112" s="592" t="str">
        <f t="array" aca="1" ref="F112" ca="1">IFERROR(
 INDEX(FixtureRebCosts,
  SMALL(
   IF(
    FixtureInclude="x",
    ROW(FixtureRebCosts)-ROW(Fixtures!$B$36)
   ),
   ROWS(F$17:F111)
  )
 ),"")</f>
        <v/>
      </c>
      <c r="G112" s="592" t="str">
        <f t="array" aca="1" ref="G112" ca="1">IFERROR(
 INDEX(FixtureMaintCosts,
  SMALL(
   IF(
    FixtureInclude="x",
    ROW(FixtureMaintCosts)-ROW(Fixtures!$B$36)
   ),
   ROWS(G$17:G111)
  )
 ),"")</f>
        <v/>
      </c>
      <c r="H112" s="593" t="str">
        <f t="array" aca="1" ref="H112" ca="1">IFERROR(
 INDEX(FixtureMaintInf,
  SMALL(
   IF(
    FixtureInclude="x",
    ROW(FixtureMaintInf)-ROW(Fixtures!$B$36)
   ),
   ROWS(H$17:H111)
  )
 ),"")</f>
        <v/>
      </c>
    </row>
    <row r="113" spans="1:8" s="558" customFormat="1">
      <c r="A113" s="590" t="str">
        <f t="shared" si="2"/>
        <v>Upgrade 96</v>
      </c>
      <c r="B113" s="591" t="str">
        <f t="array" aca="1" ref="B113" ca="1">IFERROR(
 INDEX(FixtureNames,
  SMALL(
   IF(
    FixtureInclude="x",
    ROW(FixtureNames)-ROW(Fixtures!$B$36)
   ),
   ROWS(B$17:B112)
  )
 ),"")</f>
        <v/>
      </c>
      <c r="C113" s="591" t="str">
        <f t="array" aca="1" ref="C113" ca="1">IFERROR(
 INDEX(FixtureWatts,
  SMALL(
   IF(
    FixtureInclude="x",
    ROW(FixtureWatts)-ROW(Fixtures!$B$36)
   ),
   ROWS(C$17:C112)
  )
 ),"")</f>
        <v/>
      </c>
      <c r="D113" s="592" t="str">
        <f t="array" aca="1" ref="D113" ca="1">IFERROR(
 INDEX(FixtureEqCosts,
  SMALL(
   IF(
    FixtureInclude="x",
    ROW(FixtureEqCosts)-ROW(Fixtures!$B$36)
   ),
   ROWS(D$17:D112)
  )
 ),"")</f>
        <v/>
      </c>
      <c r="E113" s="592" t="str">
        <f t="array" aca="1" ref="E113" ca="1">IFERROR(
 INDEX(FixtureInstCosts,
  SMALL(
   IF(
    FixtureInclude="x",
    ROW(FixtureInstCosts)-ROW(Fixtures!$B$36)
   ),
   ROWS(E$17:E112)
  )
 ),"")</f>
        <v/>
      </c>
      <c r="F113" s="592" t="str">
        <f t="array" aca="1" ref="F113" ca="1">IFERROR(
 INDEX(FixtureRebCosts,
  SMALL(
   IF(
    FixtureInclude="x",
    ROW(FixtureRebCosts)-ROW(Fixtures!$B$36)
   ),
   ROWS(F$17:F112)
  )
 ),"")</f>
        <v/>
      </c>
      <c r="G113" s="592" t="str">
        <f t="array" aca="1" ref="G113" ca="1">IFERROR(
 INDEX(FixtureMaintCosts,
  SMALL(
   IF(
    FixtureInclude="x",
    ROW(FixtureMaintCosts)-ROW(Fixtures!$B$36)
   ),
   ROWS(G$17:G112)
  )
 ),"")</f>
        <v/>
      </c>
      <c r="H113" s="593" t="str">
        <f t="array" aca="1" ref="H113" ca="1">IFERROR(
 INDEX(FixtureMaintInf,
  SMALL(
   IF(
    FixtureInclude="x",
    ROW(FixtureMaintInf)-ROW(Fixtures!$B$36)
   ),
   ROWS(H$17:H112)
  )
 ),"")</f>
        <v/>
      </c>
    </row>
    <row r="114" spans="1:8" s="558" customFormat="1">
      <c r="A114" s="590" t="str">
        <f t="shared" ref="A114:A142" si="3">tUpgrade &amp;" " &amp; ROW($A114)- ROW($A$17)</f>
        <v>Upgrade 97</v>
      </c>
      <c r="B114" s="591" t="str">
        <f t="array" aca="1" ref="B114" ca="1">IFERROR(
 INDEX(FixtureNames,
  SMALL(
   IF(
    FixtureInclude="x",
    ROW(FixtureNames)-ROW(Fixtures!$B$36)
   ),
   ROWS(B$17:B113)
  )
 ),"")</f>
        <v/>
      </c>
      <c r="C114" s="591" t="str">
        <f t="array" aca="1" ref="C114" ca="1">IFERROR(
 INDEX(FixtureWatts,
  SMALL(
   IF(
    FixtureInclude="x",
    ROW(FixtureWatts)-ROW(Fixtures!$B$36)
   ),
   ROWS(C$17:C113)
  )
 ),"")</f>
        <v/>
      </c>
      <c r="D114" s="592" t="str">
        <f t="array" aca="1" ref="D114" ca="1">IFERROR(
 INDEX(FixtureEqCosts,
  SMALL(
   IF(
    FixtureInclude="x",
    ROW(FixtureEqCosts)-ROW(Fixtures!$B$36)
   ),
   ROWS(D$17:D113)
  )
 ),"")</f>
        <v/>
      </c>
      <c r="E114" s="592" t="str">
        <f t="array" aca="1" ref="E114" ca="1">IFERROR(
 INDEX(FixtureInstCosts,
  SMALL(
   IF(
    FixtureInclude="x",
    ROW(FixtureInstCosts)-ROW(Fixtures!$B$36)
   ),
   ROWS(E$17:E113)
  )
 ),"")</f>
        <v/>
      </c>
      <c r="F114" s="592" t="str">
        <f t="array" aca="1" ref="F114" ca="1">IFERROR(
 INDEX(FixtureRebCosts,
  SMALL(
   IF(
    FixtureInclude="x",
    ROW(FixtureRebCosts)-ROW(Fixtures!$B$36)
   ),
   ROWS(F$17:F113)
  )
 ),"")</f>
        <v/>
      </c>
      <c r="G114" s="592" t="str">
        <f t="array" aca="1" ref="G114" ca="1">IFERROR(
 INDEX(FixtureMaintCosts,
  SMALL(
   IF(
    FixtureInclude="x",
    ROW(FixtureMaintCosts)-ROW(Fixtures!$B$36)
   ),
   ROWS(G$17:G113)
  )
 ),"")</f>
        <v/>
      </c>
      <c r="H114" s="593" t="str">
        <f t="array" aca="1" ref="H114" ca="1">IFERROR(
 INDEX(FixtureMaintInf,
  SMALL(
   IF(
    FixtureInclude="x",
    ROW(FixtureMaintInf)-ROW(Fixtures!$B$36)
   ),
   ROWS(H$17:H113)
  )
 ),"")</f>
        <v/>
      </c>
    </row>
    <row r="115" spans="1:8" s="558" customFormat="1">
      <c r="A115" s="590" t="str">
        <f t="shared" si="3"/>
        <v>Upgrade 98</v>
      </c>
      <c r="B115" s="591" t="str">
        <f t="array" aca="1" ref="B115" ca="1">IFERROR(
 INDEX(FixtureNames,
  SMALL(
   IF(
    FixtureInclude="x",
    ROW(FixtureNames)-ROW(Fixtures!$B$36)
   ),
   ROWS(B$17:B114)
  )
 ),"")</f>
        <v/>
      </c>
      <c r="C115" s="591" t="str">
        <f t="array" aca="1" ref="C115" ca="1">IFERROR(
 INDEX(FixtureWatts,
  SMALL(
   IF(
    FixtureInclude="x",
    ROW(FixtureWatts)-ROW(Fixtures!$B$36)
   ),
   ROWS(C$17:C114)
  )
 ),"")</f>
        <v/>
      </c>
      <c r="D115" s="592" t="str">
        <f t="array" aca="1" ref="D115" ca="1">IFERROR(
 INDEX(FixtureEqCosts,
  SMALL(
   IF(
    FixtureInclude="x",
    ROW(FixtureEqCosts)-ROW(Fixtures!$B$36)
   ),
   ROWS(D$17:D114)
  )
 ),"")</f>
        <v/>
      </c>
      <c r="E115" s="592" t="str">
        <f t="array" aca="1" ref="E115" ca="1">IFERROR(
 INDEX(FixtureInstCosts,
  SMALL(
   IF(
    FixtureInclude="x",
    ROW(FixtureInstCosts)-ROW(Fixtures!$B$36)
   ),
   ROWS(E$17:E114)
  )
 ),"")</f>
        <v/>
      </c>
      <c r="F115" s="592" t="str">
        <f t="array" aca="1" ref="F115" ca="1">IFERROR(
 INDEX(FixtureRebCosts,
  SMALL(
   IF(
    FixtureInclude="x",
    ROW(FixtureRebCosts)-ROW(Fixtures!$B$36)
   ),
   ROWS(F$17:F114)
  )
 ),"")</f>
        <v/>
      </c>
      <c r="G115" s="592" t="str">
        <f t="array" aca="1" ref="G115" ca="1">IFERROR(
 INDEX(FixtureMaintCosts,
  SMALL(
   IF(
    FixtureInclude="x",
    ROW(FixtureMaintCosts)-ROW(Fixtures!$B$36)
   ),
   ROWS(G$17:G114)
  )
 ),"")</f>
        <v/>
      </c>
      <c r="H115" s="593" t="str">
        <f t="array" aca="1" ref="H115" ca="1">IFERROR(
 INDEX(FixtureMaintInf,
  SMALL(
   IF(
    FixtureInclude="x",
    ROW(FixtureMaintInf)-ROW(Fixtures!$B$36)
   ),
   ROWS(H$17:H114)
  )
 ),"")</f>
        <v/>
      </c>
    </row>
    <row r="116" spans="1:8" s="558" customFormat="1">
      <c r="A116" s="590" t="str">
        <f t="shared" si="3"/>
        <v>Upgrade 99</v>
      </c>
      <c r="B116" s="591" t="str">
        <f t="array" aca="1" ref="B116" ca="1">IFERROR(
 INDEX(FixtureNames,
  SMALL(
   IF(
    FixtureInclude="x",
    ROW(FixtureNames)-ROW(Fixtures!$B$36)
   ),
   ROWS(B$17:B115)
  )
 ),"")</f>
        <v/>
      </c>
      <c r="C116" s="591" t="str">
        <f t="array" aca="1" ref="C116" ca="1">IFERROR(
 INDEX(FixtureWatts,
  SMALL(
   IF(
    FixtureInclude="x",
    ROW(FixtureWatts)-ROW(Fixtures!$B$36)
   ),
   ROWS(C$17:C115)
  )
 ),"")</f>
        <v/>
      </c>
      <c r="D116" s="592" t="str">
        <f t="array" aca="1" ref="D116" ca="1">IFERROR(
 INDEX(FixtureEqCosts,
  SMALL(
   IF(
    FixtureInclude="x",
    ROW(FixtureEqCosts)-ROW(Fixtures!$B$36)
   ),
   ROWS(D$17:D115)
  )
 ),"")</f>
        <v/>
      </c>
      <c r="E116" s="592" t="str">
        <f t="array" aca="1" ref="E116" ca="1">IFERROR(
 INDEX(FixtureInstCosts,
  SMALL(
   IF(
    FixtureInclude="x",
    ROW(FixtureInstCosts)-ROW(Fixtures!$B$36)
   ),
   ROWS(E$17:E115)
  )
 ),"")</f>
        <v/>
      </c>
      <c r="F116" s="592" t="str">
        <f t="array" aca="1" ref="F116" ca="1">IFERROR(
 INDEX(FixtureRebCosts,
  SMALL(
   IF(
    FixtureInclude="x",
    ROW(FixtureRebCosts)-ROW(Fixtures!$B$36)
   ),
   ROWS(F$17:F115)
  )
 ),"")</f>
        <v/>
      </c>
      <c r="G116" s="592" t="str">
        <f t="array" aca="1" ref="G116" ca="1">IFERROR(
 INDEX(FixtureMaintCosts,
  SMALL(
   IF(
    FixtureInclude="x",
    ROW(FixtureMaintCosts)-ROW(Fixtures!$B$36)
   ),
   ROWS(G$17:G115)
  )
 ),"")</f>
        <v/>
      </c>
      <c r="H116" s="593" t="str">
        <f t="array" aca="1" ref="H116" ca="1">IFERROR(
 INDEX(FixtureMaintInf,
  SMALL(
   IF(
    FixtureInclude="x",
    ROW(FixtureMaintInf)-ROW(Fixtures!$B$36)
   ),
   ROWS(H$17:H115)
  )
 ),"")</f>
        <v/>
      </c>
    </row>
    <row r="117" spans="1:8" s="558" customFormat="1">
      <c r="A117" s="590" t="str">
        <f t="shared" si="3"/>
        <v>Upgrade 100</v>
      </c>
      <c r="B117" s="591" t="str">
        <f t="array" aca="1" ref="B117" ca="1">IFERROR(
 INDEX(FixtureNames,
  SMALL(
   IF(
    FixtureInclude="x",
    ROW(FixtureNames)-ROW(Fixtures!$B$36)
   ),
   ROWS(B$17:B116)
  )
 ),"")</f>
        <v/>
      </c>
      <c r="C117" s="591" t="str">
        <f t="array" aca="1" ref="C117" ca="1">IFERROR(
 INDEX(FixtureWatts,
  SMALL(
   IF(
    FixtureInclude="x",
    ROW(FixtureWatts)-ROW(Fixtures!$B$36)
   ),
   ROWS(C$17:C116)
  )
 ),"")</f>
        <v/>
      </c>
      <c r="D117" s="592" t="str">
        <f t="array" aca="1" ref="D117" ca="1">IFERROR(
 INDEX(FixtureEqCosts,
  SMALL(
   IF(
    FixtureInclude="x",
    ROW(FixtureEqCosts)-ROW(Fixtures!$B$36)
   ),
   ROWS(D$17:D116)
  )
 ),"")</f>
        <v/>
      </c>
      <c r="E117" s="592" t="str">
        <f t="array" aca="1" ref="E117" ca="1">IFERROR(
 INDEX(FixtureInstCosts,
  SMALL(
   IF(
    FixtureInclude="x",
    ROW(FixtureInstCosts)-ROW(Fixtures!$B$36)
   ),
   ROWS(E$17:E116)
  )
 ),"")</f>
        <v/>
      </c>
      <c r="F117" s="592" t="str">
        <f t="array" aca="1" ref="F117" ca="1">IFERROR(
 INDEX(FixtureRebCosts,
  SMALL(
   IF(
    FixtureInclude="x",
    ROW(FixtureRebCosts)-ROW(Fixtures!$B$36)
   ),
   ROWS(F$17:F116)
  )
 ),"")</f>
        <v/>
      </c>
      <c r="G117" s="592" t="str">
        <f t="array" aca="1" ref="G117" ca="1">IFERROR(
 INDEX(FixtureMaintCosts,
  SMALL(
   IF(
    FixtureInclude="x",
    ROW(FixtureMaintCosts)-ROW(Fixtures!$B$36)
   ),
   ROWS(G$17:G116)
  )
 ),"")</f>
        <v/>
      </c>
      <c r="H117" s="593" t="str">
        <f t="array" aca="1" ref="H117" ca="1">IFERROR(
 INDEX(FixtureMaintInf,
  SMALL(
   IF(
    FixtureInclude="x",
    ROW(FixtureMaintInf)-ROW(Fixtures!$B$36)
   ),
   ROWS(H$17:H116)
  )
 ),"")</f>
        <v/>
      </c>
    </row>
    <row r="118" spans="1:8" s="558" customFormat="1">
      <c r="A118" s="590" t="str">
        <f t="shared" si="3"/>
        <v>Upgrade 101</v>
      </c>
      <c r="B118" s="591" t="str">
        <f t="array" aca="1" ref="B118" ca="1">IFERROR(
 INDEX(FixtureNames,
  SMALL(
   IF(
    FixtureInclude="x",
    ROW(FixtureNames)-ROW(Fixtures!$B$36)
   ),
   ROWS(B$17:B117)
  )
 ),"")</f>
        <v/>
      </c>
      <c r="C118" s="591" t="str">
        <f t="array" aca="1" ref="C118" ca="1">IFERROR(
 INDEX(FixtureWatts,
  SMALL(
   IF(
    FixtureInclude="x",
    ROW(FixtureWatts)-ROW(Fixtures!$B$36)
   ),
   ROWS(C$17:C117)
  )
 ),"")</f>
        <v/>
      </c>
      <c r="D118" s="592" t="str">
        <f t="array" aca="1" ref="D118" ca="1">IFERROR(
 INDEX(FixtureEqCosts,
  SMALL(
   IF(
    FixtureInclude="x",
    ROW(FixtureEqCosts)-ROW(Fixtures!$B$36)
   ),
   ROWS(D$17:D117)
  )
 ),"")</f>
        <v/>
      </c>
      <c r="E118" s="592" t="str">
        <f t="array" aca="1" ref="E118" ca="1">IFERROR(
 INDEX(FixtureInstCosts,
  SMALL(
   IF(
    FixtureInclude="x",
    ROW(FixtureInstCosts)-ROW(Fixtures!$B$36)
   ),
   ROWS(E$17:E117)
  )
 ),"")</f>
        <v/>
      </c>
      <c r="F118" s="592" t="str">
        <f t="array" aca="1" ref="F118" ca="1">IFERROR(
 INDEX(FixtureRebCosts,
  SMALL(
   IF(
    FixtureInclude="x",
    ROW(FixtureRebCosts)-ROW(Fixtures!$B$36)
   ),
   ROWS(F$17:F117)
  )
 ),"")</f>
        <v/>
      </c>
      <c r="G118" s="592" t="str">
        <f t="array" aca="1" ref="G118" ca="1">IFERROR(
 INDEX(FixtureMaintCosts,
  SMALL(
   IF(
    FixtureInclude="x",
    ROW(FixtureMaintCosts)-ROW(Fixtures!$B$36)
   ),
   ROWS(G$17:G117)
  )
 ),"")</f>
        <v/>
      </c>
      <c r="H118" s="593" t="str">
        <f t="array" aca="1" ref="H118" ca="1">IFERROR(
 INDEX(FixtureMaintInf,
  SMALL(
   IF(
    FixtureInclude="x",
    ROW(FixtureMaintInf)-ROW(Fixtures!$B$36)
   ),
   ROWS(H$17:H117)
  )
 ),"")</f>
        <v/>
      </c>
    </row>
    <row r="119" spans="1:8" s="558" customFormat="1">
      <c r="A119" s="590" t="str">
        <f t="shared" si="3"/>
        <v>Upgrade 102</v>
      </c>
      <c r="B119" s="591" t="str">
        <f t="array" aca="1" ref="B119" ca="1">IFERROR(
 INDEX(FixtureNames,
  SMALL(
   IF(
    FixtureInclude="x",
    ROW(FixtureNames)-ROW(Fixtures!$B$36)
   ),
   ROWS(B$17:B118)
  )
 ),"")</f>
        <v/>
      </c>
      <c r="C119" s="591" t="str">
        <f t="array" aca="1" ref="C119" ca="1">IFERROR(
 INDEX(FixtureWatts,
  SMALL(
   IF(
    FixtureInclude="x",
    ROW(FixtureWatts)-ROW(Fixtures!$B$36)
   ),
   ROWS(C$17:C118)
  )
 ),"")</f>
        <v/>
      </c>
      <c r="D119" s="592" t="str">
        <f t="array" aca="1" ref="D119" ca="1">IFERROR(
 INDEX(FixtureEqCosts,
  SMALL(
   IF(
    FixtureInclude="x",
    ROW(FixtureEqCosts)-ROW(Fixtures!$B$36)
   ),
   ROWS(D$17:D118)
  )
 ),"")</f>
        <v/>
      </c>
      <c r="E119" s="592" t="str">
        <f t="array" aca="1" ref="E119" ca="1">IFERROR(
 INDEX(FixtureInstCosts,
  SMALL(
   IF(
    FixtureInclude="x",
    ROW(FixtureInstCosts)-ROW(Fixtures!$B$36)
   ),
   ROWS(E$17:E118)
  )
 ),"")</f>
        <v/>
      </c>
      <c r="F119" s="592" t="str">
        <f t="array" aca="1" ref="F119" ca="1">IFERROR(
 INDEX(FixtureRebCosts,
  SMALL(
   IF(
    FixtureInclude="x",
    ROW(FixtureRebCosts)-ROW(Fixtures!$B$36)
   ),
   ROWS(F$17:F118)
  )
 ),"")</f>
        <v/>
      </c>
      <c r="G119" s="592" t="str">
        <f t="array" aca="1" ref="G119" ca="1">IFERROR(
 INDEX(FixtureMaintCosts,
  SMALL(
   IF(
    FixtureInclude="x",
    ROW(FixtureMaintCosts)-ROW(Fixtures!$B$36)
   ),
   ROWS(G$17:G118)
  )
 ),"")</f>
        <v/>
      </c>
      <c r="H119" s="593" t="str">
        <f t="array" aca="1" ref="H119" ca="1">IFERROR(
 INDEX(FixtureMaintInf,
  SMALL(
   IF(
    FixtureInclude="x",
    ROW(FixtureMaintInf)-ROW(Fixtures!$B$36)
   ),
   ROWS(H$17:H118)
  )
 ),"")</f>
        <v/>
      </c>
    </row>
    <row r="120" spans="1:8" s="558" customFormat="1">
      <c r="A120" s="590" t="str">
        <f t="shared" si="3"/>
        <v>Upgrade 103</v>
      </c>
      <c r="B120" s="591" t="str">
        <f t="array" aca="1" ref="B120" ca="1">IFERROR(
 INDEX(FixtureNames,
  SMALL(
   IF(
    FixtureInclude="x",
    ROW(FixtureNames)-ROW(Fixtures!$B$36)
   ),
   ROWS(B$17:B119)
  )
 ),"")</f>
        <v/>
      </c>
      <c r="C120" s="591" t="str">
        <f t="array" aca="1" ref="C120" ca="1">IFERROR(
 INDEX(FixtureWatts,
  SMALL(
   IF(
    FixtureInclude="x",
    ROW(FixtureWatts)-ROW(Fixtures!$B$36)
   ),
   ROWS(C$17:C119)
  )
 ),"")</f>
        <v/>
      </c>
      <c r="D120" s="592" t="str">
        <f t="array" aca="1" ref="D120" ca="1">IFERROR(
 INDEX(FixtureEqCosts,
  SMALL(
   IF(
    FixtureInclude="x",
    ROW(FixtureEqCosts)-ROW(Fixtures!$B$36)
   ),
   ROWS(D$17:D119)
  )
 ),"")</f>
        <v/>
      </c>
      <c r="E120" s="592" t="str">
        <f t="array" aca="1" ref="E120" ca="1">IFERROR(
 INDEX(FixtureInstCosts,
  SMALL(
   IF(
    FixtureInclude="x",
    ROW(FixtureInstCosts)-ROW(Fixtures!$B$36)
   ),
   ROWS(E$17:E119)
  )
 ),"")</f>
        <v/>
      </c>
      <c r="F120" s="592" t="str">
        <f t="array" aca="1" ref="F120" ca="1">IFERROR(
 INDEX(FixtureRebCosts,
  SMALL(
   IF(
    FixtureInclude="x",
    ROW(FixtureRebCosts)-ROW(Fixtures!$B$36)
   ),
   ROWS(F$17:F119)
  )
 ),"")</f>
        <v/>
      </c>
      <c r="G120" s="592" t="str">
        <f t="array" aca="1" ref="G120" ca="1">IFERROR(
 INDEX(FixtureMaintCosts,
  SMALL(
   IF(
    FixtureInclude="x",
    ROW(FixtureMaintCosts)-ROW(Fixtures!$B$36)
   ),
   ROWS(G$17:G119)
  )
 ),"")</f>
        <v/>
      </c>
      <c r="H120" s="593" t="str">
        <f t="array" aca="1" ref="H120" ca="1">IFERROR(
 INDEX(FixtureMaintInf,
  SMALL(
   IF(
    FixtureInclude="x",
    ROW(FixtureMaintInf)-ROW(Fixtures!$B$36)
   ),
   ROWS(H$17:H119)
  )
 ),"")</f>
        <v/>
      </c>
    </row>
    <row r="121" spans="1:8" s="558" customFormat="1">
      <c r="A121" s="590" t="str">
        <f t="shared" si="3"/>
        <v>Upgrade 104</v>
      </c>
      <c r="B121" s="591" t="str">
        <f t="array" aca="1" ref="B121" ca="1">IFERROR(
 INDEX(FixtureNames,
  SMALL(
   IF(
    FixtureInclude="x",
    ROW(FixtureNames)-ROW(Fixtures!$B$36)
   ),
   ROWS(B$17:B120)
  )
 ),"")</f>
        <v/>
      </c>
      <c r="C121" s="591" t="str">
        <f t="array" aca="1" ref="C121" ca="1">IFERROR(
 INDEX(FixtureWatts,
  SMALL(
   IF(
    FixtureInclude="x",
    ROW(FixtureWatts)-ROW(Fixtures!$B$36)
   ),
   ROWS(C$17:C120)
  )
 ),"")</f>
        <v/>
      </c>
      <c r="D121" s="592" t="str">
        <f t="array" aca="1" ref="D121" ca="1">IFERROR(
 INDEX(FixtureEqCosts,
  SMALL(
   IF(
    FixtureInclude="x",
    ROW(FixtureEqCosts)-ROW(Fixtures!$B$36)
   ),
   ROWS(D$17:D120)
  )
 ),"")</f>
        <v/>
      </c>
      <c r="E121" s="592" t="str">
        <f t="array" aca="1" ref="E121" ca="1">IFERROR(
 INDEX(FixtureInstCosts,
  SMALL(
   IF(
    FixtureInclude="x",
    ROW(FixtureInstCosts)-ROW(Fixtures!$B$36)
   ),
   ROWS(E$17:E120)
  )
 ),"")</f>
        <v/>
      </c>
      <c r="F121" s="592" t="str">
        <f t="array" aca="1" ref="F121" ca="1">IFERROR(
 INDEX(FixtureRebCosts,
  SMALL(
   IF(
    FixtureInclude="x",
    ROW(FixtureRebCosts)-ROW(Fixtures!$B$36)
   ),
   ROWS(F$17:F120)
  )
 ),"")</f>
        <v/>
      </c>
      <c r="G121" s="592" t="str">
        <f t="array" aca="1" ref="G121" ca="1">IFERROR(
 INDEX(FixtureMaintCosts,
  SMALL(
   IF(
    FixtureInclude="x",
    ROW(FixtureMaintCosts)-ROW(Fixtures!$B$36)
   ),
   ROWS(G$17:G120)
  )
 ),"")</f>
        <v/>
      </c>
      <c r="H121" s="593" t="str">
        <f t="array" aca="1" ref="H121" ca="1">IFERROR(
 INDEX(FixtureMaintInf,
  SMALL(
   IF(
    FixtureInclude="x",
    ROW(FixtureMaintInf)-ROW(Fixtures!$B$36)
   ),
   ROWS(H$17:H120)
  )
 ),"")</f>
        <v/>
      </c>
    </row>
    <row r="122" spans="1:8" s="558" customFormat="1">
      <c r="A122" s="590" t="str">
        <f t="shared" si="3"/>
        <v>Upgrade 105</v>
      </c>
      <c r="B122" s="591" t="str">
        <f t="array" aca="1" ref="B122" ca="1">IFERROR(
 INDEX(FixtureNames,
  SMALL(
   IF(
    FixtureInclude="x",
    ROW(FixtureNames)-ROW(Fixtures!$B$36)
   ),
   ROWS(B$17:B121)
  )
 ),"")</f>
        <v/>
      </c>
      <c r="C122" s="591" t="str">
        <f t="array" aca="1" ref="C122" ca="1">IFERROR(
 INDEX(FixtureWatts,
  SMALL(
   IF(
    FixtureInclude="x",
    ROW(FixtureWatts)-ROW(Fixtures!$B$36)
   ),
   ROWS(C$17:C121)
  )
 ),"")</f>
        <v/>
      </c>
      <c r="D122" s="592" t="str">
        <f t="array" aca="1" ref="D122" ca="1">IFERROR(
 INDEX(FixtureEqCosts,
  SMALL(
   IF(
    FixtureInclude="x",
    ROW(FixtureEqCosts)-ROW(Fixtures!$B$36)
   ),
   ROWS(D$17:D121)
  )
 ),"")</f>
        <v/>
      </c>
      <c r="E122" s="592" t="str">
        <f t="array" aca="1" ref="E122" ca="1">IFERROR(
 INDEX(FixtureInstCosts,
  SMALL(
   IF(
    FixtureInclude="x",
    ROW(FixtureInstCosts)-ROW(Fixtures!$B$36)
   ),
   ROWS(E$17:E121)
  )
 ),"")</f>
        <v/>
      </c>
      <c r="F122" s="592" t="str">
        <f t="array" aca="1" ref="F122" ca="1">IFERROR(
 INDEX(FixtureRebCosts,
  SMALL(
   IF(
    FixtureInclude="x",
    ROW(FixtureRebCosts)-ROW(Fixtures!$B$36)
   ),
   ROWS(F$17:F121)
  )
 ),"")</f>
        <v/>
      </c>
      <c r="G122" s="592" t="str">
        <f t="array" aca="1" ref="G122" ca="1">IFERROR(
 INDEX(FixtureMaintCosts,
  SMALL(
   IF(
    FixtureInclude="x",
    ROW(FixtureMaintCosts)-ROW(Fixtures!$B$36)
   ),
   ROWS(G$17:G121)
  )
 ),"")</f>
        <v/>
      </c>
      <c r="H122" s="593" t="str">
        <f t="array" aca="1" ref="H122" ca="1">IFERROR(
 INDEX(FixtureMaintInf,
  SMALL(
   IF(
    FixtureInclude="x",
    ROW(FixtureMaintInf)-ROW(Fixtures!$B$36)
   ),
   ROWS(H$17:H121)
  )
 ),"")</f>
        <v/>
      </c>
    </row>
    <row r="123" spans="1:8" s="558" customFormat="1">
      <c r="A123" s="590" t="str">
        <f t="shared" si="3"/>
        <v>Upgrade 106</v>
      </c>
      <c r="B123" s="591" t="str">
        <f t="array" aca="1" ref="B123" ca="1">IFERROR(
 INDEX(FixtureNames,
  SMALL(
   IF(
    FixtureInclude="x",
    ROW(FixtureNames)-ROW(Fixtures!$B$36)
   ),
   ROWS(B$17:B122)
  )
 ),"")</f>
        <v/>
      </c>
      <c r="C123" s="591" t="str">
        <f t="array" aca="1" ref="C123" ca="1">IFERROR(
 INDEX(FixtureWatts,
  SMALL(
   IF(
    FixtureInclude="x",
    ROW(FixtureWatts)-ROW(Fixtures!$B$36)
   ),
   ROWS(C$17:C122)
  )
 ),"")</f>
        <v/>
      </c>
      <c r="D123" s="592" t="str">
        <f t="array" aca="1" ref="D123" ca="1">IFERROR(
 INDEX(FixtureEqCosts,
  SMALL(
   IF(
    FixtureInclude="x",
    ROW(FixtureEqCosts)-ROW(Fixtures!$B$36)
   ),
   ROWS(D$17:D122)
  )
 ),"")</f>
        <v/>
      </c>
      <c r="E123" s="592" t="str">
        <f t="array" aca="1" ref="E123" ca="1">IFERROR(
 INDEX(FixtureInstCosts,
  SMALL(
   IF(
    FixtureInclude="x",
    ROW(FixtureInstCosts)-ROW(Fixtures!$B$36)
   ),
   ROWS(E$17:E122)
  )
 ),"")</f>
        <v/>
      </c>
      <c r="F123" s="592" t="str">
        <f t="array" aca="1" ref="F123" ca="1">IFERROR(
 INDEX(FixtureRebCosts,
  SMALL(
   IF(
    FixtureInclude="x",
    ROW(FixtureRebCosts)-ROW(Fixtures!$B$36)
   ),
   ROWS(F$17:F122)
  )
 ),"")</f>
        <v/>
      </c>
      <c r="G123" s="592" t="str">
        <f t="array" aca="1" ref="G123" ca="1">IFERROR(
 INDEX(FixtureMaintCosts,
  SMALL(
   IF(
    FixtureInclude="x",
    ROW(FixtureMaintCosts)-ROW(Fixtures!$B$36)
   ),
   ROWS(G$17:G122)
  )
 ),"")</f>
        <v/>
      </c>
      <c r="H123" s="593" t="str">
        <f t="array" aca="1" ref="H123" ca="1">IFERROR(
 INDEX(FixtureMaintInf,
  SMALL(
   IF(
    FixtureInclude="x",
    ROW(FixtureMaintInf)-ROW(Fixtures!$B$36)
   ),
   ROWS(H$17:H122)
  )
 ),"")</f>
        <v/>
      </c>
    </row>
    <row r="124" spans="1:8" s="558" customFormat="1">
      <c r="A124" s="590" t="str">
        <f t="shared" si="3"/>
        <v>Upgrade 107</v>
      </c>
      <c r="B124" s="591" t="str">
        <f t="array" aca="1" ref="B124" ca="1">IFERROR(
 INDEX(FixtureNames,
  SMALL(
   IF(
    FixtureInclude="x",
    ROW(FixtureNames)-ROW(Fixtures!$B$36)
   ),
   ROWS(B$17:B123)
  )
 ),"")</f>
        <v/>
      </c>
      <c r="C124" s="591" t="str">
        <f t="array" aca="1" ref="C124" ca="1">IFERROR(
 INDEX(FixtureWatts,
  SMALL(
   IF(
    FixtureInclude="x",
    ROW(FixtureWatts)-ROW(Fixtures!$B$36)
   ),
   ROWS(C$17:C123)
  )
 ),"")</f>
        <v/>
      </c>
      <c r="D124" s="592" t="str">
        <f t="array" aca="1" ref="D124" ca="1">IFERROR(
 INDEX(FixtureEqCosts,
  SMALL(
   IF(
    FixtureInclude="x",
    ROW(FixtureEqCosts)-ROW(Fixtures!$B$36)
   ),
   ROWS(D$17:D123)
  )
 ),"")</f>
        <v/>
      </c>
      <c r="E124" s="592" t="str">
        <f t="array" aca="1" ref="E124" ca="1">IFERROR(
 INDEX(FixtureInstCosts,
  SMALL(
   IF(
    FixtureInclude="x",
    ROW(FixtureInstCosts)-ROW(Fixtures!$B$36)
   ),
   ROWS(E$17:E123)
  )
 ),"")</f>
        <v/>
      </c>
      <c r="F124" s="592" t="str">
        <f t="array" aca="1" ref="F124" ca="1">IFERROR(
 INDEX(FixtureRebCosts,
  SMALL(
   IF(
    FixtureInclude="x",
    ROW(FixtureRebCosts)-ROW(Fixtures!$B$36)
   ),
   ROWS(F$17:F123)
  )
 ),"")</f>
        <v/>
      </c>
      <c r="G124" s="592" t="str">
        <f t="array" aca="1" ref="G124" ca="1">IFERROR(
 INDEX(FixtureMaintCosts,
  SMALL(
   IF(
    FixtureInclude="x",
    ROW(FixtureMaintCosts)-ROW(Fixtures!$B$36)
   ),
   ROWS(G$17:G123)
  )
 ),"")</f>
        <v/>
      </c>
      <c r="H124" s="593" t="str">
        <f t="array" aca="1" ref="H124" ca="1">IFERROR(
 INDEX(FixtureMaintInf,
  SMALL(
   IF(
    FixtureInclude="x",
    ROW(FixtureMaintInf)-ROW(Fixtures!$B$36)
   ),
   ROWS(H$17:H123)
  )
 ),"")</f>
        <v/>
      </c>
    </row>
    <row r="125" spans="1:8" s="558" customFormat="1">
      <c r="A125" s="590" t="str">
        <f t="shared" si="3"/>
        <v>Upgrade 108</v>
      </c>
      <c r="B125" s="591" t="str">
        <f t="array" aca="1" ref="B125" ca="1">IFERROR(
 INDEX(FixtureNames,
  SMALL(
   IF(
    FixtureInclude="x",
    ROW(FixtureNames)-ROW(Fixtures!$B$36)
   ),
   ROWS(B$17:B124)
  )
 ),"")</f>
        <v/>
      </c>
      <c r="C125" s="591" t="str">
        <f t="array" aca="1" ref="C125" ca="1">IFERROR(
 INDEX(FixtureWatts,
  SMALL(
   IF(
    FixtureInclude="x",
    ROW(FixtureWatts)-ROW(Fixtures!$B$36)
   ),
   ROWS(C$17:C124)
  )
 ),"")</f>
        <v/>
      </c>
      <c r="D125" s="592" t="str">
        <f t="array" aca="1" ref="D125" ca="1">IFERROR(
 INDEX(FixtureEqCosts,
  SMALL(
   IF(
    FixtureInclude="x",
    ROW(FixtureEqCosts)-ROW(Fixtures!$B$36)
   ),
   ROWS(D$17:D124)
  )
 ),"")</f>
        <v/>
      </c>
      <c r="E125" s="592" t="str">
        <f t="array" aca="1" ref="E125" ca="1">IFERROR(
 INDEX(FixtureInstCosts,
  SMALL(
   IF(
    FixtureInclude="x",
    ROW(FixtureInstCosts)-ROW(Fixtures!$B$36)
   ),
   ROWS(E$17:E124)
  )
 ),"")</f>
        <v/>
      </c>
      <c r="F125" s="592" t="str">
        <f t="array" aca="1" ref="F125" ca="1">IFERROR(
 INDEX(FixtureRebCosts,
  SMALL(
   IF(
    FixtureInclude="x",
    ROW(FixtureRebCosts)-ROW(Fixtures!$B$36)
   ),
   ROWS(F$17:F124)
  )
 ),"")</f>
        <v/>
      </c>
      <c r="G125" s="592" t="str">
        <f t="array" aca="1" ref="G125" ca="1">IFERROR(
 INDEX(FixtureMaintCosts,
  SMALL(
   IF(
    FixtureInclude="x",
    ROW(FixtureMaintCosts)-ROW(Fixtures!$B$36)
   ),
   ROWS(G$17:G124)
  )
 ),"")</f>
        <v/>
      </c>
      <c r="H125" s="593" t="str">
        <f t="array" aca="1" ref="H125" ca="1">IFERROR(
 INDEX(FixtureMaintInf,
  SMALL(
   IF(
    FixtureInclude="x",
    ROW(FixtureMaintInf)-ROW(Fixtures!$B$36)
   ),
   ROWS(H$17:H124)
  )
 ),"")</f>
        <v/>
      </c>
    </row>
    <row r="126" spans="1:8" s="558" customFormat="1">
      <c r="A126" s="590" t="str">
        <f t="shared" si="3"/>
        <v>Upgrade 109</v>
      </c>
      <c r="B126" s="591" t="str">
        <f t="array" aca="1" ref="B126" ca="1">IFERROR(
 INDEX(FixtureNames,
  SMALL(
   IF(
    FixtureInclude="x",
    ROW(FixtureNames)-ROW(Fixtures!$B$36)
   ),
   ROWS(B$17:B125)
  )
 ),"")</f>
        <v/>
      </c>
      <c r="C126" s="591" t="str">
        <f t="array" aca="1" ref="C126" ca="1">IFERROR(
 INDEX(FixtureWatts,
  SMALL(
   IF(
    FixtureInclude="x",
    ROW(FixtureWatts)-ROW(Fixtures!$B$36)
   ),
   ROWS(C$17:C125)
  )
 ),"")</f>
        <v/>
      </c>
      <c r="D126" s="592" t="str">
        <f t="array" aca="1" ref="D126" ca="1">IFERROR(
 INDEX(FixtureEqCosts,
  SMALL(
   IF(
    FixtureInclude="x",
    ROW(FixtureEqCosts)-ROW(Fixtures!$B$36)
   ),
   ROWS(D$17:D125)
  )
 ),"")</f>
        <v/>
      </c>
      <c r="E126" s="592" t="str">
        <f t="array" aca="1" ref="E126" ca="1">IFERROR(
 INDEX(FixtureInstCosts,
  SMALL(
   IF(
    FixtureInclude="x",
    ROW(FixtureInstCosts)-ROW(Fixtures!$B$36)
   ),
   ROWS(E$17:E125)
  )
 ),"")</f>
        <v/>
      </c>
      <c r="F126" s="592" t="str">
        <f t="array" aca="1" ref="F126" ca="1">IFERROR(
 INDEX(FixtureRebCosts,
  SMALL(
   IF(
    FixtureInclude="x",
    ROW(FixtureRebCosts)-ROW(Fixtures!$B$36)
   ),
   ROWS(F$17:F125)
  )
 ),"")</f>
        <v/>
      </c>
      <c r="G126" s="592" t="str">
        <f t="array" aca="1" ref="G126" ca="1">IFERROR(
 INDEX(FixtureMaintCosts,
  SMALL(
   IF(
    FixtureInclude="x",
    ROW(FixtureMaintCosts)-ROW(Fixtures!$B$36)
   ),
   ROWS(G$17:G125)
  )
 ),"")</f>
        <v/>
      </c>
      <c r="H126" s="593" t="str">
        <f t="array" aca="1" ref="H126" ca="1">IFERROR(
 INDEX(FixtureMaintInf,
  SMALL(
   IF(
    FixtureInclude="x",
    ROW(FixtureMaintInf)-ROW(Fixtures!$B$36)
   ),
   ROWS(H$17:H125)
  )
 ),"")</f>
        <v/>
      </c>
    </row>
    <row r="127" spans="1:8" s="558" customFormat="1">
      <c r="A127" s="590" t="str">
        <f t="shared" si="3"/>
        <v>Upgrade 110</v>
      </c>
      <c r="B127" s="591" t="str">
        <f t="array" aca="1" ref="B127" ca="1">IFERROR(
 INDEX(FixtureNames,
  SMALL(
   IF(
    FixtureInclude="x",
    ROW(FixtureNames)-ROW(Fixtures!$B$36)
   ),
   ROWS(B$17:B126)
  )
 ),"")</f>
        <v/>
      </c>
      <c r="C127" s="591" t="str">
        <f t="array" aca="1" ref="C127" ca="1">IFERROR(
 INDEX(FixtureWatts,
  SMALL(
   IF(
    FixtureInclude="x",
    ROW(FixtureWatts)-ROW(Fixtures!$B$36)
   ),
   ROWS(C$17:C126)
  )
 ),"")</f>
        <v/>
      </c>
      <c r="D127" s="592" t="str">
        <f t="array" aca="1" ref="D127" ca="1">IFERROR(
 INDEX(FixtureEqCosts,
  SMALL(
   IF(
    FixtureInclude="x",
    ROW(FixtureEqCosts)-ROW(Fixtures!$B$36)
   ),
   ROWS(D$17:D126)
  )
 ),"")</f>
        <v/>
      </c>
      <c r="E127" s="592" t="str">
        <f t="array" aca="1" ref="E127" ca="1">IFERROR(
 INDEX(FixtureInstCosts,
  SMALL(
   IF(
    FixtureInclude="x",
    ROW(FixtureInstCosts)-ROW(Fixtures!$B$36)
   ),
   ROWS(E$17:E126)
  )
 ),"")</f>
        <v/>
      </c>
      <c r="F127" s="592" t="str">
        <f t="array" aca="1" ref="F127" ca="1">IFERROR(
 INDEX(FixtureRebCosts,
  SMALL(
   IF(
    FixtureInclude="x",
    ROW(FixtureRebCosts)-ROW(Fixtures!$B$36)
   ),
   ROWS(F$17:F126)
  )
 ),"")</f>
        <v/>
      </c>
      <c r="G127" s="592" t="str">
        <f t="array" aca="1" ref="G127" ca="1">IFERROR(
 INDEX(FixtureMaintCosts,
  SMALL(
   IF(
    FixtureInclude="x",
    ROW(FixtureMaintCosts)-ROW(Fixtures!$B$36)
   ),
   ROWS(G$17:G126)
  )
 ),"")</f>
        <v/>
      </c>
      <c r="H127" s="593" t="str">
        <f t="array" aca="1" ref="H127" ca="1">IFERROR(
 INDEX(FixtureMaintInf,
  SMALL(
   IF(
    FixtureInclude="x",
    ROW(FixtureMaintInf)-ROW(Fixtures!$B$36)
   ),
   ROWS(H$17:H126)
  )
 ),"")</f>
        <v/>
      </c>
    </row>
    <row r="128" spans="1:8" s="558" customFormat="1">
      <c r="A128" s="590" t="str">
        <f t="shared" si="3"/>
        <v>Upgrade 111</v>
      </c>
      <c r="B128" s="591" t="str">
        <f t="array" aca="1" ref="B128" ca="1">IFERROR(
 INDEX(FixtureNames,
  SMALL(
   IF(
    FixtureInclude="x",
    ROW(FixtureNames)-ROW(Fixtures!$B$36)
   ),
   ROWS(B$17:B127)
  )
 ),"")</f>
        <v/>
      </c>
      <c r="C128" s="591" t="str">
        <f t="array" aca="1" ref="C128" ca="1">IFERROR(
 INDEX(FixtureWatts,
  SMALL(
   IF(
    FixtureInclude="x",
    ROW(FixtureWatts)-ROW(Fixtures!$B$36)
   ),
   ROWS(C$17:C127)
  )
 ),"")</f>
        <v/>
      </c>
      <c r="D128" s="592" t="str">
        <f t="array" aca="1" ref="D128" ca="1">IFERROR(
 INDEX(FixtureEqCosts,
  SMALL(
   IF(
    FixtureInclude="x",
    ROW(FixtureEqCosts)-ROW(Fixtures!$B$36)
   ),
   ROWS(D$17:D127)
  )
 ),"")</f>
        <v/>
      </c>
      <c r="E128" s="592" t="str">
        <f t="array" aca="1" ref="E128" ca="1">IFERROR(
 INDEX(FixtureInstCosts,
  SMALL(
   IF(
    FixtureInclude="x",
    ROW(FixtureInstCosts)-ROW(Fixtures!$B$36)
   ),
   ROWS(E$17:E127)
  )
 ),"")</f>
        <v/>
      </c>
      <c r="F128" s="592" t="str">
        <f t="array" aca="1" ref="F128" ca="1">IFERROR(
 INDEX(FixtureRebCosts,
  SMALL(
   IF(
    FixtureInclude="x",
    ROW(FixtureRebCosts)-ROW(Fixtures!$B$36)
   ),
   ROWS(F$17:F127)
  )
 ),"")</f>
        <v/>
      </c>
      <c r="G128" s="592" t="str">
        <f t="array" aca="1" ref="G128" ca="1">IFERROR(
 INDEX(FixtureMaintCosts,
  SMALL(
   IF(
    FixtureInclude="x",
    ROW(FixtureMaintCosts)-ROW(Fixtures!$B$36)
   ),
   ROWS(G$17:G127)
  )
 ),"")</f>
        <v/>
      </c>
      <c r="H128" s="593" t="str">
        <f t="array" aca="1" ref="H128" ca="1">IFERROR(
 INDEX(FixtureMaintInf,
  SMALL(
   IF(
    FixtureInclude="x",
    ROW(FixtureMaintInf)-ROW(Fixtures!$B$36)
   ),
   ROWS(H$17:H127)
  )
 ),"")</f>
        <v/>
      </c>
    </row>
    <row r="129" spans="1:8" s="558" customFormat="1">
      <c r="A129" s="590" t="str">
        <f t="shared" si="3"/>
        <v>Upgrade 112</v>
      </c>
      <c r="B129" s="591" t="str">
        <f t="array" aca="1" ref="B129" ca="1">IFERROR(
 INDEX(FixtureNames,
  SMALL(
   IF(
    FixtureInclude="x",
    ROW(FixtureNames)-ROW(Fixtures!$B$36)
   ),
   ROWS(B$17:B128)
  )
 ),"")</f>
        <v/>
      </c>
      <c r="C129" s="591" t="str">
        <f t="array" aca="1" ref="C129" ca="1">IFERROR(
 INDEX(FixtureWatts,
  SMALL(
   IF(
    FixtureInclude="x",
    ROW(FixtureWatts)-ROW(Fixtures!$B$36)
   ),
   ROWS(C$17:C128)
  )
 ),"")</f>
        <v/>
      </c>
      <c r="D129" s="592" t="str">
        <f t="array" aca="1" ref="D129" ca="1">IFERROR(
 INDEX(FixtureEqCosts,
  SMALL(
   IF(
    FixtureInclude="x",
    ROW(FixtureEqCosts)-ROW(Fixtures!$B$36)
   ),
   ROWS(D$17:D128)
  )
 ),"")</f>
        <v/>
      </c>
      <c r="E129" s="592" t="str">
        <f t="array" aca="1" ref="E129" ca="1">IFERROR(
 INDEX(FixtureInstCosts,
  SMALL(
   IF(
    FixtureInclude="x",
    ROW(FixtureInstCosts)-ROW(Fixtures!$B$36)
   ),
   ROWS(E$17:E128)
  )
 ),"")</f>
        <v/>
      </c>
      <c r="F129" s="592" t="str">
        <f t="array" aca="1" ref="F129" ca="1">IFERROR(
 INDEX(FixtureRebCosts,
  SMALL(
   IF(
    FixtureInclude="x",
    ROW(FixtureRebCosts)-ROW(Fixtures!$B$36)
   ),
   ROWS(F$17:F128)
  )
 ),"")</f>
        <v/>
      </c>
      <c r="G129" s="592" t="str">
        <f t="array" aca="1" ref="G129" ca="1">IFERROR(
 INDEX(FixtureMaintCosts,
  SMALL(
   IF(
    FixtureInclude="x",
    ROW(FixtureMaintCosts)-ROW(Fixtures!$B$36)
   ),
   ROWS(G$17:G128)
  )
 ),"")</f>
        <v/>
      </c>
      <c r="H129" s="593" t="str">
        <f t="array" aca="1" ref="H129" ca="1">IFERROR(
 INDEX(FixtureMaintInf,
  SMALL(
   IF(
    FixtureInclude="x",
    ROW(FixtureMaintInf)-ROW(Fixtures!$B$36)
   ),
   ROWS(H$17:H128)
  )
 ),"")</f>
        <v/>
      </c>
    </row>
    <row r="130" spans="1:8" s="558" customFormat="1">
      <c r="A130" s="590" t="str">
        <f t="shared" si="3"/>
        <v>Upgrade 113</v>
      </c>
      <c r="B130" s="591" t="str">
        <f t="array" aca="1" ref="B130" ca="1">IFERROR(
 INDEX(FixtureNames,
  SMALL(
   IF(
    FixtureInclude="x",
    ROW(FixtureNames)-ROW(Fixtures!$B$36)
   ),
   ROWS(B$17:B129)
  )
 ),"")</f>
        <v/>
      </c>
      <c r="C130" s="591" t="str">
        <f t="array" aca="1" ref="C130" ca="1">IFERROR(
 INDEX(FixtureWatts,
  SMALL(
   IF(
    FixtureInclude="x",
    ROW(FixtureWatts)-ROW(Fixtures!$B$36)
   ),
   ROWS(C$17:C129)
  )
 ),"")</f>
        <v/>
      </c>
      <c r="D130" s="592" t="str">
        <f t="array" aca="1" ref="D130" ca="1">IFERROR(
 INDEX(FixtureEqCosts,
  SMALL(
   IF(
    FixtureInclude="x",
    ROW(FixtureEqCosts)-ROW(Fixtures!$B$36)
   ),
   ROWS(D$17:D129)
  )
 ),"")</f>
        <v/>
      </c>
      <c r="E130" s="592" t="str">
        <f t="array" aca="1" ref="E130" ca="1">IFERROR(
 INDEX(FixtureInstCosts,
  SMALL(
   IF(
    FixtureInclude="x",
    ROW(FixtureInstCosts)-ROW(Fixtures!$B$36)
   ),
   ROWS(E$17:E129)
  )
 ),"")</f>
        <v/>
      </c>
      <c r="F130" s="592" t="str">
        <f t="array" aca="1" ref="F130" ca="1">IFERROR(
 INDEX(FixtureRebCosts,
  SMALL(
   IF(
    FixtureInclude="x",
    ROW(FixtureRebCosts)-ROW(Fixtures!$B$36)
   ),
   ROWS(F$17:F129)
  )
 ),"")</f>
        <v/>
      </c>
      <c r="G130" s="592" t="str">
        <f t="array" aca="1" ref="G130" ca="1">IFERROR(
 INDEX(FixtureMaintCosts,
  SMALL(
   IF(
    FixtureInclude="x",
    ROW(FixtureMaintCosts)-ROW(Fixtures!$B$36)
   ),
   ROWS(G$17:G129)
  )
 ),"")</f>
        <v/>
      </c>
      <c r="H130" s="593" t="str">
        <f t="array" aca="1" ref="H130" ca="1">IFERROR(
 INDEX(FixtureMaintInf,
  SMALL(
   IF(
    FixtureInclude="x",
    ROW(FixtureMaintInf)-ROW(Fixtures!$B$36)
   ),
   ROWS(H$17:H129)
  )
 ),"")</f>
        <v/>
      </c>
    </row>
    <row r="131" spans="1:8" s="558" customFormat="1">
      <c r="A131" s="590" t="str">
        <f t="shared" si="3"/>
        <v>Upgrade 114</v>
      </c>
      <c r="B131" s="591" t="str">
        <f t="array" aca="1" ref="B131" ca="1">IFERROR(
 INDEX(FixtureNames,
  SMALL(
   IF(
    FixtureInclude="x",
    ROW(FixtureNames)-ROW(Fixtures!$B$36)
   ),
   ROWS(B$17:B130)
  )
 ),"")</f>
        <v/>
      </c>
      <c r="C131" s="591" t="str">
        <f t="array" aca="1" ref="C131" ca="1">IFERROR(
 INDEX(FixtureWatts,
  SMALL(
   IF(
    FixtureInclude="x",
    ROW(FixtureWatts)-ROW(Fixtures!$B$36)
   ),
   ROWS(C$17:C130)
  )
 ),"")</f>
        <v/>
      </c>
      <c r="D131" s="592" t="str">
        <f t="array" aca="1" ref="D131" ca="1">IFERROR(
 INDEX(FixtureEqCosts,
  SMALL(
   IF(
    FixtureInclude="x",
    ROW(FixtureEqCosts)-ROW(Fixtures!$B$36)
   ),
   ROWS(D$17:D130)
  )
 ),"")</f>
        <v/>
      </c>
      <c r="E131" s="592" t="str">
        <f t="array" aca="1" ref="E131" ca="1">IFERROR(
 INDEX(FixtureInstCosts,
  SMALL(
   IF(
    FixtureInclude="x",
    ROW(FixtureInstCosts)-ROW(Fixtures!$B$36)
   ),
   ROWS(E$17:E130)
  )
 ),"")</f>
        <v/>
      </c>
      <c r="F131" s="592" t="str">
        <f t="array" aca="1" ref="F131" ca="1">IFERROR(
 INDEX(FixtureRebCosts,
  SMALL(
   IF(
    FixtureInclude="x",
    ROW(FixtureRebCosts)-ROW(Fixtures!$B$36)
   ),
   ROWS(F$17:F130)
  )
 ),"")</f>
        <v/>
      </c>
      <c r="G131" s="592" t="str">
        <f t="array" aca="1" ref="G131" ca="1">IFERROR(
 INDEX(FixtureMaintCosts,
  SMALL(
   IF(
    FixtureInclude="x",
    ROW(FixtureMaintCosts)-ROW(Fixtures!$B$36)
   ),
   ROWS(G$17:G130)
  )
 ),"")</f>
        <v/>
      </c>
      <c r="H131" s="593" t="str">
        <f t="array" aca="1" ref="H131" ca="1">IFERROR(
 INDEX(FixtureMaintInf,
  SMALL(
   IF(
    FixtureInclude="x",
    ROW(FixtureMaintInf)-ROW(Fixtures!$B$36)
   ),
   ROWS(H$17:H130)
  )
 ),"")</f>
        <v/>
      </c>
    </row>
    <row r="132" spans="1:8" s="558" customFormat="1">
      <c r="A132" s="590" t="str">
        <f t="shared" si="3"/>
        <v>Upgrade 115</v>
      </c>
      <c r="B132" s="591" t="str">
        <f t="array" aca="1" ref="B132" ca="1">IFERROR(
 INDEX(FixtureNames,
  SMALL(
   IF(
    FixtureInclude="x",
    ROW(FixtureNames)-ROW(Fixtures!$B$36)
   ),
   ROWS(B$17:B131)
  )
 ),"")</f>
        <v/>
      </c>
      <c r="C132" s="591" t="str">
        <f t="array" aca="1" ref="C132" ca="1">IFERROR(
 INDEX(FixtureWatts,
  SMALL(
   IF(
    FixtureInclude="x",
    ROW(FixtureWatts)-ROW(Fixtures!$B$36)
   ),
   ROWS(C$17:C131)
  )
 ),"")</f>
        <v/>
      </c>
      <c r="D132" s="592" t="str">
        <f t="array" aca="1" ref="D132" ca="1">IFERROR(
 INDEX(FixtureEqCosts,
  SMALL(
   IF(
    FixtureInclude="x",
    ROW(FixtureEqCosts)-ROW(Fixtures!$B$36)
   ),
   ROWS(D$17:D131)
  )
 ),"")</f>
        <v/>
      </c>
      <c r="E132" s="592" t="str">
        <f t="array" aca="1" ref="E132" ca="1">IFERROR(
 INDEX(FixtureInstCosts,
  SMALL(
   IF(
    FixtureInclude="x",
    ROW(FixtureInstCosts)-ROW(Fixtures!$B$36)
   ),
   ROWS(E$17:E131)
  )
 ),"")</f>
        <v/>
      </c>
      <c r="F132" s="592" t="str">
        <f t="array" aca="1" ref="F132" ca="1">IFERROR(
 INDEX(FixtureRebCosts,
  SMALL(
   IF(
    FixtureInclude="x",
    ROW(FixtureRebCosts)-ROW(Fixtures!$B$36)
   ),
   ROWS(F$17:F131)
  )
 ),"")</f>
        <v/>
      </c>
      <c r="G132" s="592" t="str">
        <f t="array" aca="1" ref="G132" ca="1">IFERROR(
 INDEX(FixtureMaintCosts,
  SMALL(
   IF(
    FixtureInclude="x",
    ROW(FixtureMaintCosts)-ROW(Fixtures!$B$36)
   ),
   ROWS(G$17:G131)
  )
 ),"")</f>
        <v/>
      </c>
      <c r="H132" s="593" t="str">
        <f t="array" aca="1" ref="H132" ca="1">IFERROR(
 INDEX(FixtureMaintInf,
  SMALL(
   IF(
    FixtureInclude="x",
    ROW(FixtureMaintInf)-ROW(Fixtures!$B$36)
   ),
   ROWS(H$17:H131)
  )
 ),"")</f>
        <v/>
      </c>
    </row>
    <row r="133" spans="1:8" s="558" customFormat="1">
      <c r="A133" s="590" t="str">
        <f t="shared" si="3"/>
        <v>Upgrade 116</v>
      </c>
      <c r="B133" s="591" t="str">
        <f t="array" aca="1" ref="B133" ca="1">IFERROR(
 INDEX(FixtureNames,
  SMALL(
   IF(
    FixtureInclude="x",
    ROW(FixtureNames)-ROW(Fixtures!$B$36)
   ),
   ROWS(B$17:B132)
  )
 ),"")</f>
        <v/>
      </c>
      <c r="C133" s="591" t="str">
        <f t="array" aca="1" ref="C133" ca="1">IFERROR(
 INDEX(FixtureWatts,
  SMALL(
   IF(
    FixtureInclude="x",
    ROW(FixtureWatts)-ROW(Fixtures!$B$36)
   ),
   ROWS(C$17:C132)
  )
 ),"")</f>
        <v/>
      </c>
      <c r="D133" s="592" t="str">
        <f t="array" aca="1" ref="D133" ca="1">IFERROR(
 INDEX(FixtureEqCosts,
  SMALL(
   IF(
    FixtureInclude="x",
    ROW(FixtureEqCosts)-ROW(Fixtures!$B$36)
   ),
   ROWS(D$17:D132)
  )
 ),"")</f>
        <v/>
      </c>
      <c r="E133" s="592" t="str">
        <f t="array" aca="1" ref="E133" ca="1">IFERROR(
 INDEX(FixtureInstCosts,
  SMALL(
   IF(
    FixtureInclude="x",
    ROW(FixtureInstCosts)-ROW(Fixtures!$B$36)
   ),
   ROWS(E$17:E132)
  )
 ),"")</f>
        <v/>
      </c>
      <c r="F133" s="592" t="str">
        <f t="array" aca="1" ref="F133" ca="1">IFERROR(
 INDEX(FixtureRebCosts,
  SMALL(
   IF(
    FixtureInclude="x",
    ROW(FixtureRebCosts)-ROW(Fixtures!$B$36)
   ),
   ROWS(F$17:F132)
  )
 ),"")</f>
        <v/>
      </c>
      <c r="G133" s="592" t="str">
        <f t="array" aca="1" ref="G133" ca="1">IFERROR(
 INDEX(FixtureMaintCosts,
  SMALL(
   IF(
    FixtureInclude="x",
    ROW(FixtureMaintCosts)-ROW(Fixtures!$B$36)
   ),
   ROWS(G$17:G132)
  )
 ),"")</f>
        <v/>
      </c>
      <c r="H133" s="593" t="str">
        <f t="array" aca="1" ref="H133" ca="1">IFERROR(
 INDEX(FixtureMaintInf,
  SMALL(
   IF(
    FixtureInclude="x",
    ROW(FixtureMaintInf)-ROW(Fixtures!$B$36)
   ),
   ROWS(H$17:H132)
  )
 ),"")</f>
        <v/>
      </c>
    </row>
    <row r="134" spans="1:8" s="558" customFormat="1">
      <c r="A134" s="590" t="str">
        <f t="shared" si="3"/>
        <v>Upgrade 117</v>
      </c>
      <c r="B134" s="591" t="str">
        <f t="array" aca="1" ref="B134" ca="1">IFERROR(
 INDEX(FixtureNames,
  SMALL(
   IF(
    FixtureInclude="x",
    ROW(FixtureNames)-ROW(Fixtures!$B$36)
   ),
   ROWS(B$17:B133)
  )
 ),"")</f>
        <v/>
      </c>
      <c r="C134" s="591" t="str">
        <f t="array" aca="1" ref="C134" ca="1">IFERROR(
 INDEX(FixtureWatts,
  SMALL(
   IF(
    FixtureInclude="x",
    ROW(FixtureWatts)-ROW(Fixtures!$B$36)
   ),
   ROWS(C$17:C133)
  )
 ),"")</f>
        <v/>
      </c>
      <c r="D134" s="592" t="str">
        <f t="array" aca="1" ref="D134" ca="1">IFERROR(
 INDEX(FixtureEqCosts,
  SMALL(
   IF(
    FixtureInclude="x",
    ROW(FixtureEqCosts)-ROW(Fixtures!$B$36)
   ),
   ROWS(D$17:D133)
  )
 ),"")</f>
        <v/>
      </c>
      <c r="E134" s="592" t="str">
        <f t="array" aca="1" ref="E134" ca="1">IFERROR(
 INDEX(FixtureInstCosts,
  SMALL(
   IF(
    FixtureInclude="x",
    ROW(FixtureInstCosts)-ROW(Fixtures!$B$36)
   ),
   ROWS(E$17:E133)
  )
 ),"")</f>
        <v/>
      </c>
      <c r="F134" s="592" t="str">
        <f t="array" aca="1" ref="F134" ca="1">IFERROR(
 INDEX(FixtureRebCosts,
  SMALL(
   IF(
    FixtureInclude="x",
    ROW(FixtureRebCosts)-ROW(Fixtures!$B$36)
   ),
   ROWS(F$17:F133)
  )
 ),"")</f>
        <v/>
      </c>
      <c r="G134" s="592" t="str">
        <f t="array" aca="1" ref="G134" ca="1">IFERROR(
 INDEX(FixtureMaintCosts,
  SMALL(
   IF(
    FixtureInclude="x",
    ROW(FixtureMaintCosts)-ROW(Fixtures!$B$36)
   ),
   ROWS(G$17:G133)
  )
 ),"")</f>
        <v/>
      </c>
      <c r="H134" s="593" t="str">
        <f t="array" aca="1" ref="H134" ca="1">IFERROR(
 INDEX(FixtureMaintInf,
  SMALL(
   IF(
    FixtureInclude="x",
    ROW(FixtureMaintInf)-ROW(Fixtures!$B$36)
   ),
   ROWS(H$17:H133)
  )
 ),"")</f>
        <v/>
      </c>
    </row>
    <row r="135" spans="1:8" s="558" customFormat="1">
      <c r="A135" s="590" t="str">
        <f t="shared" si="3"/>
        <v>Upgrade 118</v>
      </c>
      <c r="B135" s="591" t="str">
        <f t="array" aca="1" ref="B135" ca="1">IFERROR(
 INDEX(FixtureNames,
  SMALL(
   IF(
    FixtureInclude="x",
    ROW(FixtureNames)-ROW(Fixtures!$B$36)
   ),
   ROWS(B$17:B134)
  )
 ),"")</f>
        <v/>
      </c>
      <c r="C135" s="591" t="str">
        <f t="array" aca="1" ref="C135" ca="1">IFERROR(
 INDEX(FixtureWatts,
  SMALL(
   IF(
    FixtureInclude="x",
    ROW(FixtureWatts)-ROW(Fixtures!$B$36)
   ),
   ROWS(C$17:C134)
  )
 ),"")</f>
        <v/>
      </c>
      <c r="D135" s="592" t="str">
        <f t="array" aca="1" ref="D135" ca="1">IFERROR(
 INDEX(FixtureEqCosts,
  SMALL(
   IF(
    FixtureInclude="x",
    ROW(FixtureEqCosts)-ROW(Fixtures!$B$36)
   ),
   ROWS(D$17:D134)
  )
 ),"")</f>
        <v/>
      </c>
      <c r="E135" s="592" t="str">
        <f t="array" aca="1" ref="E135" ca="1">IFERROR(
 INDEX(FixtureInstCosts,
  SMALL(
   IF(
    FixtureInclude="x",
    ROW(FixtureInstCosts)-ROW(Fixtures!$B$36)
   ),
   ROWS(E$17:E134)
  )
 ),"")</f>
        <v/>
      </c>
      <c r="F135" s="592" t="str">
        <f t="array" aca="1" ref="F135" ca="1">IFERROR(
 INDEX(FixtureRebCosts,
  SMALL(
   IF(
    FixtureInclude="x",
    ROW(FixtureRebCosts)-ROW(Fixtures!$B$36)
   ),
   ROWS(F$17:F134)
  )
 ),"")</f>
        <v/>
      </c>
      <c r="G135" s="592" t="str">
        <f t="array" aca="1" ref="G135" ca="1">IFERROR(
 INDEX(FixtureMaintCosts,
  SMALL(
   IF(
    FixtureInclude="x",
    ROW(FixtureMaintCosts)-ROW(Fixtures!$B$36)
   ),
   ROWS(G$17:G134)
  )
 ),"")</f>
        <v/>
      </c>
      <c r="H135" s="593" t="str">
        <f t="array" aca="1" ref="H135" ca="1">IFERROR(
 INDEX(FixtureMaintInf,
  SMALL(
   IF(
    FixtureInclude="x",
    ROW(FixtureMaintInf)-ROW(Fixtures!$B$36)
   ),
   ROWS(H$17:H134)
  )
 ),"")</f>
        <v/>
      </c>
    </row>
    <row r="136" spans="1:8" s="558" customFormat="1">
      <c r="A136" s="590" t="str">
        <f t="shared" si="3"/>
        <v>Upgrade 119</v>
      </c>
      <c r="B136" s="591" t="str">
        <f t="array" aca="1" ref="B136" ca="1">IFERROR(
 INDEX(FixtureNames,
  SMALL(
   IF(
    FixtureInclude="x",
    ROW(FixtureNames)-ROW(Fixtures!$B$36)
   ),
   ROWS(B$17:B135)
  )
 ),"")</f>
        <v/>
      </c>
      <c r="C136" s="591" t="str">
        <f t="array" aca="1" ref="C136" ca="1">IFERROR(
 INDEX(FixtureWatts,
  SMALL(
   IF(
    FixtureInclude="x",
    ROW(FixtureWatts)-ROW(Fixtures!$B$36)
   ),
   ROWS(C$17:C135)
  )
 ),"")</f>
        <v/>
      </c>
      <c r="D136" s="592" t="str">
        <f t="array" aca="1" ref="D136" ca="1">IFERROR(
 INDEX(FixtureEqCosts,
  SMALL(
   IF(
    FixtureInclude="x",
    ROW(FixtureEqCosts)-ROW(Fixtures!$B$36)
   ),
   ROWS(D$17:D135)
  )
 ),"")</f>
        <v/>
      </c>
      <c r="E136" s="592" t="str">
        <f t="array" aca="1" ref="E136" ca="1">IFERROR(
 INDEX(FixtureInstCosts,
  SMALL(
   IF(
    FixtureInclude="x",
    ROW(FixtureInstCosts)-ROW(Fixtures!$B$36)
   ),
   ROWS(E$17:E135)
  )
 ),"")</f>
        <v/>
      </c>
      <c r="F136" s="592" t="str">
        <f t="array" aca="1" ref="F136" ca="1">IFERROR(
 INDEX(FixtureRebCosts,
  SMALL(
   IF(
    FixtureInclude="x",
    ROW(FixtureRebCosts)-ROW(Fixtures!$B$36)
   ),
   ROWS(F$17:F135)
  )
 ),"")</f>
        <v/>
      </c>
      <c r="G136" s="592" t="str">
        <f t="array" aca="1" ref="G136" ca="1">IFERROR(
 INDEX(FixtureMaintCosts,
  SMALL(
   IF(
    FixtureInclude="x",
    ROW(FixtureMaintCosts)-ROW(Fixtures!$B$36)
   ),
   ROWS(G$17:G135)
  )
 ),"")</f>
        <v/>
      </c>
      <c r="H136" s="593" t="str">
        <f t="array" aca="1" ref="H136" ca="1">IFERROR(
 INDEX(FixtureMaintInf,
  SMALL(
   IF(
    FixtureInclude="x",
    ROW(FixtureMaintInf)-ROW(Fixtures!$B$36)
   ),
   ROWS(H$17:H135)
  )
 ),"")</f>
        <v/>
      </c>
    </row>
    <row r="137" spans="1:8" s="558" customFormat="1">
      <c r="A137" s="590" t="str">
        <f t="shared" si="3"/>
        <v>Upgrade 120</v>
      </c>
      <c r="B137" s="591" t="str">
        <f t="array" aca="1" ref="B137" ca="1">IFERROR(
 INDEX(FixtureNames,
  SMALL(
   IF(
    FixtureInclude="x",
    ROW(FixtureNames)-ROW(Fixtures!$B$36)
   ),
   ROWS(B$17:B136)
  )
 ),"")</f>
        <v/>
      </c>
      <c r="C137" s="591" t="str">
        <f t="array" aca="1" ref="C137" ca="1">IFERROR(
 INDEX(FixtureWatts,
  SMALL(
   IF(
    FixtureInclude="x",
    ROW(FixtureWatts)-ROW(Fixtures!$B$36)
   ),
   ROWS(C$17:C136)
  )
 ),"")</f>
        <v/>
      </c>
      <c r="D137" s="592" t="str">
        <f t="array" aca="1" ref="D137" ca="1">IFERROR(
 INDEX(FixtureEqCosts,
  SMALL(
   IF(
    FixtureInclude="x",
    ROW(FixtureEqCosts)-ROW(Fixtures!$B$36)
   ),
   ROWS(D$17:D136)
  )
 ),"")</f>
        <v/>
      </c>
      <c r="E137" s="592" t="str">
        <f t="array" aca="1" ref="E137" ca="1">IFERROR(
 INDEX(FixtureInstCosts,
  SMALL(
   IF(
    FixtureInclude="x",
    ROW(FixtureInstCosts)-ROW(Fixtures!$B$36)
   ),
   ROWS(E$17:E136)
  )
 ),"")</f>
        <v/>
      </c>
      <c r="F137" s="592" t="str">
        <f t="array" aca="1" ref="F137" ca="1">IFERROR(
 INDEX(FixtureRebCosts,
  SMALL(
   IF(
    FixtureInclude="x",
    ROW(FixtureRebCosts)-ROW(Fixtures!$B$36)
   ),
   ROWS(F$17:F136)
  )
 ),"")</f>
        <v/>
      </c>
      <c r="G137" s="592" t="str">
        <f t="array" aca="1" ref="G137" ca="1">IFERROR(
 INDEX(FixtureMaintCosts,
  SMALL(
   IF(
    FixtureInclude="x",
    ROW(FixtureMaintCosts)-ROW(Fixtures!$B$36)
   ),
   ROWS(G$17:G136)
  )
 ),"")</f>
        <v/>
      </c>
      <c r="H137" s="593" t="str">
        <f t="array" aca="1" ref="H137" ca="1">IFERROR(
 INDEX(FixtureMaintInf,
  SMALL(
   IF(
    FixtureInclude="x",
    ROW(FixtureMaintInf)-ROW(Fixtures!$B$36)
   ),
   ROWS(H$17:H136)
  )
 ),"")</f>
        <v/>
      </c>
    </row>
    <row r="138" spans="1:8" s="558" customFormat="1">
      <c r="A138" s="590" t="str">
        <f t="shared" si="3"/>
        <v>Upgrade 121</v>
      </c>
      <c r="B138" s="591" t="str">
        <f t="array" aca="1" ref="B138" ca="1">IFERROR(
 INDEX(FixtureNames,
  SMALL(
   IF(
    FixtureInclude="x",
    ROW(FixtureNames)-ROW(Fixtures!$B$36)
   ),
   ROWS(B$17:B137)
  )
 ),"")</f>
        <v/>
      </c>
      <c r="C138" s="591" t="str">
        <f t="array" aca="1" ref="C138" ca="1">IFERROR(
 INDEX(FixtureWatts,
  SMALL(
   IF(
    FixtureInclude="x",
    ROW(FixtureWatts)-ROW(Fixtures!$B$36)
   ),
   ROWS(C$17:C137)
  )
 ),"")</f>
        <v/>
      </c>
      <c r="D138" s="592" t="str">
        <f t="array" aca="1" ref="D138" ca="1">IFERROR(
 INDEX(FixtureEqCosts,
  SMALL(
   IF(
    FixtureInclude="x",
    ROW(FixtureEqCosts)-ROW(Fixtures!$B$36)
   ),
   ROWS(D$17:D137)
  )
 ),"")</f>
        <v/>
      </c>
      <c r="E138" s="592" t="str">
        <f t="array" aca="1" ref="E138" ca="1">IFERROR(
 INDEX(FixtureInstCosts,
  SMALL(
   IF(
    FixtureInclude="x",
    ROW(FixtureInstCosts)-ROW(Fixtures!$B$36)
   ),
   ROWS(E$17:E137)
  )
 ),"")</f>
        <v/>
      </c>
      <c r="F138" s="592" t="str">
        <f t="array" aca="1" ref="F138" ca="1">IFERROR(
 INDEX(FixtureRebCosts,
  SMALL(
   IF(
    FixtureInclude="x",
    ROW(FixtureRebCosts)-ROW(Fixtures!$B$36)
   ),
   ROWS(F$17:F137)
  )
 ),"")</f>
        <v/>
      </c>
      <c r="G138" s="592" t="str">
        <f t="array" aca="1" ref="G138" ca="1">IFERROR(
 INDEX(FixtureMaintCosts,
  SMALL(
   IF(
    FixtureInclude="x",
    ROW(FixtureMaintCosts)-ROW(Fixtures!$B$36)
   ),
   ROWS(G$17:G137)
  )
 ),"")</f>
        <v/>
      </c>
      <c r="H138" s="593" t="str">
        <f t="array" aca="1" ref="H138" ca="1">IFERROR(
 INDEX(FixtureMaintInf,
  SMALL(
   IF(
    FixtureInclude="x",
    ROW(FixtureMaintInf)-ROW(Fixtures!$B$36)
   ),
   ROWS(H$17:H137)
  )
 ),"")</f>
        <v/>
      </c>
    </row>
    <row r="139" spans="1:8" s="558" customFormat="1">
      <c r="A139" s="590" t="str">
        <f t="shared" si="3"/>
        <v>Upgrade 122</v>
      </c>
      <c r="B139" s="591" t="str">
        <f t="array" aca="1" ref="B139" ca="1">IFERROR(
 INDEX(FixtureNames,
  SMALL(
   IF(
    FixtureInclude="x",
    ROW(FixtureNames)-ROW(Fixtures!$B$36)
   ),
   ROWS(B$17:B138)
  )
 ),"")</f>
        <v/>
      </c>
      <c r="C139" s="591" t="str">
        <f t="array" aca="1" ref="C139" ca="1">IFERROR(
 INDEX(FixtureWatts,
  SMALL(
   IF(
    FixtureInclude="x",
    ROW(FixtureWatts)-ROW(Fixtures!$B$36)
   ),
   ROWS(C$17:C138)
  )
 ),"")</f>
        <v/>
      </c>
      <c r="D139" s="592" t="str">
        <f t="array" aca="1" ref="D139" ca="1">IFERROR(
 INDEX(FixtureEqCosts,
  SMALL(
   IF(
    FixtureInclude="x",
    ROW(FixtureEqCosts)-ROW(Fixtures!$B$36)
   ),
   ROWS(D$17:D138)
  )
 ),"")</f>
        <v/>
      </c>
      <c r="E139" s="592" t="str">
        <f t="array" aca="1" ref="E139" ca="1">IFERROR(
 INDEX(FixtureInstCosts,
  SMALL(
   IF(
    FixtureInclude="x",
    ROW(FixtureInstCosts)-ROW(Fixtures!$B$36)
   ),
   ROWS(E$17:E138)
  )
 ),"")</f>
        <v/>
      </c>
      <c r="F139" s="592" t="str">
        <f t="array" aca="1" ref="F139" ca="1">IFERROR(
 INDEX(FixtureRebCosts,
  SMALL(
   IF(
    FixtureInclude="x",
    ROW(FixtureRebCosts)-ROW(Fixtures!$B$36)
   ),
   ROWS(F$17:F138)
  )
 ),"")</f>
        <v/>
      </c>
      <c r="G139" s="592" t="str">
        <f t="array" aca="1" ref="G139" ca="1">IFERROR(
 INDEX(FixtureMaintCosts,
  SMALL(
   IF(
    FixtureInclude="x",
    ROW(FixtureMaintCosts)-ROW(Fixtures!$B$36)
   ),
   ROWS(G$17:G138)
  )
 ),"")</f>
        <v/>
      </c>
      <c r="H139" s="593" t="str">
        <f t="array" aca="1" ref="H139" ca="1">IFERROR(
 INDEX(FixtureMaintInf,
  SMALL(
   IF(
    FixtureInclude="x",
    ROW(FixtureMaintInf)-ROW(Fixtures!$B$36)
   ),
   ROWS(H$17:H138)
  )
 ),"")</f>
        <v/>
      </c>
    </row>
    <row r="140" spans="1:8" s="558" customFormat="1">
      <c r="A140" s="590" t="str">
        <f t="shared" si="3"/>
        <v>Upgrade 123</v>
      </c>
      <c r="B140" s="591" t="str">
        <f t="array" aca="1" ref="B140" ca="1">IFERROR(
 INDEX(FixtureNames,
  SMALL(
   IF(
    FixtureInclude="x",
    ROW(FixtureNames)-ROW(Fixtures!$B$36)
   ),
   ROWS(B$17:B139)
  )
 ),"")</f>
        <v/>
      </c>
      <c r="C140" s="591" t="str">
        <f t="array" aca="1" ref="C140" ca="1">IFERROR(
 INDEX(FixtureWatts,
  SMALL(
   IF(
    FixtureInclude="x",
    ROW(FixtureWatts)-ROW(Fixtures!$B$36)
   ),
   ROWS(C$17:C139)
  )
 ),"")</f>
        <v/>
      </c>
      <c r="D140" s="592" t="str">
        <f t="array" aca="1" ref="D140" ca="1">IFERROR(
 INDEX(FixtureEqCosts,
  SMALL(
   IF(
    FixtureInclude="x",
    ROW(FixtureEqCosts)-ROW(Fixtures!$B$36)
   ),
   ROWS(D$17:D139)
  )
 ),"")</f>
        <v/>
      </c>
      <c r="E140" s="592" t="str">
        <f t="array" aca="1" ref="E140" ca="1">IFERROR(
 INDEX(FixtureInstCosts,
  SMALL(
   IF(
    FixtureInclude="x",
    ROW(FixtureInstCosts)-ROW(Fixtures!$B$36)
   ),
   ROWS(E$17:E139)
  )
 ),"")</f>
        <v/>
      </c>
      <c r="F140" s="592" t="str">
        <f t="array" aca="1" ref="F140" ca="1">IFERROR(
 INDEX(FixtureRebCosts,
  SMALL(
   IF(
    FixtureInclude="x",
    ROW(FixtureRebCosts)-ROW(Fixtures!$B$36)
   ),
   ROWS(F$17:F139)
  )
 ),"")</f>
        <v/>
      </c>
      <c r="G140" s="592" t="str">
        <f t="array" aca="1" ref="G140" ca="1">IFERROR(
 INDEX(FixtureMaintCosts,
  SMALL(
   IF(
    FixtureInclude="x",
    ROW(FixtureMaintCosts)-ROW(Fixtures!$B$36)
   ),
   ROWS(G$17:G139)
  )
 ),"")</f>
        <v/>
      </c>
      <c r="H140" s="593" t="str">
        <f t="array" aca="1" ref="H140" ca="1">IFERROR(
 INDEX(FixtureMaintInf,
  SMALL(
   IF(
    FixtureInclude="x",
    ROW(FixtureMaintInf)-ROW(Fixtures!$B$36)
   ),
   ROWS(H$17:H139)
  )
 ),"")</f>
        <v/>
      </c>
    </row>
    <row r="141" spans="1:8" s="558" customFormat="1">
      <c r="A141" s="590" t="str">
        <f t="shared" si="3"/>
        <v>Upgrade 124</v>
      </c>
      <c r="B141" s="591" t="str">
        <f t="array" aca="1" ref="B141" ca="1">IFERROR(
 INDEX(FixtureNames,
  SMALL(
   IF(
    FixtureInclude="x",
    ROW(FixtureNames)-ROW(Fixtures!$B$36)
   ),
   ROWS(B$17:B140)
  )
 ),"")</f>
        <v/>
      </c>
      <c r="C141" s="591" t="str">
        <f t="array" aca="1" ref="C141" ca="1">IFERROR(
 INDEX(FixtureWatts,
  SMALL(
   IF(
    FixtureInclude="x",
    ROW(FixtureWatts)-ROW(Fixtures!$B$36)
   ),
   ROWS(C$17:C140)
  )
 ),"")</f>
        <v/>
      </c>
      <c r="D141" s="592" t="str">
        <f t="array" aca="1" ref="D141" ca="1">IFERROR(
 INDEX(FixtureEqCosts,
  SMALL(
   IF(
    FixtureInclude="x",
    ROW(FixtureEqCosts)-ROW(Fixtures!$B$36)
   ),
   ROWS(D$17:D140)
  )
 ),"")</f>
        <v/>
      </c>
      <c r="E141" s="592" t="str">
        <f t="array" aca="1" ref="E141" ca="1">IFERROR(
 INDEX(FixtureInstCosts,
  SMALL(
   IF(
    FixtureInclude="x",
    ROW(FixtureInstCosts)-ROW(Fixtures!$B$36)
   ),
   ROWS(E$17:E140)
  )
 ),"")</f>
        <v/>
      </c>
      <c r="F141" s="592" t="str">
        <f t="array" aca="1" ref="F141" ca="1">IFERROR(
 INDEX(FixtureRebCosts,
  SMALL(
   IF(
    FixtureInclude="x",
    ROW(FixtureRebCosts)-ROW(Fixtures!$B$36)
   ),
   ROWS(F$17:F140)
  )
 ),"")</f>
        <v/>
      </c>
      <c r="G141" s="592" t="str">
        <f t="array" aca="1" ref="G141" ca="1">IFERROR(
 INDEX(FixtureMaintCosts,
  SMALL(
   IF(
    FixtureInclude="x",
    ROW(FixtureMaintCosts)-ROW(Fixtures!$B$36)
   ),
   ROWS(G$17:G140)
  )
 ),"")</f>
        <v/>
      </c>
      <c r="H141" s="593" t="str">
        <f t="array" aca="1" ref="H141" ca="1">IFERROR(
 INDEX(FixtureMaintInf,
  SMALL(
   IF(
    FixtureInclude="x",
    ROW(FixtureMaintInf)-ROW(Fixtures!$B$36)
   ),
   ROWS(H$17:H140)
  )
 ),"")</f>
        <v/>
      </c>
    </row>
    <row r="142" spans="1:8" s="558" customFormat="1">
      <c r="A142" s="590" t="str">
        <f t="shared" si="3"/>
        <v>Upgrade 125</v>
      </c>
      <c r="B142" s="591" t="str">
        <f t="array" aca="1" ref="B142" ca="1">IFERROR(
 INDEX(FixtureNames,
  SMALL(
   IF(
    FixtureInclude="x",
    ROW(FixtureNames)-ROW(Fixtures!$B$36)
   ),
   ROWS(B$17:B141)
  )
 ),"")</f>
        <v/>
      </c>
      <c r="C142" s="591" t="str">
        <f t="array" aca="1" ref="C142" ca="1">IFERROR(
 INDEX(FixtureWatts,
  SMALL(
   IF(
    FixtureInclude="x",
    ROW(FixtureWatts)-ROW(Fixtures!$B$36)
   ),
   ROWS(C$17:C141)
  )
 ),"")</f>
        <v/>
      </c>
      <c r="D142" s="592" t="str">
        <f t="array" aca="1" ref="D142" ca="1">IFERROR(
 INDEX(FixtureEqCosts,
  SMALL(
   IF(
    FixtureInclude="x",
    ROW(FixtureEqCosts)-ROW(Fixtures!$B$36)
   ),
   ROWS(D$17:D141)
  )
 ),"")</f>
        <v/>
      </c>
      <c r="E142" s="592" t="str">
        <f t="array" aca="1" ref="E142" ca="1">IFERROR(
 INDEX(FixtureInstCosts,
  SMALL(
   IF(
    FixtureInclude="x",
    ROW(FixtureInstCosts)-ROW(Fixtures!$B$36)
   ),
   ROWS(E$17:E141)
  )
 ),"")</f>
        <v/>
      </c>
      <c r="F142" s="592" t="str">
        <f t="array" aca="1" ref="F142" ca="1">IFERROR(
 INDEX(FixtureRebCosts,
  SMALL(
   IF(
    FixtureInclude="x",
    ROW(FixtureRebCosts)-ROW(Fixtures!$B$36)
   ),
   ROWS(F$17:F141)
  )
 ),"")</f>
        <v/>
      </c>
      <c r="G142" s="592" t="str">
        <f t="array" aca="1" ref="G142" ca="1">IFERROR(
 INDEX(FixtureMaintCosts,
  SMALL(
   IF(
    FixtureInclude="x",
    ROW(FixtureMaintCosts)-ROW(Fixtures!$B$36)
   ),
   ROWS(G$17:G141)
  )
 ),"")</f>
        <v/>
      </c>
      <c r="H142" s="593" t="str">
        <f t="array" aca="1" ref="H142" ca="1">IFERROR(
 INDEX(FixtureMaintInf,
  SMALL(
   IF(
    FixtureInclude="x",
    ROW(FixtureMaintInf)-ROW(Fixtures!$B$36)
   ),
   ROWS(H$17:H141)
  )
 ),"")</f>
        <v/>
      </c>
    </row>
    <row r="143" spans="1:8" s="558" customFormat="1">
      <c r="B143" s="558" t="str">
        <f>Translation!B530</f>
        <v>Only the first 125 selected fixtures are shown</v>
      </c>
    </row>
  </sheetData>
  <sheetProtection sheet="1" objects="1" scenarios="1"/>
  <mergeCells count="2">
    <mergeCell ref="B14:H14"/>
    <mergeCell ref="B7:H7"/>
  </mergeCells>
  <conditionalFormatting sqref="B18:H142">
    <cfRule type="cellIs" dxfId="13" priority="2" stopIfTrue="1" operator="notEqual">
      <formula>""</formula>
    </cfRule>
  </conditionalFormatting>
  <conditionalFormatting sqref="A18:A142">
    <cfRule type="expression" dxfId="12" priority="1" stopIfTrue="1">
      <formula>B18=""</formula>
    </cfRule>
  </conditionalFormatting>
  <hyperlinks>
    <hyperlink ref="D10" location="Info!A490"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tabSelected="1" topLeftCell="A4" workbookViewId="0">
      <selection activeCell="D15" sqref="D15"/>
    </sheetView>
  </sheetViews>
  <sheetFormatPr defaultRowHeight="15"/>
  <cols>
    <col min="1" max="1" width="22.42578125" style="558" customWidth="1"/>
    <col min="2" max="2" width="27" style="565" customWidth="1"/>
    <col min="3" max="3" width="26.85546875" style="575" bestFit="1" customWidth="1"/>
    <col min="4" max="9" width="29.140625" style="558" customWidth="1"/>
    <col min="10" max="13" width="12" style="558" customWidth="1"/>
    <col min="14" max="112" width="9.140625" style="558"/>
    <col min="113" max="16384" width="9.140625" style="557"/>
  </cols>
  <sheetData>
    <row r="1" spans="1:256" s="551" customFormat="1" ht="15.75" customHeight="1">
      <c r="A1" s="550"/>
      <c r="B1" s="550"/>
      <c r="C1" s="550"/>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550"/>
      <c r="AK1" s="550"/>
      <c r="AL1" s="550"/>
      <c r="AM1" s="550"/>
      <c r="AN1" s="550"/>
      <c r="AO1" s="550"/>
      <c r="AP1" s="550"/>
      <c r="AQ1" s="550"/>
      <c r="AR1" s="550"/>
      <c r="AS1" s="550"/>
      <c r="AT1" s="550"/>
      <c r="AU1" s="550"/>
      <c r="AV1" s="550"/>
      <c r="AW1" s="550"/>
      <c r="AX1" s="550"/>
      <c r="AY1" s="550"/>
      <c r="AZ1" s="550"/>
      <c r="BA1" s="550"/>
      <c r="BB1" s="550"/>
      <c r="BC1" s="550"/>
      <c r="BD1" s="550"/>
      <c r="BE1" s="550"/>
      <c r="BF1" s="550"/>
      <c r="BG1" s="550"/>
      <c r="BH1" s="550"/>
      <c r="BI1" s="550"/>
      <c r="BJ1" s="550"/>
      <c r="BK1" s="550"/>
      <c r="BL1" s="550"/>
      <c r="BM1" s="550"/>
      <c r="BN1" s="550"/>
      <c r="BO1" s="550"/>
      <c r="BP1" s="550"/>
      <c r="BQ1" s="550"/>
      <c r="BR1" s="550"/>
      <c r="BS1" s="550"/>
      <c r="BT1" s="550"/>
      <c r="BU1" s="550"/>
      <c r="BV1" s="550"/>
      <c r="BW1" s="550"/>
      <c r="BX1" s="550"/>
      <c r="BY1" s="550"/>
      <c r="BZ1" s="550"/>
      <c r="CA1" s="550"/>
      <c r="CB1" s="550"/>
      <c r="CC1" s="550"/>
      <c r="CD1" s="550"/>
      <c r="CE1" s="550"/>
      <c r="CF1" s="550"/>
      <c r="CG1" s="550"/>
      <c r="CH1" s="550"/>
      <c r="CI1" s="550"/>
      <c r="CJ1" s="550"/>
      <c r="CK1" s="550"/>
      <c r="CL1" s="550"/>
      <c r="CM1" s="550"/>
      <c r="CN1" s="550"/>
      <c r="CO1" s="550"/>
      <c r="CP1" s="550"/>
      <c r="CQ1" s="550"/>
      <c r="CR1" s="550"/>
      <c r="CS1" s="550"/>
      <c r="CT1" s="550"/>
      <c r="CU1" s="550"/>
      <c r="CV1" s="550"/>
      <c r="CW1" s="550"/>
      <c r="CX1" s="550"/>
      <c r="CY1" s="550"/>
      <c r="CZ1" s="550"/>
      <c r="DA1" s="550"/>
      <c r="DB1" s="550"/>
      <c r="DC1" s="550"/>
      <c r="DD1" s="550"/>
      <c r="DE1" s="550"/>
      <c r="DF1" s="550"/>
      <c r="DG1" s="550"/>
      <c r="DH1" s="550"/>
    </row>
    <row r="2" spans="1:256" s="554" customFormat="1" ht="47.25" customHeight="1">
      <c r="A2" s="552"/>
      <c r="B2" s="553" t="str">
        <f>Start!D2</f>
        <v>SEAD Street Lighting Tool v1.7.8</v>
      </c>
      <c r="C2" s="553"/>
      <c r="D2" s="553"/>
      <c r="E2" s="552"/>
      <c r="F2" s="552"/>
      <c r="G2" s="552"/>
      <c r="H2" s="552"/>
      <c r="I2" s="552"/>
      <c r="J2" s="552"/>
      <c r="K2" s="552"/>
      <c r="L2" s="552"/>
      <c r="M2" s="552"/>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c r="BO2" s="552"/>
      <c r="BP2" s="552"/>
      <c r="BQ2" s="552"/>
      <c r="BR2" s="552"/>
      <c r="BS2" s="552"/>
      <c r="BT2" s="552"/>
      <c r="BU2" s="552"/>
      <c r="BV2" s="552"/>
      <c r="BW2" s="552"/>
      <c r="BX2" s="552"/>
      <c r="BY2" s="552"/>
      <c r="BZ2" s="552"/>
      <c r="CA2" s="552"/>
      <c r="CB2" s="552"/>
      <c r="CC2" s="552"/>
      <c r="CD2" s="552"/>
      <c r="CE2" s="552"/>
      <c r="CF2" s="552"/>
      <c r="CG2" s="552"/>
      <c r="CH2" s="552"/>
      <c r="CI2" s="552"/>
      <c r="CJ2" s="552"/>
      <c r="CK2" s="552"/>
      <c r="CL2" s="552"/>
      <c r="CM2" s="552"/>
      <c r="CN2" s="552"/>
      <c r="CO2" s="552"/>
      <c r="CP2" s="552"/>
      <c r="CQ2" s="552"/>
      <c r="CR2" s="552"/>
      <c r="CS2" s="552"/>
      <c r="CT2" s="552"/>
      <c r="CU2" s="552"/>
      <c r="CV2" s="552"/>
      <c r="CW2" s="552"/>
      <c r="CX2" s="552"/>
      <c r="CY2" s="552"/>
      <c r="CZ2" s="552"/>
      <c r="DA2" s="552"/>
      <c r="DB2" s="552"/>
      <c r="DC2" s="552"/>
      <c r="DD2" s="552"/>
      <c r="DE2" s="552"/>
      <c r="DF2" s="552"/>
      <c r="DG2" s="552"/>
      <c r="DH2" s="552"/>
    </row>
    <row r="3" spans="1:256" ht="114" customHeight="1">
      <c r="A3" s="555"/>
      <c r="B3" s="556"/>
      <c r="C3" s="556"/>
      <c r="D3" s="555"/>
      <c r="E3" s="555"/>
      <c r="F3" s="555"/>
      <c r="G3" s="555"/>
      <c r="H3" s="555"/>
      <c r="I3" s="555"/>
      <c r="J3" s="555"/>
      <c r="K3" s="555"/>
      <c r="L3" s="555"/>
      <c r="M3" s="555"/>
      <c r="N3" s="555"/>
      <c r="O3" s="555"/>
      <c r="P3" s="555"/>
      <c r="Q3" s="555"/>
      <c r="R3" s="555"/>
      <c r="S3" s="555"/>
      <c r="T3" s="555"/>
      <c r="U3" s="555"/>
      <c r="V3" s="555"/>
      <c r="W3" s="555"/>
      <c r="X3" s="555"/>
      <c r="Y3" s="555"/>
      <c r="Z3" s="555"/>
      <c r="AA3" s="555"/>
      <c r="AB3" s="555"/>
      <c r="AC3" s="555"/>
      <c r="AD3" s="555"/>
      <c r="AE3" s="555"/>
      <c r="AF3" s="555"/>
      <c r="AG3" s="555"/>
      <c r="AH3" s="555"/>
      <c r="AI3" s="555"/>
      <c r="AJ3" s="555"/>
      <c r="AK3" s="555"/>
      <c r="AL3" s="555"/>
      <c r="AM3" s="555"/>
      <c r="AN3" s="555"/>
      <c r="AO3" s="555"/>
      <c r="AP3" s="555"/>
      <c r="AQ3" s="555"/>
      <c r="AR3" s="555"/>
      <c r="AS3" s="555"/>
      <c r="AT3" s="555"/>
      <c r="AU3" s="555"/>
      <c r="AV3" s="555"/>
      <c r="AW3" s="555"/>
      <c r="AX3" s="555"/>
      <c r="AY3" s="555"/>
      <c r="AZ3" s="555"/>
      <c r="BA3" s="555"/>
      <c r="BB3" s="555"/>
      <c r="BC3" s="555"/>
      <c r="BD3" s="555"/>
      <c r="BE3" s="555"/>
      <c r="BF3" s="555"/>
      <c r="BG3" s="555"/>
      <c r="BH3" s="555"/>
      <c r="BI3" s="555"/>
      <c r="BJ3" s="555"/>
      <c r="BK3" s="555"/>
      <c r="BL3" s="555"/>
      <c r="BM3" s="555"/>
      <c r="BN3" s="555"/>
      <c r="BO3" s="555"/>
      <c r="BP3" s="555"/>
      <c r="BQ3" s="555"/>
      <c r="BR3" s="555"/>
      <c r="BS3" s="555"/>
      <c r="BT3" s="555"/>
      <c r="BU3" s="555"/>
      <c r="BV3" s="555"/>
      <c r="BW3" s="555"/>
      <c r="BX3" s="555"/>
      <c r="BY3" s="555"/>
      <c r="BZ3" s="555"/>
      <c r="CA3" s="555"/>
      <c r="CB3" s="555"/>
      <c r="CC3" s="555"/>
      <c r="CD3" s="555"/>
      <c r="CE3" s="555"/>
      <c r="CF3" s="555"/>
      <c r="CG3" s="555"/>
      <c r="CH3" s="555"/>
      <c r="CI3" s="555"/>
      <c r="CJ3" s="555"/>
      <c r="CK3" s="555"/>
      <c r="CL3" s="555"/>
      <c r="CM3" s="555"/>
      <c r="CN3" s="555"/>
      <c r="CO3" s="555"/>
      <c r="CP3" s="555"/>
      <c r="CQ3" s="555"/>
      <c r="CR3" s="555"/>
      <c r="CS3" s="555"/>
      <c r="CT3" s="555"/>
      <c r="CU3" s="555"/>
      <c r="CV3" s="555"/>
      <c r="CW3" s="555"/>
      <c r="CX3" s="555"/>
      <c r="CY3" s="555"/>
      <c r="CZ3" s="555"/>
      <c r="DA3" s="555"/>
      <c r="DB3" s="555"/>
      <c r="DC3" s="555"/>
      <c r="DD3" s="555"/>
      <c r="DE3" s="555"/>
      <c r="DF3" s="555"/>
      <c r="DG3" s="555"/>
      <c r="DH3" s="555"/>
      <c r="DI3" s="554"/>
      <c r="DJ3" s="554"/>
      <c r="DK3" s="554"/>
      <c r="DL3" s="554"/>
      <c r="DM3" s="554"/>
      <c r="DN3" s="554"/>
      <c r="DO3" s="554"/>
      <c r="DP3" s="554"/>
      <c r="DQ3" s="554"/>
      <c r="DR3" s="554"/>
      <c r="DS3" s="554"/>
      <c r="DT3" s="554"/>
      <c r="DU3" s="554"/>
      <c r="DV3" s="554"/>
      <c r="DW3" s="554"/>
      <c r="DX3" s="554"/>
      <c r="DY3" s="554"/>
      <c r="DZ3" s="554"/>
      <c r="EA3" s="554"/>
      <c r="EB3" s="554"/>
      <c r="EC3" s="554"/>
      <c r="ED3" s="554"/>
      <c r="EE3" s="554"/>
      <c r="EF3" s="554"/>
      <c r="EG3" s="554"/>
      <c r="EH3" s="554"/>
      <c r="EI3" s="554"/>
      <c r="EJ3" s="554"/>
      <c r="EK3" s="554"/>
      <c r="EL3" s="554"/>
      <c r="EM3" s="554"/>
      <c r="EN3" s="554"/>
      <c r="EO3" s="554"/>
      <c r="EP3" s="554"/>
      <c r="EQ3" s="554"/>
      <c r="ER3" s="554"/>
      <c r="ES3" s="554"/>
      <c r="ET3" s="554"/>
      <c r="EU3" s="554"/>
      <c r="EV3" s="554"/>
      <c r="EW3" s="554"/>
      <c r="EX3" s="554"/>
      <c r="EY3" s="554"/>
      <c r="EZ3" s="554"/>
      <c r="FA3" s="554"/>
      <c r="FB3" s="554"/>
      <c r="FC3" s="554"/>
      <c r="FD3" s="554"/>
      <c r="FE3" s="554"/>
      <c r="FF3" s="554"/>
      <c r="FG3" s="554"/>
      <c r="FH3" s="554"/>
      <c r="FI3" s="554"/>
      <c r="FJ3" s="554"/>
      <c r="FK3" s="554"/>
      <c r="FL3" s="554"/>
      <c r="FM3" s="554"/>
      <c r="FN3" s="554"/>
      <c r="FO3" s="554"/>
      <c r="FP3" s="554"/>
      <c r="FQ3" s="554"/>
      <c r="FR3" s="554"/>
      <c r="FS3" s="554"/>
      <c r="FT3" s="554"/>
      <c r="FU3" s="554"/>
      <c r="FV3" s="554"/>
      <c r="FW3" s="554"/>
      <c r="FX3" s="554"/>
      <c r="FY3" s="554"/>
      <c r="FZ3" s="554"/>
      <c r="GA3" s="554"/>
      <c r="GB3" s="554"/>
      <c r="GC3" s="554"/>
      <c r="GD3" s="554"/>
      <c r="GE3" s="554"/>
      <c r="GF3" s="554"/>
      <c r="GG3" s="554"/>
      <c r="GH3" s="554"/>
      <c r="GI3" s="554"/>
      <c r="GJ3" s="554"/>
      <c r="GK3" s="554"/>
      <c r="GL3" s="554"/>
      <c r="GM3" s="554"/>
      <c r="GN3" s="554"/>
      <c r="GO3" s="554"/>
      <c r="GP3" s="554"/>
      <c r="GQ3" s="554"/>
      <c r="GR3" s="554"/>
      <c r="GS3" s="554"/>
      <c r="GT3" s="554"/>
      <c r="GU3" s="554"/>
      <c r="GV3" s="554"/>
      <c r="GW3" s="554"/>
      <c r="GX3" s="554"/>
      <c r="GY3" s="554"/>
      <c r="GZ3" s="554"/>
      <c r="HA3" s="554"/>
      <c r="HB3" s="554"/>
      <c r="HC3" s="554"/>
      <c r="HD3" s="554"/>
      <c r="HE3" s="554"/>
      <c r="HF3" s="554"/>
      <c r="HG3" s="554"/>
      <c r="HH3" s="554"/>
      <c r="HI3" s="554"/>
      <c r="HJ3" s="554"/>
      <c r="HK3" s="554"/>
      <c r="HL3" s="554"/>
      <c r="HM3" s="554"/>
      <c r="HN3" s="554"/>
      <c r="HO3" s="554"/>
      <c r="HP3" s="554"/>
      <c r="HQ3" s="554"/>
      <c r="HR3" s="554"/>
      <c r="HS3" s="554"/>
      <c r="HT3" s="554"/>
      <c r="HU3" s="554"/>
      <c r="HV3" s="554"/>
      <c r="HW3" s="554"/>
      <c r="HX3" s="554"/>
      <c r="HY3" s="554"/>
      <c r="HZ3" s="554"/>
      <c r="IA3" s="554"/>
      <c r="IB3" s="554"/>
      <c r="IC3" s="554"/>
      <c r="ID3" s="554"/>
      <c r="IE3" s="554"/>
      <c r="IF3" s="554"/>
      <c r="IG3" s="554"/>
      <c r="IH3" s="554"/>
      <c r="II3" s="554"/>
      <c r="IJ3" s="554"/>
      <c r="IK3" s="554"/>
      <c r="IL3" s="554"/>
      <c r="IM3" s="554"/>
      <c r="IN3" s="554"/>
      <c r="IO3" s="554"/>
      <c r="IP3" s="554"/>
      <c r="IQ3" s="554"/>
      <c r="IR3" s="554"/>
      <c r="IS3" s="554"/>
      <c r="IT3" s="554"/>
      <c r="IU3" s="554"/>
      <c r="IV3" s="554"/>
    </row>
    <row r="4" spans="1:256">
      <c r="B4" s="558"/>
      <c r="C4" s="558"/>
    </row>
    <row r="5" spans="1:256">
      <c r="B5" s="558"/>
      <c r="C5" s="558"/>
    </row>
    <row r="6" spans="1:256" ht="28.5">
      <c r="B6" s="559" t="str">
        <f>Translation!B554</f>
        <v>Confirm Inputs</v>
      </c>
      <c r="C6" s="558"/>
    </row>
    <row r="7" spans="1:256" ht="37.5" customHeight="1">
      <c r="B7" s="922" t="str">
        <f>Translation!$B$544</f>
        <v>Review the inputs below to make sure you have entered all necessary values and the assumptions accurately reflect your road and fixtures.</v>
      </c>
      <c r="C7" s="922"/>
      <c r="D7" s="922"/>
      <c r="E7" s="922"/>
      <c r="F7" s="922"/>
      <c r="G7" s="922"/>
      <c r="H7" s="922"/>
    </row>
    <row r="8" spans="1:256" ht="28.5">
      <c r="B8" s="559" t="str">
        <f>Translation!B545</f>
        <v>Quick check:</v>
      </c>
      <c r="C8" s="558"/>
    </row>
    <row r="9" spans="1:256" ht="22.5" customHeight="1">
      <c r="A9" s="560" t="str">
        <f>IF('Road Geometry'!W21&lt;&gt;0,"x","ü")</f>
        <v>ü</v>
      </c>
      <c r="B9" s="558" t="str">
        <f>IF('Road Geometry'!$W$21=0,Translation!$B$531,Translation!$B$532)</f>
        <v>Road configuration is same between baseline and upgrade</v>
      </c>
      <c r="C9" s="558"/>
    </row>
    <row r="10" spans="1:256" ht="15.75">
      <c r="A10" s="560" t="str">
        <f>IF(calculationMethodChoice="","x","ü")</f>
        <v>ü</v>
      </c>
      <c r="B10" s="558" t="str">
        <f>IF(calculationMethodChoice="IES",Translation!$B$533,IF(calculationMethodChoice="CIE",Translation!$B$534,IF(calculationMethodChoice="",Translation!$B$536,Translation!$B$535)))</f>
        <v>The IES calculation method is selected</v>
      </c>
      <c r="C10" s="558"/>
    </row>
    <row r="11" spans="1:256" ht="15.75">
      <c r="A11" s="560" t="str">
        <f>IF(COUNTA('Lighting Standards'!$D$12:$D$13,'Lighting Standards'!$D$19:$D$21)&lt;5,"x","ü")</f>
        <v>x</v>
      </c>
      <c r="B11" s="558" t="str">
        <f>IF($A11="x",Translation!$B538,Translation!$B537)</f>
        <v>You have NOT completed the lighting targets for the IES method</v>
      </c>
      <c r="C11" s="558"/>
    </row>
    <row r="12" spans="1:256" ht="15.75">
      <c r="A12" s="560" t="str">
        <f>IF(COUNTA('Lighting Standards'!$H$12:$H$13,'Lighting Standards'!$H$19:$H$21)&lt;5,"x","ü")</f>
        <v>x</v>
      </c>
      <c r="B12" s="558" t="str">
        <f>IF($A12="x",Translation!$B540,Translation!$B539)</f>
        <v>You have NOT completed the lighting targets for the CIE method</v>
      </c>
      <c r="C12" s="558"/>
    </row>
    <row r="13" spans="1:256" ht="15.75">
      <c r="A13" s="560" t="str">
        <f>IF(OR(Bfixturechoice=1,Bfixturechoice=2),"x","ü")</f>
        <v>ü</v>
      </c>
      <c r="B13" s="558" t="str">
        <f>IF(A13="x",Translation!$B$542,Translation!$B$541)</f>
        <v>A baseline fixture is selected</v>
      </c>
      <c r="C13" s="558"/>
    </row>
    <row r="14" spans="1:256" ht="15.75">
      <c r="A14" s="560" t="str">
        <f>IF(Fixtures!$D$32=0,"x","ü")</f>
        <v>ü</v>
      </c>
      <c r="B14" s="558" t="str">
        <f>Fixtures!$D$32&amp;Translation!B543</f>
        <v>2 upgrade fixtures are selected</v>
      </c>
      <c r="C14" s="558"/>
    </row>
    <row r="15" spans="1:256">
      <c r="B15" s="558"/>
      <c r="C15" s="558"/>
    </row>
    <row r="16" spans="1:256" ht="45.75" customHeight="1">
      <c r="B16" s="558"/>
      <c r="C16" s="558"/>
    </row>
    <row r="17" spans="1:112" ht="45.75" customHeight="1">
      <c r="B17" s="558"/>
      <c r="C17" s="558"/>
    </row>
    <row r="18" spans="1:112" ht="45.75" customHeight="1">
      <c r="B18" s="558"/>
      <c r="C18" s="558"/>
    </row>
    <row r="19" spans="1:112" ht="28.5">
      <c r="B19" s="559" t="str">
        <f>Translation!B546</f>
        <v>Review All Inputs</v>
      </c>
      <c r="C19" s="558"/>
    </row>
    <row r="20" spans="1:112" ht="15" customHeight="1">
      <c r="B20" s="559"/>
      <c r="C20" s="558"/>
    </row>
    <row r="21" spans="1:112" s="564" customFormat="1" ht="23.25">
      <c r="A21" s="561"/>
      <c r="B21" s="562" t="str">
        <f>Translation!$B$103</f>
        <v>Inputs</v>
      </c>
      <c r="C21" s="563" t="str">
        <f>tBaseline</f>
        <v>Baseline</v>
      </c>
      <c r="D21" s="563" t="str">
        <f>tUpgrade</f>
        <v>Upgrade</v>
      </c>
      <c r="E21" s="563"/>
      <c r="F21" s="563"/>
      <c r="G21" s="563"/>
      <c r="H21" s="563"/>
      <c r="I21" s="561"/>
      <c r="J21" s="561"/>
      <c r="K21" s="561"/>
      <c r="L21" s="561"/>
      <c r="M21" s="561"/>
      <c r="N21" s="561"/>
      <c r="O21" s="561"/>
      <c r="P21" s="561"/>
      <c r="Q21" s="561"/>
      <c r="R21" s="561"/>
      <c r="S21" s="561"/>
      <c r="T21" s="561"/>
      <c r="U21" s="561"/>
      <c r="V21" s="561"/>
      <c r="W21" s="561"/>
      <c r="X21" s="561"/>
      <c r="Y21" s="561"/>
      <c r="Z21" s="561"/>
      <c r="AA21" s="561"/>
      <c r="AB21" s="561"/>
      <c r="AC21" s="561"/>
      <c r="AD21" s="561"/>
      <c r="AE21" s="561"/>
      <c r="AF21" s="561"/>
      <c r="AG21" s="561"/>
      <c r="AH21" s="561"/>
      <c r="AI21" s="561"/>
      <c r="AJ21" s="561"/>
      <c r="AK21" s="561"/>
      <c r="AL21" s="561"/>
      <c r="AM21" s="561"/>
      <c r="AN21" s="561"/>
      <c r="AO21" s="561"/>
      <c r="AP21" s="561"/>
      <c r="AQ21" s="561"/>
      <c r="AR21" s="561"/>
      <c r="AS21" s="561"/>
      <c r="AT21" s="561"/>
      <c r="AU21" s="561"/>
      <c r="AV21" s="561"/>
      <c r="AW21" s="561"/>
      <c r="AX21" s="561"/>
      <c r="AY21" s="561"/>
      <c r="AZ21" s="561"/>
      <c r="BA21" s="561"/>
      <c r="BB21" s="561"/>
      <c r="BC21" s="561"/>
      <c r="BD21" s="561"/>
      <c r="BE21" s="561"/>
      <c r="BF21" s="561"/>
      <c r="BG21" s="561"/>
      <c r="BH21" s="561"/>
      <c r="BI21" s="561"/>
      <c r="BJ21" s="561"/>
      <c r="BK21" s="561"/>
      <c r="BL21" s="561"/>
      <c r="BM21" s="561"/>
      <c r="BN21" s="561"/>
      <c r="BO21" s="561"/>
      <c r="BP21" s="561"/>
      <c r="BQ21" s="561"/>
      <c r="BR21" s="561"/>
      <c r="BS21" s="561"/>
      <c r="BT21" s="561"/>
      <c r="BU21" s="561"/>
      <c r="BV21" s="561"/>
      <c r="BW21" s="561"/>
      <c r="BX21" s="561"/>
      <c r="BY21" s="561"/>
      <c r="BZ21" s="561"/>
      <c r="CA21" s="561"/>
      <c r="CB21" s="561"/>
      <c r="CC21" s="561"/>
      <c r="CD21" s="561"/>
      <c r="CE21" s="561"/>
      <c r="CF21" s="561"/>
      <c r="CG21" s="561"/>
      <c r="CH21" s="561"/>
      <c r="CI21" s="561"/>
      <c r="CJ21" s="561"/>
      <c r="CK21" s="561"/>
      <c r="CL21" s="561"/>
      <c r="CM21" s="561"/>
      <c r="CN21" s="561"/>
      <c r="CO21" s="561"/>
      <c r="CP21" s="561"/>
      <c r="CQ21" s="561"/>
      <c r="CR21" s="561"/>
      <c r="CS21" s="561"/>
      <c r="CT21" s="561"/>
      <c r="CU21" s="561"/>
      <c r="CV21" s="561"/>
      <c r="CW21" s="561"/>
      <c r="CX21" s="561"/>
      <c r="CY21" s="561"/>
      <c r="CZ21" s="561"/>
      <c r="DA21" s="561"/>
      <c r="DB21" s="561"/>
      <c r="DC21" s="561"/>
      <c r="DD21" s="561"/>
      <c r="DE21" s="561"/>
      <c r="DF21" s="561"/>
      <c r="DG21" s="561"/>
      <c r="DH21" s="561"/>
    </row>
    <row r="22" spans="1:112">
      <c r="B22" s="565" t="str">
        <f>'Road Geometry'!B10</f>
        <v>Number of Lanes</v>
      </c>
      <c r="C22" s="566">
        <f>'Road Geometry'!C10</f>
        <v>6</v>
      </c>
      <c r="D22" s="566">
        <f>'Road Geometry'!D10</f>
        <v>6</v>
      </c>
      <c r="E22" s="566"/>
      <c r="F22" s="566"/>
      <c r="G22" s="566"/>
      <c r="H22" s="566"/>
    </row>
    <row r="23" spans="1:112">
      <c r="B23" s="565" t="str">
        <f>'Road Geometry'!B11</f>
        <v>Lane Width</v>
      </c>
      <c r="C23" s="566">
        <f>'Road Geometry'!C11</f>
        <v>4</v>
      </c>
      <c r="D23" s="566">
        <f>'Road Geometry'!D11</f>
        <v>4</v>
      </c>
      <c r="E23" s="566"/>
      <c r="F23" s="566"/>
      <c r="G23" s="566"/>
      <c r="H23" s="566"/>
    </row>
    <row r="24" spans="1:112">
      <c r="B24" s="565" t="str">
        <f>'Road Geometry'!B12</f>
        <v>Median Width</v>
      </c>
      <c r="C24" s="566">
        <f>'Road Geometry'!C12</f>
        <v>2</v>
      </c>
      <c r="D24" s="566">
        <f>'Road Geometry'!D12</f>
        <v>2</v>
      </c>
      <c r="E24" s="566"/>
      <c r="F24" s="566"/>
      <c r="G24" s="566"/>
      <c r="H24" s="566"/>
    </row>
    <row r="25" spans="1:112">
      <c r="B25" s="565" t="str">
        <f>'Road Geometry'!B16</f>
        <v>Pole Placement</v>
      </c>
      <c r="C25" s="566" t="str">
        <f>'Road Geometry'!C16</f>
        <v>Median mounted</v>
      </c>
      <c r="D25" s="566" t="str">
        <f>'Road Geometry'!D16</f>
        <v>Median mounted</v>
      </c>
      <c r="E25" s="566"/>
      <c r="F25" s="566"/>
      <c r="G25" s="566"/>
      <c r="H25" s="566"/>
    </row>
    <row r="26" spans="1:112">
      <c r="B26" s="565" t="str">
        <f>'Road Geometry'!B17</f>
        <v>Luminaire Mounting Height</v>
      </c>
      <c r="C26" s="566">
        <f>'Road Geometry'!C17</f>
        <v>10</v>
      </c>
      <c r="D26" s="566">
        <f>'Road Geometry'!D17</f>
        <v>10</v>
      </c>
      <c r="E26" s="566"/>
      <c r="F26" s="566"/>
      <c r="G26" s="566"/>
      <c r="H26" s="566"/>
    </row>
    <row r="27" spans="1:112">
      <c r="B27" s="565" t="str">
        <f>'Road Geometry'!B18</f>
        <v>Pole Spacing</v>
      </c>
      <c r="C27" s="566">
        <f>'Road Geometry'!C18</f>
        <v>35</v>
      </c>
      <c r="D27" s="566">
        <f>'Road Geometry'!D18</f>
        <v>35</v>
      </c>
      <c r="E27" s="566"/>
      <c r="F27" s="566"/>
      <c r="G27" s="566"/>
      <c r="H27" s="566"/>
    </row>
    <row r="28" spans="1:112">
      <c r="B28" s="565" t="str">
        <f>'Road Geometry'!B19</f>
        <v>Pole Setback</v>
      </c>
      <c r="C28" s="566">
        <f>'Road Geometry'!C19</f>
        <v>0</v>
      </c>
      <c r="D28" s="566">
        <f>'Road Geometry'!D19</f>
        <v>0</v>
      </c>
      <c r="E28" s="566"/>
      <c r="F28" s="566"/>
      <c r="G28" s="566"/>
      <c r="H28" s="566"/>
    </row>
    <row r="29" spans="1:112">
      <c r="B29" s="565" t="str">
        <f>'Road Geometry'!B20</f>
        <v>Arm length</v>
      </c>
      <c r="C29" s="566">
        <f>'Road Geometry'!C20</f>
        <v>2</v>
      </c>
      <c r="D29" s="566">
        <f>'Road Geometry'!D20</f>
        <v>2</v>
      </c>
      <c r="E29" s="566"/>
      <c r="F29" s="566"/>
      <c r="G29" s="566"/>
      <c r="H29" s="566"/>
    </row>
    <row r="30" spans="1:112" s="570" customFormat="1">
      <c r="A30" s="567"/>
      <c r="B30" s="568" t="str">
        <f>'Road Geometry'!B24</f>
        <v>Road Surface Type</v>
      </c>
      <c r="C30" s="569" t="str">
        <f>'Road Geometry'!C24</f>
        <v>R4</v>
      </c>
      <c r="D30" s="569" t="str">
        <f>'Road Geometry'!D24</f>
        <v>Standard Surface</v>
      </c>
      <c r="E30" s="569"/>
      <c r="F30" s="569"/>
      <c r="G30" s="569"/>
      <c r="H30" s="569"/>
      <c r="I30" s="567"/>
      <c r="J30" s="567"/>
      <c r="K30" s="567"/>
      <c r="L30" s="567"/>
      <c r="M30" s="567"/>
      <c r="N30" s="567"/>
      <c r="O30" s="567"/>
      <c r="P30" s="567"/>
      <c r="Q30" s="567"/>
      <c r="R30" s="567"/>
      <c r="S30" s="567"/>
      <c r="T30" s="567"/>
      <c r="U30" s="567"/>
      <c r="V30" s="567"/>
      <c r="W30" s="567"/>
      <c r="X30" s="567"/>
      <c r="Y30" s="567"/>
      <c r="Z30" s="567"/>
      <c r="AA30" s="567"/>
      <c r="AB30" s="567"/>
      <c r="AC30" s="567"/>
      <c r="AD30" s="567"/>
      <c r="AE30" s="567"/>
      <c r="AF30" s="567"/>
      <c r="AG30" s="567"/>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7"/>
      <c r="BE30" s="567"/>
      <c r="BF30" s="567"/>
      <c r="BG30" s="567"/>
      <c r="BH30" s="567"/>
      <c r="BI30" s="567"/>
      <c r="BJ30" s="567"/>
      <c r="BK30" s="567"/>
      <c r="BL30" s="567"/>
      <c r="BM30" s="567"/>
      <c r="BN30" s="567"/>
      <c r="BO30" s="567"/>
      <c r="BP30" s="567"/>
      <c r="BQ30" s="567"/>
      <c r="BR30" s="567"/>
      <c r="BS30" s="567"/>
      <c r="BT30" s="567"/>
      <c r="BU30" s="567"/>
      <c r="BV30" s="567"/>
      <c r="BW30" s="567"/>
      <c r="BX30" s="567"/>
      <c r="BY30" s="567"/>
      <c r="BZ30" s="567"/>
      <c r="CA30" s="567"/>
      <c r="CB30" s="567"/>
      <c r="CC30" s="567"/>
      <c r="CD30" s="567"/>
      <c r="CE30" s="567"/>
      <c r="CF30" s="567"/>
      <c r="CG30" s="567"/>
      <c r="CH30" s="567"/>
      <c r="CI30" s="567"/>
      <c r="CJ30" s="567"/>
      <c r="CK30" s="567"/>
      <c r="CL30" s="567"/>
      <c r="CM30" s="567"/>
      <c r="CN30" s="567"/>
      <c r="CO30" s="567"/>
      <c r="CP30" s="567"/>
      <c r="CQ30" s="567"/>
      <c r="CR30" s="567"/>
      <c r="CS30" s="567"/>
      <c r="CT30" s="567"/>
      <c r="CU30" s="567"/>
      <c r="CV30" s="567"/>
      <c r="CW30" s="567"/>
      <c r="CX30" s="567"/>
      <c r="CY30" s="567"/>
      <c r="CZ30" s="567"/>
      <c r="DA30" s="567"/>
      <c r="DB30" s="567"/>
      <c r="DC30" s="567"/>
      <c r="DD30" s="567"/>
      <c r="DE30" s="567"/>
      <c r="DF30" s="567"/>
      <c r="DG30" s="567"/>
      <c r="DH30" s="567"/>
    </row>
    <row r="31" spans="1:112">
      <c r="C31" s="566"/>
      <c r="D31" s="566"/>
      <c r="E31" s="566"/>
      <c r="F31" s="566"/>
      <c r="G31" s="566"/>
      <c r="H31" s="566"/>
    </row>
    <row r="32" spans="1:112">
      <c r="B32" s="571" t="str">
        <f>'Lighting Standards'!C7</f>
        <v>Select Calculation Method</v>
      </c>
      <c r="C32" s="572" t="str">
        <f>'Lighting Standards'!D7</f>
        <v>IES</v>
      </c>
      <c r="D32" s="573" t="str">
        <f>C32</f>
        <v>IES</v>
      </c>
      <c r="E32" s="566"/>
      <c r="F32" s="566"/>
      <c r="G32" s="566"/>
      <c r="H32" s="566"/>
    </row>
    <row r="33" spans="1:112">
      <c r="B33" s="571" t="str">
        <f>Translation!B528</f>
        <v>IES Method</v>
      </c>
      <c r="C33" s="566"/>
      <c r="D33" s="573"/>
      <c r="E33" s="566"/>
      <c r="F33" s="566"/>
      <c r="G33" s="566"/>
      <c r="H33" s="566"/>
    </row>
    <row r="34" spans="1:112">
      <c r="B34" s="574" t="str">
        <f>'Lighting Standards'!C11</f>
        <v>Illuminance Method</v>
      </c>
      <c r="C34" s="566"/>
      <c r="D34" s="573"/>
      <c r="E34" s="566"/>
      <c r="F34" s="566"/>
      <c r="G34" s="566"/>
      <c r="H34" s="566"/>
    </row>
    <row r="35" spans="1:112">
      <c r="B35" s="565" t="str">
        <f>'Lighting Standards'!C12</f>
        <v>Average Illuminance Target (Iavg)</v>
      </c>
      <c r="C35" s="575">
        <f>'Lighting Standards'!D12</f>
        <v>6</v>
      </c>
      <c r="D35" s="573">
        <f t="shared" ref="D35:D47" si="0">C35</f>
        <v>6</v>
      </c>
      <c r="E35" s="566"/>
      <c r="F35" s="566"/>
      <c r="G35" s="566"/>
      <c r="H35" s="566"/>
    </row>
    <row r="36" spans="1:112">
      <c r="B36" s="565" t="str">
        <f>'Lighting Standards'!C13</f>
        <v>Uniformity Ratio (Iavg/Imin)</v>
      </c>
      <c r="C36" s="575">
        <f>'Lighting Standards'!D13</f>
        <v>3</v>
      </c>
      <c r="D36" s="573">
        <f t="shared" si="0"/>
        <v>3</v>
      </c>
      <c r="E36" s="566"/>
      <c r="F36" s="566"/>
      <c r="G36" s="566"/>
      <c r="H36" s="566"/>
    </row>
    <row r="37" spans="1:112">
      <c r="B37" s="574" t="str">
        <f>'Lighting Standards'!C18</f>
        <v>Luminance Method for IES Standard</v>
      </c>
      <c r="C37" s="566"/>
      <c r="D37" s="573"/>
      <c r="E37" s="566"/>
      <c r="F37" s="566"/>
      <c r="G37" s="566"/>
      <c r="H37" s="566"/>
    </row>
    <row r="38" spans="1:112">
      <c r="B38" s="565" t="str">
        <f>'Lighting Standards'!C19</f>
        <v>Average Luminance Target (Lav)</v>
      </c>
      <c r="C38" s="575">
        <f>'Lighting Standards'!D19</f>
        <v>0</v>
      </c>
      <c r="D38" s="573">
        <f t="shared" si="0"/>
        <v>0</v>
      </c>
      <c r="E38" s="566"/>
      <c r="F38" s="566"/>
      <c r="G38" s="566"/>
      <c r="H38" s="566"/>
    </row>
    <row r="39" spans="1:112">
      <c r="B39" s="565" t="str">
        <f>'Lighting Standards'!C20</f>
        <v>Uniformity Ratio (Lavg/Lmin)</v>
      </c>
      <c r="C39" s="575">
        <f>'Lighting Standards'!D20</f>
        <v>0</v>
      </c>
      <c r="D39" s="573">
        <f t="shared" si="0"/>
        <v>0</v>
      </c>
      <c r="E39" s="566"/>
      <c r="F39" s="566"/>
      <c r="G39" s="566"/>
      <c r="H39" s="566"/>
    </row>
    <row r="40" spans="1:112">
      <c r="B40" s="565" t="str">
        <f>'Lighting Standards'!C21</f>
        <v>Uniformity Ratio (Lmax/Lmin)</v>
      </c>
      <c r="C40" s="575">
        <f>'Lighting Standards'!D21</f>
        <v>0</v>
      </c>
      <c r="D40" s="573">
        <f t="shared" si="0"/>
        <v>0</v>
      </c>
      <c r="E40" s="566"/>
      <c r="F40" s="566"/>
      <c r="G40" s="566"/>
      <c r="H40" s="566"/>
    </row>
    <row r="41" spans="1:112">
      <c r="B41" s="571" t="str">
        <f>Translation!B529</f>
        <v>CIE Method</v>
      </c>
      <c r="C41" s="576"/>
      <c r="D41" s="577"/>
      <c r="E41" s="566"/>
      <c r="F41" s="566"/>
      <c r="G41" s="566"/>
      <c r="H41" s="566"/>
    </row>
    <row r="42" spans="1:112">
      <c r="B42" s="565" t="str">
        <f>'Lighting Standards'!G12</f>
        <v>Average Illuminance Target (Iavg)</v>
      </c>
      <c r="C42" s="575">
        <f>'Lighting Standards'!H12</f>
        <v>0</v>
      </c>
      <c r="D42" s="573">
        <f t="shared" si="0"/>
        <v>0</v>
      </c>
      <c r="E42" s="566"/>
      <c r="F42" s="566"/>
      <c r="G42" s="566"/>
      <c r="H42" s="566"/>
    </row>
    <row r="43" spans="1:112">
      <c r="B43" s="565" t="str">
        <f>'Lighting Standards'!G13</f>
        <v>Uniformity Ratio (Imin/Iavg)</v>
      </c>
      <c r="C43" s="575">
        <f>'Lighting Standards'!H13</f>
        <v>0</v>
      </c>
      <c r="D43" s="573">
        <f t="shared" si="0"/>
        <v>0</v>
      </c>
      <c r="E43" s="566"/>
      <c r="F43" s="566"/>
      <c r="G43" s="566"/>
      <c r="H43" s="566"/>
    </row>
    <row r="44" spans="1:112">
      <c r="B44" s="574" t="str">
        <f>'Lighting Standards'!$G$18</f>
        <v>Luminance Method for CIE Standard</v>
      </c>
      <c r="C44" s="578"/>
      <c r="D44" s="579"/>
      <c r="E44" s="566"/>
      <c r="F44" s="566"/>
      <c r="G44" s="566"/>
      <c r="H44" s="566"/>
    </row>
    <row r="45" spans="1:112">
      <c r="B45" s="565" t="str">
        <f>'Lighting Standards'!G19</f>
        <v>Average Luminance Target (Lav)</v>
      </c>
      <c r="C45" s="575">
        <f>'Lighting Standards'!H19</f>
        <v>0</v>
      </c>
      <c r="D45" s="573">
        <f t="shared" si="0"/>
        <v>0</v>
      </c>
      <c r="E45" s="566"/>
      <c r="F45" s="566"/>
      <c r="G45" s="566"/>
      <c r="H45" s="566"/>
    </row>
    <row r="46" spans="1:112">
      <c r="B46" s="565" t="str">
        <f>'Lighting Standards'!G20</f>
        <v>Overall Uniformity (min/avg)</v>
      </c>
      <c r="C46" s="575">
        <f>'Lighting Standards'!H20</f>
        <v>0</v>
      </c>
      <c r="D46" s="573">
        <f t="shared" si="0"/>
        <v>0</v>
      </c>
      <c r="E46" s="566"/>
      <c r="F46" s="566"/>
      <c r="G46" s="566"/>
      <c r="H46" s="566"/>
    </row>
    <row r="47" spans="1:112" s="570" customFormat="1">
      <c r="A47" s="567"/>
      <c r="B47" s="568" t="str">
        <f>'Lighting Standards'!G21</f>
        <v>Longitudinal Uniformity (min/max)</v>
      </c>
      <c r="C47" s="580">
        <f>'Lighting Standards'!H21</f>
        <v>0</v>
      </c>
      <c r="D47" s="581">
        <f t="shared" si="0"/>
        <v>0</v>
      </c>
      <c r="E47" s="569"/>
      <c r="F47" s="569"/>
      <c r="G47" s="569"/>
      <c r="H47" s="569"/>
      <c r="I47" s="567"/>
      <c r="J47" s="567"/>
      <c r="K47" s="567"/>
      <c r="L47" s="567"/>
      <c r="M47" s="567"/>
      <c r="N47" s="567"/>
      <c r="O47" s="567"/>
      <c r="P47" s="567"/>
      <c r="Q47" s="567"/>
      <c r="R47" s="567"/>
      <c r="S47" s="567"/>
      <c r="T47" s="567"/>
      <c r="U47" s="567"/>
      <c r="V47" s="567"/>
      <c r="W47" s="567"/>
      <c r="X47" s="567"/>
      <c r="Y47" s="567"/>
      <c r="Z47" s="567"/>
      <c r="AA47" s="567"/>
      <c r="AB47" s="567"/>
      <c r="AC47" s="567"/>
      <c r="AD47" s="567"/>
      <c r="AE47" s="567"/>
      <c r="AF47" s="567"/>
      <c r="AG47" s="567"/>
      <c r="AH47" s="567"/>
      <c r="AI47" s="567"/>
      <c r="AJ47" s="567"/>
      <c r="AK47" s="567"/>
      <c r="AL47" s="567"/>
      <c r="AM47" s="567"/>
      <c r="AN47" s="567"/>
      <c r="AO47" s="567"/>
      <c r="AP47" s="567"/>
      <c r="AQ47" s="567"/>
      <c r="AR47" s="567"/>
      <c r="AS47" s="567"/>
      <c r="AT47" s="567"/>
      <c r="AU47" s="567"/>
      <c r="AV47" s="567"/>
      <c r="AW47" s="567"/>
      <c r="AX47" s="567"/>
      <c r="AY47" s="567"/>
      <c r="AZ47" s="567"/>
      <c r="BA47" s="567"/>
      <c r="BB47" s="567"/>
      <c r="BC47" s="567"/>
      <c r="BD47" s="567"/>
      <c r="BE47" s="567"/>
      <c r="BF47" s="567"/>
      <c r="BG47" s="567"/>
      <c r="BH47" s="567"/>
      <c r="BI47" s="567"/>
      <c r="BJ47" s="567"/>
      <c r="BK47" s="567"/>
      <c r="BL47" s="567"/>
      <c r="BM47" s="567"/>
      <c r="BN47" s="567"/>
      <c r="BO47" s="567"/>
      <c r="BP47" s="567"/>
      <c r="BQ47" s="567"/>
      <c r="BR47" s="567"/>
      <c r="BS47" s="567"/>
      <c r="BT47" s="567"/>
      <c r="BU47" s="567"/>
      <c r="BV47" s="567"/>
      <c r="BW47" s="567"/>
      <c r="BX47" s="567"/>
      <c r="BY47" s="567"/>
      <c r="BZ47" s="567"/>
      <c r="CA47" s="567"/>
      <c r="CB47" s="567"/>
      <c r="CC47" s="567"/>
      <c r="CD47" s="567"/>
      <c r="CE47" s="567"/>
      <c r="CF47" s="567"/>
      <c r="CG47" s="567"/>
      <c r="CH47" s="567"/>
      <c r="CI47" s="567"/>
      <c r="CJ47" s="567"/>
      <c r="CK47" s="567"/>
      <c r="CL47" s="567"/>
      <c r="CM47" s="567"/>
      <c r="CN47" s="567"/>
      <c r="CO47" s="567"/>
      <c r="CP47" s="567"/>
      <c r="CQ47" s="567"/>
      <c r="CR47" s="567"/>
      <c r="CS47" s="567"/>
      <c r="CT47" s="567"/>
      <c r="CU47" s="567"/>
      <c r="CV47" s="567"/>
      <c r="CW47" s="567"/>
      <c r="CX47" s="567"/>
      <c r="CY47" s="567"/>
      <c r="CZ47" s="567"/>
      <c r="DA47" s="567"/>
      <c r="DB47" s="567"/>
      <c r="DC47" s="567"/>
      <c r="DD47" s="567"/>
      <c r="DE47" s="567"/>
      <c r="DF47" s="567"/>
      <c r="DG47" s="567"/>
      <c r="DH47" s="567"/>
    </row>
    <row r="48" spans="1:112">
      <c r="C48" s="566"/>
      <c r="D48" s="566"/>
      <c r="E48" s="566"/>
      <c r="F48" s="566"/>
      <c r="G48" s="566"/>
      <c r="H48" s="566"/>
    </row>
    <row r="49" spans="1:112">
      <c r="B49" s="571" t="str">
        <f>Costs!B6</f>
        <v>General Costs</v>
      </c>
      <c r="C49" s="566"/>
      <c r="D49" s="566"/>
      <c r="E49" s="566"/>
      <c r="F49" s="566"/>
      <c r="G49" s="566"/>
      <c r="H49" s="566"/>
    </row>
    <row r="50" spans="1:112">
      <c r="B50" s="565" t="str">
        <f>Costs!B8</f>
        <v>Operating hours</v>
      </c>
      <c r="C50" s="566">
        <f>Costs!C8</f>
        <v>0</v>
      </c>
      <c r="D50" s="566">
        <f>C50</f>
        <v>0</v>
      </c>
      <c r="E50" s="566"/>
      <c r="F50" s="566"/>
      <c r="G50" s="566"/>
      <c r="H50" s="566"/>
    </row>
    <row r="51" spans="1:112">
      <c r="B51" s="565" t="str">
        <f>Costs!B9</f>
        <v>Energy Cost ($/kWh)</v>
      </c>
      <c r="C51" s="566">
        <f>Costs!C9</f>
        <v>0</v>
      </c>
      <c r="D51" s="566">
        <f>C51</f>
        <v>0</v>
      </c>
      <c r="E51" s="566"/>
      <c r="F51" s="566"/>
      <c r="G51" s="566"/>
      <c r="H51" s="566"/>
    </row>
    <row r="52" spans="1:112">
      <c r="B52" s="565" t="str">
        <f>Costs!B10</f>
        <v>Energy Inflation Rate (%/year)</v>
      </c>
      <c r="C52" s="566">
        <f>Costs!C10</f>
        <v>0</v>
      </c>
      <c r="D52" s="566">
        <f>C52</f>
        <v>0</v>
      </c>
      <c r="E52" s="566"/>
      <c r="F52" s="566"/>
      <c r="G52" s="566"/>
      <c r="H52" s="566"/>
    </row>
    <row r="53" spans="1:112" s="570" customFormat="1">
      <c r="A53" s="567"/>
      <c r="B53" s="568" t="str">
        <f>Costs!B11</f>
        <v>Discount Rate</v>
      </c>
      <c r="C53" s="569">
        <f>Costs!C11</f>
        <v>0</v>
      </c>
      <c r="D53" s="569">
        <f>C53</f>
        <v>0</v>
      </c>
      <c r="E53" s="569"/>
      <c r="F53" s="569"/>
      <c r="G53" s="569"/>
      <c r="H53" s="569"/>
      <c r="I53" s="567"/>
      <c r="J53" s="567"/>
      <c r="K53" s="567"/>
      <c r="L53" s="567"/>
      <c r="M53" s="567"/>
      <c r="N53" s="567"/>
      <c r="O53" s="567"/>
      <c r="P53" s="567"/>
      <c r="Q53" s="567"/>
      <c r="R53" s="567"/>
      <c r="S53" s="567"/>
      <c r="T53" s="567"/>
      <c r="U53" s="567"/>
      <c r="V53" s="567"/>
      <c r="W53" s="567"/>
      <c r="X53" s="567"/>
      <c r="Y53" s="567"/>
      <c r="Z53" s="567"/>
      <c r="AA53" s="567"/>
      <c r="AB53" s="567"/>
      <c r="AC53" s="567"/>
      <c r="AD53" s="567"/>
      <c r="AE53" s="567"/>
      <c r="AF53" s="567"/>
      <c r="AG53" s="567"/>
      <c r="AH53" s="567"/>
      <c r="AI53" s="567"/>
      <c r="AJ53" s="567"/>
      <c r="AK53" s="567"/>
      <c r="AL53" s="567"/>
      <c r="AM53" s="567"/>
      <c r="AN53" s="567"/>
      <c r="AO53" s="567"/>
      <c r="AP53" s="567"/>
      <c r="AQ53" s="567"/>
      <c r="AR53" s="567"/>
      <c r="AS53" s="567"/>
      <c r="AT53" s="567"/>
      <c r="AU53" s="567"/>
      <c r="AV53" s="567"/>
      <c r="AW53" s="567"/>
      <c r="AX53" s="567"/>
      <c r="AY53" s="567"/>
      <c r="AZ53" s="567"/>
      <c r="BA53" s="567"/>
      <c r="BB53" s="567"/>
      <c r="BC53" s="567"/>
      <c r="BD53" s="567"/>
      <c r="BE53" s="567"/>
      <c r="BF53" s="567"/>
      <c r="BG53" s="567"/>
      <c r="BH53" s="567"/>
      <c r="BI53" s="567"/>
      <c r="BJ53" s="567"/>
      <c r="BK53" s="567"/>
      <c r="BL53" s="567"/>
      <c r="BM53" s="567"/>
      <c r="BN53" s="567"/>
      <c r="BO53" s="567"/>
      <c r="BP53" s="567"/>
      <c r="BQ53" s="567"/>
      <c r="BR53" s="567"/>
      <c r="BS53" s="567"/>
      <c r="BT53" s="567"/>
      <c r="BU53" s="567"/>
      <c r="BV53" s="567"/>
      <c r="BW53" s="567"/>
      <c r="BX53" s="567"/>
      <c r="BY53" s="567"/>
      <c r="BZ53" s="567"/>
      <c r="CA53" s="567"/>
      <c r="CB53" s="567"/>
      <c r="CC53" s="567"/>
      <c r="CD53" s="567"/>
      <c r="CE53" s="567"/>
      <c r="CF53" s="567"/>
      <c r="CG53" s="567"/>
      <c r="CH53" s="567"/>
      <c r="CI53" s="567"/>
      <c r="CJ53" s="567"/>
      <c r="CK53" s="567"/>
      <c r="CL53" s="567"/>
      <c r="CM53" s="567"/>
      <c r="CN53" s="567"/>
      <c r="CO53" s="567"/>
      <c r="CP53" s="567"/>
      <c r="CQ53" s="567"/>
      <c r="CR53" s="567"/>
      <c r="CS53" s="567"/>
      <c r="CT53" s="567"/>
      <c r="CU53" s="567"/>
      <c r="CV53" s="567"/>
      <c r="CW53" s="567"/>
      <c r="CX53" s="567"/>
      <c r="CY53" s="567"/>
      <c r="CZ53" s="567"/>
      <c r="DA53" s="567"/>
      <c r="DB53" s="567"/>
      <c r="DC53" s="567"/>
      <c r="DD53" s="567"/>
      <c r="DE53" s="567"/>
      <c r="DF53" s="567"/>
      <c r="DG53" s="567"/>
      <c r="DH53" s="567"/>
    </row>
    <row r="54" spans="1:112">
      <c r="C54" s="566"/>
      <c r="D54" s="566"/>
      <c r="E54" s="566"/>
      <c r="F54" s="566"/>
      <c r="G54" s="566"/>
      <c r="H54" s="566"/>
    </row>
    <row r="55" spans="1:112">
      <c r="B55" s="571" t="str">
        <f>Fixtures!B32</f>
        <v>Currently selected fixtures:</v>
      </c>
      <c r="C55" s="566"/>
      <c r="D55" s="566"/>
      <c r="E55" s="566"/>
      <c r="F55" s="566"/>
      <c r="G55" s="566"/>
      <c r="H55" s="566"/>
    </row>
    <row r="56" spans="1:112">
      <c r="B56" s="565" t="str">
        <f>Fixtures!E16</f>
        <v>Fixture Name</v>
      </c>
      <c r="C56" s="566" t="str">
        <f>Fixtures!F16</f>
        <v>ATB2_60B_LED_E70_XXXXX_R2.ies</v>
      </c>
      <c r="D56" s="566" t="str">
        <f t="array" aca="1" ref="D56" ca="1">IFERROR(
 INDEX(FixtureNames,
  SMALL(
   IF(
    FixtureInclude="x",
    ROW(FixtureNames)-ROW(Fixtures!$B$36)
   ),
   COLUMNS($D56:D56)
  )
 ),"")</f>
        <v>ATB2_60B_LED_E70_XXXXX_R2.ies</v>
      </c>
      <c r="E56" s="566" t="str">
        <f t="array" aca="1" ref="E56" ca="1">IFERROR(
 INDEX(FixtureNames,
  SMALL(
   IF(
    FixtureInclude="x",
    ROW(FixtureNames)-ROW(Fixtures!$B$36)
   ),
   COLUMNS($D56:E56)
  )
 ),"")</f>
        <v>ATB2_60B_SINGLE</v>
      </c>
      <c r="F56" s="566" t="str">
        <f t="array" aca="1" ref="F56" ca="1">IFERROR(
 INDEX(FixtureNames,
  SMALL(
   IF(
    FixtureInclude="x",
    ROW(FixtureNames)-ROW(Fixtures!$B$36)
   ),
   COLUMNS($D56:F56)
  )
 ),"")</f>
        <v/>
      </c>
      <c r="G56" s="566" t="str">
        <f t="array" aca="1" ref="G56" ca="1">IFERROR(
 INDEX(FixtureNames,
  SMALL(
   IF(
    FixtureInclude="x",
    ROW(FixtureNames)-ROW(Fixtures!$B$36)
   ),
   COLUMNS($D56:G56)
  )
 ),"")</f>
        <v/>
      </c>
      <c r="H56" s="566" t="str">
        <f t="array" aca="1" ref="H56" ca="1">IFERROR(
 INDEX(FixtureNames,
  SMALL(
   IF(
    FixtureInclude="x",
    ROW(FixtureNames)-ROW(Fixtures!$B$36)
   ),
   COLUMNS($D56:H56)
  )
 ),"")</f>
        <v/>
      </c>
      <c r="I56" s="566" t="str">
        <f t="array" aca="1" ref="I56" ca="1">IFERROR(
 INDEX(FixtureNames,
  SMALL(
   IF(
    FixtureInclude="x",
    ROW(FixtureNames)-ROW(Fixtures!$B$36)
   ),
   COLUMNS($D56:I56)
  )
 ),"")</f>
        <v/>
      </c>
      <c r="J56" s="566" t="str">
        <f t="array" aca="1" ref="J56" ca="1">IFERROR(
 INDEX(FixtureNames,
  SMALL(
   IF(
    FixtureInclude="x",
    ROW(FixtureNames)-ROW(Fixtures!$B$36)
   ),
   COLUMNS($D56:J56)
  )
 ),"")</f>
        <v/>
      </c>
      <c r="K56" s="566" t="str">
        <f t="array" aca="1" ref="K56" ca="1">IFERROR(
 INDEX(FixtureNames,
  SMALL(
   IF(
    FixtureInclude="x",
    ROW(FixtureNames)-ROW(Fixtures!$B$36)
   ),
   COLUMNS($D56:K56)
  )
 ),"")</f>
        <v/>
      </c>
      <c r="L56" s="566" t="str">
        <f t="array" aca="1" ref="L56" ca="1">IFERROR(
 INDEX(FixtureNames,
  SMALL(
   IF(
    FixtureInclude="x",
    ROW(FixtureNames)-ROW(Fixtures!$B$36)
   ),
   COLUMNS($D56:L56)
  )
 ),"")</f>
        <v/>
      </c>
      <c r="M56" s="566" t="str">
        <f t="array" aca="1" ref="M56" ca="1">IFERROR(
 INDEX(FixtureNames,
  SMALL(
   IF(
    FixtureInclude="x",
    ROW(FixtureNames)-ROW(Fixtures!$B$36)
   ),
   COLUMNS($D56:M56)
  )
 ),"")</f>
        <v/>
      </c>
      <c r="N56" s="566" t="str">
        <f t="array" aca="1" ref="N56" ca="1">IFERROR(
 INDEX(FixtureNames,
  SMALL(
   IF(
    FixtureInclude="x",
    ROW(FixtureNames)-ROW(Fixtures!$B$36)
   ),
   COLUMNS($D56:N56)
  )
 ),"")</f>
        <v/>
      </c>
      <c r="O56" s="566" t="str">
        <f t="array" aca="1" ref="O56" ca="1">IFERROR(
 INDEX(FixtureNames,
  SMALL(
   IF(
    FixtureInclude="x",
    ROW(FixtureNames)-ROW(Fixtures!$B$36)
   ),
   COLUMNS($D56:O56)
  )
 ),"")</f>
        <v/>
      </c>
      <c r="P56" s="566" t="str">
        <f t="array" aca="1" ref="P56" ca="1">IFERROR(
 INDEX(FixtureNames,
  SMALL(
   IF(
    FixtureInclude="x",
    ROW(FixtureNames)-ROW(Fixtures!$B$36)
   ),
   COLUMNS($D56:P56)
  )
 ),"")</f>
        <v/>
      </c>
      <c r="Q56" s="566" t="str">
        <f t="array" aca="1" ref="Q56" ca="1">IFERROR(
 INDEX(FixtureNames,
  SMALL(
   IF(
    FixtureInclude="x",
    ROW(FixtureNames)-ROW(Fixtures!$B$36)
   ),
   COLUMNS($D56:Q56)
  )
 ),"")</f>
        <v/>
      </c>
      <c r="R56" s="566" t="str">
        <f t="array" aca="1" ref="R56" ca="1">IFERROR(
 INDEX(FixtureNames,
  SMALL(
   IF(
    FixtureInclude="x",
    ROW(FixtureNames)-ROW(Fixtures!$B$36)
   ),
   COLUMNS($D56:R56)
  )
 ),"")</f>
        <v/>
      </c>
      <c r="S56" s="566" t="str">
        <f t="array" aca="1" ref="S56" ca="1">IFERROR(
 INDEX(FixtureNames,
  SMALL(
   IF(
    FixtureInclude="x",
    ROW(FixtureNames)-ROW(Fixtures!$B$36)
   ),
   COLUMNS($D56:S56)
  )
 ),"")</f>
        <v/>
      </c>
      <c r="T56" s="566" t="str">
        <f t="array" aca="1" ref="T56" ca="1">IFERROR(
 INDEX(FixtureNames,
  SMALL(
   IF(
    FixtureInclude="x",
    ROW(FixtureNames)-ROW(Fixtures!$B$36)
   ),
   COLUMNS($D56:T56)
  )
 ),"")</f>
        <v/>
      </c>
      <c r="U56" s="566" t="str">
        <f t="array" aca="1" ref="U56" ca="1">IFERROR(
 INDEX(FixtureNames,
  SMALL(
   IF(
    FixtureInclude="x",
    ROW(FixtureNames)-ROW(Fixtures!$B$36)
   ),
   COLUMNS($D56:U56)
  )
 ),"")</f>
        <v/>
      </c>
      <c r="V56" s="566" t="str">
        <f t="array" aca="1" ref="V56" ca="1">IFERROR(
 INDEX(FixtureNames,
  SMALL(
   IF(
    FixtureInclude="x",
    ROW(FixtureNames)-ROW(Fixtures!$B$36)
   ),
   COLUMNS($D56:V56)
  )
 ),"")</f>
        <v/>
      </c>
      <c r="W56" s="566" t="str">
        <f t="array" aca="1" ref="W56" ca="1">IFERROR(
 INDEX(FixtureNames,
  SMALL(
   IF(
    FixtureInclude="x",
    ROW(FixtureNames)-ROW(Fixtures!$B$36)
   ),
   COLUMNS($D56:W56)
  )
 ),"")</f>
        <v/>
      </c>
      <c r="X56" s="566" t="str">
        <f t="array" aca="1" ref="X56" ca="1">IFERROR(
 INDEX(FixtureNames,
  SMALL(
   IF(
    FixtureInclude="x",
    ROW(FixtureNames)-ROW(Fixtures!$B$36)
   ),
   COLUMNS($D56:X56)
  )
 ),"")</f>
        <v/>
      </c>
      <c r="Y56" s="566" t="str">
        <f t="array" aca="1" ref="Y56" ca="1">IFERROR(
 INDEX(FixtureNames,
  SMALL(
   IF(
    FixtureInclude="x",
    ROW(FixtureNames)-ROW(Fixtures!$B$36)
   ),
   COLUMNS($D56:Y56)
  )
 ),"")</f>
        <v/>
      </c>
      <c r="Z56" s="566" t="str">
        <f t="array" aca="1" ref="Z56" ca="1">IFERROR(
 INDEX(FixtureNames,
  SMALL(
   IF(
    FixtureInclude="x",
    ROW(FixtureNames)-ROW(Fixtures!$B$36)
   ),
   COLUMNS($D56:Z56)
  )
 ),"")</f>
        <v/>
      </c>
      <c r="AA56" s="566" t="str">
        <f t="array" aca="1" ref="AA56" ca="1">IFERROR(
 INDEX(FixtureNames,
  SMALL(
   IF(
    FixtureInclude="x",
    ROW(FixtureNames)-ROW(Fixtures!$B$36)
   ),
   COLUMNS($D56:AA56)
  )
 ),"")</f>
        <v/>
      </c>
      <c r="AB56" s="566" t="str">
        <f t="array" aca="1" ref="AB56" ca="1">IFERROR(
 INDEX(FixtureNames,
  SMALL(
   IF(
    FixtureInclude="x",
    ROW(FixtureNames)-ROW(Fixtures!$B$36)
   ),
   COLUMNS($D56:AB56)
  )
 ),"")</f>
        <v/>
      </c>
      <c r="AC56" s="566" t="str">
        <f t="array" aca="1" ref="AC56" ca="1">IFERROR(
 INDEX(FixtureNames,
  SMALL(
   IF(
    FixtureInclude="x",
    ROW(FixtureNames)-ROW(Fixtures!$B$36)
   ),
   COLUMNS($D56:AC56)
  )
 ),"")</f>
        <v/>
      </c>
      <c r="AD56" s="566" t="str">
        <f t="array" aca="1" ref="AD56" ca="1">IFERROR(
 INDEX(FixtureNames,
  SMALL(
   IF(
    FixtureInclude="x",
    ROW(FixtureNames)-ROW(Fixtures!$B$36)
   ),
   COLUMNS($D56:AD56)
  )
 ),"")</f>
        <v/>
      </c>
      <c r="AE56" s="566" t="str">
        <f t="array" aca="1" ref="AE56" ca="1">IFERROR(
 INDEX(FixtureNames,
  SMALL(
   IF(
    FixtureInclude="x",
    ROW(FixtureNames)-ROW(Fixtures!$B$36)
   ),
   COLUMNS($D56:AE56)
  )
 ),"")</f>
        <v/>
      </c>
      <c r="AF56" s="566" t="str">
        <f t="array" aca="1" ref="AF56" ca="1">IFERROR(
 INDEX(FixtureNames,
  SMALL(
   IF(
    FixtureInclude="x",
    ROW(FixtureNames)-ROW(Fixtures!$B$36)
   ),
   COLUMNS($D56:AF56)
  )
 ),"")</f>
        <v/>
      </c>
      <c r="AG56" s="566" t="str">
        <f t="array" aca="1" ref="AG56" ca="1">IFERROR(
 INDEX(FixtureNames,
  SMALL(
   IF(
    FixtureInclude="x",
    ROW(FixtureNames)-ROW(Fixtures!$B$36)
   ),
   COLUMNS($D56:AG56)
  )
 ),"")</f>
        <v/>
      </c>
      <c r="AH56" s="566" t="str">
        <f t="array" aca="1" ref="AH56" ca="1">IFERROR(
 INDEX(FixtureNames,
  SMALL(
   IF(
    FixtureInclude="x",
    ROW(FixtureNames)-ROW(Fixtures!$B$36)
   ),
   COLUMNS($D56:AH56)
  )
 ),"")</f>
        <v/>
      </c>
      <c r="AI56" s="566" t="str">
        <f t="array" aca="1" ref="AI56" ca="1">IFERROR(
 INDEX(FixtureNames,
  SMALL(
   IF(
    FixtureInclude="x",
    ROW(FixtureNames)-ROW(Fixtures!$B$36)
   ),
   COLUMNS($D56:AI56)
  )
 ),"")</f>
        <v/>
      </c>
      <c r="AJ56" s="566" t="str">
        <f t="array" aca="1" ref="AJ56" ca="1">IFERROR(
 INDEX(FixtureNames,
  SMALL(
   IF(
    FixtureInclude="x",
    ROW(FixtureNames)-ROW(Fixtures!$B$36)
   ),
   COLUMNS($D56:AJ56)
  )
 ),"")</f>
        <v/>
      </c>
      <c r="AK56" s="566" t="str">
        <f t="array" aca="1" ref="AK56" ca="1">IFERROR(
 INDEX(FixtureNames,
  SMALL(
   IF(
    FixtureInclude="x",
    ROW(FixtureNames)-ROW(Fixtures!$B$36)
   ),
   COLUMNS($D56:AK56)
  )
 ),"")</f>
        <v/>
      </c>
      <c r="AL56" s="566" t="str">
        <f t="array" aca="1" ref="AL56" ca="1">IFERROR(
 INDEX(FixtureNames,
  SMALL(
   IF(
    FixtureInclude="x",
    ROW(FixtureNames)-ROW(Fixtures!$B$36)
   ),
   COLUMNS($D56:AL56)
  )
 ),"")</f>
        <v/>
      </c>
      <c r="AM56" s="566" t="str">
        <f t="array" aca="1" ref="AM56" ca="1">IFERROR(
 INDEX(FixtureNames,
  SMALL(
   IF(
    FixtureInclude="x",
    ROW(FixtureNames)-ROW(Fixtures!$B$36)
   ),
   COLUMNS($D56:AM56)
  )
 ),"")</f>
        <v/>
      </c>
      <c r="AN56" s="566" t="str">
        <f t="array" aca="1" ref="AN56" ca="1">IFERROR(
 INDEX(FixtureNames,
  SMALL(
   IF(
    FixtureInclude="x",
    ROW(FixtureNames)-ROW(Fixtures!$B$36)
   ),
   COLUMNS($D56:AN56)
  )
 ),"")</f>
        <v/>
      </c>
      <c r="AO56" s="566" t="str">
        <f t="array" aca="1" ref="AO56" ca="1">IFERROR(
 INDEX(FixtureNames,
  SMALL(
   IF(
    FixtureInclude="x",
    ROW(FixtureNames)-ROW(Fixtures!$B$36)
   ),
   COLUMNS($D56:AO56)
  )
 ),"")</f>
        <v/>
      </c>
      <c r="AP56" s="566" t="str">
        <f t="array" aca="1" ref="AP56" ca="1">IFERROR(
 INDEX(FixtureNames,
  SMALL(
   IF(
    FixtureInclude="x",
    ROW(FixtureNames)-ROW(Fixtures!$B$36)
   ),
   COLUMNS($D56:AP56)
  )
 ),"")</f>
        <v/>
      </c>
      <c r="AQ56" s="566" t="str">
        <f t="array" aca="1" ref="AQ56" ca="1">IFERROR(
 INDEX(FixtureNames,
  SMALL(
   IF(
    FixtureInclude="x",
    ROW(FixtureNames)-ROW(Fixtures!$B$36)
   ),
   COLUMNS($D56:AQ56)
  )
 ),"")</f>
        <v/>
      </c>
      <c r="AR56" s="566" t="str">
        <f t="array" aca="1" ref="AR56" ca="1">IFERROR(
 INDEX(FixtureNames,
  SMALL(
   IF(
    FixtureInclude="x",
    ROW(FixtureNames)-ROW(Fixtures!$B$36)
   ),
   COLUMNS($D56:AR56)
  )
 ),"")</f>
        <v/>
      </c>
      <c r="AS56" s="566" t="str">
        <f t="array" aca="1" ref="AS56" ca="1">IFERROR(
 INDEX(FixtureNames,
  SMALL(
   IF(
    FixtureInclude="x",
    ROW(FixtureNames)-ROW(Fixtures!$B$36)
   ),
   COLUMNS($D56:AS56)
  )
 ),"")</f>
        <v/>
      </c>
      <c r="AT56" s="566" t="str">
        <f t="array" aca="1" ref="AT56" ca="1">IFERROR(
 INDEX(FixtureNames,
  SMALL(
   IF(
    FixtureInclude="x",
    ROW(FixtureNames)-ROW(Fixtures!$B$36)
   ),
   COLUMNS($D56:AT56)
  )
 ),"")</f>
        <v/>
      </c>
      <c r="AU56" s="566" t="str">
        <f t="array" aca="1" ref="AU56" ca="1">IFERROR(
 INDEX(FixtureNames,
  SMALL(
   IF(
    FixtureInclude="x",
    ROW(FixtureNames)-ROW(Fixtures!$B$36)
   ),
   COLUMNS($D56:AU56)
  )
 ),"")</f>
        <v/>
      </c>
      <c r="AV56" s="566" t="str">
        <f t="array" aca="1" ref="AV56" ca="1">IFERROR(
 INDEX(FixtureNames,
  SMALL(
   IF(
    FixtureInclude="x",
    ROW(FixtureNames)-ROW(Fixtures!$B$36)
   ),
   COLUMNS($D56:AV56)
  )
 ),"")</f>
        <v/>
      </c>
      <c r="AW56" s="566" t="str">
        <f t="array" aca="1" ref="AW56" ca="1">IFERROR(
 INDEX(FixtureNames,
  SMALL(
   IF(
    FixtureInclude="x",
    ROW(FixtureNames)-ROW(Fixtures!$B$36)
   ),
   COLUMNS($D56:AW56)
  )
 ),"")</f>
        <v/>
      </c>
      <c r="AX56" s="566" t="str">
        <f t="array" aca="1" ref="AX56" ca="1">IFERROR(
 INDEX(FixtureNames,
  SMALL(
   IF(
    FixtureInclude="x",
    ROW(FixtureNames)-ROW(Fixtures!$B$36)
   ),
   COLUMNS($D56:AX56)
  )
 ),"")</f>
        <v/>
      </c>
      <c r="AY56" s="566" t="str">
        <f t="array" aca="1" ref="AY56" ca="1">IFERROR(
 INDEX(FixtureNames,
  SMALL(
   IF(
    FixtureInclude="x",
    ROW(FixtureNames)-ROW(Fixtures!$B$36)
   ),
   COLUMNS($D56:AY56)
  )
 ),"")</f>
        <v/>
      </c>
      <c r="AZ56" s="566" t="str">
        <f t="array" aca="1" ref="AZ56" ca="1">IFERROR(
 INDEX(FixtureNames,
  SMALL(
   IF(
    FixtureInclude="x",
    ROW(FixtureNames)-ROW(Fixtures!$B$36)
   ),
   COLUMNS($D56:AZ56)
  )
 ),"")</f>
        <v/>
      </c>
      <c r="BA56" s="566" t="str">
        <f t="array" aca="1" ref="BA56" ca="1">IFERROR(
 INDEX(FixtureNames,
  SMALL(
   IF(
    FixtureInclude="x",
    ROW(FixtureNames)-ROW(Fixtures!$B$36)
   ),
   COLUMNS($D56:BA56)
  )
 ),"")</f>
        <v/>
      </c>
      <c r="BB56" s="566" t="str">
        <f t="array" aca="1" ref="BB56" ca="1">IFERROR(
 INDEX(FixtureNames,
  SMALL(
   IF(
    FixtureInclude="x",
    ROW(FixtureNames)-ROW(Fixtures!$B$36)
   ),
   COLUMNS($D56:BB56)
  )
 ),"")</f>
        <v/>
      </c>
      <c r="BC56" s="566" t="str">
        <f t="array" aca="1" ref="BC56" ca="1">IFERROR(
 INDEX(FixtureNames,
  SMALL(
   IF(
    FixtureInclude="x",
    ROW(FixtureNames)-ROW(Fixtures!$B$36)
   ),
   COLUMNS($D56:BC56)
  )
 ),"")</f>
        <v/>
      </c>
      <c r="BD56" s="566" t="str">
        <f t="array" aca="1" ref="BD56" ca="1">IFERROR(
 INDEX(FixtureNames,
  SMALL(
   IF(
    FixtureInclude="x",
    ROW(FixtureNames)-ROW(Fixtures!$B$36)
   ),
   COLUMNS($D56:BD56)
  )
 ),"")</f>
        <v/>
      </c>
      <c r="BE56" s="566" t="str">
        <f t="array" aca="1" ref="BE56" ca="1">IFERROR(
 INDEX(FixtureNames,
  SMALL(
   IF(
    FixtureInclude="x",
    ROW(FixtureNames)-ROW(Fixtures!$B$36)
   ),
   COLUMNS($D56:BE56)
  )
 ),"")</f>
        <v/>
      </c>
      <c r="BF56" s="566" t="str">
        <f t="array" aca="1" ref="BF56" ca="1">IFERROR(
 INDEX(FixtureNames,
  SMALL(
   IF(
    FixtureInclude="x",
    ROW(FixtureNames)-ROW(Fixtures!$B$36)
   ),
   COLUMNS($D56:BF56)
  )
 ),"")</f>
        <v/>
      </c>
      <c r="BG56" s="566" t="str">
        <f t="array" aca="1" ref="BG56" ca="1">IFERROR(
 INDEX(FixtureNames,
  SMALL(
   IF(
    FixtureInclude="x",
    ROW(FixtureNames)-ROW(Fixtures!$B$36)
   ),
   COLUMNS($D56:BG56)
  )
 ),"")</f>
        <v/>
      </c>
      <c r="BH56" s="566" t="str">
        <f t="array" aca="1" ref="BH56" ca="1">IFERROR(
 INDEX(FixtureNames,
  SMALL(
   IF(
    FixtureInclude="x",
    ROW(FixtureNames)-ROW(Fixtures!$B$36)
   ),
   COLUMNS($D56:BH56)
  )
 ),"")</f>
        <v/>
      </c>
      <c r="BI56" s="566" t="str">
        <f t="array" aca="1" ref="BI56" ca="1">IFERROR(
 INDEX(FixtureNames,
  SMALL(
   IF(
    FixtureInclude="x",
    ROW(FixtureNames)-ROW(Fixtures!$B$36)
   ),
   COLUMNS($D56:BI56)
  )
 ),"")</f>
        <v/>
      </c>
      <c r="BJ56" s="566" t="str">
        <f t="array" aca="1" ref="BJ56" ca="1">IFERROR(
 INDEX(FixtureNames,
  SMALL(
   IF(
    FixtureInclude="x",
    ROW(FixtureNames)-ROW(Fixtures!$B$36)
   ),
   COLUMNS($D56:BJ56)
  )
 ),"")</f>
        <v/>
      </c>
      <c r="BK56" s="566" t="str">
        <f t="array" aca="1" ref="BK56" ca="1">IFERROR(
 INDEX(FixtureNames,
  SMALL(
   IF(
    FixtureInclude="x",
    ROW(FixtureNames)-ROW(Fixtures!$B$36)
   ),
   COLUMNS($D56:BK56)
  )
 ),"")</f>
        <v/>
      </c>
      <c r="BL56" s="566" t="str">
        <f t="array" aca="1" ref="BL56" ca="1">IFERROR(
 INDEX(FixtureNames,
  SMALL(
   IF(
    FixtureInclude="x",
    ROW(FixtureNames)-ROW(Fixtures!$B$36)
   ),
   COLUMNS($D56:BL56)
  )
 ),"")</f>
        <v/>
      </c>
      <c r="BM56" s="566" t="str">
        <f t="array" aca="1" ref="BM56" ca="1">IFERROR(
 INDEX(FixtureNames,
  SMALL(
   IF(
    FixtureInclude="x",
    ROW(FixtureNames)-ROW(Fixtures!$B$36)
   ),
   COLUMNS($D56:BM56)
  )
 ),"")</f>
        <v/>
      </c>
      <c r="BN56" s="566" t="str">
        <f t="array" aca="1" ref="BN56" ca="1">IFERROR(
 INDEX(FixtureNames,
  SMALL(
   IF(
    FixtureInclude="x",
    ROW(FixtureNames)-ROW(Fixtures!$B$36)
   ),
   COLUMNS($D56:BN56)
  )
 ),"")</f>
        <v/>
      </c>
      <c r="BO56" s="566" t="str">
        <f t="array" aca="1" ref="BO56" ca="1">IFERROR(
 INDEX(FixtureNames,
  SMALL(
   IF(
    FixtureInclude="x",
    ROW(FixtureNames)-ROW(Fixtures!$B$36)
   ),
   COLUMNS($D56:BO56)
  )
 ),"")</f>
        <v/>
      </c>
      <c r="BP56" s="566" t="str">
        <f t="array" aca="1" ref="BP56" ca="1">IFERROR(
 INDEX(FixtureNames,
  SMALL(
   IF(
    FixtureInclude="x",
    ROW(FixtureNames)-ROW(Fixtures!$B$36)
   ),
   COLUMNS($D56:BP56)
  )
 ),"")</f>
        <v/>
      </c>
      <c r="BQ56" s="566" t="str">
        <f t="array" aca="1" ref="BQ56" ca="1">IFERROR(
 INDEX(FixtureNames,
  SMALL(
   IF(
    FixtureInclude="x",
    ROW(FixtureNames)-ROW(Fixtures!$B$36)
   ),
   COLUMNS($D56:BQ56)
  )
 ),"")</f>
        <v/>
      </c>
      <c r="BR56" s="566" t="str">
        <f t="array" aca="1" ref="BR56" ca="1">IFERROR(
 INDEX(FixtureNames,
  SMALL(
   IF(
    FixtureInclude="x",
    ROW(FixtureNames)-ROW(Fixtures!$B$36)
   ),
   COLUMNS($D56:BR56)
  )
 ),"")</f>
        <v/>
      </c>
      <c r="BS56" s="566" t="str">
        <f t="array" aca="1" ref="BS56" ca="1">IFERROR(
 INDEX(FixtureNames,
  SMALL(
   IF(
    FixtureInclude="x",
    ROW(FixtureNames)-ROW(Fixtures!$B$36)
   ),
   COLUMNS($D56:BS56)
  )
 ),"")</f>
        <v/>
      </c>
      <c r="BT56" s="566" t="str">
        <f t="array" aca="1" ref="BT56" ca="1">IFERROR(
 INDEX(FixtureNames,
  SMALL(
   IF(
    FixtureInclude="x",
    ROW(FixtureNames)-ROW(Fixtures!$B$36)
   ),
   COLUMNS($D56:BT56)
  )
 ),"")</f>
        <v/>
      </c>
      <c r="BU56" s="566" t="str">
        <f t="array" aca="1" ref="BU56" ca="1">IFERROR(
 INDEX(FixtureNames,
  SMALL(
   IF(
    FixtureInclude="x",
    ROW(FixtureNames)-ROW(Fixtures!$B$36)
   ),
   COLUMNS($D56:BU56)
  )
 ),"")</f>
        <v/>
      </c>
      <c r="BV56" s="566" t="str">
        <f t="array" aca="1" ref="BV56" ca="1">IFERROR(
 INDEX(FixtureNames,
  SMALL(
   IF(
    FixtureInclude="x",
    ROW(FixtureNames)-ROW(Fixtures!$B$36)
   ),
   COLUMNS($D56:BV56)
  )
 ),"")</f>
        <v/>
      </c>
      <c r="BW56" s="566" t="str">
        <f t="array" aca="1" ref="BW56" ca="1">IFERROR(
 INDEX(FixtureNames,
  SMALL(
   IF(
    FixtureInclude="x",
    ROW(FixtureNames)-ROW(Fixtures!$B$36)
   ),
   COLUMNS($D56:BW56)
  )
 ),"")</f>
        <v/>
      </c>
      <c r="BX56" s="566" t="str">
        <f t="array" aca="1" ref="BX56" ca="1">IFERROR(
 INDEX(FixtureNames,
  SMALL(
   IF(
    FixtureInclude="x",
    ROW(FixtureNames)-ROW(Fixtures!$B$36)
   ),
   COLUMNS($D56:BX56)
  )
 ),"")</f>
        <v/>
      </c>
      <c r="BY56" s="566" t="str">
        <f t="array" aca="1" ref="BY56" ca="1">IFERROR(
 INDEX(FixtureNames,
  SMALL(
   IF(
    FixtureInclude="x",
    ROW(FixtureNames)-ROW(Fixtures!$B$36)
   ),
   COLUMNS($D56:BY56)
  )
 ),"")</f>
        <v/>
      </c>
      <c r="BZ56" s="566" t="str">
        <f t="array" aca="1" ref="BZ56" ca="1">IFERROR(
 INDEX(FixtureNames,
  SMALL(
   IF(
    FixtureInclude="x",
    ROW(FixtureNames)-ROW(Fixtures!$B$36)
   ),
   COLUMNS($D56:BZ56)
  )
 ),"")</f>
        <v/>
      </c>
      <c r="CA56" s="566" t="str">
        <f t="array" aca="1" ref="CA56" ca="1">IFERROR(
 INDEX(FixtureNames,
  SMALL(
   IF(
    FixtureInclude="x",
    ROW(FixtureNames)-ROW(Fixtures!$B$36)
   ),
   COLUMNS($D56:CA56)
  )
 ),"")</f>
        <v/>
      </c>
      <c r="CB56" s="566" t="str">
        <f t="array" aca="1" ref="CB56" ca="1">IFERROR(
 INDEX(FixtureNames,
  SMALL(
   IF(
    FixtureInclude="x",
    ROW(FixtureNames)-ROW(Fixtures!$B$36)
   ),
   COLUMNS($D56:CB56)
  )
 ),"")</f>
        <v/>
      </c>
      <c r="CC56" s="566" t="str">
        <f t="array" aca="1" ref="CC56" ca="1">IFERROR(
 INDEX(FixtureNames,
  SMALL(
   IF(
    FixtureInclude="x",
    ROW(FixtureNames)-ROW(Fixtures!$B$36)
   ),
   COLUMNS($D56:CC56)
  )
 ),"")</f>
        <v/>
      </c>
      <c r="CD56" s="566" t="str">
        <f t="array" aca="1" ref="CD56" ca="1">IFERROR(
 INDEX(FixtureNames,
  SMALL(
   IF(
    FixtureInclude="x",
    ROW(FixtureNames)-ROW(Fixtures!$B$36)
   ),
   COLUMNS($D56:CD56)
  )
 ),"")</f>
        <v/>
      </c>
      <c r="CE56" s="566" t="str">
        <f t="array" aca="1" ref="CE56" ca="1">IFERROR(
 INDEX(FixtureNames,
  SMALL(
   IF(
    FixtureInclude="x",
    ROW(FixtureNames)-ROW(Fixtures!$B$36)
   ),
   COLUMNS($D56:CE56)
  )
 ),"")</f>
        <v/>
      </c>
      <c r="CF56" s="566" t="str">
        <f t="array" aca="1" ref="CF56" ca="1">IFERROR(
 INDEX(FixtureNames,
  SMALL(
   IF(
    FixtureInclude="x",
    ROW(FixtureNames)-ROW(Fixtures!$B$36)
   ),
   COLUMNS($D56:CF56)
  )
 ),"")</f>
        <v/>
      </c>
      <c r="CG56" s="566" t="str">
        <f t="array" aca="1" ref="CG56" ca="1">IFERROR(
 INDEX(FixtureNames,
  SMALL(
   IF(
    FixtureInclude="x",
    ROW(FixtureNames)-ROW(Fixtures!$B$36)
   ),
   COLUMNS($D56:CG56)
  )
 ),"")</f>
        <v/>
      </c>
      <c r="CH56" s="566" t="str">
        <f t="array" aca="1" ref="CH56" ca="1">IFERROR(
 INDEX(FixtureNames,
  SMALL(
   IF(
    FixtureInclude="x",
    ROW(FixtureNames)-ROW(Fixtures!$B$36)
   ),
   COLUMNS($D56:CH56)
  )
 ),"")</f>
        <v/>
      </c>
      <c r="CI56" s="566" t="str">
        <f t="array" aca="1" ref="CI56" ca="1">IFERROR(
 INDEX(FixtureNames,
  SMALL(
   IF(
    FixtureInclude="x",
    ROW(FixtureNames)-ROW(Fixtures!$B$36)
   ),
   COLUMNS($D56:CI56)
  )
 ),"")</f>
        <v/>
      </c>
      <c r="CJ56" s="566" t="str">
        <f t="array" aca="1" ref="CJ56" ca="1">IFERROR(
 INDEX(FixtureNames,
  SMALL(
   IF(
    FixtureInclude="x",
    ROW(FixtureNames)-ROW(Fixtures!$B$36)
   ),
   COLUMNS($D56:CJ56)
  )
 ),"")</f>
        <v/>
      </c>
      <c r="CK56" s="566" t="str">
        <f t="array" aca="1" ref="CK56" ca="1">IFERROR(
 INDEX(FixtureNames,
  SMALL(
   IF(
    FixtureInclude="x",
    ROW(FixtureNames)-ROW(Fixtures!$B$36)
   ),
   COLUMNS($D56:CK56)
  )
 ),"")</f>
        <v/>
      </c>
      <c r="CL56" s="566" t="str">
        <f t="array" aca="1" ref="CL56" ca="1">IFERROR(
 INDEX(FixtureNames,
  SMALL(
   IF(
    FixtureInclude="x",
    ROW(FixtureNames)-ROW(Fixtures!$B$36)
   ),
   COLUMNS($D56:CL56)
  )
 ),"")</f>
        <v/>
      </c>
      <c r="CM56" s="566" t="str">
        <f t="array" aca="1" ref="CM56" ca="1">IFERROR(
 INDEX(FixtureNames,
  SMALL(
   IF(
    FixtureInclude="x",
    ROW(FixtureNames)-ROW(Fixtures!$B$36)
   ),
   COLUMNS($D56:CM56)
  )
 ),"")</f>
        <v/>
      </c>
      <c r="CN56" s="566" t="str">
        <f t="array" aca="1" ref="CN56" ca="1">IFERROR(
 INDEX(FixtureNames,
  SMALL(
   IF(
    FixtureInclude="x",
    ROW(FixtureNames)-ROW(Fixtures!$B$36)
   ),
   COLUMNS($D56:CN56)
  )
 ),"")</f>
        <v/>
      </c>
      <c r="CO56" s="566" t="str">
        <f t="array" aca="1" ref="CO56" ca="1">IFERROR(
 INDEX(FixtureNames,
  SMALL(
   IF(
    FixtureInclude="x",
    ROW(FixtureNames)-ROW(Fixtures!$B$36)
   ),
   COLUMNS($D56:CO56)
  )
 ),"")</f>
        <v/>
      </c>
      <c r="CP56" s="566" t="str">
        <f t="array" aca="1" ref="CP56" ca="1">IFERROR(
 INDEX(FixtureNames,
  SMALL(
   IF(
    FixtureInclude="x",
    ROW(FixtureNames)-ROW(Fixtures!$B$36)
   ),
   COLUMNS($D56:CP56)
  )
 ),"")</f>
        <v/>
      </c>
      <c r="CQ56" s="566" t="str">
        <f t="array" aca="1" ref="CQ56" ca="1">IFERROR(
 INDEX(FixtureNames,
  SMALL(
   IF(
    FixtureInclude="x",
    ROW(FixtureNames)-ROW(Fixtures!$B$36)
   ),
   COLUMNS($D56:CQ56)
  )
 ),"")</f>
        <v/>
      </c>
      <c r="CR56" s="566" t="str">
        <f t="array" aca="1" ref="CR56" ca="1">IFERROR(
 INDEX(FixtureNames,
  SMALL(
   IF(
    FixtureInclude="x",
    ROW(FixtureNames)-ROW(Fixtures!$B$36)
   ),
   COLUMNS($D56:CR56)
  )
 ),"")</f>
        <v/>
      </c>
      <c r="CS56" s="566" t="str">
        <f t="array" aca="1" ref="CS56" ca="1">IFERROR(
 INDEX(FixtureNames,
  SMALL(
   IF(
    FixtureInclude="x",
    ROW(FixtureNames)-ROW(Fixtures!$B$36)
   ),
   COLUMNS($D56:CS56)
  )
 ),"")</f>
        <v/>
      </c>
      <c r="CT56" s="566" t="str">
        <f t="array" aca="1" ref="CT56" ca="1">IFERROR(
 INDEX(FixtureNames,
  SMALL(
   IF(
    FixtureInclude="x",
    ROW(FixtureNames)-ROW(Fixtures!$B$36)
   ),
   COLUMNS($D56:CT56)
  )
 ),"")</f>
        <v/>
      </c>
      <c r="CU56" s="566" t="str">
        <f t="array" aca="1" ref="CU56" ca="1">IFERROR(
 INDEX(FixtureNames,
  SMALL(
   IF(
    FixtureInclude="x",
    ROW(FixtureNames)-ROW(Fixtures!$B$36)
   ),
   COLUMNS($D56:CU56)
  )
 ),"")</f>
        <v/>
      </c>
      <c r="CV56" s="566" t="str">
        <f t="array" aca="1" ref="CV56" ca="1">IFERROR(
 INDEX(FixtureNames,
  SMALL(
   IF(
    FixtureInclude="x",
    ROW(FixtureNames)-ROW(Fixtures!$B$36)
   ),
   COLUMNS($D56:CV56)
  )
 ),"")</f>
        <v/>
      </c>
      <c r="CW56" s="566" t="str">
        <f t="array" aca="1" ref="CW56" ca="1">IFERROR(
 INDEX(FixtureNames,
  SMALL(
   IF(
    FixtureInclude="x",
    ROW(FixtureNames)-ROW(Fixtures!$B$36)
   ),
   COLUMNS($D56:CW56)
  )
 ),"")</f>
        <v/>
      </c>
      <c r="CX56" s="566" t="str">
        <f t="array" aca="1" ref="CX56" ca="1">IFERROR(
 INDEX(FixtureNames,
  SMALL(
   IF(
    FixtureInclude="x",
    ROW(FixtureNames)-ROW(Fixtures!$B$36)
   ),
   COLUMNS($D56:CX56)
  )
 ),"")</f>
        <v/>
      </c>
      <c r="CY56" s="566" t="str">
        <f t="array" aca="1" ref="CY56" ca="1">IFERROR(
 INDEX(FixtureNames,
  SMALL(
   IF(
    FixtureInclude="x",
    ROW(FixtureNames)-ROW(Fixtures!$B$36)
   ),
   COLUMNS($D56:CY56)
  )
 ),"")</f>
        <v/>
      </c>
      <c r="CZ56" s="566" t="str">
        <f t="array" aca="1" ref="CZ56" ca="1">IFERROR(
 INDEX(FixtureNames,
  SMALL(
   IF(
    FixtureInclude="x",
    ROW(FixtureNames)-ROW(Fixtures!$B$36)
   ),
   COLUMNS($D56:CZ56)
  )
 ),"")</f>
        <v/>
      </c>
      <c r="DA56" s="566" t="str">
        <f t="array" aca="1" ref="DA56" ca="1">IFERROR(
 INDEX(FixtureNames,
  SMALL(
   IF(
    FixtureInclude="x",
    ROW(FixtureNames)-ROW(Fixtures!$B$36)
   ),
   COLUMNS($D56:DA56)
  )
 ),"")</f>
        <v/>
      </c>
      <c r="DB56" s="566" t="str">
        <f t="array" aca="1" ref="DB56" ca="1">IFERROR(
 INDEX(FixtureNames,
  SMALL(
   IF(
    FixtureInclude="x",
    ROW(FixtureNames)-ROW(Fixtures!$B$36)
   ),
   COLUMNS($D56:DB56)
  )
 ),"")</f>
        <v/>
      </c>
      <c r="DC56" s="566" t="str">
        <f t="array" aca="1" ref="DC56" ca="1">IFERROR(
 INDEX(FixtureNames,
  SMALL(
   IF(
    FixtureInclude="x",
    ROW(FixtureNames)-ROW(Fixtures!$B$36)
   ),
   COLUMNS($D56:DC56)
  )
 ),"")</f>
        <v/>
      </c>
      <c r="DD56" s="566" t="str">
        <f t="array" aca="1" ref="DD56" ca="1">IFERROR(
 INDEX(FixtureNames,
  SMALL(
   IF(
    FixtureInclude="x",
    ROW(FixtureNames)-ROW(Fixtures!$B$36)
   ),
   COLUMNS($D56:DD56)
  )
 ),"")</f>
        <v/>
      </c>
      <c r="DE56" s="566" t="str">
        <f t="array" aca="1" ref="DE56" ca="1">IFERROR(
 INDEX(FixtureNames,
  SMALL(
   IF(
    FixtureInclude="x",
    ROW(FixtureNames)-ROW(Fixtures!$B$36)
   ),
   COLUMNS($D56:DE56)
  )
 ),"")</f>
        <v/>
      </c>
      <c r="DF56" s="566" t="str">
        <f t="array" aca="1" ref="DF56" ca="1">IFERROR(
 INDEX(FixtureNames,
  SMALL(
   IF(
    FixtureInclude="x",
    ROW(FixtureNames)-ROW(Fixtures!$B$36)
   ),
   COLUMNS($D56:DF56)
  )
 ),"")</f>
        <v/>
      </c>
      <c r="DG56" s="566" t="str">
        <f t="array" aca="1" ref="DG56" ca="1">IFERROR(
 INDEX(FixtureNames,
  SMALL(
   IF(
    FixtureInclude="x",
    ROW(FixtureNames)-ROW(Fixtures!$B$36)
   ),
   COLUMNS($D56:DG56)
  )
 ),"")</f>
        <v/>
      </c>
      <c r="DH56" s="566" t="str">
        <f t="array" aca="1" ref="DH56" ca="1">IFERROR(
 INDEX(FixtureNames,
  SMALL(
   IF(
    FixtureInclude="x",
    ROW(FixtureNames)-ROW(Fixtures!$B$36)
   ),
   COLUMNS($D56:DH56)
  )
 ),"")</f>
        <v/>
      </c>
    </row>
    <row r="57" spans="1:112">
      <c r="B57" s="565" t="str">
        <f>Fixtures!E17</f>
        <v>Manufacturer</v>
      </c>
      <c r="C57" s="566" t="str">
        <f>Fixtures!F17</f>
        <v>American Electric Lighting</v>
      </c>
      <c r="D57" s="566" t="str">
        <f t="array" aca="1" ref="D57" ca="1">IFERROR(
 INDEX(FixtureManuf,
  SMALL(
   IF(
    FixtureInclude="x",
    ROW(FixtureManuf)-ROW(Fixtures!$B$36)
   ),
   COLUMNS($D57:D57)
  )
 ),"")</f>
        <v>American Electric Lighting</v>
      </c>
      <c r="E57" s="566" t="str">
        <f t="array" aca="1" ref="E57" ca="1">IFERROR(
 INDEX(FixtureManuf,
  SMALL(
   IF(
    FixtureInclude="x",
    ROW(FixtureManuf)-ROW(Fixtures!$B$36)
   ),
   COLUMNS($D57:E57)
  )
 ),"")</f>
        <v>American Electric Lighting</v>
      </c>
      <c r="F57" s="566" t="str">
        <f t="array" aca="1" ref="F57" ca="1">IFERROR(
 INDEX(FixtureManuf,
  SMALL(
   IF(
    FixtureInclude="x",
    ROW(FixtureManuf)-ROW(Fixtures!$B$36)
   ),
   COLUMNS($D57:F57)
  )
 ),"")</f>
        <v/>
      </c>
      <c r="G57" s="566" t="str">
        <f t="array" aca="1" ref="G57" ca="1">IFERROR(
 INDEX(FixtureManuf,
  SMALL(
   IF(
    FixtureInclude="x",
    ROW(FixtureManuf)-ROW(Fixtures!$B$36)
   ),
   COLUMNS($D57:G57)
  )
 ),"")</f>
        <v/>
      </c>
      <c r="H57" s="566" t="str">
        <f t="array" aca="1" ref="H57" ca="1">IFERROR(
 INDEX(FixtureManuf,
  SMALL(
   IF(
    FixtureInclude="x",
    ROW(FixtureManuf)-ROW(Fixtures!$B$36)
   ),
   COLUMNS($D57:H57)
  )
 ),"")</f>
        <v/>
      </c>
      <c r="I57" s="566" t="str">
        <f t="array" aca="1" ref="I57" ca="1">IFERROR(
 INDEX(FixtureManuf,
  SMALL(
   IF(
    FixtureInclude="x",
    ROW(FixtureManuf)-ROW(Fixtures!$B$36)
   ),
   COLUMNS($D57:I57)
  )
 ),"")</f>
        <v/>
      </c>
      <c r="J57" s="566" t="str">
        <f t="array" aca="1" ref="J57" ca="1">IFERROR(
 INDEX(FixtureManuf,
  SMALL(
   IF(
    FixtureInclude="x",
    ROW(FixtureManuf)-ROW(Fixtures!$B$36)
   ),
   COLUMNS($D57:J57)
  )
 ),"")</f>
        <v/>
      </c>
      <c r="K57" s="566" t="str">
        <f t="array" aca="1" ref="K57" ca="1">IFERROR(
 INDEX(FixtureManuf,
  SMALL(
   IF(
    FixtureInclude="x",
    ROW(FixtureManuf)-ROW(Fixtures!$B$36)
   ),
   COLUMNS($D57:K57)
  )
 ),"")</f>
        <v/>
      </c>
      <c r="L57" s="566" t="str">
        <f t="array" aca="1" ref="L57" ca="1">IFERROR(
 INDEX(FixtureManuf,
  SMALL(
   IF(
    FixtureInclude="x",
    ROW(FixtureManuf)-ROW(Fixtures!$B$36)
   ),
   COLUMNS($D57:L57)
  )
 ),"")</f>
        <v/>
      </c>
      <c r="M57" s="566" t="str">
        <f t="array" aca="1" ref="M57" ca="1">IFERROR(
 INDEX(FixtureManuf,
  SMALL(
   IF(
    FixtureInclude="x",
    ROW(FixtureManuf)-ROW(Fixtures!$B$36)
   ),
   COLUMNS($D57:M57)
  )
 ),"")</f>
        <v/>
      </c>
      <c r="N57" s="566" t="str">
        <f t="array" aca="1" ref="N57" ca="1">IFERROR(
 INDEX(FixtureManuf,
  SMALL(
   IF(
    FixtureInclude="x",
    ROW(FixtureManuf)-ROW(Fixtures!$B$36)
   ),
   COLUMNS($D57:N57)
  )
 ),"")</f>
        <v/>
      </c>
      <c r="O57" s="566" t="str">
        <f t="array" aca="1" ref="O57" ca="1">IFERROR(
 INDEX(FixtureManuf,
  SMALL(
   IF(
    FixtureInclude="x",
    ROW(FixtureManuf)-ROW(Fixtures!$B$36)
   ),
   COLUMNS($D57:O57)
  )
 ),"")</f>
        <v/>
      </c>
      <c r="P57" s="566" t="str">
        <f t="array" aca="1" ref="P57" ca="1">IFERROR(
 INDEX(FixtureManuf,
  SMALL(
   IF(
    FixtureInclude="x",
    ROW(FixtureManuf)-ROW(Fixtures!$B$36)
   ),
   COLUMNS($D57:P57)
  )
 ),"")</f>
        <v/>
      </c>
      <c r="Q57" s="566" t="str">
        <f t="array" aca="1" ref="Q57" ca="1">IFERROR(
 INDEX(FixtureManuf,
  SMALL(
   IF(
    FixtureInclude="x",
    ROW(FixtureManuf)-ROW(Fixtures!$B$36)
   ),
   COLUMNS($D57:Q57)
  )
 ),"")</f>
        <v/>
      </c>
      <c r="R57" s="566" t="str">
        <f t="array" aca="1" ref="R57" ca="1">IFERROR(
 INDEX(FixtureManuf,
  SMALL(
   IF(
    FixtureInclude="x",
    ROW(FixtureManuf)-ROW(Fixtures!$B$36)
   ),
   COLUMNS($D57:R57)
  )
 ),"")</f>
        <v/>
      </c>
      <c r="S57" s="566" t="str">
        <f t="array" aca="1" ref="S57" ca="1">IFERROR(
 INDEX(FixtureManuf,
  SMALL(
   IF(
    FixtureInclude="x",
    ROW(FixtureManuf)-ROW(Fixtures!$B$36)
   ),
   COLUMNS($D57:S57)
  )
 ),"")</f>
        <v/>
      </c>
      <c r="T57" s="566" t="str">
        <f t="array" aca="1" ref="T57" ca="1">IFERROR(
 INDEX(FixtureManuf,
  SMALL(
   IF(
    FixtureInclude="x",
    ROW(FixtureManuf)-ROW(Fixtures!$B$36)
   ),
   COLUMNS($D57:T57)
  )
 ),"")</f>
        <v/>
      </c>
      <c r="U57" s="566" t="str">
        <f t="array" aca="1" ref="U57" ca="1">IFERROR(
 INDEX(FixtureManuf,
  SMALL(
   IF(
    FixtureInclude="x",
    ROW(FixtureManuf)-ROW(Fixtures!$B$36)
   ),
   COLUMNS($D57:U57)
  )
 ),"")</f>
        <v/>
      </c>
      <c r="V57" s="566" t="str">
        <f t="array" aca="1" ref="V57" ca="1">IFERROR(
 INDEX(FixtureManuf,
  SMALL(
   IF(
    FixtureInclude="x",
    ROW(FixtureManuf)-ROW(Fixtures!$B$36)
   ),
   COLUMNS($D57:V57)
  )
 ),"")</f>
        <v/>
      </c>
      <c r="W57" s="566" t="str">
        <f t="array" aca="1" ref="W57" ca="1">IFERROR(
 INDEX(FixtureManuf,
  SMALL(
   IF(
    FixtureInclude="x",
    ROW(FixtureManuf)-ROW(Fixtures!$B$36)
   ),
   COLUMNS($D57:W57)
  )
 ),"")</f>
        <v/>
      </c>
      <c r="X57" s="566" t="str">
        <f t="array" aca="1" ref="X57" ca="1">IFERROR(
 INDEX(FixtureManuf,
  SMALL(
   IF(
    FixtureInclude="x",
    ROW(FixtureManuf)-ROW(Fixtures!$B$36)
   ),
   COLUMNS($D57:X57)
  )
 ),"")</f>
        <v/>
      </c>
      <c r="Y57" s="566" t="str">
        <f t="array" aca="1" ref="Y57" ca="1">IFERROR(
 INDEX(FixtureManuf,
  SMALL(
   IF(
    FixtureInclude="x",
    ROW(FixtureManuf)-ROW(Fixtures!$B$36)
   ),
   COLUMNS($D57:Y57)
  )
 ),"")</f>
        <v/>
      </c>
      <c r="Z57" s="566" t="str">
        <f t="array" aca="1" ref="Z57" ca="1">IFERROR(
 INDEX(FixtureManuf,
  SMALL(
   IF(
    FixtureInclude="x",
    ROW(FixtureManuf)-ROW(Fixtures!$B$36)
   ),
   COLUMNS($D57:Z57)
  )
 ),"")</f>
        <v/>
      </c>
      <c r="AA57" s="566" t="str">
        <f t="array" aca="1" ref="AA57" ca="1">IFERROR(
 INDEX(FixtureManuf,
  SMALL(
   IF(
    FixtureInclude="x",
    ROW(FixtureManuf)-ROW(Fixtures!$B$36)
   ),
   COLUMNS($D57:AA57)
  )
 ),"")</f>
        <v/>
      </c>
      <c r="AB57" s="566" t="str">
        <f t="array" aca="1" ref="AB57" ca="1">IFERROR(
 INDEX(FixtureManuf,
  SMALL(
   IF(
    FixtureInclude="x",
    ROW(FixtureManuf)-ROW(Fixtures!$B$36)
   ),
   COLUMNS($D57:AB57)
  )
 ),"")</f>
        <v/>
      </c>
      <c r="AC57" s="566" t="str">
        <f t="array" aca="1" ref="AC57" ca="1">IFERROR(
 INDEX(FixtureManuf,
  SMALL(
   IF(
    FixtureInclude="x",
    ROW(FixtureManuf)-ROW(Fixtures!$B$36)
   ),
   COLUMNS($D57:AC57)
  )
 ),"")</f>
        <v/>
      </c>
      <c r="AD57" s="566" t="str">
        <f t="array" aca="1" ref="AD57" ca="1">IFERROR(
 INDEX(FixtureManuf,
  SMALL(
   IF(
    FixtureInclude="x",
    ROW(FixtureManuf)-ROW(Fixtures!$B$36)
   ),
   COLUMNS($D57:AD57)
  )
 ),"")</f>
        <v/>
      </c>
      <c r="AE57" s="566" t="str">
        <f t="array" aca="1" ref="AE57" ca="1">IFERROR(
 INDEX(FixtureManuf,
  SMALL(
   IF(
    FixtureInclude="x",
    ROW(FixtureManuf)-ROW(Fixtures!$B$36)
   ),
   COLUMNS($D57:AE57)
  )
 ),"")</f>
        <v/>
      </c>
      <c r="AF57" s="566" t="str">
        <f t="array" aca="1" ref="AF57" ca="1">IFERROR(
 INDEX(FixtureManuf,
  SMALL(
   IF(
    FixtureInclude="x",
    ROW(FixtureManuf)-ROW(Fixtures!$B$36)
   ),
   COLUMNS($D57:AF57)
  )
 ),"")</f>
        <v/>
      </c>
      <c r="AG57" s="566" t="str">
        <f t="array" aca="1" ref="AG57" ca="1">IFERROR(
 INDEX(FixtureManuf,
  SMALL(
   IF(
    FixtureInclude="x",
    ROW(FixtureManuf)-ROW(Fixtures!$B$36)
   ),
   COLUMNS($D57:AG57)
  )
 ),"")</f>
        <v/>
      </c>
      <c r="AH57" s="566" t="str">
        <f t="array" aca="1" ref="AH57" ca="1">IFERROR(
 INDEX(FixtureManuf,
  SMALL(
   IF(
    FixtureInclude="x",
    ROW(FixtureManuf)-ROW(Fixtures!$B$36)
   ),
   COLUMNS($D57:AH57)
  )
 ),"")</f>
        <v/>
      </c>
      <c r="AI57" s="566" t="str">
        <f t="array" aca="1" ref="AI57" ca="1">IFERROR(
 INDEX(FixtureManuf,
  SMALL(
   IF(
    FixtureInclude="x",
    ROW(FixtureManuf)-ROW(Fixtures!$B$36)
   ),
   COLUMNS($D57:AI57)
  )
 ),"")</f>
        <v/>
      </c>
      <c r="AJ57" s="566" t="str">
        <f t="array" aca="1" ref="AJ57" ca="1">IFERROR(
 INDEX(FixtureManuf,
  SMALL(
   IF(
    FixtureInclude="x",
    ROW(FixtureManuf)-ROW(Fixtures!$B$36)
   ),
   COLUMNS($D57:AJ57)
  )
 ),"")</f>
        <v/>
      </c>
      <c r="AK57" s="566" t="str">
        <f t="array" aca="1" ref="AK57" ca="1">IFERROR(
 INDEX(FixtureManuf,
  SMALL(
   IF(
    FixtureInclude="x",
    ROW(FixtureManuf)-ROW(Fixtures!$B$36)
   ),
   COLUMNS($D57:AK57)
  )
 ),"")</f>
        <v/>
      </c>
      <c r="AL57" s="566" t="str">
        <f t="array" aca="1" ref="AL57" ca="1">IFERROR(
 INDEX(FixtureManuf,
  SMALL(
   IF(
    FixtureInclude="x",
    ROW(FixtureManuf)-ROW(Fixtures!$B$36)
   ),
   COLUMNS($D57:AL57)
  )
 ),"")</f>
        <v/>
      </c>
      <c r="AM57" s="566" t="str">
        <f t="array" aca="1" ref="AM57" ca="1">IFERROR(
 INDEX(FixtureManuf,
  SMALL(
   IF(
    FixtureInclude="x",
    ROW(FixtureManuf)-ROW(Fixtures!$B$36)
   ),
   COLUMNS($D57:AM57)
  )
 ),"")</f>
        <v/>
      </c>
      <c r="AN57" s="566" t="str">
        <f t="array" aca="1" ref="AN57" ca="1">IFERROR(
 INDEX(FixtureManuf,
  SMALL(
   IF(
    FixtureInclude="x",
    ROW(FixtureManuf)-ROW(Fixtures!$B$36)
   ),
   COLUMNS($D57:AN57)
  )
 ),"")</f>
        <v/>
      </c>
      <c r="AO57" s="566" t="str">
        <f t="array" aca="1" ref="AO57" ca="1">IFERROR(
 INDEX(FixtureManuf,
  SMALL(
   IF(
    FixtureInclude="x",
    ROW(FixtureManuf)-ROW(Fixtures!$B$36)
   ),
   COLUMNS($D57:AO57)
  )
 ),"")</f>
        <v/>
      </c>
      <c r="AP57" s="566" t="str">
        <f t="array" aca="1" ref="AP57" ca="1">IFERROR(
 INDEX(FixtureManuf,
  SMALL(
   IF(
    FixtureInclude="x",
    ROW(FixtureManuf)-ROW(Fixtures!$B$36)
   ),
   COLUMNS($D57:AP57)
  )
 ),"")</f>
        <v/>
      </c>
      <c r="AQ57" s="566" t="str">
        <f t="array" aca="1" ref="AQ57" ca="1">IFERROR(
 INDEX(FixtureManuf,
  SMALL(
   IF(
    FixtureInclude="x",
    ROW(FixtureManuf)-ROW(Fixtures!$B$36)
   ),
   COLUMNS($D57:AQ57)
  )
 ),"")</f>
        <v/>
      </c>
      <c r="AR57" s="566" t="str">
        <f t="array" aca="1" ref="AR57" ca="1">IFERROR(
 INDEX(FixtureManuf,
  SMALL(
   IF(
    FixtureInclude="x",
    ROW(FixtureManuf)-ROW(Fixtures!$B$36)
   ),
   COLUMNS($D57:AR57)
  )
 ),"")</f>
        <v/>
      </c>
      <c r="AS57" s="566" t="str">
        <f t="array" aca="1" ref="AS57" ca="1">IFERROR(
 INDEX(FixtureManuf,
  SMALL(
   IF(
    FixtureInclude="x",
    ROW(FixtureManuf)-ROW(Fixtures!$B$36)
   ),
   COLUMNS($D57:AS57)
  )
 ),"")</f>
        <v/>
      </c>
      <c r="AT57" s="566" t="str">
        <f t="array" aca="1" ref="AT57" ca="1">IFERROR(
 INDEX(FixtureManuf,
  SMALL(
   IF(
    FixtureInclude="x",
    ROW(FixtureManuf)-ROW(Fixtures!$B$36)
   ),
   COLUMNS($D57:AT57)
  )
 ),"")</f>
        <v/>
      </c>
      <c r="AU57" s="566" t="str">
        <f t="array" aca="1" ref="AU57" ca="1">IFERROR(
 INDEX(FixtureManuf,
  SMALL(
   IF(
    FixtureInclude="x",
    ROW(FixtureManuf)-ROW(Fixtures!$B$36)
   ),
   COLUMNS($D57:AU57)
  )
 ),"")</f>
        <v/>
      </c>
      <c r="AV57" s="566" t="str">
        <f t="array" aca="1" ref="AV57" ca="1">IFERROR(
 INDEX(FixtureManuf,
  SMALL(
   IF(
    FixtureInclude="x",
    ROW(FixtureManuf)-ROW(Fixtures!$B$36)
   ),
   COLUMNS($D57:AV57)
  )
 ),"")</f>
        <v/>
      </c>
      <c r="AW57" s="566" t="str">
        <f t="array" aca="1" ref="AW57" ca="1">IFERROR(
 INDEX(FixtureManuf,
  SMALL(
   IF(
    FixtureInclude="x",
    ROW(FixtureManuf)-ROW(Fixtures!$B$36)
   ),
   COLUMNS($D57:AW57)
  )
 ),"")</f>
        <v/>
      </c>
      <c r="AX57" s="566" t="str">
        <f t="array" aca="1" ref="AX57" ca="1">IFERROR(
 INDEX(FixtureManuf,
  SMALL(
   IF(
    FixtureInclude="x",
    ROW(FixtureManuf)-ROW(Fixtures!$B$36)
   ),
   COLUMNS($D57:AX57)
  )
 ),"")</f>
        <v/>
      </c>
      <c r="AY57" s="566" t="str">
        <f t="array" aca="1" ref="AY57" ca="1">IFERROR(
 INDEX(FixtureManuf,
  SMALL(
   IF(
    FixtureInclude="x",
    ROW(FixtureManuf)-ROW(Fixtures!$B$36)
   ),
   COLUMNS($D57:AY57)
  )
 ),"")</f>
        <v/>
      </c>
      <c r="AZ57" s="566" t="str">
        <f t="array" aca="1" ref="AZ57" ca="1">IFERROR(
 INDEX(FixtureManuf,
  SMALL(
   IF(
    FixtureInclude="x",
    ROW(FixtureManuf)-ROW(Fixtures!$B$36)
   ),
   COLUMNS($D57:AZ57)
  )
 ),"")</f>
        <v/>
      </c>
      <c r="BA57" s="566" t="str">
        <f t="array" aca="1" ref="BA57" ca="1">IFERROR(
 INDEX(FixtureManuf,
  SMALL(
   IF(
    FixtureInclude="x",
    ROW(FixtureManuf)-ROW(Fixtures!$B$36)
   ),
   COLUMNS($D57:BA57)
  )
 ),"")</f>
        <v/>
      </c>
      <c r="BB57" s="566" t="str">
        <f t="array" aca="1" ref="BB57" ca="1">IFERROR(
 INDEX(FixtureManuf,
  SMALL(
   IF(
    FixtureInclude="x",
    ROW(FixtureManuf)-ROW(Fixtures!$B$36)
   ),
   COLUMNS($D57:BB57)
  )
 ),"")</f>
        <v/>
      </c>
      <c r="BC57" s="566" t="str">
        <f t="array" aca="1" ref="BC57" ca="1">IFERROR(
 INDEX(FixtureManuf,
  SMALL(
   IF(
    FixtureInclude="x",
    ROW(FixtureManuf)-ROW(Fixtures!$B$36)
   ),
   COLUMNS($D57:BC57)
  )
 ),"")</f>
        <v/>
      </c>
      <c r="BD57" s="566" t="str">
        <f t="array" aca="1" ref="BD57" ca="1">IFERROR(
 INDEX(FixtureManuf,
  SMALL(
   IF(
    FixtureInclude="x",
    ROW(FixtureManuf)-ROW(Fixtures!$B$36)
   ),
   COLUMNS($D57:BD57)
  )
 ),"")</f>
        <v/>
      </c>
      <c r="BE57" s="566" t="str">
        <f t="array" aca="1" ref="BE57" ca="1">IFERROR(
 INDEX(FixtureManuf,
  SMALL(
   IF(
    FixtureInclude="x",
    ROW(FixtureManuf)-ROW(Fixtures!$B$36)
   ),
   COLUMNS($D57:BE57)
  )
 ),"")</f>
        <v/>
      </c>
      <c r="BF57" s="566" t="str">
        <f t="array" aca="1" ref="BF57" ca="1">IFERROR(
 INDEX(FixtureManuf,
  SMALL(
   IF(
    FixtureInclude="x",
    ROW(FixtureManuf)-ROW(Fixtures!$B$36)
   ),
   COLUMNS($D57:BF57)
  )
 ),"")</f>
        <v/>
      </c>
      <c r="BG57" s="566" t="str">
        <f t="array" aca="1" ref="BG57" ca="1">IFERROR(
 INDEX(FixtureManuf,
  SMALL(
   IF(
    FixtureInclude="x",
    ROW(FixtureManuf)-ROW(Fixtures!$B$36)
   ),
   COLUMNS($D57:BG57)
  )
 ),"")</f>
        <v/>
      </c>
      <c r="BH57" s="566" t="str">
        <f t="array" aca="1" ref="BH57" ca="1">IFERROR(
 INDEX(FixtureManuf,
  SMALL(
   IF(
    FixtureInclude="x",
    ROW(FixtureManuf)-ROW(Fixtures!$B$36)
   ),
   COLUMNS($D57:BH57)
  )
 ),"")</f>
        <v/>
      </c>
      <c r="BI57" s="566" t="str">
        <f t="array" aca="1" ref="BI57" ca="1">IFERROR(
 INDEX(FixtureManuf,
  SMALL(
   IF(
    FixtureInclude="x",
    ROW(FixtureManuf)-ROW(Fixtures!$B$36)
   ),
   COLUMNS($D57:BI57)
  )
 ),"")</f>
        <v/>
      </c>
      <c r="BJ57" s="566" t="str">
        <f t="array" aca="1" ref="BJ57" ca="1">IFERROR(
 INDEX(FixtureManuf,
  SMALL(
   IF(
    FixtureInclude="x",
    ROW(FixtureManuf)-ROW(Fixtures!$B$36)
   ),
   COLUMNS($D57:BJ57)
  )
 ),"")</f>
        <v/>
      </c>
      <c r="BK57" s="566" t="str">
        <f t="array" aca="1" ref="BK57" ca="1">IFERROR(
 INDEX(FixtureManuf,
  SMALL(
   IF(
    FixtureInclude="x",
    ROW(FixtureManuf)-ROW(Fixtures!$B$36)
   ),
   COLUMNS($D57:BK57)
  )
 ),"")</f>
        <v/>
      </c>
      <c r="BL57" s="566" t="str">
        <f t="array" aca="1" ref="BL57" ca="1">IFERROR(
 INDEX(FixtureManuf,
  SMALL(
   IF(
    FixtureInclude="x",
    ROW(FixtureManuf)-ROW(Fixtures!$B$36)
   ),
   COLUMNS($D57:BL57)
  )
 ),"")</f>
        <v/>
      </c>
      <c r="BM57" s="566" t="str">
        <f t="array" aca="1" ref="BM57" ca="1">IFERROR(
 INDEX(FixtureManuf,
  SMALL(
   IF(
    FixtureInclude="x",
    ROW(FixtureManuf)-ROW(Fixtures!$B$36)
   ),
   COLUMNS($D57:BM57)
  )
 ),"")</f>
        <v/>
      </c>
      <c r="BN57" s="566" t="str">
        <f t="array" aca="1" ref="BN57" ca="1">IFERROR(
 INDEX(FixtureManuf,
  SMALL(
   IF(
    FixtureInclude="x",
    ROW(FixtureManuf)-ROW(Fixtures!$B$36)
   ),
   COLUMNS($D57:BN57)
  )
 ),"")</f>
        <v/>
      </c>
      <c r="BO57" s="566" t="str">
        <f t="array" aca="1" ref="BO57" ca="1">IFERROR(
 INDEX(FixtureManuf,
  SMALL(
   IF(
    FixtureInclude="x",
    ROW(FixtureManuf)-ROW(Fixtures!$B$36)
   ),
   COLUMNS($D57:BO57)
  )
 ),"")</f>
        <v/>
      </c>
      <c r="BP57" s="566" t="str">
        <f t="array" aca="1" ref="BP57" ca="1">IFERROR(
 INDEX(FixtureManuf,
  SMALL(
   IF(
    FixtureInclude="x",
    ROW(FixtureManuf)-ROW(Fixtures!$B$36)
   ),
   COLUMNS($D57:BP57)
  )
 ),"")</f>
        <v/>
      </c>
      <c r="BQ57" s="566" t="str">
        <f t="array" aca="1" ref="BQ57" ca="1">IFERROR(
 INDEX(FixtureManuf,
  SMALL(
   IF(
    FixtureInclude="x",
    ROW(FixtureManuf)-ROW(Fixtures!$B$36)
   ),
   COLUMNS($D57:BQ57)
  )
 ),"")</f>
        <v/>
      </c>
      <c r="BR57" s="566" t="str">
        <f t="array" aca="1" ref="BR57" ca="1">IFERROR(
 INDEX(FixtureManuf,
  SMALL(
   IF(
    FixtureInclude="x",
    ROW(FixtureManuf)-ROW(Fixtures!$B$36)
   ),
   COLUMNS($D57:BR57)
  )
 ),"")</f>
        <v/>
      </c>
      <c r="BS57" s="566" t="str">
        <f t="array" aca="1" ref="BS57" ca="1">IFERROR(
 INDEX(FixtureManuf,
  SMALL(
   IF(
    FixtureInclude="x",
    ROW(FixtureManuf)-ROW(Fixtures!$B$36)
   ),
   COLUMNS($D57:BS57)
  )
 ),"")</f>
        <v/>
      </c>
      <c r="BT57" s="566" t="str">
        <f t="array" aca="1" ref="BT57" ca="1">IFERROR(
 INDEX(FixtureManuf,
  SMALL(
   IF(
    FixtureInclude="x",
    ROW(FixtureManuf)-ROW(Fixtures!$B$36)
   ),
   COLUMNS($D57:BT57)
  )
 ),"")</f>
        <v/>
      </c>
      <c r="BU57" s="566" t="str">
        <f t="array" aca="1" ref="BU57" ca="1">IFERROR(
 INDEX(FixtureManuf,
  SMALL(
   IF(
    FixtureInclude="x",
    ROW(FixtureManuf)-ROW(Fixtures!$B$36)
   ),
   COLUMNS($D57:BU57)
  )
 ),"")</f>
        <v/>
      </c>
      <c r="BV57" s="566" t="str">
        <f t="array" aca="1" ref="BV57" ca="1">IFERROR(
 INDEX(FixtureManuf,
  SMALL(
   IF(
    FixtureInclude="x",
    ROW(FixtureManuf)-ROW(Fixtures!$B$36)
   ),
   COLUMNS($D57:BV57)
  )
 ),"")</f>
        <v/>
      </c>
      <c r="BW57" s="566" t="str">
        <f t="array" aca="1" ref="BW57" ca="1">IFERROR(
 INDEX(FixtureManuf,
  SMALL(
   IF(
    FixtureInclude="x",
    ROW(FixtureManuf)-ROW(Fixtures!$B$36)
   ),
   COLUMNS($D57:BW57)
  )
 ),"")</f>
        <v/>
      </c>
      <c r="BX57" s="566" t="str">
        <f t="array" aca="1" ref="BX57" ca="1">IFERROR(
 INDEX(FixtureManuf,
  SMALL(
   IF(
    FixtureInclude="x",
    ROW(FixtureManuf)-ROW(Fixtures!$B$36)
   ),
   COLUMNS($D57:BX57)
  )
 ),"")</f>
        <v/>
      </c>
      <c r="BY57" s="566" t="str">
        <f t="array" aca="1" ref="BY57" ca="1">IFERROR(
 INDEX(FixtureManuf,
  SMALL(
   IF(
    FixtureInclude="x",
    ROW(FixtureManuf)-ROW(Fixtures!$B$36)
   ),
   COLUMNS($D57:BY57)
  )
 ),"")</f>
        <v/>
      </c>
      <c r="BZ57" s="566" t="str">
        <f t="array" aca="1" ref="BZ57" ca="1">IFERROR(
 INDEX(FixtureManuf,
  SMALL(
   IF(
    FixtureInclude="x",
    ROW(FixtureManuf)-ROW(Fixtures!$B$36)
   ),
   COLUMNS($D57:BZ57)
  )
 ),"")</f>
        <v/>
      </c>
      <c r="CA57" s="566" t="str">
        <f t="array" aca="1" ref="CA57" ca="1">IFERROR(
 INDEX(FixtureManuf,
  SMALL(
   IF(
    FixtureInclude="x",
    ROW(FixtureManuf)-ROW(Fixtures!$B$36)
   ),
   COLUMNS($D57:CA57)
  )
 ),"")</f>
        <v/>
      </c>
      <c r="CB57" s="566" t="str">
        <f t="array" aca="1" ref="CB57" ca="1">IFERROR(
 INDEX(FixtureManuf,
  SMALL(
   IF(
    FixtureInclude="x",
    ROW(FixtureManuf)-ROW(Fixtures!$B$36)
   ),
   COLUMNS($D57:CB57)
  )
 ),"")</f>
        <v/>
      </c>
      <c r="CC57" s="566" t="str">
        <f t="array" aca="1" ref="CC57" ca="1">IFERROR(
 INDEX(FixtureManuf,
  SMALL(
   IF(
    FixtureInclude="x",
    ROW(FixtureManuf)-ROW(Fixtures!$B$36)
   ),
   COLUMNS($D57:CC57)
  )
 ),"")</f>
        <v/>
      </c>
      <c r="CD57" s="566" t="str">
        <f t="array" aca="1" ref="CD57" ca="1">IFERROR(
 INDEX(FixtureManuf,
  SMALL(
   IF(
    FixtureInclude="x",
    ROW(FixtureManuf)-ROW(Fixtures!$B$36)
   ),
   COLUMNS($D57:CD57)
  )
 ),"")</f>
        <v/>
      </c>
      <c r="CE57" s="566" t="str">
        <f t="array" aca="1" ref="CE57" ca="1">IFERROR(
 INDEX(FixtureManuf,
  SMALL(
   IF(
    FixtureInclude="x",
    ROW(FixtureManuf)-ROW(Fixtures!$B$36)
   ),
   COLUMNS($D57:CE57)
  )
 ),"")</f>
        <v/>
      </c>
      <c r="CF57" s="566" t="str">
        <f t="array" aca="1" ref="CF57" ca="1">IFERROR(
 INDEX(FixtureManuf,
  SMALL(
   IF(
    FixtureInclude="x",
    ROW(FixtureManuf)-ROW(Fixtures!$B$36)
   ),
   COLUMNS($D57:CF57)
  )
 ),"")</f>
        <v/>
      </c>
      <c r="CG57" s="566" t="str">
        <f t="array" aca="1" ref="CG57" ca="1">IFERROR(
 INDEX(FixtureManuf,
  SMALL(
   IF(
    FixtureInclude="x",
    ROW(FixtureManuf)-ROW(Fixtures!$B$36)
   ),
   COLUMNS($D57:CG57)
  )
 ),"")</f>
        <v/>
      </c>
      <c r="CH57" s="566" t="str">
        <f t="array" aca="1" ref="CH57" ca="1">IFERROR(
 INDEX(FixtureManuf,
  SMALL(
   IF(
    FixtureInclude="x",
    ROW(FixtureManuf)-ROW(Fixtures!$B$36)
   ),
   COLUMNS($D57:CH57)
  )
 ),"")</f>
        <v/>
      </c>
      <c r="CI57" s="566" t="str">
        <f t="array" aca="1" ref="CI57" ca="1">IFERROR(
 INDEX(FixtureManuf,
  SMALL(
   IF(
    FixtureInclude="x",
    ROW(FixtureManuf)-ROW(Fixtures!$B$36)
   ),
   COLUMNS($D57:CI57)
  )
 ),"")</f>
        <v/>
      </c>
      <c r="CJ57" s="566" t="str">
        <f t="array" aca="1" ref="CJ57" ca="1">IFERROR(
 INDEX(FixtureManuf,
  SMALL(
   IF(
    FixtureInclude="x",
    ROW(FixtureManuf)-ROW(Fixtures!$B$36)
   ),
   COLUMNS($D57:CJ57)
  )
 ),"")</f>
        <v/>
      </c>
      <c r="CK57" s="566" t="str">
        <f t="array" aca="1" ref="CK57" ca="1">IFERROR(
 INDEX(FixtureManuf,
  SMALL(
   IF(
    FixtureInclude="x",
    ROW(FixtureManuf)-ROW(Fixtures!$B$36)
   ),
   COLUMNS($D57:CK57)
  )
 ),"")</f>
        <v/>
      </c>
      <c r="CL57" s="566" t="str">
        <f t="array" aca="1" ref="CL57" ca="1">IFERROR(
 INDEX(FixtureManuf,
  SMALL(
   IF(
    FixtureInclude="x",
    ROW(FixtureManuf)-ROW(Fixtures!$B$36)
   ),
   COLUMNS($D57:CL57)
  )
 ),"")</f>
        <v/>
      </c>
      <c r="CM57" s="566" t="str">
        <f t="array" aca="1" ref="CM57" ca="1">IFERROR(
 INDEX(FixtureManuf,
  SMALL(
   IF(
    FixtureInclude="x",
    ROW(FixtureManuf)-ROW(Fixtures!$B$36)
   ),
   COLUMNS($D57:CM57)
  )
 ),"")</f>
        <v/>
      </c>
      <c r="CN57" s="566" t="str">
        <f t="array" aca="1" ref="CN57" ca="1">IFERROR(
 INDEX(FixtureManuf,
  SMALL(
   IF(
    FixtureInclude="x",
    ROW(FixtureManuf)-ROW(Fixtures!$B$36)
   ),
   COLUMNS($D57:CN57)
  )
 ),"")</f>
        <v/>
      </c>
      <c r="CO57" s="566" t="str">
        <f t="array" aca="1" ref="CO57" ca="1">IFERROR(
 INDEX(FixtureManuf,
  SMALL(
   IF(
    FixtureInclude="x",
    ROW(FixtureManuf)-ROW(Fixtures!$B$36)
   ),
   COLUMNS($D57:CO57)
  )
 ),"")</f>
        <v/>
      </c>
      <c r="CP57" s="566" t="str">
        <f t="array" aca="1" ref="CP57" ca="1">IFERROR(
 INDEX(FixtureManuf,
  SMALL(
   IF(
    FixtureInclude="x",
    ROW(FixtureManuf)-ROW(Fixtures!$B$36)
   ),
   COLUMNS($D57:CP57)
  )
 ),"")</f>
        <v/>
      </c>
      <c r="CQ57" s="566" t="str">
        <f t="array" aca="1" ref="CQ57" ca="1">IFERROR(
 INDEX(FixtureManuf,
  SMALL(
   IF(
    FixtureInclude="x",
    ROW(FixtureManuf)-ROW(Fixtures!$B$36)
   ),
   COLUMNS($D57:CQ57)
  )
 ),"")</f>
        <v/>
      </c>
      <c r="CR57" s="566" t="str">
        <f t="array" aca="1" ref="CR57" ca="1">IFERROR(
 INDEX(FixtureManuf,
  SMALL(
   IF(
    FixtureInclude="x",
    ROW(FixtureManuf)-ROW(Fixtures!$B$36)
   ),
   COLUMNS($D57:CR57)
  )
 ),"")</f>
        <v/>
      </c>
      <c r="CS57" s="566" t="str">
        <f t="array" aca="1" ref="CS57" ca="1">IFERROR(
 INDEX(FixtureManuf,
  SMALL(
   IF(
    FixtureInclude="x",
    ROW(FixtureManuf)-ROW(Fixtures!$B$36)
   ),
   COLUMNS($D57:CS57)
  )
 ),"")</f>
        <v/>
      </c>
      <c r="CT57" s="566" t="str">
        <f t="array" aca="1" ref="CT57" ca="1">IFERROR(
 INDEX(FixtureManuf,
  SMALL(
   IF(
    FixtureInclude="x",
    ROW(FixtureManuf)-ROW(Fixtures!$B$36)
   ),
   COLUMNS($D57:CT57)
  )
 ),"")</f>
        <v/>
      </c>
      <c r="CU57" s="566" t="str">
        <f t="array" aca="1" ref="CU57" ca="1">IFERROR(
 INDEX(FixtureManuf,
  SMALL(
   IF(
    FixtureInclude="x",
    ROW(FixtureManuf)-ROW(Fixtures!$B$36)
   ),
   COLUMNS($D57:CU57)
  )
 ),"")</f>
        <v/>
      </c>
      <c r="CV57" s="566" t="str">
        <f t="array" aca="1" ref="CV57" ca="1">IFERROR(
 INDEX(FixtureManuf,
  SMALL(
   IF(
    FixtureInclude="x",
    ROW(FixtureManuf)-ROW(Fixtures!$B$36)
   ),
   COLUMNS($D57:CV57)
  )
 ),"")</f>
        <v/>
      </c>
      <c r="CW57" s="566" t="str">
        <f t="array" aca="1" ref="CW57" ca="1">IFERROR(
 INDEX(FixtureManuf,
  SMALL(
   IF(
    FixtureInclude="x",
    ROW(FixtureManuf)-ROW(Fixtures!$B$36)
   ),
   COLUMNS($D57:CW57)
  )
 ),"")</f>
        <v/>
      </c>
      <c r="CX57" s="566" t="str">
        <f t="array" aca="1" ref="CX57" ca="1">IFERROR(
 INDEX(FixtureManuf,
  SMALL(
   IF(
    FixtureInclude="x",
    ROW(FixtureManuf)-ROW(Fixtures!$B$36)
   ),
   COLUMNS($D57:CX57)
  )
 ),"")</f>
        <v/>
      </c>
      <c r="CY57" s="566" t="str">
        <f t="array" aca="1" ref="CY57" ca="1">IFERROR(
 INDEX(FixtureManuf,
  SMALL(
   IF(
    FixtureInclude="x",
    ROW(FixtureManuf)-ROW(Fixtures!$B$36)
   ),
   COLUMNS($D57:CY57)
  )
 ),"")</f>
        <v/>
      </c>
      <c r="CZ57" s="566" t="str">
        <f t="array" aca="1" ref="CZ57" ca="1">IFERROR(
 INDEX(FixtureManuf,
  SMALL(
   IF(
    FixtureInclude="x",
    ROW(FixtureManuf)-ROW(Fixtures!$B$36)
   ),
   COLUMNS($D57:CZ57)
  )
 ),"")</f>
        <v/>
      </c>
      <c r="DA57" s="566" t="str">
        <f t="array" aca="1" ref="DA57" ca="1">IFERROR(
 INDEX(FixtureManuf,
  SMALL(
   IF(
    FixtureInclude="x",
    ROW(FixtureManuf)-ROW(Fixtures!$B$36)
   ),
   COLUMNS($D57:DA57)
  )
 ),"")</f>
        <v/>
      </c>
      <c r="DB57" s="566" t="str">
        <f t="array" aca="1" ref="DB57" ca="1">IFERROR(
 INDEX(FixtureManuf,
  SMALL(
   IF(
    FixtureInclude="x",
    ROW(FixtureManuf)-ROW(Fixtures!$B$36)
   ),
   COLUMNS($D57:DB57)
  )
 ),"")</f>
        <v/>
      </c>
      <c r="DC57" s="566" t="str">
        <f t="array" aca="1" ref="DC57" ca="1">IFERROR(
 INDEX(FixtureManuf,
  SMALL(
   IF(
    FixtureInclude="x",
    ROW(FixtureManuf)-ROW(Fixtures!$B$36)
   ),
   COLUMNS($D57:DC57)
  )
 ),"")</f>
        <v/>
      </c>
      <c r="DD57" s="566" t="str">
        <f t="array" aca="1" ref="DD57" ca="1">IFERROR(
 INDEX(FixtureManuf,
  SMALL(
   IF(
    FixtureInclude="x",
    ROW(FixtureManuf)-ROW(Fixtures!$B$36)
   ),
   COLUMNS($D57:DD57)
  )
 ),"")</f>
        <v/>
      </c>
      <c r="DE57" s="566" t="str">
        <f t="array" aca="1" ref="DE57" ca="1">IFERROR(
 INDEX(FixtureManuf,
  SMALL(
   IF(
    FixtureInclude="x",
    ROW(FixtureManuf)-ROW(Fixtures!$B$36)
   ),
   COLUMNS($D57:DE57)
  )
 ),"")</f>
        <v/>
      </c>
      <c r="DF57" s="566" t="str">
        <f t="array" aca="1" ref="DF57" ca="1">IFERROR(
 INDEX(FixtureManuf,
  SMALL(
   IF(
    FixtureInclude="x",
    ROW(FixtureManuf)-ROW(Fixtures!$B$36)
   ),
   COLUMNS($D57:DF57)
  )
 ),"")</f>
        <v/>
      </c>
      <c r="DG57" s="566" t="str">
        <f t="array" aca="1" ref="DG57" ca="1">IFERROR(
 INDEX(FixtureManuf,
  SMALL(
   IF(
    FixtureInclude="x",
    ROW(FixtureManuf)-ROW(Fixtures!$B$36)
   ),
   COLUMNS($D57:DG57)
  )
 ),"")</f>
        <v/>
      </c>
      <c r="DH57" s="566" t="str">
        <f t="array" aca="1" ref="DH57" ca="1">IFERROR(
 INDEX(FixtureManuf,
  SMALL(
   IF(
    FixtureInclude="x",
    ROW(FixtureManuf)-ROW(Fixtures!$B$36)
   ),
   COLUMNS($D57:DH57)
  )
 ),"")</f>
        <v/>
      </c>
    </row>
    <row r="58" spans="1:112">
      <c r="B58" s="565" t="str">
        <f>Fixtures!E18</f>
        <v>Type</v>
      </c>
      <c r="C58" s="566" t="str">
        <f>Fixtures!F18</f>
        <v>LED</v>
      </c>
      <c r="D58" s="566" t="str">
        <f t="array" aca="1" ref="D58" ca="1">IFERROR(
 INDEX(FixtureType,
  SMALL(
   IF(
    FixtureInclude="x",
    ROW(FixtureType)-ROW(Fixtures!$B$36)
   ),
   COLUMNS($D58:D58)
  )
 ),"")</f>
        <v>LED</v>
      </c>
      <c r="E58" s="566" t="str">
        <f t="array" aca="1" ref="E58" ca="1">IFERROR(
 INDEX(FixtureType,
  SMALL(
   IF(
    FixtureInclude="x",
    ROW(FixtureType)-ROW(Fixtures!$B$36)
   ),
   COLUMNS($D58:E58)
  )
 ),"")</f>
        <v>LED</v>
      </c>
      <c r="F58" s="566" t="str">
        <f t="array" aca="1" ref="F58" ca="1">IFERROR(
 INDEX(FixtureType,
  SMALL(
   IF(
    FixtureInclude="x",
    ROW(FixtureType)-ROW(Fixtures!$B$36)
   ),
   COLUMNS($D58:F58)
  )
 ),"")</f>
        <v/>
      </c>
      <c r="G58" s="566" t="str">
        <f t="array" aca="1" ref="G58" ca="1">IFERROR(
 INDEX(FixtureType,
  SMALL(
   IF(
    FixtureInclude="x",
    ROW(FixtureType)-ROW(Fixtures!$B$36)
   ),
   COLUMNS($D58:G58)
  )
 ),"")</f>
        <v/>
      </c>
      <c r="H58" s="566" t="str">
        <f t="array" aca="1" ref="H58" ca="1">IFERROR(
 INDEX(FixtureType,
  SMALL(
   IF(
    FixtureInclude="x",
    ROW(FixtureType)-ROW(Fixtures!$B$36)
   ),
   COLUMNS($D58:H58)
  )
 ),"")</f>
        <v/>
      </c>
      <c r="I58" s="566" t="str">
        <f t="array" aca="1" ref="I58" ca="1">IFERROR(
 INDEX(FixtureType,
  SMALL(
   IF(
    FixtureInclude="x",
    ROW(FixtureType)-ROW(Fixtures!$B$36)
   ),
   COLUMNS($D58:I58)
  )
 ),"")</f>
        <v/>
      </c>
      <c r="J58" s="566" t="str">
        <f t="array" aca="1" ref="J58" ca="1">IFERROR(
 INDEX(FixtureType,
  SMALL(
   IF(
    FixtureInclude="x",
    ROW(FixtureType)-ROW(Fixtures!$B$36)
   ),
   COLUMNS($D58:J58)
  )
 ),"")</f>
        <v/>
      </c>
      <c r="K58" s="566" t="str">
        <f t="array" aca="1" ref="K58" ca="1">IFERROR(
 INDEX(FixtureType,
  SMALL(
   IF(
    FixtureInclude="x",
    ROW(FixtureType)-ROW(Fixtures!$B$36)
   ),
   COLUMNS($D58:K58)
  )
 ),"")</f>
        <v/>
      </c>
      <c r="L58" s="566" t="str">
        <f t="array" aca="1" ref="L58" ca="1">IFERROR(
 INDEX(FixtureType,
  SMALL(
   IF(
    FixtureInclude="x",
    ROW(FixtureType)-ROW(Fixtures!$B$36)
   ),
   COLUMNS($D58:L58)
  )
 ),"")</f>
        <v/>
      </c>
      <c r="M58" s="566" t="str">
        <f t="array" aca="1" ref="M58" ca="1">IFERROR(
 INDEX(FixtureType,
  SMALL(
   IF(
    FixtureInclude="x",
    ROW(FixtureType)-ROW(Fixtures!$B$36)
   ),
   COLUMNS($D58:M58)
  )
 ),"")</f>
        <v/>
      </c>
      <c r="N58" s="566" t="str">
        <f t="array" aca="1" ref="N58" ca="1">IFERROR(
 INDEX(FixtureType,
  SMALL(
   IF(
    FixtureInclude="x",
    ROW(FixtureType)-ROW(Fixtures!$B$36)
   ),
   COLUMNS($D58:N58)
  )
 ),"")</f>
        <v/>
      </c>
      <c r="O58" s="566" t="str">
        <f t="array" aca="1" ref="O58" ca="1">IFERROR(
 INDEX(FixtureType,
  SMALL(
   IF(
    FixtureInclude="x",
    ROW(FixtureType)-ROW(Fixtures!$B$36)
   ),
   COLUMNS($D58:O58)
  )
 ),"")</f>
        <v/>
      </c>
      <c r="P58" s="566" t="str">
        <f t="array" aca="1" ref="P58" ca="1">IFERROR(
 INDEX(FixtureType,
  SMALL(
   IF(
    FixtureInclude="x",
    ROW(FixtureType)-ROW(Fixtures!$B$36)
   ),
   COLUMNS($D58:P58)
  )
 ),"")</f>
        <v/>
      </c>
      <c r="Q58" s="566" t="str">
        <f t="array" aca="1" ref="Q58" ca="1">IFERROR(
 INDEX(FixtureType,
  SMALL(
   IF(
    FixtureInclude="x",
    ROW(FixtureType)-ROW(Fixtures!$B$36)
   ),
   COLUMNS($D58:Q58)
  )
 ),"")</f>
        <v/>
      </c>
      <c r="R58" s="566" t="str">
        <f t="array" aca="1" ref="R58" ca="1">IFERROR(
 INDEX(FixtureType,
  SMALL(
   IF(
    FixtureInclude="x",
    ROW(FixtureType)-ROW(Fixtures!$B$36)
   ),
   COLUMNS($D58:R58)
  )
 ),"")</f>
        <v/>
      </c>
      <c r="S58" s="566" t="str">
        <f t="array" aca="1" ref="S58" ca="1">IFERROR(
 INDEX(FixtureType,
  SMALL(
   IF(
    FixtureInclude="x",
    ROW(FixtureType)-ROW(Fixtures!$B$36)
   ),
   COLUMNS($D58:S58)
  )
 ),"")</f>
        <v/>
      </c>
      <c r="T58" s="566" t="str">
        <f t="array" aca="1" ref="T58" ca="1">IFERROR(
 INDEX(FixtureType,
  SMALL(
   IF(
    FixtureInclude="x",
    ROW(FixtureType)-ROW(Fixtures!$B$36)
   ),
   COLUMNS($D58:T58)
  )
 ),"")</f>
        <v/>
      </c>
      <c r="U58" s="566" t="str">
        <f t="array" aca="1" ref="U58" ca="1">IFERROR(
 INDEX(FixtureType,
  SMALL(
   IF(
    FixtureInclude="x",
    ROW(FixtureType)-ROW(Fixtures!$B$36)
   ),
   COLUMNS($D58:U58)
  )
 ),"")</f>
        <v/>
      </c>
      <c r="V58" s="566" t="str">
        <f t="array" aca="1" ref="V58" ca="1">IFERROR(
 INDEX(FixtureType,
  SMALL(
   IF(
    FixtureInclude="x",
    ROW(FixtureType)-ROW(Fixtures!$B$36)
   ),
   COLUMNS($D58:V58)
  )
 ),"")</f>
        <v/>
      </c>
      <c r="W58" s="566" t="str">
        <f t="array" aca="1" ref="W58" ca="1">IFERROR(
 INDEX(FixtureType,
  SMALL(
   IF(
    FixtureInclude="x",
    ROW(FixtureType)-ROW(Fixtures!$B$36)
   ),
   COLUMNS($D58:W58)
  )
 ),"")</f>
        <v/>
      </c>
      <c r="X58" s="566" t="str">
        <f t="array" aca="1" ref="X58" ca="1">IFERROR(
 INDEX(FixtureType,
  SMALL(
   IF(
    FixtureInclude="x",
    ROW(FixtureType)-ROW(Fixtures!$B$36)
   ),
   COLUMNS($D58:X58)
  )
 ),"")</f>
        <v/>
      </c>
      <c r="Y58" s="566" t="str">
        <f t="array" aca="1" ref="Y58" ca="1">IFERROR(
 INDEX(FixtureType,
  SMALL(
   IF(
    FixtureInclude="x",
    ROW(FixtureType)-ROW(Fixtures!$B$36)
   ),
   COLUMNS($D58:Y58)
  )
 ),"")</f>
        <v/>
      </c>
      <c r="Z58" s="566" t="str">
        <f t="array" aca="1" ref="Z58" ca="1">IFERROR(
 INDEX(FixtureType,
  SMALL(
   IF(
    FixtureInclude="x",
    ROW(FixtureType)-ROW(Fixtures!$B$36)
   ),
   COLUMNS($D58:Z58)
  )
 ),"")</f>
        <v/>
      </c>
      <c r="AA58" s="566" t="str">
        <f t="array" aca="1" ref="AA58" ca="1">IFERROR(
 INDEX(FixtureType,
  SMALL(
   IF(
    FixtureInclude="x",
    ROW(FixtureType)-ROW(Fixtures!$B$36)
   ),
   COLUMNS($D58:AA58)
  )
 ),"")</f>
        <v/>
      </c>
      <c r="AB58" s="566" t="str">
        <f t="array" aca="1" ref="AB58" ca="1">IFERROR(
 INDEX(FixtureType,
  SMALL(
   IF(
    FixtureInclude="x",
    ROW(FixtureType)-ROW(Fixtures!$B$36)
   ),
   COLUMNS($D58:AB58)
  )
 ),"")</f>
        <v/>
      </c>
      <c r="AC58" s="566" t="str">
        <f t="array" aca="1" ref="AC58" ca="1">IFERROR(
 INDEX(FixtureType,
  SMALL(
   IF(
    FixtureInclude="x",
    ROW(FixtureType)-ROW(Fixtures!$B$36)
   ),
   COLUMNS($D58:AC58)
  )
 ),"")</f>
        <v/>
      </c>
      <c r="AD58" s="566" t="str">
        <f t="array" aca="1" ref="AD58" ca="1">IFERROR(
 INDEX(FixtureType,
  SMALL(
   IF(
    FixtureInclude="x",
    ROW(FixtureType)-ROW(Fixtures!$B$36)
   ),
   COLUMNS($D58:AD58)
  )
 ),"")</f>
        <v/>
      </c>
      <c r="AE58" s="566" t="str">
        <f t="array" aca="1" ref="AE58" ca="1">IFERROR(
 INDEX(FixtureType,
  SMALL(
   IF(
    FixtureInclude="x",
    ROW(FixtureType)-ROW(Fixtures!$B$36)
   ),
   COLUMNS($D58:AE58)
  )
 ),"")</f>
        <v/>
      </c>
      <c r="AF58" s="566" t="str">
        <f t="array" aca="1" ref="AF58" ca="1">IFERROR(
 INDEX(FixtureType,
  SMALL(
   IF(
    FixtureInclude="x",
    ROW(FixtureType)-ROW(Fixtures!$B$36)
   ),
   COLUMNS($D58:AF58)
  )
 ),"")</f>
        <v/>
      </c>
      <c r="AG58" s="566" t="str">
        <f t="array" aca="1" ref="AG58" ca="1">IFERROR(
 INDEX(FixtureType,
  SMALL(
   IF(
    FixtureInclude="x",
    ROW(FixtureType)-ROW(Fixtures!$B$36)
   ),
   COLUMNS($D58:AG58)
  )
 ),"")</f>
        <v/>
      </c>
      <c r="AH58" s="566" t="str">
        <f t="array" aca="1" ref="AH58" ca="1">IFERROR(
 INDEX(FixtureType,
  SMALL(
   IF(
    FixtureInclude="x",
    ROW(FixtureType)-ROW(Fixtures!$B$36)
   ),
   COLUMNS($D58:AH58)
  )
 ),"")</f>
        <v/>
      </c>
      <c r="AI58" s="566" t="str">
        <f t="array" aca="1" ref="AI58" ca="1">IFERROR(
 INDEX(FixtureType,
  SMALL(
   IF(
    FixtureInclude="x",
    ROW(FixtureType)-ROW(Fixtures!$B$36)
   ),
   COLUMNS($D58:AI58)
  )
 ),"")</f>
        <v/>
      </c>
      <c r="AJ58" s="566" t="str">
        <f t="array" aca="1" ref="AJ58" ca="1">IFERROR(
 INDEX(FixtureType,
  SMALL(
   IF(
    FixtureInclude="x",
    ROW(FixtureType)-ROW(Fixtures!$B$36)
   ),
   COLUMNS($D58:AJ58)
  )
 ),"")</f>
        <v/>
      </c>
      <c r="AK58" s="566" t="str">
        <f t="array" aca="1" ref="AK58" ca="1">IFERROR(
 INDEX(FixtureType,
  SMALL(
   IF(
    FixtureInclude="x",
    ROW(FixtureType)-ROW(Fixtures!$B$36)
   ),
   COLUMNS($D58:AK58)
  )
 ),"")</f>
        <v/>
      </c>
      <c r="AL58" s="566" t="str">
        <f t="array" aca="1" ref="AL58" ca="1">IFERROR(
 INDEX(FixtureType,
  SMALL(
   IF(
    FixtureInclude="x",
    ROW(FixtureType)-ROW(Fixtures!$B$36)
   ),
   COLUMNS($D58:AL58)
  )
 ),"")</f>
        <v/>
      </c>
      <c r="AM58" s="566" t="str">
        <f t="array" aca="1" ref="AM58" ca="1">IFERROR(
 INDEX(FixtureType,
  SMALL(
   IF(
    FixtureInclude="x",
    ROW(FixtureType)-ROW(Fixtures!$B$36)
   ),
   COLUMNS($D58:AM58)
  )
 ),"")</f>
        <v/>
      </c>
      <c r="AN58" s="566" t="str">
        <f t="array" aca="1" ref="AN58" ca="1">IFERROR(
 INDEX(FixtureType,
  SMALL(
   IF(
    FixtureInclude="x",
    ROW(FixtureType)-ROW(Fixtures!$B$36)
   ),
   COLUMNS($D58:AN58)
  )
 ),"")</f>
        <v/>
      </c>
      <c r="AO58" s="566" t="str">
        <f t="array" aca="1" ref="AO58" ca="1">IFERROR(
 INDEX(FixtureType,
  SMALL(
   IF(
    FixtureInclude="x",
    ROW(FixtureType)-ROW(Fixtures!$B$36)
   ),
   COLUMNS($D58:AO58)
  )
 ),"")</f>
        <v/>
      </c>
      <c r="AP58" s="566" t="str">
        <f t="array" aca="1" ref="AP58" ca="1">IFERROR(
 INDEX(FixtureType,
  SMALL(
   IF(
    FixtureInclude="x",
    ROW(FixtureType)-ROW(Fixtures!$B$36)
   ),
   COLUMNS($D58:AP58)
  )
 ),"")</f>
        <v/>
      </c>
      <c r="AQ58" s="566" t="str">
        <f t="array" aca="1" ref="AQ58" ca="1">IFERROR(
 INDEX(FixtureType,
  SMALL(
   IF(
    FixtureInclude="x",
    ROW(FixtureType)-ROW(Fixtures!$B$36)
   ),
   COLUMNS($D58:AQ58)
  )
 ),"")</f>
        <v/>
      </c>
      <c r="AR58" s="566" t="str">
        <f t="array" aca="1" ref="AR58" ca="1">IFERROR(
 INDEX(FixtureType,
  SMALL(
   IF(
    FixtureInclude="x",
    ROW(FixtureType)-ROW(Fixtures!$B$36)
   ),
   COLUMNS($D58:AR58)
  )
 ),"")</f>
        <v/>
      </c>
      <c r="AS58" s="566" t="str">
        <f t="array" aca="1" ref="AS58" ca="1">IFERROR(
 INDEX(FixtureType,
  SMALL(
   IF(
    FixtureInclude="x",
    ROW(FixtureType)-ROW(Fixtures!$B$36)
   ),
   COLUMNS($D58:AS58)
  )
 ),"")</f>
        <v/>
      </c>
      <c r="AT58" s="566" t="str">
        <f t="array" aca="1" ref="AT58" ca="1">IFERROR(
 INDEX(FixtureType,
  SMALL(
   IF(
    FixtureInclude="x",
    ROW(FixtureType)-ROW(Fixtures!$B$36)
   ),
   COLUMNS($D58:AT58)
  )
 ),"")</f>
        <v/>
      </c>
      <c r="AU58" s="566" t="str">
        <f t="array" aca="1" ref="AU58" ca="1">IFERROR(
 INDEX(FixtureType,
  SMALL(
   IF(
    FixtureInclude="x",
    ROW(FixtureType)-ROW(Fixtures!$B$36)
   ),
   COLUMNS($D58:AU58)
  )
 ),"")</f>
        <v/>
      </c>
      <c r="AV58" s="566" t="str">
        <f t="array" aca="1" ref="AV58" ca="1">IFERROR(
 INDEX(FixtureType,
  SMALL(
   IF(
    FixtureInclude="x",
    ROW(FixtureType)-ROW(Fixtures!$B$36)
   ),
   COLUMNS($D58:AV58)
  )
 ),"")</f>
        <v/>
      </c>
      <c r="AW58" s="566" t="str">
        <f t="array" aca="1" ref="AW58" ca="1">IFERROR(
 INDEX(FixtureType,
  SMALL(
   IF(
    FixtureInclude="x",
    ROW(FixtureType)-ROW(Fixtures!$B$36)
   ),
   COLUMNS($D58:AW58)
  )
 ),"")</f>
        <v/>
      </c>
      <c r="AX58" s="566" t="str">
        <f t="array" aca="1" ref="AX58" ca="1">IFERROR(
 INDEX(FixtureType,
  SMALL(
   IF(
    FixtureInclude="x",
    ROW(FixtureType)-ROW(Fixtures!$B$36)
   ),
   COLUMNS($D58:AX58)
  )
 ),"")</f>
        <v/>
      </c>
      <c r="AY58" s="566" t="str">
        <f t="array" aca="1" ref="AY58" ca="1">IFERROR(
 INDEX(FixtureType,
  SMALL(
   IF(
    FixtureInclude="x",
    ROW(FixtureType)-ROW(Fixtures!$B$36)
   ),
   COLUMNS($D58:AY58)
  )
 ),"")</f>
        <v/>
      </c>
      <c r="AZ58" s="566" t="str">
        <f t="array" aca="1" ref="AZ58" ca="1">IFERROR(
 INDEX(FixtureType,
  SMALL(
   IF(
    FixtureInclude="x",
    ROW(FixtureType)-ROW(Fixtures!$B$36)
   ),
   COLUMNS($D58:AZ58)
  )
 ),"")</f>
        <v/>
      </c>
      <c r="BA58" s="566" t="str">
        <f t="array" aca="1" ref="BA58" ca="1">IFERROR(
 INDEX(FixtureType,
  SMALL(
   IF(
    FixtureInclude="x",
    ROW(FixtureType)-ROW(Fixtures!$B$36)
   ),
   COLUMNS($D58:BA58)
  )
 ),"")</f>
        <v/>
      </c>
      <c r="BB58" s="566" t="str">
        <f t="array" aca="1" ref="BB58" ca="1">IFERROR(
 INDEX(FixtureType,
  SMALL(
   IF(
    FixtureInclude="x",
    ROW(FixtureType)-ROW(Fixtures!$B$36)
   ),
   COLUMNS($D58:BB58)
  )
 ),"")</f>
        <v/>
      </c>
      <c r="BC58" s="566" t="str">
        <f t="array" aca="1" ref="BC58" ca="1">IFERROR(
 INDEX(FixtureType,
  SMALL(
   IF(
    FixtureInclude="x",
    ROW(FixtureType)-ROW(Fixtures!$B$36)
   ),
   COLUMNS($D58:BC58)
  )
 ),"")</f>
        <v/>
      </c>
      <c r="BD58" s="566" t="str">
        <f t="array" aca="1" ref="BD58" ca="1">IFERROR(
 INDEX(FixtureType,
  SMALL(
   IF(
    FixtureInclude="x",
    ROW(FixtureType)-ROW(Fixtures!$B$36)
   ),
   COLUMNS($D58:BD58)
  )
 ),"")</f>
        <v/>
      </c>
      <c r="BE58" s="566" t="str">
        <f t="array" aca="1" ref="BE58" ca="1">IFERROR(
 INDEX(FixtureType,
  SMALL(
   IF(
    FixtureInclude="x",
    ROW(FixtureType)-ROW(Fixtures!$B$36)
   ),
   COLUMNS($D58:BE58)
  )
 ),"")</f>
        <v/>
      </c>
      <c r="BF58" s="566" t="str">
        <f t="array" aca="1" ref="BF58" ca="1">IFERROR(
 INDEX(FixtureType,
  SMALL(
   IF(
    FixtureInclude="x",
    ROW(FixtureType)-ROW(Fixtures!$B$36)
   ),
   COLUMNS($D58:BF58)
  )
 ),"")</f>
        <v/>
      </c>
      <c r="BG58" s="566" t="str">
        <f t="array" aca="1" ref="BG58" ca="1">IFERROR(
 INDEX(FixtureType,
  SMALL(
   IF(
    FixtureInclude="x",
    ROW(FixtureType)-ROW(Fixtures!$B$36)
   ),
   COLUMNS($D58:BG58)
  )
 ),"")</f>
        <v/>
      </c>
      <c r="BH58" s="566" t="str">
        <f t="array" aca="1" ref="BH58" ca="1">IFERROR(
 INDEX(FixtureType,
  SMALL(
   IF(
    FixtureInclude="x",
    ROW(FixtureType)-ROW(Fixtures!$B$36)
   ),
   COLUMNS($D58:BH58)
  )
 ),"")</f>
        <v/>
      </c>
      <c r="BI58" s="566" t="str">
        <f t="array" aca="1" ref="BI58" ca="1">IFERROR(
 INDEX(FixtureType,
  SMALL(
   IF(
    FixtureInclude="x",
    ROW(FixtureType)-ROW(Fixtures!$B$36)
   ),
   COLUMNS($D58:BI58)
  )
 ),"")</f>
        <v/>
      </c>
      <c r="BJ58" s="566" t="str">
        <f t="array" aca="1" ref="BJ58" ca="1">IFERROR(
 INDEX(FixtureType,
  SMALL(
   IF(
    FixtureInclude="x",
    ROW(FixtureType)-ROW(Fixtures!$B$36)
   ),
   COLUMNS($D58:BJ58)
  )
 ),"")</f>
        <v/>
      </c>
      <c r="BK58" s="566" t="str">
        <f t="array" aca="1" ref="BK58" ca="1">IFERROR(
 INDEX(FixtureType,
  SMALL(
   IF(
    FixtureInclude="x",
    ROW(FixtureType)-ROW(Fixtures!$B$36)
   ),
   COLUMNS($D58:BK58)
  )
 ),"")</f>
        <v/>
      </c>
      <c r="BL58" s="566" t="str">
        <f t="array" aca="1" ref="BL58" ca="1">IFERROR(
 INDEX(FixtureType,
  SMALL(
   IF(
    FixtureInclude="x",
    ROW(FixtureType)-ROW(Fixtures!$B$36)
   ),
   COLUMNS($D58:BL58)
  )
 ),"")</f>
        <v/>
      </c>
      <c r="BM58" s="566" t="str">
        <f t="array" aca="1" ref="BM58" ca="1">IFERROR(
 INDEX(FixtureType,
  SMALL(
   IF(
    FixtureInclude="x",
    ROW(FixtureType)-ROW(Fixtures!$B$36)
   ),
   COLUMNS($D58:BM58)
  )
 ),"")</f>
        <v/>
      </c>
      <c r="BN58" s="566" t="str">
        <f t="array" aca="1" ref="BN58" ca="1">IFERROR(
 INDEX(FixtureType,
  SMALL(
   IF(
    FixtureInclude="x",
    ROW(FixtureType)-ROW(Fixtures!$B$36)
   ),
   COLUMNS($D58:BN58)
  )
 ),"")</f>
        <v/>
      </c>
      <c r="BO58" s="566" t="str">
        <f t="array" aca="1" ref="BO58" ca="1">IFERROR(
 INDEX(FixtureType,
  SMALL(
   IF(
    FixtureInclude="x",
    ROW(FixtureType)-ROW(Fixtures!$B$36)
   ),
   COLUMNS($D58:BO58)
  )
 ),"")</f>
        <v/>
      </c>
      <c r="BP58" s="566" t="str">
        <f t="array" aca="1" ref="BP58" ca="1">IFERROR(
 INDEX(FixtureType,
  SMALL(
   IF(
    FixtureInclude="x",
    ROW(FixtureType)-ROW(Fixtures!$B$36)
   ),
   COLUMNS($D58:BP58)
  )
 ),"")</f>
        <v/>
      </c>
      <c r="BQ58" s="566" t="str">
        <f t="array" aca="1" ref="BQ58" ca="1">IFERROR(
 INDEX(FixtureType,
  SMALL(
   IF(
    FixtureInclude="x",
    ROW(FixtureType)-ROW(Fixtures!$B$36)
   ),
   COLUMNS($D58:BQ58)
  )
 ),"")</f>
        <v/>
      </c>
      <c r="BR58" s="566" t="str">
        <f t="array" aca="1" ref="BR58" ca="1">IFERROR(
 INDEX(FixtureType,
  SMALL(
   IF(
    FixtureInclude="x",
    ROW(FixtureType)-ROW(Fixtures!$B$36)
   ),
   COLUMNS($D58:BR58)
  )
 ),"")</f>
        <v/>
      </c>
      <c r="BS58" s="566" t="str">
        <f t="array" aca="1" ref="BS58" ca="1">IFERROR(
 INDEX(FixtureType,
  SMALL(
   IF(
    FixtureInclude="x",
    ROW(FixtureType)-ROW(Fixtures!$B$36)
   ),
   COLUMNS($D58:BS58)
  )
 ),"")</f>
        <v/>
      </c>
      <c r="BT58" s="566" t="str">
        <f t="array" aca="1" ref="BT58" ca="1">IFERROR(
 INDEX(FixtureType,
  SMALL(
   IF(
    FixtureInclude="x",
    ROW(FixtureType)-ROW(Fixtures!$B$36)
   ),
   COLUMNS($D58:BT58)
  )
 ),"")</f>
        <v/>
      </c>
      <c r="BU58" s="566" t="str">
        <f t="array" aca="1" ref="BU58" ca="1">IFERROR(
 INDEX(FixtureType,
  SMALL(
   IF(
    FixtureInclude="x",
    ROW(FixtureType)-ROW(Fixtures!$B$36)
   ),
   COLUMNS($D58:BU58)
  )
 ),"")</f>
        <v/>
      </c>
      <c r="BV58" s="566" t="str">
        <f t="array" aca="1" ref="BV58" ca="1">IFERROR(
 INDEX(FixtureType,
  SMALL(
   IF(
    FixtureInclude="x",
    ROW(FixtureType)-ROW(Fixtures!$B$36)
   ),
   COLUMNS($D58:BV58)
  )
 ),"")</f>
        <v/>
      </c>
      <c r="BW58" s="566" t="str">
        <f t="array" aca="1" ref="BW58" ca="1">IFERROR(
 INDEX(FixtureType,
  SMALL(
   IF(
    FixtureInclude="x",
    ROW(FixtureType)-ROW(Fixtures!$B$36)
   ),
   COLUMNS($D58:BW58)
  )
 ),"")</f>
        <v/>
      </c>
      <c r="BX58" s="566" t="str">
        <f t="array" aca="1" ref="BX58" ca="1">IFERROR(
 INDEX(FixtureType,
  SMALL(
   IF(
    FixtureInclude="x",
    ROW(FixtureType)-ROW(Fixtures!$B$36)
   ),
   COLUMNS($D58:BX58)
  )
 ),"")</f>
        <v/>
      </c>
      <c r="BY58" s="566" t="str">
        <f t="array" aca="1" ref="BY58" ca="1">IFERROR(
 INDEX(FixtureType,
  SMALL(
   IF(
    FixtureInclude="x",
    ROW(FixtureType)-ROW(Fixtures!$B$36)
   ),
   COLUMNS($D58:BY58)
  )
 ),"")</f>
        <v/>
      </c>
      <c r="BZ58" s="566" t="str">
        <f t="array" aca="1" ref="BZ58" ca="1">IFERROR(
 INDEX(FixtureType,
  SMALL(
   IF(
    FixtureInclude="x",
    ROW(FixtureType)-ROW(Fixtures!$B$36)
   ),
   COLUMNS($D58:BZ58)
  )
 ),"")</f>
        <v/>
      </c>
      <c r="CA58" s="566" t="str">
        <f t="array" aca="1" ref="CA58" ca="1">IFERROR(
 INDEX(FixtureType,
  SMALL(
   IF(
    FixtureInclude="x",
    ROW(FixtureType)-ROW(Fixtures!$B$36)
   ),
   COLUMNS($D58:CA58)
  )
 ),"")</f>
        <v/>
      </c>
      <c r="CB58" s="566" t="str">
        <f t="array" aca="1" ref="CB58" ca="1">IFERROR(
 INDEX(FixtureType,
  SMALL(
   IF(
    FixtureInclude="x",
    ROW(FixtureType)-ROW(Fixtures!$B$36)
   ),
   COLUMNS($D58:CB58)
  )
 ),"")</f>
        <v/>
      </c>
      <c r="CC58" s="566" t="str">
        <f t="array" aca="1" ref="CC58" ca="1">IFERROR(
 INDEX(FixtureType,
  SMALL(
   IF(
    FixtureInclude="x",
    ROW(FixtureType)-ROW(Fixtures!$B$36)
   ),
   COLUMNS($D58:CC58)
  )
 ),"")</f>
        <v/>
      </c>
      <c r="CD58" s="566" t="str">
        <f t="array" aca="1" ref="CD58" ca="1">IFERROR(
 INDEX(FixtureType,
  SMALL(
   IF(
    FixtureInclude="x",
    ROW(FixtureType)-ROW(Fixtures!$B$36)
   ),
   COLUMNS($D58:CD58)
  )
 ),"")</f>
        <v/>
      </c>
      <c r="CE58" s="566" t="str">
        <f t="array" aca="1" ref="CE58" ca="1">IFERROR(
 INDEX(FixtureType,
  SMALL(
   IF(
    FixtureInclude="x",
    ROW(FixtureType)-ROW(Fixtures!$B$36)
   ),
   COLUMNS($D58:CE58)
  )
 ),"")</f>
        <v/>
      </c>
      <c r="CF58" s="566" t="str">
        <f t="array" aca="1" ref="CF58" ca="1">IFERROR(
 INDEX(FixtureType,
  SMALL(
   IF(
    FixtureInclude="x",
    ROW(FixtureType)-ROW(Fixtures!$B$36)
   ),
   COLUMNS($D58:CF58)
  )
 ),"")</f>
        <v/>
      </c>
      <c r="CG58" s="566" t="str">
        <f t="array" aca="1" ref="CG58" ca="1">IFERROR(
 INDEX(FixtureType,
  SMALL(
   IF(
    FixtureInclude="x",
    ROW(FixtureType)-ROW(Fixtures!$B$36)
   ),
   COLUMNS($D58:CG58)
  )
 ),"")</f>
        <v/>
      </c>
      <c r="CH58" s="566" t="str">
        <f t="array" aca="1" ref="CH58" ca="1">IFERROR(
 INDEX(FixtureType,
  SMALL(
   IF(
    FixtureInclude="x",
    ROW(FixtureType)-ROW(Fixtures!$B$36)
   ),
   COLUMNS($D58:CH58)
  )
 ),"")</f>
        <v/>
      </c>
      <c r="CI58" s="566" t="str">
        <f t="array" aca="1" ref="CI58" ca="1">IFERROR(
 INDEX(FixtureType,
  SMALL(
   IF(
    FixtureInclude="x",
    ROW(FixtureType)-ROW(Fixtures!$B$36)
   ),
   COLUMNS($D58:CI58)
  )
 ),"")</f>
        <v/>
      </c>
      <c r="CJ58" s="566" t="str">
        <f t="array" aca="1" ref="CJ58" ca="1">IFERROR(
 INDEX(FixtureType,
  SMALL(
   IF(
    FixtureInclude="x",
    ROW(FixtureType)-ROW(Fixtures!$B$36)
   ),
   COLUMNS($D58:CJ58)
  )
 ),"")</f>
        <v/>
      </c>
      <c r="CK58" s="566" t="str">
        <f t="array" aca="1" ref="CK58" ca="1">IFERROR(
 INDEX(FixtureType,
  SMALL(
   IF(
    FixtureInclude="x",
    ROW(FixtureType)-ROW(Fixtures!$B$36)
   ),
   COLUMNS($D58:CK58)
  )
 ),"")</f>
        <v/>
      </c>
      <c r="CL58" s="566" t="str">
        <f t="array" aca="1" ref="CL58" ca="1">IFERROR(
 INDEX(FixtureType,
  SMALL(
   IF(
    FixtureInclude="x",
    ROW(FixtureType)-ROW(Fixtures!$B$36)
   ),
   COLUMNS($D58:CL58)
  )
 ),"")</f>
        <v/>
      </c>
      <c r="CM58" s="566" t="str">
        <f t="array" aca="1" ref="CM58" ca="1">IFERROR(
 INDEX(FixtureType,
  SMALL(
   IF(
    FixtureInclude="x",
    ROW(FixtureType)-ROW(Fixtures!$B$36)
   ),
   COLUMNS($D58:CM58)
  )
 ),"")</f>
        <v/>
      </c>
      <c r="CN58" s="566" t="str">
        <f t="array" aca="1" ref="CN58" ca="1">IFERROR(
 INDEX(FixtureType,
  SMALL(
   IF(
    FixtureInclude="x",
    ROW(FixtureType)-ROW(Fixtures!$B$36)
   ),
   COLUMNS($D58:CN58)
  )
 ),"")</f>
        <v/>
      </c>
      <c r="CO58" s="566" t="str">
        <f t="array" aca="1" ref="CO58" ca="1">IFERROR(
 INDEX(FixtureType,
  SMALL(
   IF(
    FixtureInclude="x",
    ROW(FixtureType)-ROW(Fixtures!$B$36)
   ),
   COLUMNS($D58:CO58)
  )
 ),"")</f>
        <v/>
      </c>
      <c r="CP58" s="566" t="str">
        <f t="array" aca="1" ref="CP58" ca="1">IFERROR(
 INDEX(FixtureType,
  SMALL(
   IF(
    FixtureInclude="x",
    ROW(FixtureType)-ROW(Fixtures!$B$36)
   ),
   COLUMNS($D58:CP58)
  )
 ),"")</f>
        <v/>
      </c>
      <c r="CQ58" s="566" t="str">
        <f t="array" aca="1" ref="CQ58" ca="1">IFERROR(
 INDEX(FixtureType,
  SMALL(
   IF(
    FixtureInclude="x",
    ROW(FixtureType)-ROW(Fixtures!$B$36)
   ),
   COLUMNS($D58:CQ58)
  )
 ),"")</f>
        <v/>
      </c>
      <c r="CR58" s="566" t="str">
        <f t="array" aca="1" ref="CR58" ca="1">IFERROR(
 INDEX(FixtureType,
  SMALL(
   IF(
    FixtureInclude="x",
    ROW(FixtureType)-ROW(Fixtures!$B$36)
   ),
   COLUMNS($D58:CR58)
  )
 ),"")</f>
        <v/>
      </c>
      <c r="CS58" s="566" t="str">
        <f t="array" aca="1" ref="CS58" ca="1">IFERROR(
 INDEX(FixtureType,
  SMALL(
   IF(
    FixtureInclude="x",
    ROW(FixtureType)-ROW(Fixtures!$B$36)
   ),
   COLUMNS($D58:CS58)
  )
 ),"")</f>
        <v/>
      </c>
      <c r="CT58" s="566" t="str">
        <f t="array" aca="1" ref="CT58" ca="1">IFERROR(
 INDEX(FixtureType,
  SMALL(
   IF(
    FixtureInclude="x",
    ROW(FixtureType)-ROW(Fixtures!$B$36)
   ),
   COLUMNS($D58:CT58)
  )
 ),"")</f>
        <v/>
      </c>
      <c r="CU58" s="566" t="str">
        <f t="array" aca="1" ref="CU58" ca="1">IFERROR(
 INDEX(FixtureType,
  SMALL(
   IF(
    FixtureInclude="x",
    ROW(FixtureType)-ROW(Fixtures!$B$36)
   ),
   COLUMNS($D58:CU58)
  )
 ),"")</f>
        <v/>
      </c>
      <c r="CV58" s="566" t="str">
        <f t="array" aca="1" ref="CV58" ca="1">IFERROR(
 INDEX(FixtureType,
  SMALL(
   IF(
    FixtureInclude="x",
    ROW(FixtureType)-ROW(Fixtures!$B$36)
   ),
   COLUMNS($D58:CV58)
  )
 ),"")</f>
        <v/>
      </c>
      <c r="CW58" s="566" t="str">
        <f t="array" aca="1" ref="CW58" ca="1">IFERROR(
 INDEX(FixtureType,
  SMALL(
   IF(
    FixtureInclude="x",
    ROW(FixtureType)-ROW(Fixtures!$B$36)
   ),
   COLUMNS($D58:CW58)
  )
 ),"")</f>
        <v/>
      </c>
      <c r="CX58" s="566" t="str">
        <f t="array" aca="1" ref="CX58" ca="1">IFERROR(
 INDEX(FixtureType,
  SMALL(
   IF(
    FixtureInclude="x",
    ROW(FixtureType)-ROW(Fixtures!$B$36)
   ),
   COLUMNS($D58:CX58)
  )
 ),"")</f>
        <v/>
      </c>
      <c r="CY58" s="566" t="str">
        <f t="array" aca="1" ref="CY58" ca="1">IFERROR(
 INDEX(FixtureType,
  SMALL(
   IF(
    FixtureInclude="x",
    ROW(FixtureType)-ROW(Fixtures!$B$36)
   ),
   COLUMNS($D58:CY58)
  )
 ),"")</f>
        <v/>
      </c>
      <c r="CZ58" s="566" t="str">
        <f t="array" aca="1" ref="CZ58" ca="1">IFERROR(
 INDEX(FixtureType,
  SMALL(
   IF(
    FixtureInclude="x",
    ROW(FixtureType)-ROW(Fixtures!$B$36)
   ),
   COLUMNS($D58:CZ58)
  )
 ),"")</f>
        <v/>
      </c>
      <c r="DA58" s="566" t="str">
        <f t="array" aca="1" ref="DA58" ca="1">IFERROR(
 INDEX(FixtureType,
  SMALL(
   IF(
    FixtureInclude="x",
    ROW(FixtureType)-ROW(Fixtures!$B$36)
   ),
   COLUMNS($D58:DA58)
  )
 ),"")</f>
        <v/>
      </c>
      <c r="DB58" s="566" t="str">
        <f t="array" aca="1" ref="DB58" ca="1">IFERROR(
 INDEX(FixtureType,
  SMALL(
   IF(
    FixtureInclude="x",
    ROW(FixtureType)-ROW(Fixtures!$B$36)
   ),
   COLUMNS($D58:DB58)
  )
 ),"")</f>
        <v/>
      </c>
      <c r="DC58" s="566" t="str">
        <f t="array" aca="1" ref="DC58" ca="1">IFERROR(
 INDEX(FixtureType,
  SMALL(
   IF(
    FixtureInclude="x",
    ROW(FixtureType)-ROW(Fixtures!$B$36)
   ),
   COLUMNS($D58:DC58)
  )
 ),"")</f>
        <v/>
      </c>
      <c r="DD58" s="566" t="str">
        <f t="array" aca="1" ref="DD58" ca="1">IFERROR(
 INDEX(FixtureType,
  SMALL(
   IF(
    FixtureInclude="x",
    ROW(FixtureType)-ROW(Fixtures!$B$36)
   ),
   COLUMNS($D58:DD58)
  )
 ),"")</f>
        <v/>
      </c>
      <c r="DE58" s="566" t="str">
        <f t="array" aca="1" ref="DE58" ca="1">IFERROR(
 INDEX(FixtureType,
  SMALL(
   IF(
    FixtureInclude="x",
    ROW(FixtureType)-ROW(Fixtures!$B$36)
   ),
   COLUMNS($D58:DE58)
  )
 ),"")</f>
        <v/>
      </c>
      <c r="DF58" s="566" t="str">
        <f t="array" aca="1" ref="DF58" ca="1">IFERROR(
 INDEX(FixtureType,
  SMALL(
   IF(
    FixtureInclude="x",
    ROW(FixtureType)-ROW(Fixtures!$B$36)
   ),
   COLUMNS($D58:DF58)
  )
 ),"")</f>
        <v/>
      </c>
      <c r="DG58" s="566" t="str">
        <f t="array" aca="1" ref="DG58" ca="1">IFERROR(
 INDEX(FixtureType,
  SMALL(
   IF(
    FixtureInclude="x",
    ROW(FixtureType)-ROW(Fixtures!$B$36)
   ),
   COLUMNS($D58:DG58)
  )
 ),"")</f>
        <v/>
      </c>
      <c r="DH58" s="566" t="str">
        <f t="array" aca="1" ref="DH58" ca="1">IFERROR(
 INDEX(FixtureType,
  SMALL(
   IF(
    FixtureInclude="x",
    ROW(FixtureType)-ROW(Fixtures!$B$36)
   ),
   COLUMNS($D58:DH58)
  )
 ),"")</f>
        <v/>
      </c>
    </row>
    <row r="59" spans="1:112">
      <c r="B59" s="565" t="str">
        <f>Fixtures!E19</f>
        <v>Model #</v>
      </c>
      <c r="C59" s="566" t="str">
        <f>Fixtures!F19</f>
        <v>ATB2 60B LED E70 XXXXX R2</v>
      </c>
      <c r="D59" s="566" t="str">
        <f t="array" aca="1" ref="D59" ca="1">IFERROR(
 INDEX(FixtureModel,
  SMALL(
   IF(
    FixtureInclude="x",
    ROW(FixtureModel)-ROW(Fixtures!$B$36)
   ),
   COLUMNS($D59:D59)
  )
 ),"")</f>
        <v>ATB2 60B LED E70 XXXXX R2</v>
      </c>
      <c r="E59" s="566" t="str">
        <f t="array" aca="1" ref="E59" ca="1">IFERROR(
 INDEX(FixtureModel,
  SMALL(
   IF(
    FixtureInclude="x",
    ROW(FixtureModel)-ROW(Fixtures!$B$36)
   ),
   COLUMNS($D59:E59)
  )
 ),"")</f>
        <v>ATB2 60B LED E70 XXXXX R2</v>
      </c>
      <c r="F59" s="566" t="str">
        <f t="array" aca="1" ref="F59" ca="1">IFERROR(
 INDEX(FixtureModel,
  SMALL(
   IF(
    FixtureInclude="x",
    ROW(FixtureModel)-ROW(Fixtures!$B$36)
   ),
   COLUMNS($D59:F59)
  )
 ),"")</f>
        <v/>
      </c>
      <c r="G59" s="566" t="str">
        <f t="array" aca="1" ref="G59" ca="1">IFERROR(
 INDEX(FixtureModel,
  SMALL(
   IF(
    FixtureInclude="x",
    ROW(FixtureModel)-ROW(Fixtures!$B$36)
   ),
   COLUMNS($D59:G59)
  )
 ),"")</f>
        <v/>
      </c>
      <c r="H59" s="566" t="str">
        <f t="array" aca="1" ref="H59" ca="1">IFERROR(
 INDEX(FixtureModel,
  SMALL(
   IF(
    FixtureInclude="x",
    ROW(FixtureModel)-ROW(Fixtures!$B$36)
   ),
   COLUMNS($D59:H59)
  )
 ),"")</f>
        <v/>
      </c>
      <c r="I59" s="566" t="str">
        <f t="array" aca="1" ref="I59" ca="1">IFERROR(
 INDEX(FixtureModel,
  SMALL(
   IF(
    FixtureInclude="x",
    ROW(FixtureModel)-ROW(Fixtures!$B$36)
   ),
   COLUMNS($D59:I59)
  )
 ),"")</f>
        <v/>
      </c>
      <c r="J59" s="566" t="str">
        <f t="array" aca="1" ref="J59" ca="1">IFERROR(
 INDEX(FixtureModel,
  SMALL(
   IF(
    FixtureInclude="x",
    ROW(FixtureModel)-ROW(Fixtures!$B$36)
   ),
   COLUMNS($D59:J59)
  )
 ),"")</f>
        <v/>
      </c>
      <c r="K59" s="566" t="str">
        <f t="array" aca="1" ref="K59" ca="1">IFERROR(
 INDEX(FixtureModel,
  SMALL(
   IF(
    FixtureInclude="x",
    ROW(FixtureModel)-ROW(Fixtures!$B$36)
   ),
   COLUMNS($D59:K59)
  )
 ),"")</f>
        <v/>
      </c>
      <c r="L59" s="566" t="str">
        <f t="array" aca="1" ref="L59" ca="1">IFERROR(
 INDEX(FixtureModel,
  SMALL(
   IF(
    FixtureInclude="x",
    ROW(FixtureModel)-ROW(Fixtures!$B$36)
   ),
   COLUMNS($D59:L59)
  )
 ),"")</f>
        <v/>
      </c>
      <c r="M59" s="566" t="str">
        <f t="array" aca="1" ref="M59" ca="1">IFERROR(
 INDEX(FixtureModel,
  SMALL(
   IF(
    FixtureInclude="x",
    ROW(FixtureModel)-ROW(Fixtures!$B$36)
   ),
   COLUMNS($D59:M59)
  )
 ),"")</f>
        <v/>
      </c>
      <c r="N59" s="566" t="str">
        <f t="array" aca="1" ref="N59" ca="1">IFERROR(
 INDEX(FixtureModel,
  SMALL(
   IF(
    FixtureInclude="x",
    ROW(FixtureModel)-ROW(Fixtures!$B$36)
   ),
   COLUMNS($D59:N59)
  )
 ),"")</f>
        <v/>
      </c>
      <c r="O59" s="566" t="str">
        <f t="array" aca="1" ref="O59" ca="1">IFERROR(
 INDEX(FixtureModel,
  SMALL(
   IF(
    FixtureInclude="x",
    ROW(FixtureModel)-ROW(Fixtures!$B$36)
   ),
   COLUMNS($D59:O59)
  )
 ),"")</f>
        <v/>
      </c>
      <c r="P59" s="566" t="str">
        <f t="array" aca="1" ref="P59" ca="1">IFERROR(
 INDEX(FixtureModel,
  SMALL(
   IF(
    FixtureInclude="x",
    ROW(FixtureModel)-ROW(Fixtures!$B$36)
   ),
   COLUMNS($D59:P59)
  )
 ),"")</f>
        <v/>
      </c>
      <c r="Q59" s="566" t="str">
        <f t="array" aca="1" ref="Q59" ca="1">IFERROR(
 INDEX(FixtureModel,
  SMALL(
   IF(
    FixtureInclude="x",
    ROW(FixtureModel)-ROW(Fixtures!$B$36)
   ),
   COLUMNS($D59:Q59)
  )
 ),"")</f>
        <v/>
      </c>
      <c r="R59" s="566" t="str">
        <f t="array" aca="1" ref="R59" ca="1">IFERROR(
 INDEX(FixtureModel,
  SMALL(
   IF(
    FixtureInclude="x",
    ROW(FixtureModel)-ROW(Fixtures!$B$36)
   ),
   COLUMNS($D59:R59)
  )
 ),"")</f>
        <v/>
      </c>
      <c r="S59" s="566" t="str">
        <f t="array" aca="1" ref="S59" ca="1">IFERROR(
 INDEX(FixtureModel,
  SMALL(
   IF(
    FixtureInclude="x",
    ROW(FixtureModel)-ROW(Fixtures!$B$36)
   ),
   COLUMNS($D59:S59)
  )
 ),"")</f>
        <v/>
      </c>
      <c r="T59" s="566" t="str">
        <f t="array" aca="1" ref="T59" ca="1">IFERROR(
 INDEX(FixtureModel,
  SMALL(
   IF(
    FixtureInclude="x",
    ROW(FixtureModel)-ROW(Fixtures!$B$36)
   ),
   COLUMNS($D59:T59)
  )
 ),"")</f>
        <v/>
      </c>
      <c r="U59" s="566" t="str">
        <f t="array" aca="1" ref="U59" ca="1">IFERROR(
 INDEX(FixtureModel,
  SMALL(
   IF(
    FixtureInclude="x",
    ROW(FixtureModel)-ROW(Fixtures!$B$36)
   ),
   COLUMNS($D59:U59)
  )
 ),"")</f>
        <v/>
      </c>
      <c r="V59" s="566" t="str">
        <f t="array" aca="1" ref="V59" ca="1">IFERROR(
 INDEX(FixtureModel,
  SMALL(
   IF(
    FixtureInclude="x",
    ROW(FixtureModel)-ROW(Fixtures!$B$36)
   ),
   COLUMNS($D59:V59)
  )
 ),"")</f>
        <v/>
      </c>
      <c r="W59" s="566" t="str">
        <f t="array" aca="1" ref="W59" ca="1">IFERROR(
 INDEX(FixtureModel,
  SMALL(
   IF(
    FixtureInclude="x",
    ROW(FixtureModel)-ROW(Fixtures!$B$36)
   ),
   COLUMNS($D59:W59)
  )
 ),"")</f>
        <v/>
      </c>
      <c r="X59" s="566" t="str">
        <f t="array" aca="1" ref="X59" ca="1">IFERROR(
 INDEX(FixtureModel,
  SMALL(
   IF(
    FixtureInclude="x",
    ROW(FixtureModel)-ROW(Fixtures!$B$36)
   ),
   COLUMNS($D59:X59)
  )
 ),"")</f>
        <v/>
      </c>
      <c r="Y59" s="566" t="str">
        <f t="array" aca="1" ref="Y59" ca="1">IFERROR(
 INDEX(FixtureModel,
  SMALL(
   IF(
    FixtureInclude="x",
    ROW(FixtureModel)-ROW(Fixtures!$B$36)
   ),
   COLUMNS($D59:Y59)
  )
 ),"")</f>
        <v/>
      </c>
      <c r="Z59" s="566" t="str">
        <f t="array" aca="1" ref="Z59" ca="1">IFERROR(
 INDEX(FixtureModel,
  SMALL(
   IF(
    FixtureInclude="x",
    ROW(FixtureModel)-ROW(Fixtures!$B$36)
   ),
   COLUMNS($D59:Z59)
  )
 ),"")</f>
        <v/>
      </c>
      <c r="AA59" s="566" t="str">
        <f t="array" aca="1" ref="AA59" ca="1">IFERROR(
 INDEX(FixtureModel,
  SMALL(
   IF(
    FixtureInclude="x",
    ROW(FixtureModel)-ROW(Fixtures!$B$36)
   ),
   COLUMNS($D59:AA59)
  )
 ),"")</f>
        <v/>
      </c>
      <c r="AB59" s="566" t="str">
        <f t="array" aca="1" ref="AB59" ca="1">IFERROR(
 INDEX(FixtureModel,
  SMALL(
   IF(
    FixtureInclude="x",
    ROW(FixtureModel)-ROW(Fixtures!$B$36)
   ),
   COLUMNS($D59:AB59)
  )
 ),"")</f>
        <v/>
      </c>
      <c r="AC59" s="566" t="str">
        <f t="array" aca="1" ref="AC59" ca="1">IFERROR(
 INDEX(FixtureModel,
  SMALL(
   IF(
    FixtureInclude="x",
    ROW(FixtureModel)-ROW(Fixtures!$B$36)
   ),
   COLUMNS($D59:AC59)
  )
 ),"")</f>
        <v/>
      </c>
      <c r="AD59" s="566" t="str">
        <f t="array" aca="1" ref="AD59" ca="1">IFERROR(
 INDEX(FixtureModel,
  SMALL(
   IF(
    FixtureInclude="x",
    ROW(FixtureModel)-ROW(Fixtures!$B$36)
   ),
   COLUMNS($D59:AD59)
  )
 ),"")</f>
        <v/>
      </c>
      <c r="AE59" s="566" t="str">
        <f t="array" aca="1" ref="AE59" ca="1">IFERROR(
 INDEX(FixtureModel,
  SMALL(
   IF(
    FixtureInclude="x",
    ROW(FixtureModel)-ROW(Fixtures!$B$36)
   ),
   COLUMNS($D59:AE59)
  )
 ),"")</f>
        <v/>
      </c>
      <c r="AF59" s="566" t="str">
        <f t="array" aca="1" ref="AF59" ca="1">IFERROR(
 INDEX(FixtureModel,
  SMALL(
   IF(
    FixtureInclude="x",
    ROW(FixtureModel)-ROW(Fixtures!$B$36)
   ),
   COLUMNS($D59:AF59)
  )
 ),"")</f>
        <v/>
      </c>
      <c r="AG59" s="566" t="str">
        <f t="array" aca="1" ref="AG59" ca="1">IFERROR(
 INDEX(FixtureModel,
  SMALL(
   IF(
    FixtureInclude="x",
    ROW(FixtureModel)-ROW(Fixtures!$B$36)
   ),
   COLUMNS($D59:AG59)
  )
 ),"")</f>
        <v/>
      </c>
      <c r="AH59" s="566" t="str">
        <f t="array" aca="1" ref="AH59" ca="1">IFERROR(
 INDEX(FixtureModel,
  SMALL(
   IF(
    FixtureInclude="x",
    ROW(FixtureModel)-ROW(Fixtures!$B$36)
   ),
   COLUMNS($D59:AH59)
  )
 ),"")</f>
        <v/>
      </c>
      <c r="AI59" s="566" t="str">
        <f t="array" aca="1" ref="AI59" ca="1">IFERROR(
 INDEX(FixtureModel,
  SMALL(
   IF(
    FixtureInclude="x",
    ROW(FixtureModel)-ROW(Fixtures!$B$36)
   ),
   COLUMNS($D59:AI59)
  )
 ),"")</f>
        <v/>
      </c>
      <c r="AJ59" s="566" t="str">
        <f t="array" aca="1" ref="AJ59" ca="1">IFERROR(
 INDEX(FixtureModel,
  SMALL(
   IF(
    FixtureInclude="x",
    ROW(FixtureModel)-ROW(Fixtures!$B$36)
   ),
   COLUMNS($D59:AJ59)
  )
 ),"")</f>
        <v/>
      </c>
      <c r="AK59" s="566" t="str">
        <f t="array" aca="1" ref="AK59" ca="1">IFERROR(
 INDEX(FixtureModel,
  SMALL(
   IF(
    FixtureInclude="x",
    ROW(FixtureModel)-ROW(Fixtures!$B$36)
   ),
   COLUMNS($D59:AK59)
  )
 ),"")</f>
        <v/>
      </c>
      <c r="AL59" s="566" t="str">
        <f t="array" aca="1" ref="AL59" ca="1">IFERROR(
 INDEX(FixtureModel,
  SMALL(
   IF(
    FixtureInclude="x",
    ROW(FixtureModel)-ROW(Fixtures!$B$36)
   ),
   COLUMNS($D59:AL59)
  )
 ),"")</f>
        <v/>
      </c>
      <c r="AM59" s="566" t="str">
        <f t="array" aca="1" ref="AM59" ca="1">IFERROR(
 INDEX(FixtureModel,
  SMALL(
   IF(
    FixtureInclude="x",
    ROW(FixtureModel)-ROW(Fixtures!$B$36)
   ),
   COLUMNS($D59:AM59)
  )
 ),"")</f>
        <v/>
      </c>
      <c r="AN59" s="566" t="str">
        <f t="array" aca="1" ref="AN59" ca="1">IFERROR(
 INDEX(FixtureModel,
  SMALL(
   IF(
    FixtureInclude="x",
    ROW(FixtureModel)-ROW(Fixtures!$B$36)
   ),
   COLUMNS($D59:AN59)
  )
 ),"")</f>
        <v/>
      </c>
      <c r="AO59" s="566" t="str">
        <f t="array" aca="1" ref="AO59" ca="1">IFERROR(
 INDEX(FixtureModel,
  SMALL(
   IF(
    FixtureInclude="x",
    ROW(FixtureModel)-ROW(Fixtures!$B$36)
   ),
   COLUMNS($D59:AO59)
  )
 ),"")</f>
        <v/>
      </c>
      <c r="AP59" s="566" t="str">
        <f t="array" aca="1" ref="AP59" ca="1">IFERROR(
 INDEX(FixtureModel,
  SMALL(
   IF(
    FixtureInclude="x",
    ROW(FixtureModel)-ROW(Fixtures!$B$36)
   ),
   COLUMNS($D59:AP59)
  )
 ),"")</f>
        <v/>
      </c>
      <c r="AQ59" s="566" t="str">
        <f t="array" aca="1" ref="AQ59" ca="1">IFERROR(
 INDEX(FixtureModel,
  SMALL(
   IF(
    FixtureInclude="x",
    ROW(FixtureModel)-ROW(Fixtures!$B$36)
   ),
   COLUMNS($D59:AQ59)
  )
 ),"")</f>
        <v/>
      </c>
      <c r="AR59" s="566" t="str">
        <f t="array" aca="1" ref="AR59" ca="1">IFERROR(
 INDEX(FixtureModel,
  SMALL(
   IF(
    FixtureInclude="x",
    ROW(FixtureModel)-ROW(Fixtures!$B$36)
   ),
   COLUMNS($D59:AR59)
  )
 ),"")</f>
        <v/>
      </c>
      <c r="AS59" s="566" t="str">
        <f t="array" aca="1" ref="AS59" ca="1">IFERROR(
 INDEX(FixtureModel,
  SMALL(
   IF(
    FixtureInclude="x",
    ROW(FixtureModel)-ROW(Fixtures!$B$36)
   ),
   COLUMNS($D59:AS59)
  )
 ),"")</f>
        <v/>
      </c>
      <c r="AT59" s="566" t="str">
        <f t="array" aca="1" ref="AT59" ca="1">IFERROR(
 INDEX(FixtureModel,
  SMALL(
   IF(
    FixtureInclude="x",
    ROW(FixtureModel)-ROW(Fixtures!$B$36)
   ),
   COLUMNS($D59:AT59)
  )
 ),"")</f>
        <v/>
      </c>
      <c r="AU59" s="566" t="str">
        <f t="array" aca="1" ref="AU59" ca="1">IFERROR(
 INDEX(FixtureModel,
  SMALL(
   IF(
    FixtureInclude="x",
    ROW(FixtureModel)-ROW(Fixtures!$B$36)
   ),
   COLUMNS($D59:AU59)
  )
 ),"")</f>
        <v/>
      </c>
      <c r="AV59" s="566" t="str">
        <f t="array" aca="1" ref="AV59" ca="1">IFERROR(
 INDEX(FixtureModel,
  SMALL(
   IF(
    FixtureInclude="x",
    ROW(FixtureModel)-ROW(Fixtures!$B$36)
   ),
   COLUMNS($D59:AV59)
  )
 ),"")</f>
        <v/>
      </c>
      <c r="AW59" s="566" t="str">
        <f t="array" aca="1" ref="AW59" ca="1">IFERROR(
 INDEX(FixtureModel,
  SMALL(
   IF(
    FixtureInclude="x",
    ROW(FixtureModel)-ROW(Fixtures!$B$36)
   ),
   COLUMNS($D59:AW59)
  )
 ),"")</f>
        <v/>
      </c>
      <c r="AX59" s="566" t="str">
        <f t="array" aca="1" ref="AX59" ca="1">IFERROR(
 INDEX(FixtureModel,
  SMALL(
   IF(
    FixtureInclude="x",
    ROW(FixtureModel)-ROW(Fixtures!$B$36)
   ),
   COLUMNS($D59:AX59)
  )
 ),"")</f>
        <v/>
      </c>
      <c r="AY59" s="566" t="str">
        <f t="array" aca="1" ref="AY59" ca="1">IFERROR(
 INDEX(FixtureModel,
  SMALL(
   IF(
    FixtureInclude="x",
    ROW(FixtureModel)-ROW(Fixtures!$B$36)
   ),
   COLUMNS($D59:AY59)
  )
 ),"")</f>
        <v/>
      </c>
      <c r="AZ59" s="566" t="str">
        <f t="array" aca="1" ref="AZ59" ca="1">IFERROR(
 INDEX(FixtureModel,
  SMALL(
   IF(
    FixtureInclude="x",
    ROW(FixtureModel)-ROW(Fixtures!$B$36)
   ),
   COLUMNS($D59:AZ59)
  )
 ),"")</f>
        <v/>
      </c>
      <c r="BA59" s="566" t="str">
        <f t="array" aca="1" ref="BA59" ca="1">IFERROR(
 INDEX(FixtureModel,
  SMALL(
   IF(
    FixtureInclude="x",
    ROW(FixtureModel)-ROW(Fixtures!$B$36)
   ),
   COLUMNS($D59:BA59)
  )
 ),"")</f>
        <v/>
      </c>
      <c r="BB59" s="566" t="str">
        <f t="array" aca="1" ref="BB59" ca="1">IFERROR(
 INDEX(FixtureModel,
  SMALL(
   IF(
    FixtureInclude="x",
    ROW(FixtureModel)-ROW(Fixtures!$B$36)
   ),
   COLUMNS($D59:BB59)
  )
 ),"")</f>
        <v/>
      </c>
      <c r="BC59" s="566" t="str">
        <f t="array" aca="1" ref="BC59" ca="1">IFERROR(
 INDEX(FixtureModel,
  SMALL(
   IF(
    FixtureInclude="x",
    ROW(FixtureModel)-ROW(Fixtures!$B$36)
   ),
   COLUMNS($D59:BC59)
  )
 ),"")</f>
        <v/>
      </c>
      <c r="BD59" s="566" t="str">
        <f t="array" aca="1" ref="BD59" ca="1">IFERROR(
 INDEX(FixtureModel,
  SMALL(
   IF(
    FixtureInclude="x",
    ROW(FixtureModel)-ROW(Fixtures!$B$36)
   ),
   COLUMNS($D59:BD59)
  )
 ),"")</f>
        <v/>
      </c>
      <c r="BE59" s="566" t="str">
        <f t="array" aca="1" ref="BE59" ca="1">IFERROR(
 INDEX(FixtureModel,
  SMALL(
   IF(
    FixtureInclude="x",
    ROW(FixtureModel)-ROW(Fixtures!$B$36)
   ),
   COLUMNS($D59:BE59)
  )
 ),"")</f>
        <v/>
      </c>
      <c r="BF59" s="566" t="str">
        <f t="array" aca="1" ref="BF59" ca="1">IFERROR(
 INDEX(FixtureModel,
  SMALL(
   IF(
    FixtureInclude="x",
    ROW(FixtureModel)-ROW(Fixtures!$B$36)
   ),
   COLUMNS($D59:BF59)
  )
 ),"")</f>
        <v/>
      </c>
      <c r="BG59" s="566" t="str">
        <f t="array" aca="1" ref="BG59" ca="1">IFERROR(
 INDEX(FixtureModel,
  SMALL(
   IF(
    FixtureInclude="x",
    ROW(FixtureModel)-ROW(Fixtures!$B$36)
   ),
   COLUMNS($D59:BG59)
  )
 ),"")</f>
        <v/>
      </c>
      <c r="BH59" s="566" t="str">
        <f t="array" aca="1" ref="BH59" ca="1">IFERROR(
 INDEX(FixtureModel,
  SMALL(
   IF(
    FixtureInclude="x",
    ROW(FixtureModel)-ROW(Fixtures!$B$36)
   ),
   COLUMNS($D59:BH59)
  )
 ),"")</f>
        <v/>
      </c>
      <c r="BI59" s="566" t="str">
        <f t="array" aca="1" ref="BI59" ca="1">IFERROR(
 INDEX(FixtureModel,
  SMALL(
   IF(
    FixtureInclude="x",
    ROW(FixtureModel)-ROW(Fixtures!$B$36)
   ),
   COLUMNS($D59:BI59)
  )
 ),"")</f>
        <v/>
      </c>
      <c r="BJ59" s="566" t="str">
        <f t="array" aca="1" ref="BJ59" ca="1">IFERROR(
 INDEX(FixtureModel,
  SMALL(
   IF(
    FixtureInclude="x",
    ROW(FixtureModel)-ROW(Fixtures!$B$36)
   ),
   COLUMNS($D59:BJ59)
  )
 ),"")</f>
        <v/>
      </c>
      <c r="BK59" s="566" t="str">
        <f t="array" aca="1" ref="BK59" ca="1">IFERROR(
 INDEX(FixtureModel,
  SMALL(
   IF(
    FixtureInclude="x",
    ROW(FixtureModel)-ROW(Fixtures!$B$36)
   ),
   COLUMNS($D59:BK59)
  )
 ),"")</f>
        <v/>
      </c>
      <c r="BL59" s="566" t="str">
        <f t="array" aca="1" ref="BL59" ca="1">IFERROR(
 INDEX(FixtureModel,
  SMALL(
   IF(
    FixtureInclude="x",
    ROW(FixtureModel)-ROW(Fixtures!$B$36)
   ),
   COLUMNS($D59:BL59)
  )
 ),"")</f>
        <v/>
      </c>
      <c r="BM59" s="566" t="str">
        <f t="array" aca="1" ref="BM59" ca="1">IFERROR(
 INDEX(FixtureModel,
  SMALL(
   IF(
    FixtureInclude="x",
    ROW(FixtureModel)-ROW(Fixtures!$B$36)
   ),
   COLUMNS($D59:BM59)
  )
 ),"")</f>
        <v/>
      </c>
      <c r="BN59" s="566" t="str">
        <f t="array" aca="1" ref="BN59" ca="1">IFERROR(
 INDEX(FixtureModel,
  SMALL(
   IF(
    FixtureInclude="x",
    ROW(FixtureModel)-ROW(Fixtures!$B$36)
   ),
   COLUMNS($D59:BN59)
  )
 ),"")</f>
        <v/>
      </c>
      <c r="BO59" s="566" t="str">
        <f t="array" aca="1" ref="BO59" ca="1">IFERROR(
 INDEX(FixtureModel,
  SMALL(
   IF(
    FixtureInclude="x",
    ROW(FixtureModel)-ROW(Fixtures!$B$36)
   ),
   COLUMNS($D59:BO59)
  )
 ),"")</f>
        <v/>
      </c>
      <c r="BP59" s="566" t="str">
        <f t="array" aca="1" ref="BP59" ca="1">IFERROR(
 INDEX(FixtureModel,
  SMALL(
   IF(
    FixtureInclude="x",
    ROW(FixtureModel)-ROW(Fixtures!$B$36)
   ),
   COLUMNS($D59:BP59)
  )
 ),"")</f>
        <v/>
      </c>
      <c r="BQ59" s="566" t="str">
        <f t="array" aca="1" ref="BQ59" ca="1">IFERROR(
 INDEX(FixtureModel,
  SMALL(
   IF(
    FixtureInclude="x",
    ROW(FixtureModel)-ROW(Fixtures!$B$36)
   ),
   COLUMNS($D59:BQ59)
  )
 ),"")</f>
        <v/>
      </c>
      <c r="BR59" s="566" t="str">
        <f t="array" aca="1" ref="BR59" ca="1">IFERROR(
 INDEX(FixtureModel,
  SMALL(
   IF(
    FixtureInclude="x",
    ROW(FixtureModel)-ROW(Fixtures!$B$36)
   ),
   COLUMNS($D59:BR59)
  )
 ),"")</f>
        <v/>
      </c>
      <c r="BS59" s="566" t="str">
        <f t="array" aca="1" ref="BS59" ca="1">IFERROR(
 INDEX(FixtureModel,
  SMALL(
   IF(
    FixtureInclude="x",
    ROW(FixtureModel)-ROW(Fixtures!$B$36)
   ),
   COLUMNS($D59:BS59)
  )
 ),"")</f>
        <v/>
      </c>
      <c r="BT59" s="566" t="str">
        <f t="array" aca="1" ref="BT59" ca="1">IFERROR(
 INDEX(FixtureModel,
  SMALL(
   IF(
    FixtureInclude="x",
    ROW(FixtureModel)-ROW(Fixtures!$B$36)
   ),
   COLUMNS($D59:BT59)
  )
 ),"")</f>
        <v/>
      </c>
      <c r="BU59" s="566" t="str">
        <f t="array" aca="1" ref="BU59" ca="1">IFERROR(
 INDEX(FixtureModel,
  SMALL(
   IF(
    FixtureInclude="x",
    ROW(FixtureModel)-ROW(Fixtures!$B$36)
   ),
   COLUMNS($D59:BU59)
  )
 ),"")</f>
        <v/>
      </c>
      <c r="BV59" s="566" t="str">
        <f t="array" aca="1" ref="BV59" ca="1">IFERROR(
 INDEX(FixtureModel,
  SMALL(
   IF(
    FixtureInclude="x",
    ROW(FixtureModel)-ROW(Fixtures!$B$36)
   ),
   COLUMNS($D59:BV59)
  )
 ),"")</f>
        <v/>
      </c>
      <c r="BW59" s="566" t="str">
        <f t="array" aca="1" ref="BW59" ca="1">IFERROR(
 INDEX(FixtureModel,
  SMALL(
   IF(
    FixtureInclude="x",
    ROW(FixtureModel)-ROW(Fixtures!$B$36)
   ),
   COLUMNS($D59:BW59)
  )
 ),"")</f>
        <v/>
      </c>
      <c r="BX59" s="566" t="str">
        <f t="array" aca="1" ref="BX59" ca="1">IFERROR(
 INDEX(FixtureModel,
  SMALL(
   IF(
    FixtureInclude="x",
    ROW(FixtureModel)-ROW(Fixtures!$B$36)
   ),
   COLUMNS($D59:BX59)
  )
 ),"")</f>
        <v/>
      </c>
      <c r="BY59" s="566" t="str">
        <f t="array" aca="1" ref="BY59" ca="1">IFERROR(
 INDEX(FixtureModel,
  SMALL(
   IF(
    FixtureInclude="x",
    ROW(FixtureModel)-ROW(Fixtures!$B$36)
   ),
   COLUMNS($D59:BY59)
  )
 ),"")</f>
        <v/>
      </c>
      <c r="BZ59" s="566" t="str">
        <f t="array" aca="1" ref="BZ59" ca="1">IFERROR(
 INDEX(FixtureModel,
  SMALL(
   IF(
    FixtureInclude="x",
    ROW(FixtureModel)-ROW(Fixtures!$B$36)
   ),
   COLUMNS($D59:BZ59)
  )
 ),"")</f>
        <v/>
      </c>
      <c r="CA59" s="566" t="str">
        <f t="array" aca="1" ref="CA59" ca="1">IFERROR(
 INDEX(FixtureModel,
  SMALL(
   IF(
    FixtureInclude="x",
    ROW(FixtureModel)-ROW(Fixtures!$B$36)
   ),
   COLUMNS($D59:CA59)
  )
 ),"")</f>
        <v/>
      </c>
      <c r="CB59" s="566" t="str">
        <f t="array" aca="1" ref="CB59" ca="1">IFERROR(
 INDEX(FixtureModel,
  SMALL(
   IF(
    FixtureInclude="x",
    ROW(FixtureModel)-ROW(Fixtures!$B$36)
   ),
   COLUMNS($D59:CB59)
  )
 ),"")</f>
        <v/>
      </c>
      <c r="CC59" s="566" t="str">
        <f t="array" aca="1" ref="CC59" ca="1">IFERROR(
 INDEX(FixtureModel,
  SMALL(
   IF(
    FixtureInclude="x",
    ROW(FixtureModel)-ROW(Fixtures!$B$36)
   ),
   COLUMNS($D59:CC59)
  )
 ),"")</f>
        <v/>
      </c>
      <c r="CD59" s="566" t="str">
        <f t="array" aca="1" ref="CD59" ca="1">IFERROR(
 INDEX(FixtureModel,
  SMALL(
   IF(
    FixtureInclude="x",
    ROW(FixtureModel)-ROW(Fixtures!$B$36)
   ),
   COLUMNS($D59:CD59)
  )
 ),"")</f>
        <v/>
      </c>
      <c r="CE59" s="566" t="str">
        <f t="array" aca="1" ref="CE59" ca="1">IFERROR(
 INDEX(FixtureModel,
  SMALL(
   IF(
    FixtureInclude="x",
    ROW(FixtureModel)-ROW(Fixtures!$B$36)
   ),
   COLUMNS($D59:CE59)
  )
 ),"")</f>
        <v/>
      </c>
      <c r="CF59" s="566" t="str">
        <f t="array" aca="1" ref="CF59" ca="1">IFERROR(
 INDEX(FixtureModel,
  SMALL(
   IF(
    FixtureInclude="x",
    ROW(FixtureModel)-ROW(Fixtures!$B$36)
   ),
   COLUMNS($D59:CF59)
  )
 ),"")</f>
        <v/>
      </c>
      <c r="CG59" s="566" t="str">
        <f t="array" aca="1" ref="CG59" ca="1">IFERROR(
 INDEX(FixtureModel,
  SMALL(
   IF(
    FixtureInclude="x",
    ROW(FixtureModel)-ROW(Fixtures!$B$36)
   ),
   COLUMNS($D59:CG59)
  )
 ),"")</f>
        <v/>
      </c>
      <c r="CH59" s="566" t="str">
        <f t="array" aca="1" ref="CH59" ca="1">IFERROR(
 INDEX(FixtureModel,
  SMALL(
   IF(
    FixtureInclude="x",
    ROW(FixtureModel)-ROW(Fixtures!$B$36)
   ),
   COLUMNS($D59:CH59)
  )
 ),"")</f>
        <v/>
      </c>
      <c r="CI59" s="566" t="str">
        <f t="array" aca="1" ref="CI59" ca="1">IFERROR(
 INDEX(FixtureModel,
  SMALL(
   IF(
    FixtureInclude="x",
    ROW(FixtureModel)-ROW(Fixtures!$B$36)
   ),
   COLUMNS($D59:CI59)
  )
 ),"")</f>
        <v/>
      </c>
      <c r="CJ59" s="566" t="str">
        <f t="array" aca="1" ref="CJ59" ca="1">IFERROR(
 INDEX(FixtureModel,
  SMALL(
   IF(
    FixtureInclude="x",
    ROW(FixtureModel)-ROW(Fixtures!$B$36)
   ),
   COLUMNS($D59:CJ59)
  )
 ),"")</f>
        <v/>
      </c>
      <c r="CK59" s="566" t="str">
        <f t="array" aca="1" ref="CK59" ca="1">IFERROR(
 INDEX(FixtureModel,
  SMALL(
   IF(
    FixtureInclude="x",
    ROW(FixtureModel)-ROW(Fixtures!$B$36)
   ),
   COLUMNS($D59:CK59)
  )
 ),"")</f>
        <v/>
      </c>
      <c r="CL59" s="566" t="str">
        <f t="array" aca="1" ref="CL59" ca="1">IFERROR(
 INDEX(FixtureModel,
  SMALL(
   IF(
    FixtureInclude="x",
    ROW(FixtureModel)-ROW(Fixtures!$B$36)
   ),
   COLUMNS($D59:CL59)
  )
 ),"")</f>
        <v/>
      </c>
      <c r="CM59" s="566" t="str">
        <f t="array" aca="1" ref="CM59" ca="1">IFERROR(
 INDEX(FixtureModel,
  SMALL(
   IF(
    FixtureInclude="x",
    ROW(FixtureModel)-ROW(Fixtures!$B$36)
   ),
   COLUMNS($D59:CM59)
  )
 ),"")</f>
        <v/>
      </c>
      <c r="CN59" s="566" t="str">
        <f t="array" aca="1" ref="CN59" ca="1">IFERROR(
 INDEX(FixtureModel,
  SMALL(
   IF(
    FixtureInclude="x",
    ROW(FixtureModel)-ROW(Fixtures!$B$36)
   ),
   COLUMNS($D59:CN59)
  )
 ),"")</f>
        <v/>
      </c>
      <c r="CO59" s="566" t="str">
        <f t="array" aca="1" ref="CO59" ca="1">IFERROR(
 INDEX(FixtureModel,
  SMALL(
   IF(
    FixtureInclude="x",
    ROW(FixtureModel)-ROW(Fixtures!$B$36)
   ),
   COLUMNS($D59:CO59)
  )
 ),"")</f>
        <v/>
      </c>
      <c r="CP59" s="566" t="str">
        <f t="array" aca="1" ref="CP59" ca="1">IFERROR(
 INDEX(FixtureModel,
  SMALL(
   IF(
    FixtureInclude="x",
    ROW(FixtureModel)-ROW(Fixtures!$B$36)
   ),
   COLUMNS($D59:CP59)
  )
 ),"")</f>
        <v/>
      </c>
      <c r="CQ59" s="566" t="str">
        <f t="array" aca="1" ref="CQ59" ca="1">IFERROR(
 INDEX(FixtureModel,
  SMALL(
   IF(
    FixtureInclude="x",
    ROW(FixtureModel)-ROW(Fixtures!$B$36)
   ),
   COLUMNS($D59:CQ59)
  )
 ),"")</f>
        <v/>
      </c>
      <c r="CR59" s="566" t="str">
        <f t="array" aca="1" ref="CR59" ca="1">IFERROR(
 INDEX(FixtureModel,
  SMALL(
   IF(
    FixtureInclude="x",
    ROW(FixtureModel)-ROW(Fixtures!$B$36)
   ),
   COLUMNS($D59:CR59)
  )
 ),"")</f>
        <v/>
      </c>
      <c r="CS59" s="566" t="str">
        <f t="array" aca="1" ref="CS59" ca="1">IFERROR(
 INDEX(FixtureModel,
  SMALL(
   IF(
    FixtureInclude="x",
    ROW(FixtureModel)-ROW(Fixtures!$B$36)
   ),
   COLUMNS($D59:CS59)
  )
 ),"")</f>
        <v/>
      </c>
      <c r="CT59" s="566" t="str">
        <f t="array" aca="1" ref="CT59" ca="1">IFERROR(
 INDEX(FixtureModel,
  SMALL(
   IF(
    FixtureInclude="x",
    ROW(FixtureModel)-ROW(Fixtures!$B$36)
   ),
   COLUMNS($D59:CT59)
  )
 ),"")</f>
        <v/>
      </c>
      <c r="CU59" s="566" t="str">
        <f t="array" aca="1" ref="CU59" ca="1">IFERROR(
 INDEX(FixtureModel,
  SMALL(
   IF(
    FixtureInclude="x",
    ROW(FixtureModel)-ROW(Fixtures!$B$36)
   ),
   COLUMNS($D59:CU59)
  )
 ),"")</f>
        <v/>
      </c>
      <c r="CV59" s="566" t="str">
        <f t="array" aca="1" ref="CV59" ca="1">IFERROR(
 INDEX(FixtureModel,
  SMALL(
   IF(
    FixtureInclude="x",
    ROW(FixtureModel)-ROW(Fixtures!$B$36)
   ),
   COLUMNS($D59:CV59)
  )
 ),"")</f>
        <v/>
      </c>
      <c r="CW59" s="566" t="str">
        <f t="array" aca="1" ref="CW59" ca="1">IFERROR(
 INDEX(FixtureModel,
  SMALL(
   IF(
    FixtureInclude="x",
    ROW(FixtureModel)-ROW(Fixtures!$B$36)
   ),
   COLUMNS($D59:CW59)
  )
 ),"")</f>
        <v/>
      </c>
      <c r="CX59" s="566" t="str">
        <f t="array" aca="1" ref="CX59" ca="1">IFERROR(
 INDEX(FixtureModel,
  SMALL(
   IF(
    FixtureInclude="x",
    ROW(FixtureModel)-ROW(Fixtures!$B$36)
   ),
   COLUMNS($D59:CX59)
  )
 ),"")</f>
        <v/>
      </c>
      <c r="CY59" s="566" t="str">
        <f t="array" aca="1" ref="CY59" ca="1">IFERROR(
 INDEX(FixtureModel,
  SMALL(
   IF(
    FixtureInclude="x",
    ROW(FixtureModel)-ROW(Fixtures!$B$36)
   ),
   COLUMNS($D59:CY59)
  )
 ),"")</f>
        <v/>
      </c>
      <c r="CZ59" s="566" t="str">
        <f t="array" aca="1" ref="CZ59" ca="1">IFERROR(
 INDEX(FixtureModel,
  SMALL(
   IF(
    FixtureInclude="x",
    ROW(FixtureModel)-ROW(Fixtures!$B$36)
   ),
   COLUMNS($D59:CZ59)
  )
 ),"")</f>
        <v/>
      </c>
      <c r="DA59" s="566" t="str">
        <f t="array" aca="1" ref="DA59" ca="1">IFERROR(
 INDEX(FixtureModel,
  SMALL(
   IF(
    FixtureInclude="x",
    ROW(FixtureModel)-ROW(Fixtures!$B$36)
   ),
   COLUMNS($D59:DA59)
  )
 ),"")</f>
        <v/>
      </c>
      <c r="DB59" s="566" t="str">
        <f t="array" aca="1" ref="DB59" ca="1">IFERROR(
 INDEX(FixtureModel,
  SMALL(
   IF(
    FixtureInclude="x",
    ROW(FixtureModel)-ROW(Fixtures!$B$36)
   ),
   COLUMNS($D59:DB59)
  )
 ),"")</f>
        <v/>
      </c>
      <c r="DC59" s="566" t="str">
        <f t="array" aca="1" ref="DC59" ca="1">IFERROR(
 INDEX(FixtureModel,
  SMALL(
   IF(
    FixtureInclude="x",
    ROW(FixtureModel)-ROW(Fixtures!$B$36)
   ),
   COLUMNS($D59:DC59)
  )
 ),"")</f>
        <v/>
      </c>
      <c r="DD59" s="566" t="str">
        <f t="array" aca="1" ref="DD59" ca="1">IFERROR(
 INDEX(FixtureModel,
  SMALL(
   IF(
    FixtureInclude="x",
    ROW(FixtureModel)-ROW(Fixtures!$B$36)
   ),
   COLUMNS($D59:DD59)
  )
 ),"")</f>
        <v/>
      </c>
      <c r="DE59" s="566" t="str">
        <f t="array" aca="1" ref="DE59" ca="1">IFERROR(
 INDEX(FixtureModel,
  SMALL(
   IF(
    FixtureInclude="x",
    ROW(FixtureModel)-ROW(Fixtures!$B$36)
   ),
   COLUMNS($D59:DE59)
  )
 ),"")</f>
        <v/>
      </c>
      <c r="DF59" s="566" t="str">
        <f t="array" aca="1" ref="DF59" ca="1">IFERROR(
 INDEX(FixtureModel,
  SMALL(
   IF(
    FixtureInclude="x",
    ROW(FixtureModel)-ROW(Fixtures!$B$36)
   ),
   COLUMNS($D59:DF59)
  )
 ),"")</f>
        <v/>
      </c>
      <c r="DG59" s="566" t="str">
        <f t="array" aca="1" ref="DG59" ca="1">IFERROR(
 INDEX(FixtureModel,
  SMALL(
   IF(
    FixtureInclude="x",
    ROW(FixtureModel)-ROW(Fixtures!$B$36)
   ),
   COLUMNS($D59:DG59)
  )
 ),"")</f>
        <v/>
      </c>
      <c r="DH59" s="566" t="str">
        <f t="array" aca="1" ref="DH59" ca="1">IFERROR(
 INDEX(FixtureModel,
  SMALL(
   IF(
    FixtureInclude="x",
    ROW(FixtureModel)-ROW(Fixtures!$B$36)
   ),
   COLUMNS($D59:DH59)
  )
 ),"")</f>
        <v/>
      </c>
    </row>
    <row r="60" spans="1:112">
      <c r="B60" s="565" t="str">
        <f>Fixtures!E20</f>
        <v>Distribution Type</v>
      </c>
      <c r="C60" s="566" t="str">
        <f>Fixtures!F20</f>
        <v>TYPE II, MEDIUM, BUG RATING: B2 - U0 - G3</v>
      </c>
      <c r="D60" s="566" t="str">
        <f t="array" aca="1" ref="D60" ca="1">IFERROR(
 INDEX(FixtureDist,
  SMALL(
   IF(
    FixtureInclude="x",
    ROW(FixtureDist)-ROW(Fixtures!$B$36)
   ),
   COLUMNS($D60:D60)
  )
 ),"")</f>
        <v>TYPE II, MEDIUM, BUG RATING: B2 - U0 - G3</v>
      </c>
      <c r="E60" s="566" t="str">
        <f t="array" aca="1" ref="E60" ca="1">IFERROR(
 INDEX(FixtureDist,
  SMALL(
   IF(
    FixtureInclude="x",
    ROW(FixtureDist)-ROW(Fixtures!$B$36)
   ),
   COLUMNS($D60:E60)
  )
 ),"")</f>
        <v>TYPE II, MEDIUM, BUG RATING: B2 - U0 - G3</v>
      </c>
      <c r="F60" s="566" t="str">
        <f t="array" aca="1" ref="F60" ca="1">IFERROR(
 INDEX(FixtureDist,
  SMALL(
   IF(
    FixtureInclude="x",
    ROW(FixtureDist)-ROW(Fixtures!$B$36)
   ),
   COLUMNS($D60:F60)
  )
 ),"")</f>
        <v/>
      </c>
      <c r="G60" s="566" t="str">
        <f t="array" aca="1" ref="G60" ca="1">IFERROR(
 INDEX(FixtureDist,
  SMALL(
   IF(
    FixtureInclude="x",
    ROW(FixtureDist)-ROW(Fixtures!$B$36)
   ),
   COLUMNS($D60:G60)
  )
 ),"")</f>
        <v/>
      </c>
      <c r="H60" s="566" t="str">
        <f t="array" aca="1" ref="H60" ca="1">IFERROR(
 INDEX(FixtureDist,
  SMALL(
   IF(
    FixtureInclude="x",
    ROW(FixtureDist)-ROW(Fixtures!$B$36)
   ),
   COLUMNS($D60:H60)
  )
 ),"")</f>
        <v/>
      </c>
      <c r="I60" s="566" t="str">
        <f t="array" aca="1" ref="I60" ca="1">IFERROR(
 INDEX(FixtureDist,
  SMALL(
   IF(
    FixtureInclude="x",
    ROW(FixtureDist)-ROW(Fixtures!$B$36)
   ),
   COLUMNS($D60:I60)
  )
 ),"")</f>
        <v/>
      </c>
      <c r="J60" s="566" t="str">
        <f t="array" aca="1" ref="J60" ca="1">IFERROR(
 INDEX(FixtureDist,
  SMALL(
   IF(
    FixtureInclude="x",
    ROW(FixtureDist)-ROW(Fixtures!$B$36)
   ),
   COLUMNS($D60:J60)
  )
 ),"")</f>
        <v/>
      </c>
      <c r="K60" s="566" t="str">
        <f t="array" aca="1" ref="K60" ca="1">IFERROR(
 INDEX(FixtureDist,
  SMALL(
   IF(
    FixtureInclude="x",
    ROW(FixtureDist)-ROW(Fixtures!$B$36)
   ),
   COLUMNS($D60:K60)
  )
 ),"")</f>
        <v/>
      </c>
      <c r="L60" s="566" t="str">
        <f t="array" aca="1" ref="L60" ca="1">IFERROR(
 INDEX(FixtureDist,
  SMALL(
   IF(
    FixtureInclude="x",
    ROW(FixtureDist)-ROW(Fixtures!$B$36)
   ),
   COLUMNS($D60:L60)
  )
 ),"")</f>
        <v/>
      </c>
      <c r="M60" s="566" t="str">
        <f t="array" aca="1" ref="M60" ca="1">IFERROR(
 INDEX(FixtureDist,
  SMALL(
   IF(
    FixtureInclude="x",
    ROW(FixtureDist)-ROW(Fixtures!$B$36)
   ),
   COLUMNS($D60:M60)
  )
 ),"")</f>
        <v/>
      </c>
      <c r="N60" s="566" t="str">
        <f t="array" aca="1" ref="N60" ca="1">IFERROR(
 INDEX(FixtureDist,
  SMALL(
   IF(
    FixtureInclude="x",
    ROW(FixtureDist)-ROW(Fixtures!$B$36)
   ),
   COLUMNS($D60:N60)
  )
 ),"")</f>
        <v/>
      </c>
      <c r="O60" s="566" t="str">
        <f t="array" aca="1" ref="O60" ca="1">IFERROR(
 INDEX(FixtureDist,
  SMALL(
   IF(
    FixtureInclude="x",
    ROW(FixtureDist)-ROW(Fixtures!$B$36)
   ),
   COLUMNS($D60:O60)
  )
 ),"")</f>
        <v/>
      </c>
      <c r="P60" s="566" t="str">
        <f t="array" aca="1" ref="P60" ca="1">IFERROR(
 INDEX(FixtureDist,
  SMALL(
   IF(
    FixtureInclude="x",
    ROW(FixtureDist)-ROW(Fixtures!$B$36)
   ),
   COLUMNS($D60:P60)
  )
 ),"")</f>
        <v/>
      </c>
      <c r="Q60" s="566" t="str">
        <f t="array" aca="1" ref="Q60" ca="1">IFERROR(
 INDEX(FixtureDist,
  SMALL(
   IF(
    FixtureInclude="x",
    ROW(FixtureDist)-ROW(Fixtures!$B$36)
   ),
   COLUMNS($D60:Q60)
  )
 ),"")</f>
        <v/>
      </c>
      <c r="R60" s="566" t="str">
        <f t="array" aca="1" ref="R60" ca="1">IFERROR(
 INDEX(FixtureDist,
  SMALL(
   IF(
    FixtureInclude="x",
    ROW(FixtureDist)-ROW(Fixtures!$B$36)
   ),
   COLUMNS($D60:R60)
  )
 ),"")</f>
        <v/>
      </c>
      <c r="S60" s="566" t="str">
        <f t="array" aca="1" ref="S60" ca="1">IFERROR(
 INDEX(FixtureDist,
  SMALL(
   IF(
    FixtureInclude="x",
    ROW(FixtureDist)-ROW(Fixtures!$B$36)
   ),
   COLUMNS($D60:S60)
  )
 ),"")</f>
        <v/>
      </c>
      <c r="T60" s="566" t="str">
        <f t="array" aca="1" ref="T60" ca="1">IFERROR(
 INDEX(FixtureDist,
  SMALL(
   IF(
    FixtureInclude="x",
    ROW(FixtureDist)-ROW(Fixtures!$B$36)
   ),
   COLUMNS($D60:T60)
  )
 ),"")</f>
        <v/>
      </c>
      <c r="U60" s="566" t="str">
        <f t="array" aca="1" ref="U60" ca="1">IFERROR(
 INDEX(FixtureDist,
  SMALL(
   IF(
    FixtureInclude="x",
    ROW(FixtureDist)-ROW(Fixtures!$B$36)
   ),
   COLUMNS($D60:U60)
  )
 ),"")</f>
        <v/>
      </c>
      <c r="V60" s="566" t="str">
        <f t="array" aca="1" ref="V60" ca="1">IFERROR(
 INDEX(FixtureDist,
  SMALL(
   IF(
    FixtureInclude="x",
    ROW(FixtureDist)-ROW(Fixtures!$B$36)
   ),
   COLUMNS($D60:V60)
  )
 ),"")</f>
        <v/>
      </c>
      <c r="W60" s="566" t="str">
        <f t="array" aca="1" ref="W60" ca="1">IFERROR(
 INDEX(FixtureDist,
  SMALL(
   IF(
    FixtureInclude="x",
    ROW(FixtureDist)-ROW(Fixtures!$B$36)
   ),
   COLUMNS($D60:W60)
  )
 ),"")</f>
        <v/>
      </c>
      <c r="X60" s="566" t="str">
        <f t="array" aca="1" ref="X60" ca="1">IFERROR(
 INDEX(FixtureDist,
  SMALL(
   IF(
    FixtureInclude="x",
    ROW(FixtureDist)-ROW(Fixtures!$B$36)
   ),
   COLUMNS($D60:X60)
  )
 ),"")</f>
        <v/>
      </c>
      <c r="Y60" s="566" t="str">
        <f t="array" aca="1" ref="Y60" ca="1">IFERROR(
 INDEX(FixtureDist,
  SMALL(
   IF(
    FixtureInclude="x",
    ROW(FixtureDist)-ROW(Fixtures!$B$36)
   ),
   COLUMNS($D60:Y60)
  )
 ),"")</f>
        <v/>
      </c>
      <c r="Z60" s="566" t="str">
        <f t="array" aca="1" ref="Z60" ca="1">IFERROR(
 INDEX(FixtureDist,
  SMALL(
   IF(
    FixtureInclude="x",
    ROW(FixtureDist)-ROW(Fixtures!$B$36)
   ),
   COLUMNS($D60:Z60)
  )
 ),"")</f>
        <v/>
      </c>
      <c r="AA60" s="566" t="str">
        <f t="array" aca="1" ref="AA60" ca="1">IFERROR(
 INDEX(FixtureDist,
  SMALL(
   IF(
    FixtureInclude="x",
    ROW(FixtureDist)-ROW(Fixtures!$B$36)
   ),
   COLUMNS($D60:AA60)
  )
 ),"")</f>
        <v/>
      </c>
      <c r="AB60" s="566" t="str">
        <f t="array" aca="1" ref="AB60" ca="1">IFERROR(
 INDEX(FixtureDist,
  SMALL(
   IF(
    FixtureInclude="x",
    ROW(FixtureDist)-ROW(Fixtures!$B$36)
   ),
   COLUMNS($D60:AB60)
  )
 ),"")</f>
        <v/>
      </c>
      <c r="AC60" s="566" t="str">
        <f t="array" aca="1" ref="AC60" ca="1">IFERROR(
 INDEX(FixtureDist,
  SMALL(
   IF(
    FixtureInclude="x",
    ROW(FixtureDist)-ROW(Fixtures!$B$36)
   ),
   COLUMNS($D60:AC60)
  )
 ),"")</f>
        <v/>
      </c>
      <c r="AD60" s="566" t="str">
        <f t="array" aca="1" ref="AD60" ca="1">IFERROR(
 INDEX(FixtureDist,
  SMALL(
   IF(
    FixtureInclude="x",
    ROW(FixtureDist)-ROW(Fixtures!$B$36)
   ),
   COLUMNS($D60:AD60)
  )
 ),"")</f>
        <v/>
      </c>
      <c r="AE60" s="566" t="str">
        <f t="array" aca="1" ref="AE60" ca="1">IFERROR(
 INDEX(FixtureDist,
  SMALL(
   IF(
    FixtureInclude="x",
    ROW(FixtureDist)-ROW(Fixtures!$B$36)
   ),
   COLUMNS($D60:AE60)
  )
 ),"")</f>
        <v/>
      </c>
      <c r="AF60" s="566" t="str">
        <f t="array" aca="1" ref="AF60" ca="1">IFERROR(
 INDEX(FixtureDist,
  SMALL(
   IF(
    FixtureInclude="x",
    ROW(FixtureDist)-ROW(Fixtures!$B$36)
   ),
   COLUMNS($D60:AF60)
  )
 ),"")</f>
        <v/>
      </c>
      <c r="AG60" s="566" t="str">
        <f t="array" aca="1" ref="AG60" ca="1">IFERROR(
 INDEX(FixtureDist,
  SMALL(
   IF(
    FixtureInclude="x",
    ROW(FixtureDist)-ROW(Fixtures!$B$36)
   ),
   COLUMNS($D60:AG60)
  )
 ),"")</f>
        <v/>
      </c>
      <c r="AH60" s="566" t="str">
        <f t="array" aca="1" ref="AH60" ca="1">IFERROR(
 INDEX(FixtureDist,
  SMALL(
   IF(
    FixtureInclude="x",
    ROW(FixtureDist)-ROW(Fixtures!$B$36)
   ),
   COLUMNS($D60:AH60)
  )
 ),"")</f>
        <v/>
      </c>
      <c r="AI60" s="566" t="str">
        <f t="array" aca="1" ref="AI60" ca="1">IFERROR(
 INDEX(FixtureDist,
  SMALL(
   IF(
    FixtureInclude="x",
    ROW(FixtureDist)-ROW(Fixtures!$B$36)
   ),
   COLUMNS($D60:AI60)
  )
 ),"")</f>
        <v/>
      </c>
      <c r="AJ60" s="566" t="str">
        <f t="array" aca="1" ref="AJ60" ca="1">IFERROR(
 INDEX(FixtureDist,
  SMALL(
   IF(
    FixtureInclude="x",
    ROW(FixtureDist)-ROW(Fixtures!$B$36)
   ),
   COLUMNS($D60:AJ60)
  )
 ),"")</f>
        <v/>
      </c>
      <c r="AK60" s="566" t="str">
        <f t="array" aca="1" ref="AK60" ca="1">IFERROR(
 INDEX(FixtureDist,
  SMALL(
   IF(
    FixtureInclude="x",
    ROW(FixtureDist)-ROW(Fixtures!$B$36)
   ),
   COLUMNS($D60:AK60)
  )
 ),"")</f>
        <v/>
      </c>
      <c r="AL60" s="566" t="str">
        <f t="array" aca="1" ref="AL60" ca="1">IFERROR(
 INDEX(FixtureDist,
  SMALL(
   IF(
    FixtureInclude="x",
    ROW(FixtureDist)-ROW(Fixtures!$B$36)
   ),
   COLUMNS($D60:AL60)
  )
 ),"")</f>
        <v/>
      </c>
      <c r="AM60" s="566" t="str">
        <f t="array" aca="1" ref="AM60" ca="1">IFERROR(
 INDEX(FixtureDist,
  SMALL(
   IF(
    FixtureInclude="x",
    ROW(FixtureDist)-ROW(Fixtures!$B$36)
   ),
   COLUMNS($D60:AM60)
  )
 ),"")</f>
        <v/>
      </c>
      <c r="AN60" s="566" t="str">
        <f t="array" aca="1" ref="AN60" ca="1">IFERROR(
 INDEX(FixtureDist,
  SMALL(
   IF(
    FixtureInclude="x",
    ROW(FixtureDist)-ROW(Fixtures!$B$36)
   ),
   COLUMNS($D60:AN60)
  )
 ),"")</f>
        <v/>
      </c>
      <c r="AO60" s="566" t="str">
        <f t="array" aca="1" ref="AO60" ca="1">IFERROR(
 INDEX(FixtureDist,
  SMALL(
   IF(
    FixtureInclude="x",
    ROW(FixtureDist)-ROW(Fixtures!$B$36)
   ),
   COLUMNS($D60:AO60)
  )
 ),"")</f>
        <v/>
      </c>
      <c r="AP60" s="566" t="str">
        <f t="array" aca="1" ref="AP60" ca="1">IFERROR(
 INDEX(FixtureDist,
  SMALL(
   IF(
    FixtureInclude="x",
    ROW(FixtureDist)-ROW(Fixtures!$B$36)
   ),
   COLUMNS($D60:AP60)
  )
 ),"")</f>
        <v/>
      </c>
      <c r="AQ60" s="566" t="str">
        <f t="array" aca="1" ref="AQ60" ca="1">IFERROR(
 INDEX(FixtureDist,
  SMALL(
   IF(
    FixtureInclude="x",
    ROW(FixtureDist)-ROW(Fixtures!$B$36)
   ),
   COLUMNS($D60:AQ60)
  )
 ),"")</f>
        <v/>
      </c>
      <c r="AR60" s="566" t="str">
        <f t="array" aca="1" ref="AR60" ca="1">IFERROR(
 INDEX(FixtureDist,
  SMALL(
   IF(
    FixtureInclude="x",
    ROW(FixtureDist)-ROW(Fixtures!$B$36)
   ),
   COLUMNS($D60:AR60)
  )
 ),"")</f>
        <v/>
      </c>
      <c r="AS60" s="566" t="str">
        <f t="array" aca="1" ref="AS60" ca="1">IFERROR(
 INDEX(FixtureDist,
  SMALL(
   IF(
    FixtureInclude="x",
    ROW(FixtureDist)-ROW(Fixtures!$B$36)
   ),
   COLUMNS($D60:AS60)
  )
 ),"")</f>
        <v/>
      </c>
      <c r="AT60" s="566" t="str">
        <f t="array" aca="1" ref="AT60" ca="1">IFERROR(
 INDEX(FixtureDist,
  SMALL(
   IF(
    FixtureInclude="x",
    ROW(FixtureDist)-ROW(Fixtures!$B$36)
   ),
   COLUMNS($D60:AT60)
  )
 ),"")</f>
        <v/>
      </c>
      <c r="AU60" s="566" t="str">
        <f t="array" aca="1" ref="AU60" ca="1">IFERROR(
 INDEX(FixtureDist,
  SMALL(
   IF(
    FixtureInclude="x",
    ROW(FixtureDist)-ROW(Fixtures!$B$36)
   ),
   COLUMNS($D60:AU60)
  )
 ),"")</f>
        <v/>
      </c>
      <c r="AV60" s="566" t="str">
        <f t="array" aca="1" ref="AV60" ca="1">IFERROR(
 INDEX(FixtureDist,
  SMALL(
   IF(
    FixtureInclude="x",
    ROW(FixtureDist)-ROW(Fixtures!$B$36)
   ),
   COLUMNS($D60:AV60)
  )
 ),"")</f>
        <v/>
      </c>
      <c r="AW60" s="566" t="str">
        <f t="array" aca="1" ref="AW60" ca="1">IFERROR(
 INDEX(FixtureDist,
  SMALL(
   IF(
    FixtureInclude="x",
    ROW(FixtureDist)-ROW(Fixtures!$B$36)
   ),
   COLUMNS($D60:AW60)
  )
 ),"")</f>
        <v/>
      </c>
      <c r="AX60" s="566" t="str">
        <f t="array" aca="1" ref="AX60" ca="1">IFERROR(
 INDEX(FixtureDist,
  SMALL(
   IF(
    FixtureInclude="x",
    ROW(FixtureDist)-ROW(Fixtures!$B$36)
   ),
   COLUMNS($D60:AX60)
  )
 ),"")</f>
        <v/>
      </c>
      <c r="AY60" s="566" t="str">
        <f t="array" aca="1" ref="AY60" ca="1">IFERROR(
 INDEX(FixtureDist,
  SMALL(
   IF(
    FixtureInclude="x",
    ROW(FixtureDist)-ROW(Fixtures!$B$36)
   ),
   COLUMNS($D60:AY60)
  )
 ),"")</f>
        <v/>
      </c>
      <c r="AZ60" s="566" t="str">
        <f t="array" aca="1" ref="AZ60" ca="1">IFERROR(
 INDEX(FixtureDist,
  SMALL(
   IF(
    FixtureInclude="x",
    ROW(FixtureDist)-ROW(Fixtures!$B$36)
   ),
   COLUMNS($D60:AZ60)
  )
 ),"")</f>
        <v/>
      </c>
      <c r="BA60" s="566" t="str">
        <f t="array" aca="1" ref="BA60" ca="1">IFERROR(
 INDEX(FixtureDist,
  SMALL(
   IF(
    FixtureInclude="x",
    ROW(FixtureDist)-ROW(Fixtures!$B$36)
   ),
   COLUMNS($D60:BA60)
  )
 ),"")</f>
        <v/>
      </c>
      <c r="BB60" s="566" t="str">
        <f t="array" aca="1" ref="BB60" ca="1">IFERROR(
 INDEX(FixtureDist,
  SMALL(
   IF(
    FixtureInclude="x",
    ROW(FixtureDist)-ROW(Fixtures!$B$36)
   ),
   COLUMNS($D60:BB60)
  )
 ),"")</f>
        <v/>
      </c>
      <c r="BC60" s="566" t="str">
        <f t="array" aca="1" ref="BC60" ca="1">IFERROR(
 INDEX(FixtureDist,
  SMALL(
   IF(
    FixtureInclude="x",
    ROW(FixtureDist)-ROW(Fixtures!$B$36)
   ),
   COLUMNS($D60:BC60)
  )
 ),"")</f>
        <v/>
      </c>
      <c r="BD60" s="566" t="str">
        <f t="array" aca="1" ref="BD60" ca="1">IFERROR(
 INDEX(FixtureDist,
  SMALL(
   IF(
    FixtureInclude="x",
    ROW(FixtureDist)-ROW(Fixtures!$B$36)
   ),
   COLUMNS($D60:BD60)
  )
 ),"")</f>
        <v/>
      </c>
      <c r="BE60" s="566" t="str">
        <f t="array" aca="1" ref="BE60" ca="1">IFERROR(
 INDEX(FixtureDist,
  SMALL(
   IF(
    FixtureInclude="x",
    ROW(FixtureDist)-ROW(Fixtures!$B$36)
   ),
   COLUMNS($D60:BE60)
  )
 ),"")</f>
        <v/>
      </c>
      <c r="BF60" s="566" t="str">
        <f t="array" aca="1" ref="BF60" ca="1">IFERROR(
 INDEX(FixtureDist,
  SMALL(
   IF(
    FixtureInclude="x",
    ROW(FixtureDist)-ROW(Fixtures!$B$36)
   ),
   COLUMNS($D60:BF60)
  )
 ),"")</f>
        <v/>
      </c>
      <c r="BG60" s="566" t="str">
        <f t="array" aca="1" ref="BG60" ca="1">IFERROR(
 INDEX(FixtureDist,
  SMALL(
   IF(
    FixtureInclude="x",
    ROW(FixtureDist)-ROW(Fixtures!$B$36)
   ),
   COLUMNS($D60:BG60)
  )
 ),"")</f>
        <v/>
      </c>
      <c r="BH60" s="566" t="str">
        <f t="array" aca="1" ref="BH60" ca="1">IFERROR(
 INDEX(FixtureDist,
  SMALL(
   IF(
    FixtureInclude="x",
    ROW(FixtureDist)-ROW(Fixtures!$B$36)
   ),
   COLUMNS($D60:BH60)
  )
 ),"")</f>
        <v/>
      </c>
      <c r="BI60" s="566" t="str">
        <f t="array" aca="1" ref="BI60" ca="1">IFERROR(
 INDEX(FixtureDist,
  SMALL(
   IF(
    FixtureInclude="x",
    ROW(FixtureDist)-ROW(Fixtures!$B$36)
   ),
   COLUMNS($D60:BI60)
  )
 ),"")</f>
        <v/>
      </c>
      <c r="BJ60" s="566" t="str">
        <f t="array" aca="1" ref="BJ60" ca="1">IFERROR(
 INDEX(FixtureDist,
  SMALL(
   IF(
    FixtureInclude="x",
    ROW(FixtureDist)-ROW(Fixtures!$B$36)
   ),
   COLUMNS($D60:BJ60)
  )
 ),"")</f>
        <v/>
      </c>
      <c r="BK60" s="566" t="str">
        <f t="array" aca="1" ref="BK60" ca="1">IFERROR(
 INDEX(FixtureDist,
  SMALL(
   IF(
    FixtureInclude="x",
    ROW(FixtureDist)-ROW(Fixtures!$B$36)
   ),
   COLUMNS($D60:BK60)
  )
 ),"")</f>
        <v/>
      </c>
      <c r="BL60" s="566" t="str">
        <f t="array" aca="1" ref="BL60" ca="1">IFERROR(
 INDEX(FixtureDist,
  SMALL(
   IF(
    FixtureInclude="x",
    ROW(FixtureDist)-ROW(Fixtures!$B$36)
   ),
   COLUMNS($D60:BL60)
  )
 ),"")</f>
        <v/>
      </c>
      <c r="BM60" s="566" t="str">
        <f t="array" aca="1" ref="BM60" ca="1">IFERROR(
 INDEX(FixtureDist,
  SMALL(
   IF(
    FixtureInclude="x",
    ROW(FixtureDist)-ROW(Fixtures!$B$36)
   ),
   COLUMNS($D60:BM60)
  )
 ),"")</f>
        <v/>
      </c>
      <c r="BN60" s="566" t="str">
        <f t="array" aca="1" ref="BN60" ca="1">IFERROR(
 INDEX(FixtureDist,
  SMALL(
   IF(
    FixtureInclude="x",
    ROW(FixtureDist)-ROW(Fixtures!$B$36)
   ),
   COLUMNS($D60:BN60)
  )
 ),"")</f>
        <v/>
      </c>
      <c r="BO60" s="566" t="str">
        <f t="array" aca="1" ref="BO60" ca="1">IFERROR(
 INDEX(FixtureDist,
  SMALL(
   IF(
    FixtureInclude="x",
    ROW(FixtureDist)-ROW(Fixtures!$B$36)
   ),
   COLUMNS($D60:BO60)
  )
 ),"")</f>
        <v/>
      </c>
      <c r="BP60" s="566" t="str">
        <f t="array" aca="1" ref="BP60" ca="1">IFERROR(
 INDEX(FixtureDist,
  SMALL(
   IF(
    FixtureInclude="x",
    ROW(FixtureDist)-ROW(Fixtures!$B$36)
   ),
   COLUMNS($D60:BP60)
  )
 ),"")</f>
        <v/>
      </c>
      <c r="BQ60" s="566" t="str">
        <f t="array" aca="1" ref="BQ60" ca="1">IFERROR(
 INDEX(FixtureDist,
  SMALL(
   IF(
    FixtureInclude="x",
    ROW(FixtureDist)-ROW(Fixtures!$B$36)
   ),
   COLUMNS($D60:BQ60)
  )
 ),"")</f>
        <v/>
      </c>
      <c r="BR60" s="566" t="str">
        <f t="array" aca="1" ref="BR60" ca="1">IFERROR(
 INDEX(FixtureDist,
  SMALL(
   IF(
    FixtureInclude="x",
    ROW(FixtureDist)-ROW(Fixtures!$B$36)
   ),
   COLUMNS($D60:BR60)
  )
 ),"")</f>
        <v/>
      </c>
      <c r="BS60" s="566" t="str">
        <f t="array" aca="1" ref="BS60" ca="1">IFERROR(
 INDEX(FixtureDist,
  SMALL(
   IF(
    FixtureInclude="x",
    ROW(FixtureDist)-ROW(Fixtures!$B$36)
   ),
   COLUMNS($D60:BS60)
  )
 ),"")</f>
        <v/>
      </c>
      <c r="BT60" s="566" t="str">
        <f t="array" aca="1" ref="BT60" ca="1">IFERROR(
 INDEX(FixtureDist,
  SMALL(
   IF(
    FixtureInclude="x",
    ROW(FixtureDist)-ROW(Fixtures!$B$36)
   ),
   COLUMNS($D60:BT60)
  )
 ),"")</f>
        <v/>
      </c>
      <c r="BU60" s="566" t="str">
        <f t="array" aca="1" ref="BU60" ca="1">IFERROR(
 INDEX(FixtureDist,
  SMALL(
   IF(
    FixtureInclude="x",
    ROW(FixtureDist)-ROW(Fixtures!$B$36)
   ),
   COLUMNS($D60:BU60)
  )
 ),"")</f>
        <v/>
      </c>
      <c r="BV60" s="566" t="str">
        <f t="array" aca="1" ref="BV60" ca="1">IFERROR(
 INDEX(FixtureDist,
  SMALL(
   IF(
    FixtureInclude="x",
    ROW(FixtureDist)-ROW(Fixtures!$B$36)
   ),
   COLUMNS($D60:BV60)
  )
 ),"")</f>
        <v/>
      </c>
      <c r="BW60" s="566" t="str">
        <f t="array" aca="1" ref="BW60" ca="1">IFERROR(
 INDEX(FixtureDist,
  SMALL(
   IF(
    FixtureInclude="x",
    ROW(FixtureDist)-ROW(Fixtures!$B$36)
   ),
   COLUMNS($D60:BW60)
  )
 ),"")</f>
        <v/>
      </c>
      <c r="BX60" s="566" t="str">
        <f t="array" aca="1" ref="BX60" ca="1">IFERROR(
 INDEX(FixtureDist,
  SMALL(
   IF(
    FixtureInclude="x",
    ROW(FixtureDist)-ROW(Fixtures!$B$36)
   ),
   COLUMNS($D60:BX60)
  )
 ),"")</f>
        <v/>
      </c>
      <c r="BY60" s="566" t="str">
        <f t="array" aca="1" ref="BY60" ca="1">IFERROR(
 INDEX(FixtureDist,
  SMALL(
   IF(
    FixtureInclude="x",
    ROW(FixtureDist)-ROW(Fixtures!$B$36)
   ),
   COLUMNS($D60:BY60)
  )
 ),"")</f>
        <v/>
      </c>
      <c r="BZ60" s="566" t="str">
        <f t="array" aca="1" ref="BZ60" ca="1">IFERROR(
 INDEX(FixtureDist,
  SMALL(
   IF(
    FixtureInclude="x",
    ROW(FixtureDist)-ROW(Fixtures!$B$36)
   ),
   COLUMNS($D60:BZ60)
  )
 ),"")</f>
        <v/>
      </c>
      <c r="CA60" s="566" t="str">
        <f t="array" aca="1" ref="CA60" ca="1">IFERROR(
 INDEX(FixtureDist,
  SMALL(
   IF(
    FixtureInclude="x",
    ROW(FixtureDist)-ROW(Fixtures!$B$36)
   ),
   COLUMNS($D60:CA60)
  )
 ),"")</f>
        <v/>
      </c>
      <c r="CB60" s="566" t="str">
        <f t="array" aca="1" ref="CB60" ca="1">IFERROR(
 INDEX(FixtureDist,
  SMALL(
   IF(
    FixtureInclude="x",
    ROW(FixtureDist)-ROW(Fixtures!$B$36)
   ),
   COLUMNS($D60:CB60)
  )
 ),"")</f>
        <v/>
      </c>
      <c r="CC60" s="566" t="str">
        <f t="array" aca="1" ref="CC60" ca="1">IFERROR(
 INDEX(FixtureDist,
  SMALL(
   IF(
    FixtureInclude="x",
    ROW(FixtureDist)-ROW(Fixtures!$B$36)
   ),
   COLUMNS($D60:CC60)
  )
 ),"")</f>
        <v/>
      </c>
      <c r="CD60" s="566" t="str">
        <f t="array" aca="1" ref="CD60" ca="1">IFERROR(
 INDEX(FixtureDist,
  SMALL(
   IF(
    FixtureInclude="x",
    ROW(FixtureDist)-ROW(Fixtures!$B$36)
   ),
   COLUMNS($D60:CD60)
  )
 ),"")</f>
        <v/>
      </c>
      <c r="CE60" s="566" t="str">
        <f t="array" aca="1" ref="CE60" ca="1">IFERROR(
 INDEX(FixtureDist,
  SMALL(
   IF(
    FixtureInclude="x",
    ROW(FixtureDist)-ROW(Fixtures!$B$36)
   ),
   COLUMNS($D60:CE60)
  )
 ),"")</f>
        <v/>
      </c>
      <c r="CF60" s="566" t="str">
        <f t="array" aca="1" ref="CF60" ca="1">IFERROR(
 INDEX(FixtureDist,
  SMALL(
   IF(
    FixtureInclude="x",
    ROW(FixtureDist)-ROW(Fixtures!$B$36)
   ),
   COLUMNS($D60:CF60)
  )
 ),"")</f>
        <v/>
      </c>
      <c r="CG60" s="566" t="str">
        <f t="array" aca="1" ref="CG60" ca="1">IFERROR(
 INDEX(FixtureDist,
  SMALL(
   IF(
    FixtureInclude="x",
    ROW(FixtureDist)-ROW(Fixtures!$B$36)
   ),
   COLUMNS($D60:CG60)
  )
 ),"")</f>
        <v/>
      </c>
      <c r="CH60" s="566" t="str">
        <f t="array" aca="1" ref="CH60" ca="1">IFERROR(
 INDEX(FixtureDist,
  SMALL(
   IF(
    FixtureInclude="x",
    ROW(FixtureDist)-ROW(Fixtures!$B$36)
   ),
   COLUMNS($D60:CH60)
  )
 ),"")</f>
        <v/>
      </c>
      <c r="CI60" s="566" t="str">
        <f t="array" aca="1" ref="CI60" ca="1">IFERROR(
 INDEX(FixtureDist,
  SMALL(
   IF(
    FixtureInclude="x",
    ROW(FixtureDist)-ROW(Fixtures!$B$36)
   ),
   COLUMNS($D60:CI60)
  )
 ),"")</f>
        <v/>
      </c>
      <c r="CJ60" s="566" t="str">
        <f t="array" aca="1" ref="CJ60" ca="1">IFERROR(
 INDEX(FixtureDist,
  SMALL(
   IF(
    FixtureInclude="x",
    ROW(FixtureDist)-ROW(Fixtures!$B$36)
   ),
   COLUMNS($D60:CJ60)
  )
 ),"")</f>
        <v/>
      </c>
      <c r="CK60" s="566" t="str">
        <f t="array" aca="1" ref="CK60" ca="1">IFERROR(
 INDEX(FixtureDist,
  SMALL(
   IF(
    FixtureInclude="x",
    ROW(FixtureDist)-ROW(Fixtures!$B$36)
   ),
   COLUMNS($D60:CK60)
  )
 ),"")</f>
        <v/>
      </c>
      <c r="CL60" s="566" t="str">
        <f t="array" aca="1" ref="CL60" ca="1">IFERROR(
 INDEX(FixtureDist,
  SMALL(
   IF(
    FixtureInclude="x",
    ROW(FixtureDist)-ROW(Fixtures!$B$36)
   ),
   COLUMNS($D60:CL60)
  )
 ),"")</f>
        <v/>
      </c>
      <c r="CM60" s="566" t="str">
        <f t="array" aca="1" ref="CM60" ca="1">IFERROR(
 INDEX(FixtureDist,
  SMALL(
   IF(
    FixtureInclude="x",
    ROW(FixtureDist)-ROW(Fixtures!$B$36)
   ),
   COLUMNS($D60:CM60)
  )
 ),"")</f>
        <v/>
      </c>
      <c r="CN60" s="566" t="str">
        <f t="array" aca="1" ref="CN60" ca="1">IFERROR(
 INDEX(FixtureDist,
  SMALL(
   IF(
    FixtureInclude="x",
    ROW(FixtureDist)-ROW(Fixtures!$B$36)
   ),
   COLUMNS($D60:CN60)
  )
 ),"")</f>
        <v/>
      </c>
      <c r="CO60" s="566" t="str">
        <f t="array" aca="1" ref="CO60" ca="1">IFERROR(
 INDEX(FixtureDist,
  SMALL(
   IF(
    FixtureInclude="x",
    ROW(FixtureDist)-ROW(Fixtures!$B$36)
   ),
   COLUMNS($D60:CO60)
  )
 ),"")</f>
        <v/>
      </c>
      <c r="CP60" s="566" t="str">
        <f t="array" aca="1" ref="CP60" ca="1">IFERROR(
 INDEX(FixtureDist,
  SMALL(
   IF(
    FixtureInclude="x",
    ROW(FixtureDist)-ROW(Fixtures!$B$36)
   ),
   COLUMNS($D60:CP60)
  )
 ),"")</f>
        <v/>
      </c>
      <c r="CQ60" s="566" t="str">
        <f t="array" aca="1" ref="CQ60" ca="1">IFERROR(
 INDEX(FixtureDist,
  SMALL(
   IF(
    FixtureInclude="x",
    ROW(FixtureDist)-ROW(Fixtures!$B$36)
   ),
   COLUMNS($D60:CQ60)
  )
 ),"")</f>
        <v/>
      </c>
      <c r="CR60" s="566" t="str">
        <f t="array" aca="1" ref="CR60" ca="1">IFERROR(
 INDEX(FixtureDist,
  SMALL(
   IF(
    FixtureInclude="x",
    ROW(FixtureDist)-ROW(Fixtures!$B$36)
   ),
   COLUMNS($D60:CR60)
  )
 ),"")</f>
        <v/>
      </c>
      <c r="CS60" s="566" t="str">
        <f t="array" aca="1" ref="CS60" ca="1">IFERROR(
 INDEX(FixtureDist,
  SMALL(
   IF(
    FixtureInclude="x",
    ROW(FixtureDist)-ROW(Fixtures!$B$36)
   ),
   COLUMNS($D60:CS60)
  )
 ),"")</f>
        <v/>
      </c>
      <c r="CT60" s="566" t="str">
        <f t="array" aca="1" ref="CT60" ca="1">IFERROR(
 INDEX(FixtureDist,
  SMALL(
   IF(
    FixtureInclude="x",
    ROW(FixtureDist)-ROW(Fixtures!$B$36)
   ),
   COLUMNS($D60:CT60)
  )
 ),"")</f>
        <v/>
      </c>
      <c r="CU60" s="566" t="str">
        <f t="array" aca="1" ref="CU60" ca="1">IFERROR(
 INDEX(FixtureDist,
  SMALL(
   IF(
    FixtureInclude="x",
    ROW(FixtureDist)-ROW(Fixtures!$B$36)
   ),
   COLUMNS($D60:CU60)
  )
 ),"")</f>
        <v/>
      </c>
      <c r="CV60" s="566" t="str">
        <f t="array" aca="1" ref="CV60" ca="1">IFERROR(
 INDEX(FixtureDist,
  SMALL(
   IF(
    FixtureInclude="x",
    ROW(FixtureDist)-ROW(Fixtures!$B$36)
   ),
   COLUMNS($D60:CV60)
  )
 ),"")</f>
        <v/>
      </c>
      <c r="CW60" s="566" t="str">
        <f t="array" aca="1" ref="CW60" ca="1">IFERROR(
 INDEX(FixtureDist,
  SMALL(
   IF(
    FixtureInclude="x",
    ROW(FixtureDist)-ROW(Fixtures!$B$36)
   ),
   COLUMNS($D60:CW60)
  )
 ),"")</f>
        <v/>
      </c>
      <c r="CX60" s="566" t="str">
        <f t="array" aca="1" ref="CX60" ca="1">IFERROR(
 INDEX(FixtureDist,
  SMALL(
   IF(
    FixtureInclude="x",
    ROW(FixtureDist)-ROW(Fixtures!$B$36)
   ),
   COLUMNS($D60:CX60)
  )
 ),"")</f>
        <v/>
      </c>
      <c r="CY60" s="566" t="str">
        <f t="array" aca="1" ref="CY60" ca="1">IFERROR(
 INDEX(FixtureDist,
  SMALL(
   IF(
    FixtureInclude="x",
    ROW(FixtureDist)-ROW(Fixtures!$B$36)
   ),
   COLUMNS($D60:CY60)
  )
 ),"")</f>
        <v/>
      </c>
      <c r="CZ60" s="566" t="str">
        <f t="array" aca="1" ref="CZ60" ca="1">IFERROR(
 INDEX(FixtureDist,
  SMALL(
   IF(
    FixtureInclude="x",
    ROW(FixtureDist)-ROW(Fixtures!$B$36)
   ),
   COLUMNS($D60:CZ60)
  )
 ),"")</f>
        <v/>
      </c>
      <c r="DA60" s="566" t="str">
        <f t="array" aca="1" ref="DA60" ca="1">IFERROR(
 INDEX(FixtureDist,
  SMALL(
   IF(
    FixtureInclude="x",
    ROW(FixtureDist)-ROW(Fixtures!$B$36)
   ),
   COLUMNS($D60:DA60)
  )
 ),"")</f>
        <v/>
      </c>
      <c r="DB60" s="566" t="str">
        <f t="array" aca="1" ref="DB60" ca="1">IFERROR(
 INDEX(FixtureDist,
  SMALL(
   IF(
    FixtureInclude="x",
    ROW(FixtureDist)-ROW(Fixtures!$B$36)
   ),
   COLUMNS($D60:DB60)
  )
 ),"")</f>
        <v/>
      </c>
      <c r="DC60" s="566" t="str">
        <f t="array" aca="1" ref="DC60" ca="1">IFERROR(
 INDEX(FixtureDist,
  SMALL(
   IF(
    FixtureInclude="x",
    ROW(FixtureDist)-ROW(Fixtures!$B$36)
   ),
   COLUMNS($D60:DC60)
  )
 ),"")</f>
        <v/>
      </c>
      <c r="DD60" s="566" t="str">
        <f t="array" aca="1" ref="DD60" ca="1">IFERROR(
 INDEX(FixtureDist,
  SMALL(
   IF(
    FixtureInclude="x",
    ROW(FixtureDist)-ROW(Fixtures!$B$36)
   ),
   COLUMNS($D60:DD60)
  )
 ),"")</f>
        <v/>
      </c>
      <c r="DE60" s="566" t="str">
        <f t="array" aca="1" ref="DE60" ca="1">IFERROR(
 INDEX(FixtureDist,
  SMALL(
   IF(
    FixtureInclude="x",
    ROW(FixtureDist)-ROW(Fixtures!$B$36)
   ),
   COLUMNS($D60:DE60)
  )
 ),"")</f>
        <v/>
      </c>
      <c r="DF60" s="566" t="str">
        <f t="array" aca="1" ref="DF60" ca="1">IFERROR(
 INDEX(FixtureDist,
  SMALL(
   IF(
    FixtureInclude="x",
    ROW(FixtureDist)-ROW(Fixtures!$B$36)
   ),
   COLUMNS($D60:DF60)
  )
 ),"")</f>
        <v/>
      </c>
      <c r="DG60" s="566" t="str">
        <f t="array" aca="1" ref="DG60" ca="1">IFERROR(
 INDEX(FixtureDist,
  SMALL(
   IF(
    FixtureInclude="x",
    ROW(FixtureDist)-ROW(Fixtures!$B$36)
   ),
   COLUMNS($D60:DG60)
  )
 ),"")</f>
        <v/>
      </c>
      <c r="DH60" s="566" t="str">
        <f t="array" aca="1" ref="DH60" ca="1">IFERROR(
 INDEX(FixtureDist,
  SMALL(
   IF(
    FixtureInclude="x",
    ROW(FixtureDist)-ROW(Fixtures!$B$36)
   ),
   COLUMNS($D60:DH60)
  )
 ),"")</f>
        <v/>
      </c>
    </row>
    <row r="61" spans="1:112">
      <c r="B61" s="565" t="str">
        <f>Fixtures!E21</f>
        <v>Comments</v>
      </c>
      <c r="C61" s="566" t="str">
        <f>Fixtures!F21</f>
        <v/>
      </c>
      <c r="D61" s="566">
        <f t="array" aca="1" ref="D61" ca="1">IFERROR(
 INDEX(FixtureComments,
  SMALL(
   IF(
    FixtureInclude="x",
    ROW(FixtureComments)-ROW(Fixtures!$B$36)
   ),
   COLUMNS($D61:D61)
  )
 ),"")</f>
        <v>0</v>
      </c>
      <c r="E61" s="566">
        <f t="array" aca="1" ref="E61" ca="1">IFERROR(
 INDEX(FixtureComments,
  SMALL(
   IF(
    FixtureInclude="x",
    ROW(FixtureComments)-ROW(Fixtures!$B$36)
   ),
   COLUMNS($D61:E61)
  )
 ),"")</f>
        <v>0</v>
      </c>
      <c r="F61" s="566" t="str">
        <f t="array" aca="1" ref="F61" ca="1">IFERROR(
 INDEX(FixtureComments,
  SMALL(
   IF(
    FixtureInclude="x",
    ROW(FixtureComments)-ROW(Fixtures!$B$36)
   ),
   COLUMNS($D61:F61)
  )
 ),"")</f>
        <v/>
      </c>
      <c r="G61" s="566" t="str">
        <f t="array" aca="1" ref="G61" ca="1">IFERROR(
 INDEX(FixtureComments,
  SMALL(
   IF(
    FixtureInclude="x",
    ROW(FixtureComments)-ROW(Fixtures!$B$36)
   ),
   COLUMNS($D61:G61)
  )
 ),"")</f>
        <v/>
      </c>
      <c r="H61" s="566" t="str">
        <f t="array" aca="1" ref="H61" ca="1">IFERROR(
 INDEX(FixtureComments,
  SMALL(
   IF(
    FixtureInclude="x",
    ROW(FixtureComments)-ROW(Fixtures!$B$36)
   ),
   COLUMNS($D61:H61)
  )
 ),"")</f>
        <v/>
      </c>
      <c r="I61" s="566" t="str">
        <f t="array" aca="1" ref="I61" ca="1">IFERROR(
 INDEX(FixtureComments,
  SMALL(
   IF(
    FixtureInclude="x",
    ROW(FixtureComments)-ROW(Fixtures!$B$36)
   ),
   COLUMNS($D61:I61)
  )
 ),"")</f>
        <v/>
      </c>
      <c r="J61" s="566" t="str">
        <f t="array" aca="1" ref="J61" ca="1">IFERROR(
 INDEX(FixtureComments,
  SMALL(
   IF(
    FixtureInclude="x",
    ROW(FixtureComments)-ROW(Fixtures!$B$36)
   ),
   COLUMNS($D61:J61)
  )
 ),"")</f>
        <v/>
      </c>
      <c r="K61" s="566" t="str">
        <f t="array" aca="1" ref="K61" ca="1">IFERROR(
 INDEX(FixtureComments,
  SMALL(
   IF(
    FixtureInclude="x",
    ROW(FixtureComments)-ROW(Fixtures!$B$36)
   ),
   COLUMNS($D61:K61)
  )
 ),"")</f>
        <v/>
      </c>
      <c r="L61" s="566" t="str">
        <f t="array" aca="1" ref="L61" ca="1">IFERROR(
 INDEX(FixtureComments,
  SMALL(
   IF(
    FixtureInclude="x",
    ROW(FixtureComments)-ROW(Fixtures!$B$36)
   ),
   COLUMNS($D61:L61)
  )
 ),"")</f>
        <v/>
      </c>
      <c r="M61" s="566" t="str">
        <f t="array" aca="1" ref="M61" ca="1">IFERROR(
 INDEX(FixtureComments,
  SMALL(
   IF(
    FixtureInclude="x",
    ROW(FixtureComments)-ROW(Fixtures!$B$36)
   ),
   COLUMNS($D61:M61)
  )
 ),"")</f>
        <v/>
      </c>
      <c r="N61" s="566" t="str">
        <f t="array" aca="1" ref="N61" ca="1">IFERROR(
 INDEX(FixtureComments,
  SMALL(
   IF(
    FixtureInclude="x",
    ROW(FixtureComments)-ROW(Fixtures!$B$36)
   ),
   COLUMNS($D61:N61)
  )
 ),"")</f>
        <v/>
      </c>
      <c r="O61" s="566" t="str">
        <f t="array" aca="1" ref="O61" ca="1">IFERROR(
 INDEX(FixtureComments,
  SMALL(
   IF(
    FixtureInclude="x",
    ROW(FixtureComments)-ROW(Fixtures!$B$36)
   ),
   COLUMNS($D61:O61)
  )
 ),"")</f>
        <v/>
      </c>
      <c r="P61" s="566" t="str">
        <f t="array" aca="1" ref="P61" ca="1">IFERROR(
 INDEX(FixtureComments,
  SMALL(
   IF(
    FixtureInclude="x",
    ROW(FixtureComments)-ROW(Fixtures!$B$36)
   ),
   COLUMNS($D61:P61)
  )
 ),"")</f>
        <v/>
      </c>
      <c r="Q61" s="566" t="str">
        <f t="array" aca="1" ref="Q61" ca="1">IFERROR(
 INDEX(FixtureComments,
  SMALL(
   IF(
    FixtureInclude="x",
    ROW(FixtureComments)-ROW(Fixtures!$B$36)
   ),
   COLUMNS($D61:Q61)
  )
 ),"")</f>
        <v/>
      </c>
      <c r="R61" s="566" t="str">
        <f t="array" aca="1" ref="R61" ca="1">IFERROR(
 INDEX(FixtureComments,
  SMALL(
   IF(
    FixtureInclude="x",
    ROW(FixtureComments)-ROW(Fixtures!$B$36)
   ),
   COLUMNS($D61:R61)
  )
 ),"")</f>
        <v/>
      </c>
      <c r="S61" s="566" t="str">
        <f t="array" aca="1" ref="S61" ca="1">IFERROR(
 INDEX(FixtureComments,
  SMALL(
   IF(
    FixtureInclude="x",
    ROW(FixtureComments)-ROW(Fixtures!$B$36)
   ),
   COLUMNS($D61:S61)
  )
 ),"")</f>
        <v/>
      </c>
      <c r="T61" s="566" t="str">
        <f t="array" aca="1" ref="T61" ca="1">IFERROR(
 INDEX(FixtureComments,
  SMALL(
   IF(
    FixtureInclude="x",
    ROW(FixtureComments)-ROW(Fixtures!$B$36)
   ),
   COLUMNS($D61:T61)
  )
 ),"")</f>
        <v/>
      </c>
      <c r="U61" s="566" t="str">
        <f t="array" aca="1" ref="U61" ca="1">IFERROR(
 INDEX(FixtureComments,
  SMALL(
   IF(
    FixtureInclude="x",
    ROW(FixtureComments)-ROW(Fixtures!$B$36)
   ),
   COLUMNS($D61:U61)
  )
 ),"")</f>
        <v/>
      </c>
      <c r="V61" s="566" t="str">
        <f t="array" aca="1" ref="V61" ca="1">IFERROR(
 INDEX(FixtureComments,
  SMALL(
   IF(
    FixtureInclude="x",
    ROW(FixtureComments)-ROW(Fixtures!$B$36)
   ),
   COLUMNS($D61:V61)
  )
 ),"")</f>
        <v/>
      </c>
      <c r="W61" s="566" t="str">
        <f t="array" aca="1" ref="W61" ca="1">IFERROR(
 INDEX(FixtureComments,
  SMALL(
   IF(
    FixtureInclude="x",
    ROW(FixtureComments)-ROW(Fixtures!$B$36)
   ),
   COLUMNS($D61:W61)
  )
 ),"")</f>
        <v/>
      </c>
      <c r="X61" s="566" t="str">
        <f t="array" aca="1" ref="X61" ca="1">IFERROR(
 INDEX(FixtureComments,
  SMALL(
   IF(
    FixtureInclude="x",
    ROW(FixtureComments)-ROW(Fixtures!$B$36)
   ),
   COLUMNS($D61:X61)
  )
 ),"")</f>
        <v/>
      </c>
      <c r="Y61" s="566" t="str">
        <f t="array" aca="1" ref="Y61" ca="1">IFERROR(
 INDEX(FixtureComments,
  SMALL(
   IF(
    FixtureInclude="x",
    ROW(FixtureComments)-ROW(Fixtures!$B$36)
   ),
   COLUMNS($D61:Y61)
  )
 ),"")</f>
        <v/>
      </c>
      <c r="Z61" s="566" t="str">
        <f t="array" aca="1" ref="Z61" ca="1">IFERROR(
 INDEX(FixtureComments,
  SMALL(
   IF(
    FixtureInclude="x",
    ROW(FixtureComments)-ROW(Fixtures!$B$36)
   ),
   COLUMNS($D61:Z61)
  )
 ),"")</f>
        <v/>
      </c>
      <c r="AA61" s="566" t="str">
        <f t="array" aca="1" ref="AA61" ca="1">IFERROR(
 INDEX(FixtureComments,
  SMALL(
   IF(
    FixtureInclude="x",
    ROW(FixtureComments)-ROW(Fixtures!$B$36)
   ),
   COLUMNS($D61:AA61)
  )
 ),"")</f>
        <v/>
      </c>
      <c r="AB61" s="566" t="str">
        <f t="array" aca="1" ref="AB61" ca="1">IFERROR(
 INDEX(FixtureComments,
  SMALL(
   IF(
    FixtureInclude="x",
    ROW(FixtureComments)-ROW(Fixtures!$B$36)
   ),
   COLUMNS($D61:AB61)
  )
 ),"")</f>
        <v/>
      </c>
      <c r="AC61" s="566" t="str">
        <f t="array" aca="1" ref="AC61" ca="1">IFERROR(
 INDEX(FixtureComments,
  SMALL(
   IF(
    FixtureInclude="x",
    ROW(FixtureComments)-ROW(Fixtures!$B$36)
   ),
   COLUMNS($D61:AC61)
  )
 ),"")</f>
        <v/>
      </c>
      <c r="AD61" s="566" t="str">
        <f t="array" aca="1" ref="AD61" ca="1">IFERROR(
 INDEX(FixtureComments,
  SMALL(
   IF(
    FixtureInclude="x",
    ROW(FixtureComments)-ROW(Fixtures!$B$36)
   ),
   COLUMNS($D61:AD61)
  )
 ),"")</f>
        <v/>
      </c>
      <c r="AE61" s="566" t="str">
        <f t="array" aca="1" ref="AE61" ca="1">IFERROR(
 INDEX(FixtureComments,
  SMALL(
   IF(
    FixtureInclude="x",
    ROW(FixtureComments)-ROW(Fixtures!$B$36)
   ),
   COLUMNS($D61:AE61)
  )
 ),"")</f>
        <v/>
      </c>
      <c r="AF61" s="566" t="str">
        <f t="array" aca="1" ref="AF61" ca="1">IFERROR(
 INDEX(FixtureComments,
  SMALL(
   IF(
    FixtureInclude="x",
    ROW(FixtureComments)-ROW(Fixtures!$B$36)
   ),
   COLUMNS($D61:AF61)
  )
 ),"")</f>
        <v/>
      </c>
      <c r="AG61" s="566" t="str">
        <f t="array" aca="1" ref="AG61" ca="1">IFERROR(
 INDEX(FixtureComments,
  SMALL(
   IF(
    FixtureInclude="x",
    ROW(FixtureComments)-ROW(Fixtures!$B$36)
   ),
   COLUMNS($D61:AG61)
  )
 ),"")</f>
        <v/>
      </c>
      <c r="AH61" s="566" t="str">
        <f t="array" aca="1" ref="AH61" ca="1">IFERROR(
 INDEX(FixtureComments,
  SMALL(
   IF(
    FixtureInclude="x",
    ROW(FixtureComments)-ROW(Fixtures!$B$36)
   ),
   COLUMNS($D61:AH61)
  )
 ),"")</f>
        <v/>
      </c>
      <c r="AI61" s="566" t="str">
        <f t="array" aca="1" ref="AI61" ca="1">IFERROR(
 INDEX(FixtureComments,
  SMALL(
   IF(
    FixtureInclude="x",
    ROW(FixtureComments)-ROW(Fixtures!$B$36)
   ),
   COLUMNS($D61:AI61)
  )
 ),"")</f>
        <v/>
      </c>
      <c r="AJ61" s="566" t="str">
        <f t="array" aca="1" ref="AJ61" ca="1">IFERROR(
 INDEX(FixtureComments,
  SMALL(
   IF(
    FixtureInclude="x",
    ROW(FixtureComments)-ROW(Fixtures!$B$36)
   ),
   COLUMNS($D61:AJ61)
  )
 ),"")</f>
        <v/>
      </c>
      <c r="AK61" s="566" t="str">
        <f t="array" aca="1" ref="AK61" ca="1">IFERROR(
 INDEX(FixtureComments,
  SMALL(
   IF(
    FixtureInclude="x",
    ROW(FixtureComments)-ROW(Fixtures!$B$36)
   ),
   COLUMNS($D61:AK61)
  )
 ),"")</f>
        <v/>
      </c>
      <c r="AL61" s="566" t="str">
        <f t="array" aca="1" ref="AL61" ca="1">IFERROR(
 INDEX(FixtureComments,
  SMALL(
   IF(
    FixtureInclude="x",
    ROW(FixtureComments)-ROW(Fixtures!$B$36)
   ),
   COLUMNS($D61:AL61)
  )
 ),"")</f>
        <v/>
      </c>
      <c r="AM61" s="566" t="str">
        <f t="array" aca="1" ref="AM61" ca="1">IFERROR(
 INDEX(FixtureComments,
  SMALL(
   IF(
    FixtureInclude="x",
    ROW(FixtureComments)-ROW(Fixtures!$B$36)
   ),
   COLUMNS($D61:AM61)
  )
 ),"")</f>
        <v/>
      </c>
      <c r="AN61" s="566" t="str">
        <f t="array" aca="1" ref="AN61" ca="1">IFERROR(
 INDEX(FixtureComments,
  SMALL(
   IF(
    FixtureInclude="x",
    ROW(FixtureComments)-ROW(Fixtures!$B$36)
   ),
   COLUMNS($D61:AN61)
  )
 ),"")</f>
        <v/>
      </c>
      <c r="AO61" s="566" t="str">
        <f t="array" aca="1" ref="AO61" ca="1">IFERROR(
 INDEX(FixtureComments,
  SMALL(
   IF(
    FixtureInclude="x",
    ROW(FixtureComments)-ROW(Fixtures!$B$36)
   ),
   COLUMNS($D61:AO61)
  )
 ),"")</f>
        <v/>
      </c>
      <c r="AP61" s="566" t="str">
        <f t="array" aca="1" ref="AP61" ca="1">IFERROR(
 INDEX(FixtureComments,
  SMALL(
   IF(
    FixtureInclude="x",
    ROW(FixtureComments)-ROW(Fixtures!$B$36)
   ),
   COLUMNS($D61:AP61)
  )
 ),"")</f>
        <v/>
      </c>
      <c r="AQ61" s="566" t="str">
        <f t="array" aca="1" ref="AQ61" ca="1">IFERROR(
 INDEX(FixtureComments,
  SMALL(
   IF(
    FixtureInclude="x",
    ROW(FixtureComments)-ROW(Fixtures!$B$36)
   ),
   COLUMNS($D61:AQ61)
  )
 ),"")</f>
        <v/>
      </c>
      <c r="AR61" s="566" t="str">
        <f t="array" aca="1" ref="AR61" ca="1">IFERROR(
 INDEX(FixtureComments,
  SMALL(
   IF(
    FixtureInclude="x",
    ROW(FixtureComments)-ROW(Fixtures!$B$36)
   ),
   COLUMNS($D61:AR61)
  )
 ),"")</f>
        <v/>
      </c>
      <c r="AS61" s="566" t="str">
        <f t="array" aca="1" ref="AS61" ca="1">IFERROR(
 INDEX(FixtureComments,
  SMALL(
   IF(
    FixtureInclude="x",
    ROW(FixtureComments)-ROW(Fixtures!$B$36)
   ),
   COLUMNS($D61:AS61)
  )
 ),"")</f>
        <v/>
      </c>
      <c r="AT61" s="566" t="str">
        <f t="array" aca="1" ref="AT61" ca="1">IFERROR(
 INDEX(FixtureComments,
  SMALL(
   IF(
    FixtureInclude="x",
    ROW(FixtureComments)-ROW(Fixtures!$B$36)
   ),
   COLUMNS($D61:AT61)
  )
 ),"")</f>
        <v/>
      </c>
      <c r="AU61" s="566" t="str">
        <f t="array" aca="1" ref="AU61" ca="1">IFERROR(
 INDEX(FixtureComments,
  SMALL(
   IF(
    FixtureInclude="x",
    ROW(FixtureComments)-ROW(Fixtures!$B$36)
   ),
   COLUMNS($D61:AU61)
  )
 ),"")</f>
        <v/>
      </c>
      <c r="AV61" s="566" t="str">
        <f t="array" aca="1" ref="AV61" ca="1">IFERROR(
 INDEX(FixtureComments,
  SMALL(
   IF(
    FixtureInclude="x",
    ROW(FixtureComments)-ROW(Fixtures!$B$36)
   ),
   COLUMNS($D61:AV61)
  )
 ),"")</f>
        <v/>
      </c>
      <c r="AW61" s="566" t="str">
        <f t="array" aca="1" ref="AW61" ca="1">IFERROR(
 INDEX(FixtureComments,
  SMALL(
   IF(
    FixtureInclude="x",
    ROW(FixtureComments)-ROW(Fixtures!$B$36)
   ),
   COLUMNS($D61:AW61)
  )
 ),"")</f>
        <v/>
      </c>
      <c r="AX61" s="566" t="str">
        <f t="array" aca="1" ref="AX61" ca="1">IFERROR(
 INDEX(FixtureComments,
  SMALL(
   IF(
    FixtureInclude="x",
    ROW(FixtureComments)-ROW(Fixtures!$B$36)
   ),
   COLUMNS($D61:AX61)
  )
 ),"")</f>
        <v/>
      </c>
      <c r="AY61" s="566" t="str">
        <f t="array" aca="1" ref="AY61" ca="1">IFERROR(
 INDEX(FixtureComments,
  SMALL(
   IF(
    FixtureInclude="x",
    ROW(FixtureComments)-ROW(Fixtures!$B$36)
   ),
   COLUMNS($D61:AY61)
  )
 ),"")</f>
        <v/>
      </c>
      <c r="AZ61" s="566" t="str">
        <f t="array" aca="1" ref="AZ61" ca="1">IFERROR(
 INDEX(FixtureComments,
  SMALL(
   IF(
    FixtureInclude="x",
    ROW(FixtureComments)-ROW(Fixtures!$B$36)
   ),
   COLUMNS($D61:AZ61)
  )
 ),"")</f>
        <v/>
      </c>
      <c r="BA61" s="566" t="str">
        <f t="array" aca="1" ref="BA61" ca="1">IFERROR(
 INDEX(FixtureComments,
  SMALL(
   IF(
    FixtureInclude="x",
    ROW(FixtureComments)-ROW(Fixtures!$B$36)
   ),
   COLUMNS($D61:BA61)
  )
 ),"")</f>
        <v/>
      </c>
      <c r="BB61" s="566" t="str">
        <f t="array" aca="1" ref="BB61" ca="1">IFERROR(
 INDEX(FixtureComments,
  SMALL(
   IF(
    FixtureInclude="x",
    ROW(FixtureComments)-ROW(Fixtures!$B$36)
   ),
   COLUMNS($D61:BB61)
  )
 ),"")</f>
        <v/>
      </c>
      <c r="BC61" s="566" t="str">
        <f t="array" aca="1" ref="BC61" ca="1">IFERROR(
 INDEX(FixtureComments,
  SMALL(
   IF(
    FixtureInclude="x",
    ROW(FixtureComments)-ROW(Fixtures!$B$36)
   ),
   COLUMNS($D61:BC61)
  )
 ),"")</f>
        <v/>
      </c>
      <c r="BD61" s="566" t="str">
        <f t="array" aca="1" ref="BD61" ca="1">IFERROR(
 INDEX(FixtureComments,
  SMALL(
   IF(
    FixtureInclude="x",
    ROW(FixtureComments)-ROW(Fixtures!$B$36)
   ),
   COLUMNS($D61:BD61)
  )
 ),"")</f>
        <v/>
      </c>
      <c r="BE61" s="566" t="str">
        <f t="array" aca="1" ref="BE61" ca="1">IFERROR(
 INDEX(FixtureComments,
  SMALL(
   IF(
    FixtureInclude="x",
    ROW(FixtureComments)-ROW(Fixtures!$B$36)
   ),
   COLUMNS($D61:BE61)
  )
 ),"")</f>
        <v/>
      </c>
      <c r="BF61" s="566" t="str">
        <f t="array" aca="1" ref="BF61" ca="1">IFERROR(
 INDEX(FixtureComments,
  SMALL(
   IF(
    FixtureInclude="x",
    ROW(FixtureComments)-ROW(Fixtures!$B$36)
   ),
   COLUMNS($D61:BF61)
  )
 ),"")</f>
        <v/>
      </c>
      <c r="BG61" s="566" t="str">
        <f t="array" aca="1" ref="BG61" ca="1">IFERROR(
 INDEX(FixtureComments,
  SMALL(
   IF(
    FixtureInclude="x",
    ROW(FixtureComments)-ROW(Fixtures!$B$36)
   ),
   COLUMNS($D61:BG61)
  )
 ),"")</f>
        <v/>
      </c>
      <c r="BH61" s="566" t="str">
        <f t="array" aca="1" ref="BH61" ca="1">IFERROR(
 INDEX(FixtureComments,
  SMALL(
   IF(
    FixtureInclude="x",
    ROW(FixtureComments)-ROW(Fixtures!$B$36)
   ),
   COLUMNS($D61:BH61)
  )
 ),"")</f>
        <v/>
      </c>
      <c r="BI61" s="566" t="str">
        <f t="array" aca="1" ref="BI61" ca="1">IFERROR(
 INDEX(FixtureComments,
  SMALL(
   IF(
    FixtureInclude="x",
    ROW(FixtureComments)-ROW(Fixtures!$B$36)
   ),
   COLUMNS($D61:BI61)
  )
 ),"")</f>
        <v/>
      </c>
      <c r="BJ61" s="566" t="str">
        <f t="array" aca="1" ref="BJ61" ca="1">IFERROR(
 INDEX(FixtureComments,
  SMALL(
   IF(
    FixtureInclude="x",
    ROW(FixtureComments)-ROW(Fixtures!$B$36)
   ),
   COLUMNS($D61:BJ61)
  )
 ),"")</f>
        <v/>
      </c>
      <c r="BK61" s="566" t="str">
        <f t="array" aca="1" ref="BK61" ca="1">IFERROR(
 INDEX(FixtureComments,
  SMALL(
   IF(
    FixtureInclude="x",
    ROW(FixtureComments)-ROW(Fixtures!$B$36)
   ),
   COLUMNS($D61:BK61)
  )
 ),"")</f>
        <v/>
      </c>
      <c r="BL61" s="566" t="str">
        <f t="array" aca="1" ref="BL61" ca="1">IFERROR(
 INDEX(FixtureComments,
  SMALL(
   IF(
    FixtureInclude="x",
    ROW(FixtureComments)-ROW(Fixtures!$B$36)
   ),
   COLUMNS($D61:BL61)
  )
 ),"")</f>
        <v/>
      </c>
      <c r="BM61" s="566" t="str">
        <f t="array" aca="1" ref="BM61" ca="1">IFERROR(
 INDEX(FixtureComments,
  SMALL(
   IF(
    FixtureInclude="x",
    ROW(FixtureComments)-ROW(Fixtures!$B$36)
   ),
   COLUMNS($D61:BM61)
  )
 ),"")</f>
        <v/>
      </c>
      <c r="BN61" s="566" t="str">
        <f t="array" aca="1" ref="BN61" ca="1">IFERROR(
 INDEX(FixtureComments,
  SMALL(
   IF(
    FixtureInclude="x",
    ROW(FixtureComments)-ROW(Fixtures!$B$36)
   ),
   COLUMNS($D61:BN61)
  )
 ),"")</f>
        <v/>
      </c>
      <c r="BO61" s="566" t="str">
        <f t="array" aca="1" ref="BO61" ca="1">IFERROR(
 INDEX(FixtureComments,
  SMALL(
   IF(
    FixtureInclude="x",
    ROW(FixtureComments)-ROW(Fixtures!$B$36)
   ),
   COLUMNS($D61:BO61)
  )
 ),"")</f>
        <v/>
      </c>
      <c r="BP61" s="566" t="str">
        <f t="array" aca="1" ref="BP61" ca="1">IFERROR(
 INDEX(FixtureComments,
  SMALL(
   IF(
    FixtureInclude="x",
    ROW(FixtureComments)-ROW(Fixtures!$B$36)
   ),
   COLUMNS($D61:BP61)
  )
 ),"")</f>
        <v/>
      </c>
      <c r="BQ61" s="566" t="str">
        <f t="array" aca="1" ref="BQ61" ca="1">IFERROR(
 INDEX(FixtureComments,
  SMALL(
   IF(
    FixtureInclude="x",
    ROW(FixtureComments)-ROW(Fixtures!$B$36)
   ),
   COLUMNS($D61:BQ61)
  )
 ),"")</f>
        <v/>
      </c>
      <c r="BR61" s="566" t="str">
        <f t="array" aca="1" ref="BR61" ca="1">IFERROR(
 INDEX(FixtureComments,
  SMALL(
   IF(
    FixtureInclude="x",
    ROW(FixtureComments)-ROW(Fixtures!$B$36)
   ),
   COLUMNS($D61:BR61)
  )
 ),"")</f>
        <v/>
      </c>
      <c r="BS61" s="566" t="str">
        <f t="array" aca="1" ref="BS61" ca="1">IFERROR(
 INDEX(FixtureComments,
  SMALL(
   IF(
    FixtureInclude="x",
    ROW(FixtureComments)-ROW(Fixtures!$B$36)
   ),
   COLUMNS($D61:BS61)
  )
 ),"")</f>
        <v/>
      </c>
      <c r="BT61" s="566" t="str">
        <f t="array" aca="1" ref="BT61" ca="1">IFERROR(
 INDEX(FixtureComments,
  SMALL(
   IF(
    FixtureInclude="x",
    ROW(FixtureComments)-ROW(Fixtures!$B$36)
   ),
   COLUMNS($D61:BT61)
  )
 ),"")</f>
        <v/>
      </c>
      <c r="BU61" s="566" t="str">
        <f t="array" aca="1" ref="BU61" ca="1">IFERROR(
 INDEX(FixtureComments,
  SMALL(
   IF(
    FixtureInclude="x",
    ROW(FixtureComments)-ROW(Fixtures!$B$36)
   ),
   COLUMNS($D61:BU61)
  )
 ),"")</f>
        <v/>
      </c>
      <c r="BV61" s="566" t="str">
        <f t="array" aca="1" ref="BV61" ca="1">IFERROR(
 INDEX(FixtureComments,
  SMALL(
   IF(
    FixtureInclude="x",
    ROW(FixtureComments)-ROW(Fixtures!$B$36)
   ),
   COLUMNS($D61:BV61)
  )
 ),"")</f>
        <v/>
      </c>
      <c r="BW61" s="566" t="str">
        <f t="array" aca="1" ref="BW61" ca="1">IFERROR(
 INDEX(FixtureComments,
  SMALL(
   IF(
    FixtureInclude="x",
    ROW(FixtureComments)-ROW(Fixtures!$B$36)
   ),
   COLUMNS($D61:BW61)
  )
 ),"")</f>
        <v/>
      </c>
      <c r="BX61" s="566" t="str">
        <f t="array" aca="1" ref="BX61" ca="1">IFERROR(
 INDEX(FixtureComments,
  SMALL(
   IF(
    FixtureInclude="x",
    ROW(FixtureComments)-ROW(Fixtures!$B$36)
   ),
   COLUMNS($D61:BX61)
  )
 ),"")</f>
        <v/>
      </c>
      <c r="BY61" s="566" t="str">
        <f t="array" aca="1" ref="BY61" ca="1">IFERROR(
 INDEX(FixtureComments,
  SMALL(
   IF(
    FixtureInclude="x",
    ROW(FixtureComments)-ROW(Fixtures!$B$36)
   ),
   COLUMNS($D61:BY61)
  )
 ),"")</f>
        <v/>
      </c>
      <c r="BZ61" s="566" t="str">
        <f t="array" aca="1" ref="BZ61" ca="1">IFERROR(
 INDEX(FixtureComments,
  SMALL(
   IF(
    FixtureInclude="x",
    ROW(FixtureComments)-ROW(Fixtures!$B$36)
   ),
   COLUMNS($D61:BZ61)
  )
 ),"")</f>
        <v/>
      </c>
      <c r="CA61" s="566" t="str">
        <f t="array" aca="1" ref="CA61" ca="1">IFERROR(
 INDEX(FixtureComments,
  SMALL(
   IF(
    FixtureInclude="x",
    ROW(FixtureComments)-ROW(Fixtures!$B$36)
   ),
   COLUMNS($D61:CA61)
  )
 ),"")</f>
        <v/>
      </c>
      <c r="CB61" s="566" t="str">
        <f t="array" aca="1" ref="CB61" ca="1">IFERROR(
 INDEX(FixtureComments,
  SMALL(
   IF(
    FixtureInclude="x",
    ROW(FixtureComments)-ROW(Fixtures!$B$36)
   ),
   COLUMNS($D61:CB61)
  )
 ),"")</f>
        <v/>
      </c>
      <c r="CC61" s="566" t="str">
        <f t="array" aca="1" ref="CC61" ca="1">IFERROR(
 INDEX(FixtureComments,
  SMALL(
   IF(
    FixtureInclude="x",
    ROW(FixtureComments)-ROW(Fixtures!$B$36)
   ),
   COLUMNS($D61:CC61)
  )
 ),"")</f>
        <v/>
      </c>
      <c r="CD61" s="566" t="str">
        <f t="array" aca="1" ref="CD61" ca="1">IFERROR(
 INDEX(FixtureComments,
  SMALL(
   IF(
    FixtureInclude="x",
    ROW(FixtureComments)-ROW(Fixtures!$B$36)
   ),
   COLUMNS($D61:CD61)
  )
 ),"")</f>
        <v/>
      </c>
      <c r="CE61" s="566" t="str">
        <f t="array" aca="1" ref="CE61" ca="1">IFERROR(
 INDEX(FixtureComments,
  SMALL(
   IF(
    FixtureInclude="x",
    ROW(FixtureComments)-ROW(Fixtures!$B$36)
   ),
   COLUMNS($D61:CE61)
  )
 ),"")</f>
        <v/>
      </c>
      <c r="CF61" s="566" t="str">
        <f t="array" aca="1" ref="CF61" ca="1">IFERROR(
 INDEX(FixtureComments,
  SMALL(
   IF(
    FixtureInclude="x",
    ROW(FixtureComments)-ROW(Fixtures!$B$36)
   ),
   COLUMNS($D61:CF61)
  )
 ),"")</f>
        <v/>
      </c>
      <c r="CG61" s="566" t="str">
        <f t="array" aca="1" ref="CG61" ca="1">IFERROR(
 INDEX(FixtureComments,
  SMALL(
   IF(
    FixtureInclude="x",
    ROW(FixtureComments)-ROW(Fixtures!$B$36)
   ),
   COLUMNS($D61:CG61)
  )
 ),"")</f>
        <v/>
      </c>
      <c r="CH61" s="566" t="str">
        <f t="array" aca="1" ref="CH61" ca="1">IFERROR(
 INDEX(FixtureComments,
  SMALL(
   IF(
    FixtureInclude="x",
    ROW(FixtureComments)-ROW(Fixtures!$B$36)
   ),
   COLUMNS($D61:CH61)
  )
 ),"")</f>
        <v/>
      </c>
      <c r="CI61" s="566" t="str">
        <f t="array" aca="1" ref="CI61" ca="1">IFERROR(
 INDEX(FixtureComments,
  SMALL(
   IF(
    FixtureInclude="x",
    ROW(FixtureComments)-ROW(Fixtures!$B$36)
   ),
   COLUMNS($D61:CI61)
  )
 ),"")</f>
        <v/>
      </c>
      <c r="CJ61" s="566" t="str">
        <f t="array" aca="1" ref="CJ61" ca="1">IFERROR(
 INDEX(FixtureComments,
  SMALL(
   IF(
    FixtureInclude="x",
    ROW(FixtureComments)-ROW(Fixtures!$B$36)
   ),
   COLUMNS($D61:CJ61)
  )
 ),"")</f>
        <v/>
      </c>
      <c r="CK61" s="566" t="str">
        <f t="array" aca="1" ref="CK61" ca="1">IFERROR(
 INDEX(FixtureComments,
  SMALL(
   IF(
    FixtureInclude="x",
    ROW(FixtureComments)-ROW(Fixtures!$B$36)
   ),
   COLUMNS($D61:CK61)
  )
 ),"")</f>
        <v/>
      </c>
      <c r="CL61" s="566" t="str">
        <f t="array" aca="1" ref="CL61" ca="1">IFERROR(
 INDEX(FixtureComments,
  SMALL(
   IF(
    FixtureInclude="x",
    ROW(FixtureComments)-ROW(Fixtures!$B$36)
   ),
   COLUMNS($D61:CL61)
  )
 ),"")</f>
        <v/>
      </c>
      <c r="CM61" s="566" t="str">
        <f t="array" aca="1" ref="CM61" ca="1">IFERROR(
 INDEX(FixtureComments,
  SMALL(
   IF(
    FixtureInclude="x",
    ROW(FixtureComments)-ROW(Fixtures!$B$36)
   ),
   COLUMNS($D61:CM61)
  )
 ),"")</f>
        <v/>
      </c>
      <c r="CN61" s="566" t="str">
        <f t="array" aca="1" ref="CN61" ca="1">IFERROR(
 INDEX(FixtureComments,
  SMALL(
   IF(
    FixtureInclude="x",
    ROW(FixtureComments)-ROW(Fixtures!$B$36)
   ),
   COLUMNS($D61:CN61)
  )
 ),"")</f>
        <v/>
      </c>
      <c r="CO61" s="566" t="str">
        <f t="array" aca="1" ref="CO61" ca="1">IFERROR(
 INDEX(FixtureComments,
  SMALL(
   IF(
    FixtureInclude="x",
    ROW(FixtureComments)-ROW(Fixtures!$B$36)
   ),
   COLUMNS($D61:CO61)
  )
 ),"")</f>
        <v/>
      </c>
      <c r="CP61" s="566" t="str">
        <f t="array" aca="1" ref="CP61" ca="1">IFERROR(
 INDEX(FixtureComments,
  SMALL(
   IF(
    FixtureInclude="x",
    ROW(FixtureComments)-ROW(Fixtures!$B$36)
   ),
   COLUMNS($D61:CP61)
  )
 ),"")</f>
        <v/>
      </c>
      <c r="CQ61" s="566" t="str">
        <f t="array" aca="1" ref="CQ61" ca="1">IFERROR(
 INDEX(FixtureComments,
  SMALL(
   IF(
    FixtureInclude="x",
    ROW(FixtureComments)-ROW(Fixtures!$B$36)
   ),
   COLUMNS($D61:CQ61)
  )
 ),"")</f>
        <v/>
      </c>
      <c r="CR61" s="566" t="str">
        <f t="array" aca="1" ref="CR61" ca="1">IFERROR(
 INDEX(FixtureComments,
  SMALL(
   IF(
    FixtureInclude="x",
    ROW(FixtureComments)-ROW(Fixtures!$B$36)
   ),
   COLUMNS($D61:CR61)
  )
 ),"")</f>
        <v/>
      </c>
      <c r="CS61" s="566" t="str">
        <f t="array" aca="1" ref="CS61" ca="1">IFERROR(
 INDEX(FixtureComments,
  SMALL(
   IF(
    FixtureInclude="x",
    ROW(FixtureComments)-ROW(Fixtures!$B$36)
   ),
   COLUMNS($D61:CS61)
  )
 ),"")</f>
        <v/>
      </c>
      <c r="CT61" s="566" t="str">
        <f t="array" aca="1" ref="CT61" ca="1">IFERROR(
 INDEX(FixtureComments,
  SMALL(
   IF(
    FixtureInclude="x",
    ROW(FixtureComments)-ROW(Fixtures!$B$36)
   ),
   COLUMNS($D61:CT61)
  )
 ),"")</f>
        <v/>
      </c>
      <c r="CU61" s="566" t="str">
        <f t="array" aca="1" ref="CU61" ca="1">IFERROR(
 INDEX(FixtureComments,
  SMALL(
   IF(
    FixtureInclude="x",
    ROW(FixtureComments)-ROW(Fixtures!$B$36)
   ),
   COLUMNS($D61:CU61)
  )
 ),"")</f>
        <v/>
      </c>
      <c r="CV61" s="566" t="str">
        <f t="array" aca="1" ref="CV61" ca="1">IFERROR(
 INDEX(FixtureComments,
  SMALL(
   IF(
    FixtureInclude="x",
    ROW(FixtureComments)-ROW(Fixtures!$B$36)
   ),
   COLUMNS($D61:CV61)
  )
 ),"")</f>
        <v/>
      </c>
      <c r="CW61" s="566" t="str">
        <f t="array" aca="1" ref="CW61" ca="1">IFERROR(
 INDEX(FixtureComments,
  SMALL(
   IF(
    FixtureInclude="x",
    ROW(FixtureComments)-ROW(Fixtures!$B$36)
   ),
   COLUMNS($D61:CW61)
  )
 ),"")</f>
        <v/>
      </c>
      <c r="CX61" s="566" t="str">
        <f t="array" aca="1" ref="CX61" ca="1">IFERROR(
 INDEX(FixtureComments,
  SMALL(
   IF(
    FixtureInclude="x",
    ROW(FixtureComments)-ROW(Fixtures!$B$36)
   ),
   COLUMNS($D61:CX61)
  )
 ),"")</f>
        <v/>
      </c>
      <c r="CY61" s="566" t="str">
        <f t="array" aca="1" ref="CY61" ca="1">IFERROR(
 INDEX(FixtureComments,
  SMALL(
   IF(
    FixtureInclude="x",
    ROW(FixtureComments)-ROW(Fixtures!$B$36)
   ),
   COLUMNS($D61:CY61)
  )
 ),"")</f>
        <v/>
      </c>
      <c r="CZ61" s="566" t="str">
        <f t="array" aca="1" ref="CZ61" ca="1">IFERROR(
 INDEX(FixtureComments,
  SMALL(
   IF(
    FixtureInclude="x",
    ROW(FixtureComments)-ROW(Fixtures!$B$36)
   ),
   COLUMNS($D61:CZ61)
  )
 ),"")</f>
        <v/>
      </c>
      <c r="DA61" s="566" t="str">
        <f t="array" aca="1" ref="DA61" ca="1">IFERROR(
 INDEX(FixtureComments,
  SMALL(
   IF(
    FixtureInclude="x",
    ROW(FixtureComments)-ROW(Fixtures!$B$36)
   ),
   COLUMNS($D61:DA61)
  )
 ),"")</f>
        <v/>
      </c>
      <c r="DB61" s="566" t="str">
        <f t="array" aca="1" ref="DB61" ca="1">IFERROR(
 INDEX(FixtureComments,
  SMALL(
   IF(
    FixtureInclude="x",
    ROW(FixtureComments)-ROW(Fixtures!$B$36)
   ),
   COLUMNS($D61:DB61)
  )
 ),"")</f>
        <v/>
      </c>
      <c r="DC61" s="566" t="str">
        <f t="array" aca="1" ref="DC61" ca="1">IFERROR(
 INDEX(FixtureComments,
  SMALL(
   IF(
    FixtureInclude="x",
    ROW(FixtureComments)-ROW(Fixtures!$B$36)
   ),
   COLUMNS($D61:DC61)
  )
 ),"")</f>
        <v/>
      </c>
      <c r="DD61" s="566" t="str">
        <f t="array" aca="1" ref="DD61" ca="1">IFERROR(
 INDEX(FixtureComments,
  SMALL(
   IF(
    FixtureInclude="x",
    ROW(FixtureComments)-ROW(Fixtures!$B$36)
   ),
   COLUMNS($D61:DD61)
  )
 ),"")</f>
        <v/>
      </c>
      <c r="DE61" s="566" t="str">
        <f t="array" aca="1" ref="DE61" ca="1">IFERROR(
 INDEX(FixtureComments,
  SMALL(
   IF(
    FixtureInclude="x",
    ROW(FixtureComments)-ROW(Fixtures!$B$36)
   ),
   COLUMNS($D61:DE61)
  )
 ),"")</f>
        <v/>
      </c>
      <c r="DF61" s="566" t="str">
        <f t="array" aca="1" ref="DF61" ca="1">IFERROR(
 INDEX(FixtureComments,
  SMALL(
   IF(
    FixtureInclude="x",
    ROW(FixtureComments)-ROW(Fixtures!$B$36)
   ),
   COLUMNS($D61:DF61)
  )
 ),"")</f>
        <v/>
      </c>
      <c r="DG61" s="566" t="str">
        <f t="array" aca="1" ref="DG61" ca="1">IFERROR(
 INDEX(FixtureComments,
  SMALL(
   IF(
    FixtureInclude="x",
    ROW(FixtureComments)-ROW(Fixtures!$B$36)
   ),
   COLUMNS($D61:DG61)
  )
 ),"")</f>
        <v/>
      </c>
      <c r="DH61" s="566" t="str">
        <f t="array" aca="1" ref="DH61" ca="1">IFERROR(
 INDEX(FixtureComments,
  SMALL(
   IF(
    FixtureInclude="x",
    ROW(FixtureComments)-ROW(Fixtures!$B$36)
   ),
   COLUMNS($D61:DH61)
  )
 ),"")</f>
        <v/>
      </c>
    </row>
    <row r="62" spans="1:112">
      <c r="B62" s="565" t="str">
        <f>Fixtures!E22</f>
        <v>Watts</v>
      </c>
      <c r="C62" s="566">
        <f>Fixtures!F22</f>
        <v>134</v>
      </c>
      <c r="D62" s="566">
        <f t="array" aca="1" ref="D62" ca="1">IFERROR(
 INDEX(FixtureWatts,
  SMALL(
   IF(
    FixtureInclude="x",
    ROW(FixtureWatts)-ROW(Fixtures!$B$36)
   ),
   COLUMNS($D62:D62)
  )
 ),"")</f>
        <v>134</v>
      </c>
      <c r="E62" s="566">
        <f t="array" aca="1" ref="E62" ca="1">IFERROR(
 INDEX(FixtureWatts,
  SMALL(
   IF(
    FixtureInclude="x",
    ROW(FixtureWatts)-ROW(Fixtures!$B$36)
   ),
   COLUMNS($D62:E62)
  )
 ),"")</f>
        <v>134</v>
      </c>
      <c r="F62" s="566" t="str">
        <f t="array" aca="1" ref="F62" ca="1">IFERROR(
 INDEX(FixtureWatts,
  SMALL(
   IF(
    FixtureInclude="x",
    ROW(FixtureWatts)-ROW(Fixtures!$B$36)
   ),
   COLUMNS($D62:F62)
  )
 ),"")</f>
        <v/>
      </c>
      <c r="G62" s="566" t="str">
        <f t="array" aca="1" ref="G62" ca="1">IFERROR(
 INDEX(FixtureWatts,
  SMALL(
   IF(
    FixtureInclude="x",
    ROW(FixtureWatts)-ROW(Fixtures!$B$36)
   ),
   COLUMNS($D62:G62)
  )
 ),"")</f>
        <v/>
      </c>
      <c r="H62" s="566" t="str">
        <f t="array" aca="1" ref="H62" ca="1">IFERROR(
 INDEX(FixtureWatts,
  SMALL(
   IF(
    FixtureInclude="x",
    ROW(FixtureWatts)-ROW(Fixtures!$B$36)
   ),
   COLUMNS($D62:H62)
  )
 ),"")</f>
        <v/>
      </c>
      <c r="I62" s="566" t="str">
        <f t="array" aca="1" ref="I62" ca="1">IFERROR(
 INDEX(FixtureWatts,
  SMALL(
   IF(
    FixtureInclude="x",
    ROW(FixtureWatts)-ROW(Fixtures!$B$36)
   ),
   COLUMNS($D62:I62)
  )
 ),"")</f>
        <v/>
      </c>
      <c r="J62" s="566" t="str">
        <f t="array" aca="1" ref="J62" ca="1">IFERROR(
 INDEX(FixtureWatts,
  SMALL(
   IF(
    FixtureInclude="x",
    ROW(FixtureWatts)-ROW(Fixtures!$B$36)
   ),
   COLUMNS($D62:J62)
  )
 ),"")</f>
        <v/>
      </c>
      <c r="K62" s="566" t="str">
        <f t="array" aca="1" ref="K62" ca="1">IFERROR(
 INDEX(FixtureWatts,
  SMALL(
   IF(
    FixtureInclude="x",
    ROW(FixtureWatts)-ROW(Fixtures!$B$36)
   ),
   COLUMNS($D62:K62)
  )
 ),"")</f>
        <v/>
      </c>
      <c r="L62" s="566" t="str">
        <f t="array" aca="1" ref="L62" ca="1">IFERROR(
 INDEX(FixtureWatts,
  SMALL(
   IF(
    FixtureInclude="x",
    ROW(FixtureWatts)-ROW(Fixtures!$B$36)
   ),
   COLUMNS($D62:L62)
  )
 ),"")</f>
        <v/>
      </c>
      <c r="M62" s="566" t="str">
        <f t="array" aca="1" ref="M62" ca="1">IFERROR(
 INDEX(FixtureWatts,
  SMALL(
   IF(
    FixtureInclude="x",
    ROW(FixtureWatts)-ROW(Fixtures!$B$36)
   ),
   COLUMNS($D62:M62)
  )
 ),"")</f>
        <v/>
      </c>
      <c r="N62" s="566" t="str">
        <f t="array" aca="1" ref="N62" ca="1">IFERROR(
 INDEX(FixtureWatts,
  SMALL(
   IF(
    FixtureInclude="x",
    ROW(FixtureWatts)-ROW(Fixtures!$B$36)
   ),
   COLUMNS($D62:N62)
  )
 ),"")</f>
        <v/>
      </c>
      <c r="O62" s="566" t="str">
        <f t="array" aca="1" ref="O62" ca="1">IFERROR(
 INDEX(FixtureWatts,
  SMALL(
   IF(
    FixtureInclude="x",
    ROW(FixtureWatts)-ROW(Fixtures!$B$36)
   ),
   COLUMNS($D62:O62)
  )
 ),"")</f>
        <v/>
      </c>
      <c r="P62" s="566" t="str">
        <f t="array" aca="1" ref="P62" ca="1">IFERROR(
 INDEX(FixtureWatts,
  SMALL(
   IF(
    FixtureInclude="x",
    ROW(FixtureWatts)-ROW(Fixtures!$B$36)
   ),
   COLUMNS($D62:P62)
  )
 ),"")</f>
        <v/>
      </c>
      <c r="Q62" s="566" t="str">
        <f t="array" aca="1" ref="Q62" ca="1">IFERROR(
 INDEX(FixtureWatts,
  SMALL(
   IF(
    FixtureInclude="x",
    ROW(FixtureWatts)-ROW(Fixtures!$B$36)
   ),
   COLUMNS($D62:Q62)
  )
 ),"")</f>
        <v/>
      </c>
      <c r="R62" s="566" t="str">
        <f t="array" aca="1" ref="R62" ca="1">IFERROR(
 INDEX(FixtureWatts,
  SMALL(
   IF(
    FixtureInclude="x",
    ROW(FixtureWatts)-ROW(Fixtures!$B$36)
   ),
   COLUMNS($D62:R62)
  )
 ),"")</f>
        <v/>
      </c>
      <c r="S62" s="566" t="str">
        <f t="array" aca="1" ref="S62" ca="1">IFERROR(
 INDEX(FixtureWatts,
  SMALL(
   IF(
    FixtureInclude="x",
    ROW(FixtureWatts)-ROW(Fixtures!$B$36)
   ),
   COLUMNS($D62:S62)
  )
 ),"")</f>
        <v/>
      </c>
      <c r="T62" s="566" t="str">
        <f t="array" aca="1" ref="T62" ca="1">IFERROR(
 INDEX(FixtureWatts,
  SMALL(
   IF(
    FixtureInclude="x",
    ROW(FixtureWatts)-ROW(Fixtures!$B$36)
   ),
   COLUMNS($D62:T62)
  )
 ),"")</f>
        <v/>
      </c>
      <c r="U62" s="566" t="str">
        <f t="array" aca="1" ref="U62" ca="1">IFERROR(
 INDEX(FixtureWatts,
  SMALL(
   IF(
    FixtureInclude="x",
    ROW(FixtureWatts)-ROW(Fixtures!$B$36)
   ),
   COLUMNS($D62:U62)
  )
 ),"")</f>
        <v/>
      </c>
      <c r="V62" s="566" t="str">
        <f t="array" aca="1" ref="V62" ca="1">IFERROR(
 INDEX(FixtureWatts,
  SMALL(
   IF(
    FixtureInclude="x",
    ROW(FixtureWatts)-ROW(Fixtures!$B$36)
   ),
   COLUMNS($D62:V62)
  )
 ),"")</f>
        <v/>
      </c>
      <c r="W62" s="566" t="str">
        <f t="array" aca="1" ref="W62" ca="1">IFERROR(
 INDEX(FixtureWatts,
  SMALL(
   IF(
    FixtureInclude="x",
    ROW(FixtureWatts)-ROW(Fixtures!$B$36)
   ),
   COLUMNS($D62:W62)
  )
 ),"")</f>
        <v/>
      </c>
      <c r="X62" s="566" t="str">
        <f t="array" aca="1" ref="X62" ca="1">IFERROR(
 INDEX(FixtureWatts,
  SMALL(
   IF(
    FixtureInclude="x",
    ROW(FixtureWatts)-ROW(Fixtures!$B$36)
   ),
   COLUMNS($D62:X62)
  )
 ),"")</f>
        <v/>
      </c>
      <c r="Y62" s="566" t="str">
        <f t="array" aca="1" ref="Y62" ca="1">IFERROR(
 INDEX(FixtureWatts,
  SMALL(
   IF(
    FixtureInclude="x",
    ROW(FixtureWatts)-ROW(Fixtures!$B$36)
   ),
   COLUMNS($D62:Y62)
  )
 ),"")</f>
        <v/>
      </c>
      <c r="Z62" s="566" t="str">
        <f t="array" aca="1" ref="Z62" ca="1">IFERROR(
 INDEX(FixtureWatts,
  SMALL(
   IF(
    FixtureInclude="x",
    ROW(FixtureWatts)-ROW(Fixtures!$B$36)
   ),
   COLUMNS($D62:Z62)
  )
 ),"")</f>
        <v/>
      </c>
      <c r="AA62" s="566" t="str">
        <f t="array" aca="1" ref="AA62" ca="1">IFERROR(
 INDEX(FixtureWatts,
  SMALL(
   IF(
    FixtureInclude="x",
    ROW(FixtureWatts)-ROW(Fixtures!$B$36)
   ),
   COLUMNS($D62:AA62)
  )
 ),"")</f>
        <v/>
      </c>
      <c r="AB62" s="566" t="str">
        <f t="array" aca="1" ref="AB62" ca="1">IFERROR(
 INDEX(FixtureWatts,
  SMALL(
   IF(
    FixtureInclude="x",
    ROW(FixtureWatts)-ROW(Fixtures!$B$36)
   ),
   COLUMNS($D62:AB62)
  )
 ),"")</f>
        <v/>
      </c>
      <c r="AC62" s="566" t="str">
        <f t="array" aca="1" ref="AC62" ca="1">IFERROR(
 INDEX(FixtureWatts,
  SMALL(
   IF(
    FixtureInclude="x",
    ROW(FixtureWatts)-ROW(Fixtures!$B$36)
   ),
   COLUMNS($D62:AC62)
  )
 ),"")</f>
        <v/>
      </c>
      <c r="AD62" s="566" t="str">
        <f t="array" aca="1" ref="AD62" ca="1">IFERROR(
 INDEX(FixtureWatts,
  SMALL(
   IF(
    FixtureInclude="x",
    ROW(FixtureWatts)-ROW(Fixtures!$B$36)
   ),
   COLUMNS($D62:AD62)
  )
 ),"")</f>
        <v/>
      </c>
      <c r="AE62" s="566" t="str">
        <f t="array" aca="1" ref="AE62" ca="1">IFERROR(
 INDEX(FixtureWatts,
  SMALL(
   IF(
    FixtureInclude="x",
    ROW(FixtureWatts)-ROW(Fixtures!$B$36)
   ),
   COLUMNS($D62:AE62)
  )
 ),"")</f>
        <v/>
      </c>
      <c r="AF62" s="566" t="str">
        <f t="array" aca="1" ref="AF62" ca="1">IFERROR(
 INDEX(FixtureWatts,
  SMALL(
   IF(
    FixtureInclude="x",
    ROW(FixtureWatts)-ROW(Fixtures!$B$36)
   ),
   COLUMNS($D62:AF62)
  )
 ),"")</f>
        <v/>
      </c>
      <c r="AG62" s="566" t="str">
        <f t="array" aca="1" ref="AG62" ca="1">IFERROR(
 INDEX(FixtureWatts,
  SMALL(
   IF(
    FixtureInclude="x",
    ROW(FixtureWatts)-ROW(Fixtures!$B$36)
   ),
   COLUMNS($D62:AG62)
  )
 ),"")</f>
        <v/>
      </c>
      <c r="AH62" s="566" t="str">
        <f t="array" aca="1" ref="AH62" ca="1">IFERROR(
 INDEX(FixtureWatts,
  SMALL(
   IF(
    FixtureInclude="x",
    ROW(FixtureWatts)-ROW(Fixtures!$B$36)
   ),
   COLUMNS($D62:AH62)
  )
 ),"")</f>
        <v/>
      </c>
      <c r="AI62" s="566" t="str">
        <f t="array" aca="1" ref="AI62" ca="1">IFERROR(
 INDEX(FixtureWatts,
  SMALL(
   IF(
    FixtureInclude="x",
    ROW(FixtureWatts)-ROW(Fixtures!$B$36)
   ),
   COLUMNS($D62:AI62)
  )
 ),"")</f>
        <v/>
      </c>
      <c r="AJ62" s="566" t="str">
        <f t="array" aca="1" ref="AJ62" ca="1">IFERROR(
 INDEX(FixtureWatts,
  SMALL(
   IF(
    FixtureInclude="x",
    ROW(FixtureWatts)-ROW(Fixtures!$B$36)
   ),
   COLUMNS($D62:AJ62)
  )
 ),"")</f>
        <v/>
      </c>
      <c r="AK62" s="566" t="str">
        <f t="array" aca="1" ref="AK62" ca="1">IFERROR(
 INDEX(FixtureWatts,
  SMALL(
   IF(
    FixtureInclude="x",
    ROW(FixtureWatts)-ROW(Fixtures!$B$36)
   ),
   COLUMNS($D62:AK62)
  )
 ),"")</f>
        <v/>
      </c>
      <c r="AL62" s="566" t="str">
        <f t="array" aca="1" ref="AL62" ca="1">IFERROR(
 INDEX(FixtureWatts,
  SMALL(
   IF(
    FixtureInclude="x",
    ROW(FixtureWatts)-ROW(Fixtures!$B$36)
   ),
   COLUMNS($D62:AL62)
  )
 ),"")</f>
        <v/>
      </c>
      <c r="AM62" s="566" t="str">
        <f t="array" aca="1" ref="AM62" ca="1">IFERROR(
 INDEX(FixtureWatts,
  SMALL(
   IF(
    FixtureInclude="x",
    ROW(FixtureWatts)-ROW(Fixtures!$B$36)
   ),
   COLUMNS($D62:AM62)
  )
 ),"")</f>
        <v/>
      </c>
      <c r="AN62" s="566" t="str">
        <f t="array" aca="1" ref="AN62" ca="1">IFERROR(
 INDEX(FixtureWatts,
  SMALL(
   IF(
    FixtureInclude="x",
    ROW(FixtureWatts)-ROW(Fixtures!$B$36)
   ),
   COLUMNS($D62:AN62)
  )
 ),"")</f>
        <v/>
      </c>
      <c r="AO62" s="566" t="str">
        <f t="array" aca="1" ref="AO62" ca="1">IFERROR(
 INDEX(FixtureWatts,
  SMALL(
   IF(
    FixtureInclude="x",
    ROW(FixtureWatts)-ROW(Fixtures!$B$36)
   ),
   COLUMNS($D62:AO62)
  )
 ),"")</f>
        <v/>
      </c>
      <c r="AP62" s="566" t="str">
        <f t="array" aca="1" ref="AP62" ca="1">IFERROR(
 INDEX(FixtureWatts,
  SMALL(
   IF(
    FixtureInclude="x",
    ROW(FixtureWatts)-ROW(Fixtures!$B$36)
   ),
   COLUMNS($D62:AP62)
  )
 ),"")</f>
        <v/>
      </c>
      <c r="AQ62" s="566" t="str">
        <f t="array" aca="1" ref="AQ62" ca="1">IFERROR(
 INDEX(FixtureWatts,
  SMALL(
   IF(
    FixtureInclude="x",
    ROW(FixtureWatts)-ROW(Fixtures!$B$36)
   ),
   COLUMNS($D62:AQ62)
  )
 ),"")</f>
        <v/>
      </c>
      <c r="AR62" s="566" t="str">
        <f t="array" aca="1" ref="AR62" ca="1">IFERROR(
 INDEX(FixtureWatts,
  SMALL(
   IF(
    FixtureInclude="x",
    ROW(FixtureWatts)-ROW(Fixtures!$B$36)
   ),
   COLUMNS($D62:AR62)
  )
 ),"")</f>
        <v/>
      </c>
      <c r="AS62" s="566" t="str">
        <f t="array" aca="1" ref="AS62" ca="1">IFERROR(
 INDEX(FixtureWatts,
  SMALL(
   IF(
    FixtureInclude="x",
    ROW(FixtureWatts)-ROW(Fixtures!$B$36)
   ),
   COLUMNS($D62:AS62)
  )
 ),"")</f>
        <v/>
      </c>
      <c r="AT62" s="566" t="str">
        <f t="array" aca="1" ref="AT62" ca="1">IFERROR(
 INDEX(FixtureWatts,
  SMALL(
   IF(
    FixtureInclude="x",
    ROW(FixtureWatts)-ROW(Fixtures!$B$36)
   ),
   COLUMNS($D62:AT62)
  )
 ),"")</f>
        <v/>
      </c>
      <c r="AU62" s="566" t="str">
        <f t="array" aca="1" ref="AU62" ca="1">IFERROR(
 INDEX(FixtureWatts,
  SMALL(
   IF(
    FixtureInclude="x",
    ROW(FixtureWatts)-ROW(Fixtures!$B$36)
   ),
   COLUMNS($D62:AU62)
  )
 ),"")</f>
        <v/>
      </c>
      <c r="AV62" s="566" t="str">
        <f t="array" aca="1" ref="AV62" ca="1">IFERROR(
 INDEX(FixtureWatts,
  SMALL(
   IF(
    FixtureInclude="x",
    ROW(FixtureWatts)-ROW(Fixtures!$B$36)
   ),
   COLUMNS($D62:AV62)
  )
 ),"")</f>
        <v/>
      </c>
      <c r="AW62" s="566" t="str">
        <f t="array" aca="1" ref="AW62" ca="1">IFERROR(
 INDEX(FixtureWatts,
  SMALL(
   IF(
    FixtureInclude="x",
    ROW(FixtureWatts)-ROW(Fixtures!$B$36)
   ),
   COLUMNS($D62:AW62)
  )
 ),"")</f>
        <v/>
      </c>
      <c r="AX62" s="566" t="str">
        <f t="array" aca="1" ref="AX62" ca="1">IFERROR(
 INDEX(FixtureWatts,
  SMALL(
   IF(
    FixtureInclude="x",
    ROW(FixtureWatts)-ROW(Fixtures!$B$36)
   ),
   COLUMNS($D62:AX62)
  )
 ),"")</f>
        <v/>
      </c>
      <c r="AY62" s="566" t="str">
        <f t="array" aca="1" ref="AY62" ca="1">IFERROR(
 INDEX(FixtureWatts,
  SMALL(
   IF(
    FixtureInclude="x",
    ROW(FixtureWatts)-ROW(Fixtures!$B$36)
   ),
   COLUMNS($D62:AY62)
  )
 ),"")</f>
        <v/>
      </c>
      <c r="AZ62" s="566" t="str">
        <f t="array" aca="1" ref="AZ62" ca="1">IFERROR(
 INDEX(FixtureWatts,
  SMALL(
   IF(
    FixtureInclude="x",
    ROW(FixtureWatts)-ROW(Fixtures!$B$36)
   ),
   COLUMNS($D62:AZ62)
  )
 ),"")</f>
        <v/>
      </c>
      <c r="BA62" s="566" t="str">
        <f t="array" aca="1" ref="BA62" ca="1">IFERROR(
 INDEX(FixtureWatts,
  SMALL(
   IF(
    FixtureInclude="x",
    ROW(FixtureWatts)-ROW(Fixtures!$B$36)
   ),
   COLUMNS($D62:BA62)
  )
 ),"")</f>
        <v/>
      </c>
      <c r="BB62" s="566" t="str">
        <f t="array" aca="1" ref="BB62" ca="1">IFERROR(
 INDEX(FixtureWatts,
  SMALL(
   IF(
    FixtureInclude="x",
    ROW(FixtureWatts)-ROW(Fixtures!$B$36)
   ),
   COLUMNS($D62:BB62)
  )
 ),"")</f>
        <v/>
      </c>
      <c r="BC62" s="566" t="str">
        <f t="array" aca="1" ref="BC62" ca="1">IFERROR(
 INDEX(FixtureWatts,
  SMALL(
   IF(
    FixtureInclude="x",
    ROW(FixtureWatts)-ROW(Fixtures!$B$36)
   ),
   COLUMNS($D62:BC62)
  )
 ),"")</f>
        <v/>
      </c>
      <c r="BD62" s="566" t="str">
        <f t="array" aca="1" ref="BD62" ca="1">IFERROR(
 INDEX(FixtureWatts,
  SMALL(
   IF(
    FixtureInclude="x",
    ROW(FixtureWatts)-ROW(Fixtures!$B$36)
   ),
   COLUMNS($D62:BD62)
  )
 ),"")</f>
        <v/>
      </c>
      <c r="BE62" s="566" t="str">
        <f t="array" aca="1" ref="BE62" ca="1">IFERROR(
 INDEX(FixtureWatts,
  SMALL(
   IF(
    FixtureInclude="x",
    ROW(FixtureWatts)-ROW(Fixtures!$B$36)
   ),
   COLUMNS($D62:BE62)
  )
 ),"")</f>
        <v/>
      </c>
      <c r="BF62" s="566" t="str">
        <f t="array" aca="1" ref="BF62" ca="1">IFERROR(
 INDEX(FixtureWatts,
  SMALL(
   IF(
    FixtureInclude="x",
    ROW(FixtureWatts)-ROW(Fixtures!$B$36)
   ),
   COLUMNS($D62:BF62)
  )
 ),"")</f>
        <v/>
      </c>
      <c r="BG62" s="566" t="str">
        <f t="array" aca="1" ref="BG62" ca="1">IFERROR(
 INDEX(FixtureWatts,
  SMALL(
   IF(
    FixtureInclude="x",
    ROW(FixtureWatts)-ROW(Fixtures!$B$36)
   ),
   COLUMNS($D62:BG62)
  )
 ),"")</f>
        <v/>
      </c>
      <c r="BH62" s="566" t="str">
        <f t="array" aca="1" ref="BH62" ca="1">IFERROR(
 INDEX(FixtureWatts,
  SMALL(
   IF(
    FixtureInclude="x",
    ROW(FixtureWatts)-ROW(Fixtures!$B$36)
   ),
   COLUMNS($D62:BH62)
  )
 ),"")</f>
        <v/>
      </c>
      <c r="BI62" s="566" t="str">
        <f t="array" aca="1" ref="BI62" ca="1">IFERROR(
 INDEX(FixtureWatts,
  SMALL(
   IF(
    FixtureInclude="x",
    ROW(FixtureWatts)-ROW(Fixtures!$B$36)
   ),
   COLUMNS($D62:BI62)
  )
 ),"")</f>
        <v/>
      </c>
      <c r="BJ62" s="566" t="str">
        <f t="array" aca="1" ref="BJ62" ca="1">IFERROR(
 INDEX(FixtureWatts,
  SMALL(
   IF(
    FixtureInclude="x",
    ROW(FixtureWatts)-ROW(Fixtures!$B$36)
   ),
   COLUMNS($D62:BJ62)
  )
 ),"")</f>
        <v/>
      </c>
      <c r="BK62" s="566" t="str">
        <f t="array" aca="1" ref="BK62" ca="1">IFERROR(
 INDEX(FixtureWatts,
  SMALL(
   IF(
    FixtureInclude="x",
    ROW(FixtureWatts)-ROW(Fixtures!$B$36)
   ),
   COLUMNS($D62:BK62)
  )
 ),"")</f>
        <v/>
      </c>
      <c r="BL62" s="566" t="str">
        <f t="array" aca="1" ref="BL62" ca="1">IFERROR(
 INDEX(FixtureWatts,
  SMALL(
   IF(
    FixtureInclude="x",
    ROW(FixtureWatts)-ROW(Fixtures!$B$36)
   ),
   COLUMNS($D62:BL62)
  )
 ),"")</f>
        <v/>
      </c>
      <c r="BM62" s="566" t="str">
        <f t="array" aca="1" ref="BM62" ca="1">IFERROR(
 INDEX(FixtureWatts,
  SMALL(
   IF(
    FixtureInclude="x",
    ROW(FixtureWatts)-ROW(Fixtures!$B$36)
   ),
   COLUMNS($D62:BM62)
  )
 ),"")</f>
        <v/>
      </c>
      <c r="BN62" s="566" t="str">
        <f t="array" aca="1" ref="BN62" ca="1">IFERROR(
 INDEX(FixtureWatts,
  SMALL(
   IF(
    FixtureInclude="x",
    ROW(FixtureWatts)-ROW(Fixtures!$B$36)
   ),
   COLUMNS($D62:BN62)
  )
 ),"")</f>
        <v/>
      </c>
      <c r="BO62" s="566" t="str">
        <f t="array" aca="1" ref="BO62" ca="1">IFERROR(
 INDEX(FixtureWatts,
  SMALL(
   IF(
    FixtureInclude="x",
    ROW(FixtureWatts)-ROW(Fixtures!$B$36)
   ),
   COLUMNS($D62:BO62)
  )
 ),"")</f>
        <v/>
      </c>
      <c r="BP62" s="566" t="str">
        <f t="array" aca="1" ref="BP62" ca="1">IFERROR(
 INDEX(FixtureWatts,
  SMALL(
   IF(
    FixtureInclude="x",
    ROW(FixtureWatts)-ROW(Fixtures!$B$36)
   ),
   COLUMNS($D62:BP62)
  )
 ),"")</f>
        <v/>
      </c>
      <c r="BQ62" s="566" t="str">
        <f t="array" aca="1" ref="BQ62" ca="1">IFERROR(
 INDEX(FixtureWatts,
  SMALL(
   IF(
    FixtureInclude="x",
    ROW(FixtureWatts)-ROW(Fixtures!$B$36)
   ),
   COLUMNS($D62:BQ62)
  )
 ),"")</f>
        <v/>
      </c>
      <c r="BR62" s="566" t="str">
        <f t="array" aca="1" ref="BR62" ca="1">IFERROR(
 INDEX(FixtureWatts,
  SMALL(
   IF(
    FixtureInclude="x",
    ROW(FixtureWatts)-ROW(Fixtures!$B$36)
   ),
   COLUMNS($D62:BR62)
  )
 ),"")</f>
        <v/>
      </c>
      <c r="BS62" s="566" t="str">
        <f t="array" aca="1" ref="BS62" ca="1">IFERROR(
 INDEX(FixtureWatts,
  SMALL(
   IF(
    FixtureInclude="x",
    ROW(FixtureWatts)-ROW(Fixtures!$B$36)
   ),
   COLUMNS($D62:BS62)
  )
 ),"")</f>
        <v/>
      </c>
      <c r="BT62" s="566" t="str">
        <f t="array" aca="1" ref="BT62" ca="1">IFERROR(
 INDEX(FixtureWatts,
  SMALL(
   IF(
    FixtureInclude="x",
    ROW(FixtureWatts)-ROW(Fixtures!$B$36)
   ),
   COLUMNS($D62:BT62)
  )
 ),"")</f>
        <v/>
      </c>
      <c r="BU62" s="566" t="str">
        <f t="array" aca="1" ref="BU62" ca="1">IFERROR(
 INDEX(FixtureWatts,
  SMALL(
   IF(
    FixtureInclude="x",
    ROW(FixtureWatts)-ROW(Fixtures!$B$36)
   ),
   COLUMNS($D62:BU62)
  )
 ),"")</f>
        <v/>
      </c>
      <c r="BV62" s="566" t="str">
        <f t="array" aca="1" ref="BV62" ca="1">IFERROR(
 INDEX(FixtureWatts,
  SMALL(
   IF(
    FixtureInclude="x",
    ROW(FixtureWatts)-ROW(Fixtures!$B$36)
   ),
   COLUMNS($D62:BV62)
  )
 ),"")</f>
        <v/>
      </c>
      <c r="BW62" s="566" t="str">
        <f t="array" aca="1" ref="BW62" ca="1">IFERROR(
 INDEX(FixtureWatts,
  SMALL(
   IF(
    FixtureInclude="x",
    ROW(FixtureWatts)-ROW(Fixtures!$B$36)
   ),
   COLUMNS($D62:BW62)
  )
 ),"")</f>
        <v/>
      </c>
      <c r="BX62" s="566" t="str">
        <f t="array" aca="1" ref="BX62" ca="1">IFERROR(
 INDEX(FixtureWatts,
  SMALL(
   IF(
    FixtureInclude="x",
    ROW(FixtureWatts)-ROW(Fixtures!$B$36)
   ),
   COLUMNS($D62:BX62)
  )
 ),"")</f>
        <v/>
      </c>
      <c r="BY62" s="566" t="str">
        <f t="array" aca="1" ref="BY62" ca="1">IFERROR(
 INDEX(FixtureWatts,
  SMALL(
   IF(
    FixtureInclude="x",
    ROW(FixtureWatts)-ROW(Fixtures!$B$36)
   ),
   COLUMNS($D62:BY62)
  )
 ),"")</f>
        <v/>
      </c>
      <c r="BZ62" s="566" t="str">
        <f t="array" aca="1" ref="BZ62" ca="1">IFERROR(
 INDEX(FixtureWatts,
  SMALL(
   IF(
    FixtureInclude="x",
    ROW(FixtureWatts)-ROW(Fixtures!$B$36)
   ),
   COLUMNS($D62:BZ62)
  )
 ),"")</f>
        <v/>
      </c>
      <c r="CA62" s="566" t="str">
        <f t="array" aca="1" ref="CA62" ca="1">IFERROR(
 INDEX(FixtureWatts,
  SMALL(
   IF(
    FixtureInclude="x",
    ROW(FixtureWatts)-ROW(Fixtures!$B$36)
   ),
   COLUMNS($D62:CA62)
  )
 ),"")</f>
        <v/>
      </c>
      <c r="CB62" s="566" t="str">
        <f t="array" aca="1" ref="CB62" ca="1">IFERROR(
 INDEX(FixtureWatts,
  SMALL(
   IF(
    FixtureInclude="x",
    ROW(FixtureWatts)-ROW(Fixtures!$B$36)
   ),
   COLUMNS($D62:CB62)
  )
 ),"")</f>
        <v/>
      </c>
      <c r="CC62" s="566" t="str">
        <f t="array" aca="1" ref="CC62" ca="1">IFERROR(
 INDEX(FixtureWatts,
  SMALL(
   IF(
    FixtureInclude="x",
    ROW(FixtureWatts)-ROW(Fixtures!$B$36)
   ),
   COLUMNS($D62:CC62)
  )
 ),"")</f>
        <v/>
      </c>
      <c r="CD62" s="566" t="str">
        <f t="array" aca="1" ref="CD62" ca="1">IFERROR(
 INDEX(FixtureWatts,
  SMALL(
   IF(
    FixtureInclude="x",
    ROW(FixtureWatts)-ROW(Fixtures!$B$36)
   ),
   COLUMNS($D62:CD62)
  )
 ),"")</f>
        <v/>
      </c>
      <c r="CE62" s="566" t="str">
        <f t="array" aca="1" ref="CE62" ca="1">IFERROR(
 INDEX(FixtureWatts,
  SMALL(
   IF(
    FixtureInclude="x",
    ROW(FixtureWatts)-ROW(Fixtures!$B$36)
   ),
   COLUMNS($D62:CE62)
  )
 ),"")</f>
        <v/>
      </c>
      <c r="CF62" s="566" t="str">
        <f t="array" aca="1" ref="CF62" ca="1">IFERROR(
 INDEX(FixtureWatts,
  SMALL(
   IF(
    FixtureInclude="x",
    ROW(FixtureWatts)-ROW(Fixtures!$B$36)
   ),
   COLUMNS($D62:CF62)
  )
 ),"")</f>
        <v/>
      </c>
      <c r="CG62" s="566" t="str">
        <f t="array" aca="1" ref="CG62" ca="1">IFERROR(
 INDEX(FixtureWatts,
  SMALL(
   IF(
    FixtureInclude="x",
    ROW(FixtureWatts)-ROW(Fixtures!$B$36)
   ),
   COLUMNS($D62:CG62)
  )
 ),"")</f>
        <v/>
      </c>
      <c r="CH62" s="566" t="str">
        <f t="array" aca="1" ref="CH62" ca="1">IFERROR(
 INDEX(FixtureWatts,
  SMALL(
   IF(
    FixtureInclude="x",
    ROW(FixtureWatts)-ROW(Fixtures!$B$36)
   ),
   COLUMNS($D62:CH62)
  )
 ),"")</f>
        <v/>
      </c>
      <c r="CI62" s="566" t="str">
        <f t="array" aca="1" ref="CI62" ca="1">IFERROR(
 INDEX(FixtureWatts,
  SMALL(
   IF(
    FixtureInclude="x",
    ROW(FixtureWatts)-ROW(Fixtures!$B$36)
   ),
   COLUMNS($D62:CI62)
  )
 ),"")</f>
        <v/>
      </c>
      <c r="CJ62" s="566" t="str">
        <f t="array" aca="1" ref="CJ62" ca="1">IFERROR(
 INDEX(FixtureWatts,
  SMALL(
   IF(
    FixtureInclude="x",
    ROW(FixtureWatts)-ROW(Fixtures!$B$36)
   ),
   COLUMNS($D62:CJ62)
  )
 ),"")</f>
        <v/>
      </c>
      <c r="CK62" s="566" t="str">
        <f t="array" aca="1" ref="CK62" ca="1">IFERROR(
 INDEX(FixtureWatts,
  SMALL(
   IF(
    FixtureInclude="x",
    ROW(FixtureWatts)-ROW(Fixtures!$B$36)
   ),
   COLUMNS($D62:CK62)
  )
 ),"")</f>
        <v/>
      </c>
      <c r="CL62" s="566" t="str">
        <f t="array" aca="1" ref="CL62" ca="1">IFERROR(
 INDEX(FixtureWatts,
  SMALL(
   IF(
    FixtureInclude="x",
    ROW(FixtureWatts)-ROW(Fixtures!$B$36)
   ),
   COLUMNS($D62:CL62)
  )
 ),"")</f>
        <v/>
      </c>
      <c r="CM62" s="566" t="str">
        <f t="array" aca="1" ref="CM62" ca="1">IFERROR(
 INDEX(FixtureWatts,
  SMALL(
   IF(
    FixtureInclude="x",
    ROW(FixtureWatts)-ROW(Fixtures!$B$36)
   ),
   COLUMNS($D62:CM62)
  )
 ),"")</f>
        <v/>
      </c>
      <c r="CN62" s="566" t="str">
        <f t="array" aca="1" ref="CN62" ca="1">IFERROR(
 INDEX(FixtureWatts,
  SMALL(
   IF(
    FixtureInclude="x",
    ROW(FixtureWatts)-ROW(Fixtures!$B$36)
   ),
   COLUMNS($D62:CN62)
  )
 ),"")</f>
        <v/>
      </c>
      <c r="CO62" s="566" t="str">
        <f t="array" aca="1" ref="CO62" ca="1">IFERROR(
 INDEX(FixtureWatts,
  SMALL(
   IF(
    FixtureInclude="x",
    ROW(FixtureWatts)-ROW(Fixtures!$B$36)
   ),
   COLUMNS($D62:CO62)
  )
 ),"")</f>
        <v/>
      </c>
      <c r="CP62" s="566" t="str">
        <f t="array" aca="1" ref="CP62" ca="1">IFERROR(
 INDEX(FixtureWatts,
  SMALL(
   IF(
    FixtureInclude="x",
    ROW(FixtureWatts)-ROW(Fixtures!$B$36)
   ),
   COLUMNS($D62:CP62)
  )
 ),"")</f>
        <v/>
      </c>
      <c r="CQ62" s="566" t="str">
        <f t="array" aca="1" ref="CQ62" ca="1">IFERROR(
 INDEX(FixtureWatts,
  SMALL(
   IF(
    FixtureInclude="x",
    ROW(FixtureWatts)-ROW(Fixtures!$B$36)
   ),
   COLUMNS($D62:CQ62)
  )
 ),"")</f>
        <v/>
      </c>
      <c r="CR62" s="566" t="str">
        <f t="array" aca="1" ref="CR62" ca="1">IFERROR(
 INDEX(FixtureWatts,
  SMALL(
   IF(
    FixtureInclude="x",
    ROW(FixtureWatts)-ROW(Fixtures!$B$36)
   ),
   COLUMNS($D62:CR62)
  )
 ),"")</f>
        <v/>
      </c>
      <c r="CS62" s="566" t="str">
        <f t="array" aca="1" ref="CS62" ca="1">IFERROR(
 INDEX(FixtureWatts,
  SMALL(
   IF(
    FixtureInclude="x",
    ROW(FixtureWatts)-ROW(Fixtures!$B$36)
   ),
   COLUMNS($D62:CS62)
  )
 ),"")</f>
        <v/>
      </c>
      <c r="CT62" s="566" t="str">
        <f t="array" aca="1" ref="CT62" ca="1">IFERROR(
 INDEX(FixtureWatts,
  SMALL(
   IF(
    FixtureInclude="x",
    ROW(FixtureWatts)-ROW(Fixtures!$B$36)
   ),
   COLUMNS($D62:CT62)
  )
 ),"")</f>
        <v/>
      </c>
      <c r="CU62" s="566" t="str">
        <f t="array" aca="1" ref="CU62" ca="1">IFERROR(
 INDEX(FixtureWatts,
  SMALL(
   IF(
    FixtureInclude="x",
    ROW(FixtureWatts)-ROW(Fixtures!$B$36)
   ),
   COLUMNS($D62:CU62)
  )
 ),"")</f>
        <v/>
      </c>
      <c r="CV62" s="566" t="str">
        <f t="array" aca="1" ref="CV62" ca="1">IFERROR(
 INDEX(FixtureWatts,
  SMALL(
   IF(
    FixtureInclude="x",
    ROW(FixtureWatts)-ROW(Fixtures!$B$36)
   ),
   COLUMNS($D62:CV62)
  )
 ),"")</f>
        <v/>
      </c>
      <c r="CW62" s="566" t="str">
        <f t="array" aca="1" ref="CW62" ca="1">IFERROR(
 INDEX(FixtureWatts,
  SMALL(
   IF(
    FixtureInclude="x",
    ROW(FixtureWatts)-ROW(Fixtures!$B$36)
   ),
   COLUMNS($D62:CW62)
  )
 ),"")</f>
        <v/>
      </c>
      <c r="CX62" s="566" t="str">
        <f t="array" aca="1" ref="CX62" ca="1">IFERROR(
 INDEX(FixtureWatts,
  SMALL(
   IF(
    FixtureInclude="x",
    ROW(FixtureWatts)-ROW(Fixtures!$B$36)
   ),
   COLUMNS($D62:CX62)
  )
 ),"")</f>
        <v/>
      </c>
      <c r="CY62" s="566" t="str">
        <f t="array" aca="1" ref="CY62" ca="1">IFERROR(
 INDEX(FixtureWatts,
  SMALL(
   IF(
    FixtureInclude="x",
    ROW(FixtureWatts)-ROW(Fixtures!$B$36)
   ),
   COLUMNS($D62:CY62)
  )
 ),"")</f>
        <v/>
      </c>
      <c r="CZ62" s="566" t="str">
        <f t="array" aca="1" ref="CZ62" ca="1">IFERROR(
 INDEX(FixtureWatts,
  SMALL(
   IF(
    FixtureInclude="x",
    ROW(FixtureWatts)-ROW(Fixtures!$B$36)
   ),
   COLUMNS($D62:CZ62)
  )
 ),"")</f>
        <v/>
      </c>
      <c r="DA62" s="566" t="str">
        <f t="array" aca="1" ref="DA62" ca="1">IFERROR(
 INDEX(FixtureWatts,
  SMALL(
   IF(
    FixtureInclude="x",
    ROW(FixtureWatts)-ROW(Fixtures!$B$36)
   ),
   COLUMNS($D62:DA62)
  )
 ),"")</f>
        <v/>
      </c>
      <c r="DB62" s="566" t="str">
        <f t="array" aca="1" ref="DB62" ca="1">IFERROR(
 INDEX(FixtureWatts,
  SMALL(
   IF(
    FixtureInclude="x",
    ROW(FixtureWatts)-ROW(Fixtures!$B$36)
   ),
   COLUMNS($D62:DB62)
  )
 ),"")</f>
        <v/>
      </c>
      <c r="DC62" s="566" t="str">
        <f t="array" aca="1" ref="DC62" ca="1">IFERROR(
 INDEX(FixtureWatts,
  SMALL(
   IF(
    FixtureInclude="x",
    ROW(FixtureWatts)-ROW(Fixtures!$B$36)
   ),
   COLUMNS($D62:DC62)
  )
 ),"")</f>
        <v/>
      </c>
      <c r="DD62" s="566" t="str">
        <f t="array" aca="1" ref="DD62" ca="1">IFERROR(
 INDEX(FixtureWatts,
  SMALL(
   IF(
    FixtureInclude="x",
    ROW(FixtureWatts)-ROW(Fixtures!$B$36)
   ),
   COLUMNS($D62:DD62)
  )
 ),"")</f>
        <v/>
      </c>
      <c r="DE62" s="566" t="str">
        <f t="array" aca="1" ref="DE62" ca="1">IFERROR(
 INDEX(FixtureWatts,
  SMALL(
   IF(
    FixtureInclude="x",
    ROW(FixtureWatts)-ROW(Fixtures!$B$36)
   ),
   COLUMNS($D62:DE62)
  )
 ),"")</f>
        <v/>
      </c>
      <c r="DF62" s="566" t="str">
        <f t="array" aca="1" ref="DF62" ca="1">IFERROR(
 INDEX(FixtureWatts,
  SMALL(
   IF(
    FixtureInclude="x",
    ROW(FixtureWatts)-ROW(Fixtures!$B$36)
   ),
   COLUMNS($D62:DF62)
  )
 ),"")</f>
        <v/>
      </c>
      <c r="DG62" s="566" t="str">
        <f t="array" aca="1" ref="DG62" ca="1">IFERROR(
 INDEX(FixtureWatts,
  SMALL(
   IF(
    FixtureInclude="x",
    ROW(FixtureWatts)-ROW(Fixtures!$B$36)
   ),
   COLUMNS($D62:DG62)
  )
 ),"")</f>
        <v/>
      </c>
      <c r="DH62" s="566" t="str">
        <f t="array" aca="1" ref="DH62" ca="1">IFERROR(
 INDEX(FixtureWatts,
  SMALL(
   IF(
    FixtureInclude="x",
    ROW(FixtureWatts)-ROW(Fixtures!$B$36)
   ),
   COLUMNS($D62:DH62)
  )
 ),"")</f>
        <v/>
      </c>
    </row>
    <row r="63" spans="1:112">
      <c r="B63" s="565" t="str">
        <f>Fixtures!E23</f>
        <v>Equipment Cost ($/fixture)</v>
      </c>
      <c r="C63" s="671">
        <f>Fixtures!F23</f>
        <v>0</v>
      </c>
      <c r="D63" s="671">
        <f t="array" aca="1" ref="D63" ca="1">IFERROR(
 INDEX(FixtureEqCosts,
  SMALL(
   IF(
    FixtureInclude="x",
    ROW(FixtureEqCosts)-ROW(Fixtures!$B$36)
   ),
   COLUMNS($D63:D63)
  )
 ),"")</f>
        <v>500</v>
      </c>
      <c r="E63" s="671">
        <f t="array" aca="1" ref="E63" ca="1">IFERROR(
 INDEX(FixtureEqCosts,
  SMALL(
   IF(
    FixtureInclude="x",
    ROW(FixtureEqCosts)-ROW(Fixtures!$B$36)
   ),
   COLUMNS($D63:E63)
  )
 ),"")</f>
        <v>500</v>
      </c>
      <c r="F63" s="671" t="str">
        <f t="array" aca="1" ref="F63" ca="1">IFERROR(
 INDEX(FixtureEqCosts,
  SMALL(
   IF(
    FixtureInclude="x",
    ROW(FixtureEqCosts)-ROW(Fixtures!$B$36)
   ),
   COLUMNS($D63:F63)
  )
 ),"")</f>
        <v/>
      </c>
      <c r="G63" s="671" t="str">
        <f t="array" aca="1" ref="G63" ca="1">IFERROR(
 INDEX(FixtureEqCosts,
  SMALL(
   IF(
    FixtureInclude="x",
    ROW(FixtureEqCosts)-ROW(Fixtures!$B$36)
   ),
   COLUMNS($D63:G63)
  )
 ),"")</f>
        <v/>
      </c>
      <c r="H63" s="671" t="str">
        <f t="array" aca="1" ref="H63" ca="1">IFERROR(
 INDEX(FixtureEqCosts,
  SMALL(
   IF(
    FixtureInclude="x",
    ROW(FixtureEqCosts)-ROW(Fixtures!$B$36)
   ),
   COLUMNS($D63:H63)
  )
 ),"")</f>
        <v/>
      </c>
      <c r="I63" s="671" t="str">
        <f t="array" aca="1" ref="I63" ca="1">IFERROR(
 INDEX(FixtureEqCosts,
  SMALL(
   IF(
    FixtureInclude="x",
    ROW(FixtureEqCosts)-ROW(Fixtures!$B$36)
   ),
   COLUMNS($D63:I63)
  )
 ),"")</f>
        <v/>
      </c>
      <c r="J63" s="671" t="str">
        <f t="array" aca="1" ref="J63" ca="1">IFERROR(
 INDEX(FixtureEqCosts,
  SMALL(
   IF(
    FixtureInclude="x",
    ROW(FixtureEqCosts)-ROW(Fixtures!$B$36)
   ),
   COLUMNS($D63:J63)
  )
 ),"")</f>
        <v/>
      </c>
      <c r="K63" s="671" t="str">
        <f t="array" aca="1" ref="K63" ca="1">IFERROR(
 INDEX(FixtureEqCosts,
  SMALL(
   IF(
    FixtureInclude="x",
    ROW(FixtureEqCosts)-ROW(Fixtures!$B$36)
   ),
   COLUMNS($D63:K63)
  )
 ),"")</f>
        <v/>
      </c>
      <c r="L63" s="671" t="str">
        <f t="array" aca="1" ref="L63" ca="1">IFERROR(
 INDEX(FixtureEqCosts,
  SMALL(
   IF(
    FixtureInclude="x",
    ROW(FixtureEqCosts)-ROW(Fixtures!$B$36)
   ),
   COLUMNS($D63:L63)
  )
 ),"")</f>
        <v/>
      </c>
      <c r="M63" s="671" t="str">
        <f t="array" aca="1" ref="M63" ca="1">IFERROR(
 INDEX(FixtureEqCosts,
  SMALL(
   IF(
    FixtureInclude="x",
    ROW(FixtureEqCosts)-ROW(Fixtures!$B$36)
   ),
   COLUMNS($D63:M63)
  )
 ),"")</f>
        <v/>
      </c>
      <c r="N63" s="671" t="str">
        <f t="array" aca="1" ref="N63" ca="1">IFERROR(
 INDEX(FixtureEqCosts,
  SMALL(
   IF(
    FixtureInclude="x",
    ROW(FixtureEqCosts)-ROW(Fixtures!$B$36)
   ),
   COLUMNS($D63:N63)
  )
 ),"")</f>
        <v/>
      </c>
      <c r="O63" s="671" t="str">
        <f t="array" aca="1" ref="O63" ca="1">IFERROR(
 INDEX(FixtureEqCosts,
  SMALL(
   IF(
    FixtureInclude="x",
    ROW(FixtureEqCosts)-ROW(Fixtures!$B$36)
   ),
   COLUMNS($D63:O63)
  )
 ),"")</f>
        <v/>
      </c>
      <c r="P63" s="671" t="str">
        <f t="array" aca="1" ref="P63" ca="1">IFERROR(
 INDEX(FixtureEqCosts,
  SMALL(
   IF(
    FixtureInclude="x",
    ROW(FixtureEqCosts)-ROW(Fixtures!$B$36)
   ),
   COLUMNS($D63:P63)
  )
 ),"")</f>
        <v/>
      </c>
      <c r="Q63" s="671" t="str">
        <f t="array" aca="1" ref="Q63" ca="1">IFERROR(
 INDEX(FixtureEqCosts,
  SMALL(
   IF(
    FixtureInclude="x",
    ROW(FixtureEqCosts)-ROW(Fixtures!$B$36)
   ),
   COLUMNS($D63:Q63)
  )
 ),"")</f>
        <v/>
      </c>
      <c r="R63" s="671" t="str">
        <f t="array" aca="1" ref="R63" ca="1">IFERROR(
 INDEX(FixtureEqCosts,
  SMALL(
   IF(
    FixtureInclude="x",
    ROW(FixtureEqCosts)-ROW(Fixtures!$B$36)
   ),
   COLUMNS($D63:R63)
  )
 ),"")</f>
        <v/>
      </c>
      <c r="S63" s="671" t="str">
        <f t="array" aca="1" ref="S63" ca="1">IFERROR(
 INDEX(FixtureEqCosts,
  SMALL(
   IF(
    FixtureInclude="x",
    ROW(FixtureEqCosts)-ROW(Fixtures!$B$36)
   ),
   COLUMNS($D63:S63)
  )
 ),"")</f>
        <v/>
      </c>
      <c r="T63" s="671" t="str">
        <f t="array" aca="1" ref="T63" ca="1">IFERROR(
 INDEX(FixtureEqCosts,
  SMALL(
   IF(
    FixtureInclude="x",
    ROW(FixtureEqCosts)-ROW(Fixtures!$B$36)
   ),
   COLUMNS($D63:T63)
  )
 ),"")</f>
        <v/>
      </c>
      <c r="U63" s="671" t="str">
        <f t="array" aca="1" ref="U63" ca="1">IFERROR(
 INDEX(FixtureEqCosts,
  SMALL(
   IF(
    FixtureInclude="x",
    ROW(FixtureEqCosts)-ROW(Fixtures!$B$36)
   ),
   COLUMNS($D63:U63)
  )
 ),"")</f>
        <v/>
      </c>
      <c r="V63" s="671" t="str">
        <f t="array" aca="1" ref="V63" ca="1">IFERROR(
 INDEX(FixtureEqCosts,
  SMALL(
   IF(
    FixtureInclude="x",
    ROW(FixtureEqCosts)-ROW(Fixtures!$B$36)
   ),
   COLUMNS($D63:V63)
  )
 ),"")</f>
        <v/>
      </c>
      <c r="W63" s="671" t="str">
        <f t="array" aca="1" ref="W63" ca="1">IFERROR(
 INDEX(FixtureEqCosts,
  SMALL(
   IF(
    FixtureInclude="x",
    ROW(FixtureEqCosts)-ROW(Fixtures!$B$36)
   ),
   COLUMNS($D63:W63)
  )
 ),"")</f>
        <v/>
      </c>
      <c r="X63" s="671" t="str">
        <f t="array" aca="1" ref="X63" ca="1">IFERROR(
 INDEX(FixtureEqCosts,
  SMALL(
   IF(
    FixtureInclude="x",
    ROW(FixtureEqCosts)-ROW(Fixtures!$B$36)
   ),
   COLUMNS($D63:X63)
  )
 ),"")</f>
        <v/>
      </c>
      <c r="Y63" s="671" t="str">
        <f t="array" aca="1" ref="Y63" ca="1">IFERROR(
 INDEX(FixtureEqCosts,
  SMALL(
   IF(
    FixtureInclude="x",
    ROW(FixtureEqCosts)-ROW(Fixtures!$B$36)
   ),
   COLUMNS($D63:Y63)
  )
 ),"")</f>
        <v/>
      </c>
      <c r="Z63" s="671" t="str">
        <f t="array" aca="1" ref="Z63" ca="1">IFERROR(
 INDEX(FixtureEqCosts,
  SMALL(
   IF(
    FixtureInclude="x",
    ROW(FixtureEqCosts)-ROW(Fixtures!$B$36)
   ),
   COLUMNS($D63:Z63)
  )
 ),"")</f>
        <v/>
      </c>
      <c r="AA63" s="671" t="str">
        <f t="array" aca="1" ref="AA63" ca="1">IFERROR(
 INDEX(FixtureEqCosts,
  SMALL(
   IF(
    FixtureInclude="x",
    ROW(FixtureEqCosts)-ROW(Fixtures!$B$36)
   ),
   COLUMNS($D63:AA63)
  )
 ),"")</f>
        <v/>
      </c>
      <c r="AB63" s="671" t="str">
        <f t="array" aca="1" ref="AB63" ca="1">IFERROR(
 INDEX(FixtureEqCosts,
  SMALL(
   IF(
    FixtureInclude="x",
    ROW(FixtureEqCosts)-ROW(Fixtures!$B$36)
   ),
   COLUMNS($D63:AB63)
  )
 ),"")</f>
        <v/>
      </c>
      <c r="AC63" s="671" t="str">
        <f t="array" aca="1" ref="AC63" ca="1">IFERROR(
 INDEX(FixtureEqCosts,
  SMALL(
   IF(
    FixtureInclude="x",
    ROW(FixtureEqCosts)-ROW(Fixtures!$B$36)
   ),
   COLUMNS($D63:AC63)
  )
 ),"")</f>
        <v/>
      </c>
      <c r="AD63" s="671" t="str">
        <f t="array" aca="1" ref="AD63" ca="1">IFERROR(
 INDEX(FixtureEqCosts,
  SMALL(
   IF(
    FixtureInclude="x",
    ROW(FixtureEqCosts)-ROW(Fixtures!$B$36)
   ),
   COLUMNS($D63:AD63)
  )
 ),"")</f>
        <v/>
      </c>
      <c r="AE63" s="671" t="str">
        <f t="array" aca="1" ref="AE63" ca="1">IFERROR(
 INDEX(FixtureEqCosts,
  SMALL(
   IF(
    FixtureInclude="x",
    ROW(FixtureEqCosts)-ROW(Fixtures!$B$36)
   ),
   COLUMNS($D63:AE63)
  )
 ),"")</f>
        <v/>
      </c>
      <c r="AF63" s="671" t="str">
        <f t="array" aca="1" ref="AF63" ca="1">IFERROR(
 INDEX(FixtureEqCosts,
  SMALL(
   IF(
    FixtureInclude="x",
    ROW(FixtureEqCosts)-ROW(Fixtures!$B$36)
   ),
   COLUMNS($D63:AF63)
  )
 ),"")</f>
        <v/>
      </c>
      <c r="AG63" s="671" t="str">
        <f t="array" aca="1" ref="AG63" ca="1">IFERROR(
 INDEX(FixtureEqCosts,
  SMALL(
   IF(
    FixtureInclude="x",
    ROW(FixtureEqCosts)-ROW(Fixtures!$B$36)
   ),
   COLUMNS($D63:AG63)
  )
 ),"")</f>
        <v/>
      </c>
      <c r="AH63" s="671" t="str">
        <f t="array" aca="1" ref="AH63" ca="1">IFERROR(
 INDEX(FixtureEqCosts,
  SMALL(
   IF(
    FixtureInclude="x",
    ROW(FixtureEqCosts)-ROW(Fixtures!$B$36)
   ),
   COLUMNS($D63:AH63)
  )
 ),"")</f>
        <v/>
      </c>
      <c r="AI63" s="671" t="str">
        <f t="array" aca="1" ref="AI63" ca="1">IFERROR(
 INDEX(FixtureEqCosts,
  SMALL(
   IF(
    FixtureInclude="x",
    ROW(FixtureEqCosts)-ROW(Fixtures!$B$36)
   ),
   COLUMNS($D63:AI63)
  )
 ),"")</f>
        <v/>
      </c>
      <c r="AJ63" s="671" t="str">
        <f t="array" aca="1" ref="AJ63" ca="1">IFERROR(
 INDEX(FixtureEqCosts,
  SMALL(
   IF(
    FixtureInclude="x",
    ROW(FixtureEqCosts)-ROW(Fixtures!$B$36)
   ),
   COLUMNS($D63:AJ63)
  )
 ),"")</f>
        <v/>
      </c>
      <c r="AK63" s="671" t="str">
        <f t="array" aca="1" ref="AK63" ca="1">IFERROR(
 INDEX(FixtureEqCosts,
  SMALL(
   IF(
    FixtureInclude="x",
    ROW(FixtureEqCosts)-ROW(Fixtures!$B$36)
   ),
   COLUMNS($D63:AK63)
  )
 ),"")</f>
        <v/>
      </c>
      <c r="AL63" s="671" t="str">
        <f t="array" aca="1" ref="AL63" ca="1">IFERROR(
 INDEX(FixtureEqCosts,
  SMALL(
   IF(
    FixtureInclude="x",
    ROW(FixtureEqCosts)-ROW(Fixtures!$B$36)
   ),
   COLUMNS($D63:AL63)
  )
 ),"")</f>
        <v/>
      </c>
      <c r="AM63" s="671" t="str">
        <f t="array" aca="1" ref="AM63" ca="1">IFERROR(
 INDEX(FixtureEqCosts,
  SMALL(
   IF(
    FixtureInclude="x",
    ROW(FixtureEqCosts)-ROW(Fixtures!$B$36)
   ),
   COLUMNS($D63:AM63)
  )
 ),"")</f>
        <v/>
      </c>
      <c r="AN63" s="671" t="str">
        <f t="array" aca="1" ref="AN63" ca="1">IFERROR(
 INDEX(FixtureEqCosts,
  SMALL(
   IF(
    FixtureInclude="x",
    ROW(FixtureEqCosts)-ROW(Fixtures!$B$36)
   ),
   COLUMNS($D63:AN63)
  )
 ),"")</f>
        <v/>
      </c>
      <c r="AO63" s="671" t="str">
        <f t="array" aca="1" ref="AO63" ca="1">IFERROR(
 INDEX(FixtureEqCosts,
  SMALL(
   IF(
    FixtureInclude="x",
    ROW(FixtureEqCosts)-ROW(Fixtures!$B$36)
   ),
   COLUMNS($D63:AO63)
  )
 ),"")</f>
        <v/>
      </c>
      <c r="AP63" s="671" t="str">
        <f t="array" aca="1" ref="AP63" ca="1">IFERROR(
 INDEX(FixtureEqCosts,
  SMALL(
   IF(
    FixtureInclude="x",
    ROW(FixtureEqCosts)-ROW(Fixtures!$B$36)
   ),
   COLUMNS($D63:AP63)
  )
 ),"")</f>
        <v/>
      </c>
      <c r="AQ63" s="671" t="str">
        <f t="array" aca="1" ref="AQ63" ca="1">IFERROR(
 INDEX(FixtureEqCosts,
  SMALL(
   IF(
    FixtureInclude="x",
    ROW(FixtureEqCosts)-ROW(Fixtures!$B$36)
   ),
   COLUMNS($D63:AQ63)
  )
 ),"")</f>
        <v/>
      </c>
      <c r="AR63" s="671" t="str">
        <f t="array" aca="1" ref="AR63" ca="1">IFERROR(
 INDEX(FixtureEqCosts,
  SMALL(
   IF(
    FixtureInclude="x",
    ROW(FixtureEqCosts)-ROW(Fixtures!$B$36)
   ),
   COLUMNS($D63:AR63)
  )
 ),"")</f>
        <v/>
      </c>
      <c r="AS63" s="671" t="str">
        <f t="array" aca="1" ref="AS63" ca="1">IFERROR(
 INDEX(FixtureEqCosts,
  SMALL(
   IF(
    FixtureInclude="x",
    ROW(FixtureEqCosts)-ROW(Fixtures!$B$36)
   ),
   COLUMNS($D63:AS63)
  )
 ),"")</f>
        <v/>
      </c>
      <c r="AT63" s="671" t="str">
        <f t="array" aca="1" ref="AT63" ca="1">IFERROR(
 INDEX(FixtureEqCosts,
  SMALL(
   IF(
    FixtureInclude="x",
    ROW(FixtureEqCosts)-ROW(Fixtures!$B$36)
   ),
   COLUMNS($D63:AT63)
  )
 ),"")</f>
        <v/>
      </c>
      <c r="AU63" s="671" t="str">
        <f t="array" aca="1" ref="AU63" ca="1">IFERROR(
 INDEX(FixtureEqCosts,
  SMALL(
   IF(
    FixtureInclude="x",
    ROW(FixtureEqCosts)-ROW(Fixtures!$B$36)
   ),
   COLUMNS($D63:AU63)
  )
 ),"")</f>
        <v/>
      </c>
      <c r="AV63" s="671" t="str">
        <f t="array" aca="1" ref="AV63" ca="1">IFERROR(
 INDEX(FixtureEqCosts,
  SMALL(
   IF(
    FixtureInclude="x",
    ROW(FixtureEqCosts)-ROW(Fixtures!$B$36)
   ),
   COLUMNS($D63:AV63)
  )
 ),"")</f>
        <v/>
      </c>
      <c r="AW63" s="671" t="str">
        <f t="array" aca="1" ref="AW63" ca="1">IFERROR(
 INDEX(FixtureEqCosts,
  SMALL(
   IF(
    FixtureInclude="x",
    ROW(FixtureEqCosts)-ROW(Fixtures!$B$36)
   ),
   COLUMNS($D63:AW63)
  )
 ),"")</f>
        <v/>
      </c>
      <c r="AX63" s="671" t="str">
        <f t="array" aca="1" ref="AX63" ca="1">IFERROR(
 INDEX(FixtureEqCosts,
  SMALL(
   IF(
    FixtureInclude="x",
    ROW(FixtureEqCosts)-ROW(Fixtures!$B$36)
   ),
   COLUMNS($D63:AX63)
  )
 ),"")</f>
        <v/>
      </c>
      <c r="AY63" s="671" t="str">
        <f t="array" aca="1" ref="AY63" ca="1">IFERROR(
 INDEX(FixtureEqCosts,
  SMALL(
   IF(
    FixtureInclude="x",
    ROW(FixtureEqCosts)-ROW(Fixtures!$B$36)
   ),
   COLUMNS($D63:AY63)
  )
 ),"")</f>
        <v/>
      </c>
      <c r="AZ63" s="671" t="str">
        <f t="array" aca="1" ref="AZ63" ca="1">IFERROR(
 INDEX(FixtureEqCosts,
  SMALL(
   IF(
    FixtureInclude="x",
    ROW(FixtureEqCosts)-ROW(Fixtures!$B$36)
   ),
   COLUMNS($D63:AZ63)
  )
 ),"")</f>
        <v/>
      </c>
      <c r="BA63" s="671" t="str">
        <f t="array" aca="1" ref="BA63" ca="1">IFERROR(
 INDEX(FixtureEqCosts,
  SMALL(
   IF(
    FixtureInclude="x",
    ROW(FixtureEqCosts)-ROW(Fixtures!$B$36)
   ),
   COLUMNS($D63:BA63)
  )
 ),"")</f>
        <v/>
      </c>
      <c r="BB63" s="671" t="str">
        <f t="array" aca="1" ref="BB63" ca="1">IFERROR(
 INDEX(FixtureEqCosts,
  SMALL(
   IF(
    FixtureInclude="x",
    ROW(FixtureEqCosts)-ROW(Fixtures!$B$36)
   ),
   COLUMNS($D63:BB63)
  )
 ),"")</f>
        <v/>
      </c>
      <c r="BC63" s="671" t="str">
        <f t="array" aca="1" ref="BC63" ca="1">IFERROR(
 INDEX(FixtureEqCosts,
  SMALL(
   IF(
    FixtureInclude="x",
    ROW(FixtureEqCosts)-ROW(Fixtures!$B$36)
   ),
   COLUMNS($D63:BC63)
  )
 ),"")</f>
        <v/>
      </c>
      <c r="BD63" s="671" t="str">
        <f t="array" aca="1" ref="BD63" ca="1">IFERROR(
 INDEX(FixtureEqCosts,
  SMALL(
   IF(
    FixtureInclude="x",
    ROW(FixtureEqCosts)-ROW(Fixtures!$B$36)
   ),
   COLUMNS($D63:BD63)
  )
 ),"")</f>
        <v/>
      </c>
      <c r="BE63" s="671" t="str">
        <f t="array" aca="1" ref="BE63" ca="1">IFERROR(
 INDEX(FixtureEqCosts,
  SMALL(
   IF(
    FixtureInclude="x",
    ROW(FixtureEqCosts)-ROW(Fixtures!$B$36)
   ),
   COLUMNS($D63:BE63)
  )
 ),"")</f>
        <v/>
      </c>
      <c r="BF63" s="671" t="str">
        <f t="array" aca="1" ref="BF63" ca="1">IFERROR(
 INDEX(FixtureEqCosts,
  SMALL(
   IF(
    FixtureInclude="x",
    ROW(FixtureEqCosts)-ROW(Fixtures!$B$36)
   ),
   COLUMNS($D63:BF63)
  )
 ),"")</f>
        <v/>
      </c>
      <c r="BG63" s="671" t="str">
        <f t="array" aca="1" ref="BG63" ca="1">IFERROR(
 INDEX(FixtureEqCosts,
  SMALL(
   IF(
    FixtureInclude="x",
    ROW(FixtureEqCosts)-ROW(Fixtures!$B$36)
   ),
   COLUMNS($D63:BG63)
  )
 ),"")</f>
        <v/>
      </c>
      <c r="BH63" s="671" t="str">
        <f t="array" aca="1" ref="BH63" ca="1">IFERROR(
 INDEX(FixtureEqCosts,
  SMALL(
   IF(
    FixtureInclude="x",
    ROW(FixtureEqCosts)-ROW(Fixtures!$B$36)
   ),
   COLUMNS($D63:BH63)
  )
 ),"")</f>
        <v/>
      </c>
      <c r="BI63" s="671" t="str">
        <f t="array" aca="1" ref="BI63" ca="1">IFERROR(
 INDEX(FixtureEqCosts,
  SMALL(
   IF(
    FixtureInclude="x",
    ROW(FixtureEqCosts)-ROW(Fixtures!$B$36)
   ),
   COLUMNS($D63:BI63)
  )
 ),"")</f>
        <v/>
      </c>
      <c r="BJ63" s="671" t="str">
        <f t="array" aca="1" ref="BJ63" ca="1">IFERROR(
 INDEX(FixtureEqCosts,
  SMALL(
   IF(
    FixtureInclude="x",
    ROW(FixtureEqCosts)-ROW(Fixtures!$B$36)
   ),
   COLUMNS($D63:BJ63)
  )
 ),"")</f>
        <v/>
      </c>
      <c r="BK63" s="671" t="str">
        <f t="array" aca="1" ref="BK63" ca="1">IFERROR(
 INDEX(FixtureEqCosts,
  SMALL(
   IF(
    FixtureInclude="x",
    ROW(FixtureEqCosts)-ROW(Fixtures!$B$36)
   ),
   COLUMNS($D63:BK63)
  )
 ),"")</f>
        <v/>
      </c>
      <c r="BL63" s="671" t="str">
        <f t="array" aca="1" ref="BL63" ca="1">IFERROR(
 INDEX(FixtureEqCosts,
  SMALL(
   IF(
    FixtureInclude="x",
    ROW(FixtureEqCosts)-ROW(Fixtures!$B$36)
   ),
   COLUMNS($D63:BL63)
  )
 ),"")</f>
        <v/>
      </c>
      <c r="BM63" s="671" t="str">
        <f t="array" aca="1" ref="BM63" ca="1">IFERROR(
 INDEX(FixtureEqCosts,
  SMALL(
   IF(
    FixtureInclude="x",
    ROW(FixtureEqCosts)-ROW(Fixtures!$B$36)
   ),
   COLUMNS($D63:BM63)
  )
 ),"")</f>
        <v/>
      </c>
      <c r="BN63" s="671" t="str">
        <f t="array" aca="1" ref="BN63" ca="1">IFERROR(
 INDEX(FixtureEqCosts,
  SMALL(
   IF(
    FixtureInclude="x",
    ROW(FixtureEqCosts)-ROW(Fixtures!$B$36)
   ),
   COLUMNS($D63:BN63)
  )
 ),"")</f>
        <v/>
      </c>
      <c r="BO63" s="671" t="str">
        <f t="array" aca="1" ref="BO63" ca="1">IFERROR(
 INDEX(FixtureEqCosts,
  SMALL(
   IF(
    FixtureInclude="x",
    ROW(FixtureEqCosts)-ROW(Fixtures!$B$36)
   ),
   COLUMNS($D63:BO63)
  )
 ),"")</f>
        <v/>
      </c>
      <c r="BP63" s="671" t="str">
        <f t="array" aca="1" ref="BP63" ca="1">IFERROR(
 INDEX(FixtureEqCosts,
  SMALL(
   IF(
    FixtureInclude="x",
    ROW(FixtureEqCosts)-ROW(Fixtures!$B$36)
   ),
   COLUMNS($D63:BP63)
  )
 ),"")</f>
        <v/>
      </c>
      <c r="BQ63" s="671" t="str">
        <f t="array" aca="1" ref="BQ63" ca="1">IFERROR(
 INDEX(FixtureEqCosts,
  SMALL(
   IF(
    FixtureInclude="x",
    ROW(FixtureEqCosts)-ROW(Fixtures!$B$36)
   ),
   COLUMNS($D63:BQ63)
  )
 ),"")</f>
        <v/>
      </c>
      <c r="BR63" s="671" t="str">
        <f t="array" aca="1" ref="BR63" ca="1">IFERROR(
 INDEX(FixtureEqCosts,
  SMALL(
   IF(
    FixtureInclude="x",
    ROW(FixtureEqCosts)-ROW(Fixtures!$B$36)
   ),
   COLUMNS($D63:BR63)
  )
 ),"")</f>
        <v/>
      </c>
      <c r="BS63" s="671" t="str">
        <f t="array" aca="1" ref="BS63" ca="1">IFERROR(
 INDEX(FixtureEqCosts,
  SMALL(
   IF(
    FixtureInclude="x",
    ROW(FixtureEqCosts)-ROW(Fixtures!$B$36)
   ),
   COLUMNS($D63:BS63)
  )
 ),"")</f>
        <v/>
      </c>
      <c r="BT63" s="671" t="str">
        <f t="array" aca="1" ref="BT63" ca="1">IFERROR(
 INDEX(FixtureEqCosts,
  SMALL(
   IF(
    FixtureInclude="x",
    ROW(FixtureEqCosts)-ROW(Fixtures!$B$36)
   ),
   COLUMNS($D63:BT63)
  )
 ),"")</f>
        <v/>
      </c>
      <c r="BU63" s="671" t="str">
        <f t="array" aca="1" ref="BU63" ca="1">IFERROR(
 INDEX(FixtureEqCosts,
  SMALL(
   IF(
    FixtureInclude="x",
    ROW(FixtureEqCosts)-ROW(Fixtures!$B$36)
   ),
   COLUMNS($D63:BU63)
  )
 ),"")</f>
        <v/>
      </c>
      <c r="BV63" s="671" t="str">
        <f t="array" aca="1" ref="BV63" ca="1">IFERROR(
 INDEX(FixtureEqCosts,
  SMALL(
   IF(
    FixtureInclude="x",
    ROW(FixtureEqCosts)-ROW(Fixtures!$B$36)
   ),
   COLUMNS($D63:BV63)
  )
 ),"")</f>
        <v/>
      </c>
      <c r="BW63" s="671" t="str">
        <f t="array" aca="1" ref="BW63" ca="1">IFERROR(
 INDEX(FixtureEqCosts,
  SMALL(
   IF(
    FixtureInclude="x",
    ROW(FixtureEqCosts)-ROW(Fixtures!$B$36)
   ),
   COLUMNS($D63:BW63)
  )
 ),"")</f>
        <v/>
      </c>
      <c r="BX63" s="671" t="str">
        <f t="array" aca="1" ref="BX63" ca="1">IFERROR(
 INDEX(FixtureEqCosts,
  SMALL(
   IF(
    FixtureInclude="x",
    ROW(FixtureEqCosts)-ROW(Fixtures!$B$36)
   ),
   COLUMNS($D63:BX63)
  )
 ),"")</f>
        <v/>
      </c>
      <c r="BY63" s="671" t="str">
        <f t="array" aca="1" ref="BY63" ca="1">IFERROR(
 INDEX(FixtureEqCosts,
  SMALL(
   IF(
    FixtureInclude="x",
    ROW(FixtureEqCosts)-ROW(Fixtures!$B$36)
   ),
   COLUMNS($D63:BY63)
  )
 ),"")</f>
        <v/>
      </c>
      <c r="BZ63" s="671" t="str">
        <f t="array" aca="1" ref="BZ63" ca="1">IFERROR(
 INDEX(FixtureEqCosts,
  SMALL(
   IF(
    FixtureInclude="x",
    ROW(FixtureEqCosts)-ROW(Fixtures!$B$36)
   ),
   COLUMNS($D63:BZ63)
  )
 ),"")</f>
        <v/>
      </c>
      <c r="CA63" s="671" t="str">
        <f t="array" aca="1" ref="CA63" ca="1">IFERROR(
 INDEX(FixtureEqCosts,
  SMALL(
   IF(
    FixtureInclude="x",
    ROW(FixtureEqCosts)-ROW(Fixtures!$B$36)
   ),
   COLUMNS($D63:CA63)
  )
 ),"")</f>
        <v/>
      </c>
      <c r="CB63" s="671" t="str">
        <f t="array" aca="1" ref="CB63" ca="1">IFERROR(
 INDEX(FixtureEqCosts,
  SMALL(
   IF(
    FixtureInclude="x",
    ROW(FixtureEqCosts)-ROW(Fixtures!$B$36)
   ),
   COLUMNS($D63:CB63)
  )
 ),"")</f>
        <v/>
      </c>
      <c r="CC63" s="671" t="str">
        <f t="array" aca="1" ref="CC63" ca="1">IFERROR(
 INDEX(FixtureEqCosts,
  SMALL(
   IF(
    FixtureInclude="x",
    ROW(FixtureEqCosts)-ROW(Fixtures!$B$36)
   ),
   COLUMNS($D63:CC63)
  )
 ),"")</f>
        <v/>
      </c>
      <c r="CD63" s="671" t="str">
        <f t="array" aca="1" ref="CD63" ca="1">IFERROR(
 INDEX(FixtureEqCosts,
  SMALL(
   IF(
    FixtureInclude="x",
    ROW(FixtureEqCosts)-ROW(Fixtures!$B$36)
   ),
   COLUMNS($D63:CD63)
  )
 ),"")</f>
        <v/>
      </c>
      <c r="CE63" s="671" t="str">
        <f t="array" aca="1" ref="CE63" ca="1">IFERROR(
 INDEX(FixtureEqCosts,
  SMALL(
   IF(
    FixtureInclude="x",
    ROW(FixtureEqCosts)-ROW(Fixtures!$B$36)
   ),
   COLUMNS($D63:CE63)
  )
 ),"")</f>
        <v/>
      </c>
      <c r="CF63" s="671" t="str">
        <f t="array" aca="1" ref="CF63" ca="1">IFERROR(
 INDEX(FixtureEqCosts,
  SMALL(
   IF(
    FixtureInclude="x",
    ROW(FixtureEqCosts)-ROW(Fixtures!$B$36)
   ),
   COLUMNS($D63:CF63)
  )
 ),"")</f>
        <v/>
      </c>
      <c r="CG63" s="671" t="str">
        <f t="array" aca="1" ref="CG63" ca="1">IFERROR(
 INDEX(FixtureEqCosts,
  SMALL(
   IF(
    FixtureInclude="x",
    ROW(FixtureEqCosts)-ROW(Fixtures!$B$36)
   ),
   COLUMNS($D63:CG63)
  )
 ),"")</f>
        <v/>
      </c>
      <c r="CH63" s="671" t="str">
        <f t="array" aca="1" ref="CH63" ca="1">IFERROR(
 INDEX(FixtureEqCosts,
  SMALL(
   IF(
    FixtureInclude="x",
    ROW(FixtureEqCosts)-ROW(Fixtures!$B$36)
   ),
   COLUMNS($D63:CH63)
  )
 ),"")</f>
        <v/>
      </c>
      <c r="CI63" s="671" t="str">
        <f t="array" aca="1" ref="CI63" ca="1">IFERROR(
 INDEX(FixtureEqCosts,
  SMALL(
   IF(
    FixtureInclude="x",
    ROW(FixtureEqCosts)-ROW(Fixtures!$B$36)
   ),
   COLUMNS($D63:CI63)
  )
 ),"")</f>
        <v/>
      </c>
      <c r="CJ63" s="671" t="str">
        <f t="array" aca="1" ref="CJ63" ca="1">IFERROR(
 INDEX(FixtureEqCosts,
  SMALL(
   IF(
    FixtureInclude="x",
    ROW(FixtureEqCosts)-ROW(Fixtures!$B$36)
   ),
   COLUMNS($D63:CJ63)
  )
 ),"")</f>
        <v/>
      </c>
      <c r="CK63" s="671" t="str">
        <f t="array" aca="1" ref="CK63" ca="1">IFERROR(
 INDEX(FixtureEqCosts,
  SMALL(
   IF(
    FixtureInclude="x",
    ROW(FixtureEqCosts)-ROW(Fixtures!$B$36)
   ),
   COLUMNS($D63:CK63)
  )
 ),"")</f>
        <v/>
      </c>
      <c r="CL63" s="671" t="str">
        <f t="array" aca="1" ref="CL63" ca="1">IFERROR(
 INDEX(FixtureEqCosts,
  SMALL(
   IF(
    FixtureInclude="x",
    ROW(FixtureEqCosts)-ROW(Fixtures!$B$36)
   ),
   COLUMNS($D63:CL63)
  )
 ),"")</f>
        <v/>
      </c>
      <c r="CM63" s="671" t="str">
        <f t="array" aca="1" ref="CM63" ca="1">IFERROR(
 INDEX(FixtureEqCosts,
  SMALL(
   IF(
    FixtureInclude="x",
    ROW(FixtureEqCosts)-ROW(Fixtures!$B$36)
   ),
   COLUMNS($D63:CM63)
  )
 ),"")</f>
        <v/>
      </c>
      <c r="CN63" s="671" t="str">
        <f t="array" aca="1" ref="CN63" ca="1">IFERROR(
 INDEX(FixtureEqCosts,
  SMALL(
   IF(
    FixtureInclude="x",
    ROW(FixtureEqCosts)-ROW(Fixtures!$B$36)
   ),
   COLUMNS($D63:CN63)
  )
 ),"")</f>
        <v/>
      </c>
      <c r="CO63" s="671" t="str">
        <f t="array" aca="1" ref="CO63" ca="1">IFERROR(
 INDEX(FixtureEqCosts,
  SMALL(
   IF(
    FixtureInclude="x",
    ROW(FixtureEqCosts)-ROW(Fixtures!$B$36)
   ),
   COLUMNS($D63:CO63)
  )
 ),"")</f>
        <v/>
      </c>
      <c r="CP63" s="671" t="str">
        <f t="array" aca="1" ref="CP63" ca="1">IFERROR(
 INDEX(FixtureEqCosts,
  SMALL(
   IF(
    FixtureInclude="x",
    ROW(FixtureEqCosts)-ROW(Fixtures!$B$36)
   ),
   COLUMNS($D63:CP63)
  )
 ),"")</f>
        <v/>
      </c>
      <c r="CQ63" s="671" t="str">
        <f t="array" aca="1" ref="CQ63" ca="1">IFERROR(
 INDEX(FixtureEqCosts,
  SMALL(
   IF(
    FixtureInclude="x",
    ROW(FixtureEqCosts)-ROW(Fixtures!$B$36)
   ),
   COLUMNS($D63:CQ63)
  )
 ),"")</f>
        <v/>
      </c>
      <c r="CR63" s="671" t="str">
        <f t="array" aca="1" ref="CR63" ca="1">IFERROR(
 INDEX(FixtureEqCosts,
  SMALL(
   IF(
    FixtureInclude="x",
    ROW(FixtureEqCosts)-ROW(Fixtures!$B$36)
   ),
   COLUMNS($D63:CR63)
  )
 ),"")</f>
        <v/>
      </c>
      <c r="CS63" s="671" t="str">
        <f t="array" aca="1" ref="CS63" ca="1">IFERROR(
 INDEX(FixtureEqCosts,
  SMALL(
   IF(
    FixtureInclude="x",
    ROW(FixtureEqCosts)-ROW(Fixtures!$B$36)
   ),
   COLUMNS($D63:CS63)
  )
 ),"")</f>
        <v/>
      </c>
      <c r="CT63" s="671" t="str">
        <f t="array" aca="1" ref="CT63" ca="1">IFERROR(
 INDEX(FixtureEqCosts,
  SMALL(
   IF(
    FixtureInclude="x",
    ROW(FixtureEqCosts)-ROW(Fixtures!$B$36)
   ),
   COLUMNS($D63:CT63)
  )
 ),"")</f>
        <v/>
      </c>
      <c r="CU63" s="671" t="str">
        <f t="array" aca="1" ref="CU63" ca="1">IFERROR(
 INDEX(FixtureEqCosts,
  SMALL(
   IF(
    FixtureInclude="x",
    ROW(FixtureEqCosts)-ROW(Fixtures!$B$36)
   ),
   COLUMNS($D63:CU63)
  )
 ),"")</f>
        <v/>
      </c>
      <c r="CV63" s="671" t="str">
        <f t="array" aca="1" ref="CV63" ca="1">IFERROR(
 INDEX(FixtureEqCosts,
  SMALL(
   IF(
    FixtureInclude="x",
    ROW(FixtureEqCosts)-ROW(Fixtures!$B$36)
   ),
   COLUMNS($D63:CV63)
  )
 ),"")</f>
        <v/>
      </c>
      <c r="CW63" s="671" t="str">
        <f t="array" aca="1" ref="CW63" ca="1">IFERROR(
 INDEX(FixtureEqCosts,
  SMALL(
   IF(
    FixtureInclude="x",
    ROW(FixtureEqCosts)-ROW(Fixtures!$B$36)
   ),
   COLUMNS($D63:CW63)
  )
 ),"")</f>
        <v/>
      </c>
      <c r="CX63" s="671" t="str">
        <f t="array" aca="1" ref="CX63" ca="1">IFERROR(
 INDEX(FixtureEqCosts,
  SMALL(
   IF(
    FixtureInclude="x",
    ROW(FixtureEqCosts)-ROW(Fixtures!$B$36)
   ),
   COLUMNS($D63:CX63)
  )
 ),"")</f>
        <v/>
      </c>
      <c r="CY63" s="671" t="str">
        <f t="array" aca="1" ref="CY63" ca="1">IFERROR(
 INDEX(FixtureEqCosts,
  SMALL(
   IF(
    FixtureInclude="x",
    ROW(FixtureEqCosts)-ROW(Fixtures!$B$36)
   ),
   COLUMNS($D63:CY63)
  )
 ),"")</f>
        <v/>
      </c>
      <c r="CZ63" s="671" t="str">
        <f t="array" aca="1" ref="CZ63" ca="1">IFERROR(
 INDEX(FixtureEqCosts,
  SMALL(
   IF(
    FixtureInclude="x",
    ROW(FixtureEqCosts)-ROW(Fixtures!$B$36)
   ),
   COLUMNS($D63:CZ63)
  )
 ),"")</f>
        <v/>
      </c>
      <c r="DA63" s="671" t="str">
        <f t="array" aca="1" ref="DA63" ca="1">IFERROR(
 INDEX(FixtureEqCosts,
  SMALL(
   IF(
    FixtureInclude="x",
    ROW(FixtureEqCosts)-ROW(Fixtures!$B$36)
   ),
   COLUMNS($D63:DA63)
  )
 ),"")</f>
        <v/>
      </c>
      <c r="DB63" s="671" t="str">
        <f t="array" aca="1" ref="DB63" ca="1">IFERROR(
 INDEX(FixtureEqCosts,
  SMALL(
   IF(
    FixtureInclude="x",
    ROW(FixtureEqCosts)-ROW(Fixtures!$B$36)
   ),
   COLUMNS($D63:DB63)
  )
 ),"")</f>
        <v/>
      </c>
      <c r="DC63" s="671" t="str">
        <f t="array" aca="1" ref="DC63" ca="1">IFERROR(
 INDEX(FixtureEqCosts,
  SMALL(
   IF(
    FixtureInclude="x",
    ROW(FixtureEqCosts)-ROW(Fixtures!$B$36)
   ),
   COLUMNS($D63:DC63)
  )
 ),"")</f>
        <v/>
      </c>
      <c r="DD63" s="671" t="str">
        <f t="array" aca="1" ref="DD63" ca="1">IFERROR(
 INDEX(FixtureEqCosts,
  SMALL(
   IF(
    FixtureInclude="x",
    ROW(FixtureEqCosts)-ROW(Fixtures!$B$36)
   ),
   COLUMNS($D63:DD63)
  )
 ),"")</f>
        <v/>
      </c>
      <c r="DE63" s="671" t="str">
        <f t="array" aca="1" ref="DE63" ca="1">IFERROR(
 INDEX(FixtureEqCosts,
  SMALL(
   IF(
    FixtureInclude="x",
    ROW(FixtureEqCosts)-ROW(Fixtures!$B$36)
   ),
   COLUMNS($D63:DE63)
  )
 ),"")</f>
        <v/>
      </c>
      <c r="DF63" s="671" t="str">
        <f t="array" aca="1" ref="DF63" ca="1">IFERROR(
 INDEX(FixtureEqCosts,
  SMALL(
   IF(
    FixtureInclude="x",
    ROW(FixtureEqCosts)-ROW(Fixtures!$B$36)
   ),
   COLUMNS($D63:DF63)
  )
 ),"")</f>
        <v/>
      </c>
      <c r="DG63" s="671" t="str">
        <f t="array" aca="1" ref="DG63" ca="1">IFERROR(
 INDEX(FixtureEqCosts,
  SMALL(
   IF(
    FixtureInclude="x",
    ROW(FixtureEqCosts)-ROW(Fixtures!$B$36)
   ),
   COLUMNS($D63:DG63)
  )
 ),"")</f>
        <v/>
      </c>
      <c r="DH63" s="671" t="str">
        <f t="array" aca="1" ref="DH63" ca="1">IFERROR(
 INDEX(FixtureEqCosts,
  SMALL(
   IF(
    FixtureInclude="x",
    ROW(FixtureEqCosts)-ROW(Fixtures!$B$36)
   ),
   COLUMNS($D63:DH63)
  )
 ),"")</f>
        <v/>
      </c>
    </row>
    <row r="64" spans="1:112">
      <c r="B64" s="565" t="str">
        <f>Fixtures!E24</f>
        <v>Installation Cost ($/fixture)</v>
      </c>
      <c r="C64" s="671">
        <f>Fixtures!F24</f>
        <v>0</v>
      </c>
      <c r="D64" s="671">
        <f t="array" aca="1" ref="D64" ca="1">IFERROR(
 INDEX(FixtureInstCosts,
  SMALL(
   IF(
    FixtureInclude="x",
    ROW(FixtureInstCosts)-ROW(Fixtures!$B$36)
   ),
   COLUMNS($D64:D64)
  )
 ),"")</f>
        <v>100</v>
      </c>
      <c r="E64" s="671">
        <f t="array" aca="1" ref="E64" ca="1">IFERROR(
 INDEX(FixtureInstCosts,
  SMALL(
   IF(
    FixtureInclude="x",
    ROW(FixtureInstCosts)-ROW(Fixtures!$B$36)
   ),
   COLUMNS($D64:E64)
  )
 ),"")</f>
        <v>100</v>
      </c>
      <c r="F64" s="671" t="str">
        <f t="array" aca="1" ref="F64" ca="1">IFERROR(
 INDEX(FixtureInstCosts,
  SMALL(
   IF(
    FixtureInclude="x",
    ROW(FixtureInstCosts)-ROW(Fixtures!$B$36)
   ),
   COLUMNS($D64:F64)
  )
 ),"")</f>
        <v/>
      </c>
      <c r="G64" s="671" t="str">
        <f t="array" aca="1" ref="G64" ca="1">IFERROR(
 INDEX(FixtureInstCosts,
  SMALL(
   IF(
    FixtureInclude="x",
    ROW(FixtureInstCosts)-ROW(Fixtures!$B$36)
   ),
   COLUMNS($D64:G64)
  )
 ),"")</f>
        <v/>
      </c>
      <c r="H64" s="671" t="str">
        <f t="array" aca="1" ref="H64" ca="1">IFERROR(
 INDEX(FixtureInstCosts,
  SMALL(
   IF(
    FixtureInclude="x",
    ROW(FixtureInstCosts)-ROW(Fixtures!$B$36)
   ),
   COLUMNS($D64:H64)
  )
 ),"")</f>
        <v/>
      </c>
      <c r="I64" s="671" t="str">
        <f t="array" aca="1" ref="I64" ca="1">IFERROR(
 INDEX(FixtureInstCosts,
  SMALL(
   IF(
    FixtureInclude="x",
    ROW(FixtureInstCosts)-ROW(Fixtures!$B$36)
   ),
   COLUMNS($D64:I64)
  )
 ),"")</f>
        <v/>
      </c>
      <c r="J64" s="671" t="str">
        <f t="array" aca="1" ref="J64" ca="1">IFERROR(
 INDEX(FixtureInstCosts,
  SMALL(
   IF(
    FixtureInclude="x",
    ROW(FixtureInstCosts)-ROW(Fixtures!$B$36)
   ),
   COLUMNS($D64:J64)
  )
 ),"")</f>
        <v/>
      </c>
      <c r="K64" s="671" t="str">
        <f t="array" aca="1" ref="K64" ca="1">IFERROR(
 INDEX(FixtureInstCosts,
  SMALL(
   IF(
    FixtureInclude="x",
    ROW(FixtureInstCosts)-ROW(Fixtures!$B$36)
   ),
   COLUMNS($D64:K64)
  )
 ),"")</f>
        <v/>
      </c>
      <c r="L64" s="671" t="str">
        <f t="array" aca="1" ref="L64" ca="1">IFERROR(
 INDEX(FixtureInstCosts,
  SMALL(
   IF(
    FixtureInclude="x",
    ROW(FixtureInstCosts)-ROW(Fixtures!$B$36)
   ),
   COLUMNS($D64:L64)
  )
 ),"")</f>
        <v/>
      </c>
      <c r="M64" s="671" t="str">
        <f t="array" aca="1" ref="M64" ca="1">IFERROR(
 INDEX(FixtureInstCosts,
  SMALL(
   IF(
    FixtureInclude="x",
    ROW(FixtureInstCosts)-ROW(Fixtures!$B$36)
   ),
   COLUMNS($D64:M64)
  )
 ),"")</f>
        <v/>
      </c>
      <c r="N64" s="671" t="str">
        <f t="array" aca="1" ref="N64" ca="1">IFERROR(
 INDEX(FixtureInstCosts,
  SMALL(
   IF(
    FixtureInclude="x",
    ROW(FixtureInstCosts)-ROW(Fixtures!$B$36)
   ),
   COLUMNS($D64:N64)
  )
 ),"")</f>
        <v/>
      </c>
      <c r="O64" s="671" t="str">
        <f t="array" aca="1" ref="O64" ca="1">IFERROR(
 INDEX(FixtureInstCosts,
  SMALL(
   IF(
    FixtureInclude="x",
    ROW(FixtureInstCosts)-ROW(Fixtures!$B$36)
   ),
   COLUMNS($D64:O64)
  )
 ),"")</f>
        <v/>
      </c>
      <c r="P64" s="671" t="str">
        <f t="array" aca="1" ref="P64" ca="1">IFERROR(
 INDEX(FixtureInstCosts,
  SMALL(
   IF(
    FixtureInclude="x",
    ROW(FixtureInstCosts)-ROW(Fixtures!$B$36)
   ),
   COLUMNS($D64:P64)
  )
 ),"")</f>
        <v/>
      </c>
      <c r="Q64" s="671" t="str">
        <f t="array" aca="1" ref="Q64" ca="1">IFERROR(
 INDEX(FixtureInstCosts,
  SMALL(
   IF(
    FixtureInclude="x",
    ROW(FixtureInstCosts)-ROW(Fixtures!$B$36)
   ),
   COLUMNS($D64:Q64)
  )
 ),"")</f>
        <v/>
      </c>
      <c r="R64" s="671" t="str">
        <f t="array" aca="1" ref="R64" ca="1">IFERROR(
 INDEX(FixtureInstCosts,
  SMALL(
   IF(
    FixtureInclude="x",
    ROW(FixtureInstCosts)-ROW(Fixtures!$B$36)
   ),
   COLUMNS($D64:R64)
  )
 ),"")</f>
        <v/>
      </c>
      <c r="S64" s="671" t="str">
        <f t="array" aca="1" ref="S64" ca="1">IFERROR(
 INDEX(FixtureInstCosts,
  SMALL(
   IF(
    FixtureInclude="x",
    ROW(FixtureInstCosts)-ROW(Fixtures!$B$36)
   ),
   COLUMNS($D64:S64)
  )
 ),"")</f>
        <v/>
      </c>
      <c r="T64" s="671" t="str">
        <f t="array" aca="1" ref="T64" ca="1">IFERROR(
 INDEX(FixtureInstCosts,
  SMALL(
   IF(
    FixtureInclude="x",
    ROW(FixtureInstCosts)-ROW(Fixtures!$B$36)
   ),
   COLUMNS($D64:T64)
  )
 ),"")</f>
        <v/>
      </c>
      <c r="U64" s="671" t="str">
        <f t="array" aca="1" ref="U64" ca="1">IFERROR(
 INDEX(FixtureInstCosts,
  SMALL(
   IF(
    FixtureInclude="x",
    ROW(FixtureInstCosts)-ROW(Fixtures!$B$36)
   ),
   COLUMNS($D64:U64)
  )
 ),"")</f>
        <v/>
      </c>
      <c r="V64" s="671" t="str">
        <f t="array" aca="1" ref="V64" ca="1">IFERROR(
 INDEX(FixtureInstCosts,
  SMALL(
   IF(
    FixtureInclude="x",
    ROW(FixtureInstCosts)-ROW(Fixtures!$B$36)
   ),
   COLUMNS($D64:V64)
  )
 ),"")</f>
        <v/>
      </c>
      <c r="W64" s="671" t="str">
        <f t="array" aca="1" ref="W64" ca="1">IFERROR(
 INDEX(FixtureInstCosts,
  SMALL(
   IF(
    FixtureInclude="x",
    ROW(FixtureInstCosts)-ROW(Fixtures!$B$36)
   ),
   COLUMNS($D64:W64)
  )
 ),"")</f>
        <v/>
      </c>
      <c r="X64" s="671" t="str">
        <f t="array" aca="1" ref="X64" ca="1">IFERROR(
 INDEX(FixtureInstCosts,
  SMALL(
   IF(
    FixtureInclude="x",
    ROW(FixtureInstCosts)-ROW(Fixtures!$B$36)
   ),
   COLUMNS($D64:X64)
  )
 ),"")</f>
        <v/>
      </c>
      <c r="Y64" s="671" t="str">
        <f t="array" aca="1" ref="Y64" ca="1">IFERROR(
 INDEX(FixtureInstCosts,
  SMALL(
   IF(
    FixtureInclude="x",
    ROW(FixtureInstCosts)-ROW(Fixtures!$B$36)
   ),
   COLUMNS($D64:Y64)
  )
 ),"")</f>
        <v/>
      </c>
      <c r="Z64" s="671" t="str">
        <f t="array" aca="1" ref="Z64" ca="1">IFERROR(
 INDEX(FixtureInstCosts,
  SMALL(
   IF(
    FixtureInclude="x",
    ROW(FixtureInstCosts)-ROW(Fixtures!$B$36)
   ),
   COLUMNS($D64:Z64)
  )
 ),"")</f>
        <v/>
      </c>
      <c r="AA64" s="671" t="str">
        <f t="array" aca="1" ref="AA64" ca="1">IFERROR(
 INDEX(FixtureInstCosts,
  SMALL(
   IF(
    FixtureInclude="x",
    ROW(FixtureInstCosts)-ROW(Fixtures!$B$36)
   ),
   COLUMNS($D64:AA64)
  )
 ),"")</f>
        <v/>
      </c>
      <c r="AB64" s="671" t="str">
        <f t="array" aca="1" ref="AB64" ca="1">IFERROR(
 INDEX(FixtureInstCosts,
  SMALL(
   IF(
    FixtureInclude="x",
    ROW(FixtureInstCosts)-ROW(Fixtures!$B$36)
   ),
   COLUMNS($D64:AB64)
  )
 ),"")</f>
        <v/>
      </c>
      <c r="AC64" s="671" t="str">
        <f t="array" aca="1" ref="AC64" ca="1">IFERROR(
 INDEX(FixtureInstCosts,
  SMALL(
   IF(
    FixtureInclude="x",
    ROW(FixtureInstCosts)-ROW(Fixtures!$B$36)
   ),
   COLUMNS($D64:AC64)
  )
 ),"")</f>
        <v/>
      </c>
      <c r="AD64" s="671" t="str">
        <f t="array" aca="1" ref="AD64" ca="1">IFERROR(
 INDEX(FixtureInstCosts,
  SMALL(
   IF(
    FixtureInclude="x",
    ROW(FixtureInstCosts)-ROW(Fixtures!$B$36)
   ),
   COLUMNS($D64:AD64)
  )
 ),"")</f>
        <v/>
      </c>
      <c r="AE64" s="671" t="str">
        <f t="array" aca="1" ref="AE64" ca="1">IFERROR(
 INDEX(FixtureInstCosts,
  SMALL(
   IF(
    FixtureInclude="x",
    ROW(FixtureInstCosts)-ROW(Fixtures!$B$36)
   ),
   COLUMNS($D64:AE64)
  )
 ),"")</f>
        <v/>
      </c>
      <c r="AF64" s="671" t="str">
        <f t="array" aca="1" ref="AF64" ca="1">IFERROR(
 INDEX(FixtureInstCosts,
  SMALL(
   IF(
    FixtureInclude="x",
    ROW(FixtureInstCosts)-ROW(Fixtures!$B$36)
   ),
   COLUMNS($D64:AF64)
  )
 ),"")</f>
        <v/>
      </c>
      <c r="AG64" s="671" t="str">
        <f t="array" aca="1" ref="AG64" ca="1">IFERROR(
 INDEX(FixtureInstCosts,
  SMALL(
   IF(
    FixtureInclude="x",
    ROW(FixtureInstCosts)-ROW(Fixtures!$B$36)
   ),
   COLUMNS($D64:AG64)
  )
 ),"")</f>
        <v/>
      </c>
      <c r="AH64" s="671" t="str">
        <f t="array" aca="1" ref="AH64" ca="1">IFERROR(
 INDEX(FixtureInstCosts,
  SMALL(
   IF(
    FixtureInclude="x",
    ROW(FixtureInstCosts)-ROW(Fixtures!$B$36)
   ),
   COLUMNS($D64:AH64)
  )
 ),"")</f>
        <v/>
      </c>
      <c r="AI64" s="671" t="str">
        <f t="array" aca="1" ref="AI64" ca="1">IFERROR(
 INDEX(FixtureInstCosts,
  SMALL(
   IF(
    FixtureInclude="x",
    ROW(FixtureInstCosts)-ROW(Fixtures!$B$36)
   ),
   COLUMNS($D64:AI64)
  )
 ),"")</f>
        <v/>
      </c>
      <c r="AJ64" s="671" t="str">
        <f t="array" aca="1" ref="AJ64" ca="1">IFERROR(
 INDEX(FixtureInstCosts,
  SMALL(
   IF(
    FixtureInclude="x",
    ROW(FixtureInstCosts)-ROW(Fixtures!$B$36)
   ),
   COLUMNS($D64:AJ64)
  )
 ),"")</f>
        <v/>
      </c>
      <c r="AK64" s="671" t="str">
        <f t="array" aca="1" ref="AK64" ca="1">IFERROR(
 INDEX(FixtureInstCosts,
  SMALL(
   IF(
    FixtureInclude="x",
    ROW(FixtureInstCosts)-ROW(Fixtures!$B$36)
   ),
   COLUMNS($D64:AK64)
  )
 ),"")</f>
        <v/>
      </c>
      <c r="AL64" s="671" t="str">
        <f t="array" aca="1" ref="AL64" ca="1">IFERROR(
 INDEX(FixtureInstCosts,
  SMALL(
   IF(
    FixtureInclude="x",
    ROW(FixtureInstCosts)-ROW(Fixtures!$B$36)
   ),
   COLUMNS($D64:AL64)
  )
 ),"")</f>
        <v/>
      </c>
      <c r="AM64" s="671" t="str">
        <f t="array" aca="1" ref="AM64" ca="1">IFERROR(
 INDEX(FixtureInstCosts,
  SMALL(
   IF(
    FixtureInclude="x",
    ROW(FixtureInstCosts)-ROW(Fixtures!$B$36)
   ),
   COLUMNS($D64:AM64)
  )
 ),"")</f>
        <v/>
      </c>
      <c r="AN64" s="671" t="str">
        <f t="array" aca="1" ref="AN64" ca="1">IFERROR(
 INDEX(FixtureInstCosts,
  SMALL(
   IF(
    FixtureInclude="x",
    ROW(FixtureInstCosts)-ROW(Fixtures!$B$36)
   ),
   COLUMNS($D64:AN64)
  )
 ),"")</f>
        <v/>
      </c>
      <c r="AO64" s="671" t="str">
        <f t="array" aca="1" ref="AO64" ca="1">IFERROR(
 INDEX(FixtureInstCosts,
  SMALL(
   IF(
    FixtureInclude="x",
    ROW(FixtureInstCosts)-ROW(Fixtures!$B$36)
   ),
   COLUMNS($D64:AO64)
  )
 ),"")</f>
        <v/>
      </c>
      <c r="AP64" s="671" t="str">
        <f t="array" aca="1" ref="AP64" ca="1">IFERROR(
 INDEX(FixtureInstCosts,
  SMALL(
   IF(
    FixtureInclude="x",
    ROW(FixtureInstCosts)-ROW(Fixtures!$B$36)
   ),
   COLUMNS($D64:AP64)
  )
 ),"")</f>
        <v/>
      </c>
      <c r="AQ64" s="671" t="str">
        <f t="array" aca="1" ref="AQ64" ca="1">IFERROR(
 INDEX(FixtureInstCosts,
  SMALL(
   IF(
    FixtureInclude="x",
    ROW(FixtureInstCosts)-ROW(Fixtures!$B$36)
   ),
   COLUMNS($D64:AQ64)
  )
 ),"")</f>
        <v/>
      </c>
      <c r="AR64" s="671" t="str">
        <f t="array" aca="1" ref="AR64" ca="1">IFERROR(
 INDEX(FixtureInstCosts,
  SMALL(
   IF(
    FixtureInclude="x",
    ROW(FixtureInstCosts)-ROW(Fixtures!$B$36)
   ),
   COLUMNS($D64:AR64)
  )
 ),"")</f>
        <v/>
      </c>
      <c r="AS64" s="671" t="str">
        <f t="array" aca="1" ref="AS64" ca="1">IFERROR(
 INDEX(FixtureInstCosts,
  SMALL(
   IF(
    FixtureInclude="x",
    ROW(FixtureInstCosts)-ROW(Fixtures!$B$36)
   ),
   COLUMNS($D64:AS64)
  )
 ),"")</f>
        <v/>
      </c>
      <c r="AT64" s="671" t="str">
        <f t="array" aca="1" ref="AT64" ca="1">IFERROR(
 INDEX(FixtureInstCosts,
  SMALL(
   IF(
    FixtureInclude="x",
    ROW(FixtureInstCosts)-ROW(Fixtures!$B$36)
   ),
   COLUMNS($D64:AT64)
  )
 ),"")</f>
        <v/>
      </c>
      <c r="AU64" s="671" t="str">
        <f t="array" aca="1" ref="AU64" ca="1">IFERROR(
 INDEX(FixtureInstCosts,
  SMALL(
   IF(
    FixtureInclude="x",
    ROW(FixtureInstCosts)-ROW(Fixtures!$B$36)
   ),
   COLUMNS($D64:AU64)
  )
 ),"")</f>
        <v/>
      </c>
      <c r="AV64" s="671" t="str">
        <f t="array" aca="1" ref="AV64" ca="1">IFERROR(
 INDEX(FixtureInstCosts,
  SMALL(
   IF(
    FixtureInclude="x",
    ROW(FixtureInstCosts)-ROW(Fixtures!$B$36)
   ),
   COLUMNS($D64:AV64)
  )
 ),"")</f>
        <v/>
      </c>
      <c r="AW64" s="671" t="str">
        <f t="array" aca="1" ref="AW64" ca="1">IFERROR(
 INDEX(FixtureInstCosts,
  SMALL(
   IF(
    FixtureInclude="x",
    ROW(FixtureInstCosts)-ROW(Fixtures!$B$36)
   ),
   COLUMNS($D64:AW64)
  )
 ),"")</f>
        <v/>
      </c>
      <c r="AX64" s="671" t="str">
        <f t="array" aca="1" ref="AX64" ca="1">IFERROR(
 INDEX(FixtureInstCosts,
  SMALL(
   IF(
    FixtureInclude="x",
    ROW(FixtureInstCosts)-ROW(Fixtures!$B$36)
   ),
   COLUMNS($D64:AX64)
  )
 ),"")</f>
        <v/>
      </c>
      <c r="AY64" s="671" t="str">
        <f t="array" aca="1" ref="AY64" ca="1">IFERROR(
 INDEX(FixtureInstCosts,
  SMALL(
   IF(
    FixtureInclude="x",
    ROW(FixtureInstCosts)-ROW(Fixtures!$B$36)
   ),
   COLUMNS($D64:AY64)
  )
 ),"")</f>
        <v/>
      </c>
      <c r="AZ64" s="671" t="str">
        <f t="array" aca="1" ref="AZ64" ca="1">IFERROR(
 INDEX(FixtureInstCosts,
  SMALL(
   IF(
    FixtureInclude="x",
    ROW(FixtureInstCosts)-ROW(Fixtures!$B$36)
   ),
   COLUMNS($D64:AZ64)
  )
 ),"")</f>
        <v/>
      </c>
      <c r="BA64" s="671" t="str">
        <f t="array" aca="1" ref="BA64" ca="1">IFERROR(
 INDEX(FixtureInstCosts,
  SMALL(
   IF(
    FixtureInclude="x",
    ROW(FixtureInstCosts)-ROW(Fixtures!$B$36)
   ),
   COLUMNS($D64:BA64)
  )
 ),"")</f>
        <v/>
      </c>
      <c r="BB64" s="671" t="str">
        <f t="array" aca="1" ref="BB64" ca="1">IFERROR(
 INDEX(FixtureInstCosts,
  SMALL(
   IF(
    FixtureInclude="x",
    ROW(FixtureInstCosts)-ROW(Fixtures!$B$36)
   ),
   COLUMNS($D64:BB64)
  )
 ),"")</f>
        <v/>
      </c>
      <c r="BC64" s="671" t="str">
        <f t="array" aca="1" ref="BC64" ca="1">IFERROR(
 INDEX(FixtureInstCosts,
  SMALL(
   IF(
    FixtureInclude="x",
    ROW(FixtureInstCosts)-ROW(Fixtures!$B$36)
   ),
   COLUMNS($D64:BC64)
  )
 ),"")</f>
        <v/>
      </c>
      <c r="BD64" s="671" t="str">
        <f t="array" aca="1" ref="BD64" ca="1">IFERROR(
 INDEX(FixtureInstCosts,
  SMALL(
   IF(
    FixtureInclude="x",
    ROW(FixtureInstCosts)-ROW(Fixtures!$B$36)
   ),
   COLUMNS($D64:BD64)
  )
 ),"")</f>
        <v/>
      </c>
      <c r="BE64" s="671" t="str">
        <f t="array" aca="1" ref="BE64" ca="1">IFERROR(
 INDEX(FixtureInstCosts,
  SMALL(
   IF(
    FixtureInclude="x",
    ROW(FixtureInstCosts)-ROW(Fixtures!$B$36)
   ),
   COLUMNS($D64:BE64)
  )
 ),"")</f>
        <v/>
      </c>
      <c r="BF64" s="671" t="str">
        <f t="array" aca="1" ref="BF64" ca="1">IFERROR(
 INDEX(FixtureInstCosts,
  SMALL(
   IF(
    FixtureInclude="x",
    ROW(FixtureInstCosts)-ROW(Fixtures!$B$36)
   ),
   COLUMNS($D64:BF64)
  )
 ),"")</f>
        <v/>
      </c>
      <c r="BG64" s="671" t="str">
        <f t="array" aca="1" ref="BG64" ca="1">IFERROR(
 INDEX(FixtureInstCosts,
  SMALL(
   IF(
    FixtureInclude="x",
    ROW(FixtureInstCosts)-ROW(Fixtures!$B$36)
   ),
   COLUMNS($D64:BG64)
  )
 ),"")</f>
        <v/>
      </c>
      <c r="BH64" s="671" t="str">
        <f t="array" aca="1" ref="BH64" ca="1">IFERROR(
 INDEX(FixtureInstCosts,
  SMALL(
   IF(
    FixtureInclude="x",
    ROW(FixtureInstCosts)-ROW(Fixtures!$B$36)
   ),
   COLUMNS($D64:BH64)
  )
 ),"")</f>
        <v/>
      </c>
      <c r="BI64" s="671" t="str">
        <f t="array" aca="1" ref="BI64" ca="1">IFERROR(
 INDEX(FixtureInstCosts,
  SMALL(
   IF(
    FixtureInclude="x",
    ROW(FixtureInstCosts)-ROW(Fixtures!$B$36)
   ),
   COLUMNS($D64:BI64)
  )
 ),"")</f>
        <v/>
      </c>
      <c r="BJ64" s="671" t="str">
        <f t="array" aca="1" ref="BJ64" ca="1">IFERROR(
 INDEX(FixtureInstCosts,
  SMALL(
   IF(
    FixtureInclude="x",
    ROW(FixtureInstCosts)-ROW(Fixtures!$B$36)
   ),
   COLUMNS($D64:BJ64)
  )
 ),"")</f>
        <v/>
      </c>
      <c r="BK64" s="671" t="str">
        <f t="array" aca="1" ref="BK64" ca="1">IFERROR(
 INDEX(FixtureInstCosts,
  SMALL(
   IF(
    FixtureInclude="x",
    ROW(FixtureInstCosts)-ROW(Fixtures!$B$36)
   ),
   COLUMNS($D64:BK64)
  )
 ),"")</f>
        <v/>
      </c>
      <c r="BL64" s="671" t="str">
        <f t="array" aca="1" ref="BL64" ca="1">IFERROR(
 INDEX(FixtureInstCosts,
  SMALL(
   IF(
    FixtureInclude="x",
    ROW(FixtureInstCosts)-ROW(Fixtures!$B$36)
   ),
   COLUMNS($D64:BL64)
  )
 ),"")</f>
        <v/>
      </c>
      <c r="BM64" s="671" t="str">
        <f t="array" aca="1" ref="BM64" ca="1">IFERROR(
 INDEX(FixtureInstCosts,
  SMALL(
   IF(
    FixtureInclude="x",
    ROW(FixtureInstCosts)-ROW(Fixtures!$B$36)
   ),
   COLUMNS($D64:BM64)
  )
 ),"")</f>
        <v/>
      </c>
      <c r="BN64" s="671" t="str">
        <f t="array" aca="1" ref="BN64" ca="1">IFERROR(
 INDEX(FixtureInstCosts,
  SMALL(
   IF(
    FixtureInclude="x",
    ROW(FixtureInstCosts)-ROW(Fixtures!$B$36)
   ),
   COLUMNS($D64:BN64)
  )
 ),"")</f>
        <v/>
      </c>
      <c r="BO64" s="671" t="str">
        <f t="array" aca="1" ref="BO64" ca="1">IFERROR(
 INDEX(FixtureInstCosts,
  SMALL(
   IF(
    FixtureInclude="x",
    ROW(FixtureInstCosts)-ROW(Fixtures!$B$36)
   ),
   COLUMNS($D64:BO64)
  )
 ),"")</f>
        <v/>
      </c>
      <c r="BP64" s="671" t="str">
        <f t="array" aca="1" ref="BP64" ca="1">IFERROR(
 INDEX(FixtureInstCosts,
  SMALL(
   IF(
    FixtureInclude="x",
    ROW(FixtureInstCosts)-ROW(Fixtures!$B$36)
   ),
   COLUMNS($D64:BP64)
  )
 ),"")</f>
        <v/>
      </c>
      <c r="BQ64" s="671" t="str">
        <f t="array" aca="1" ref="BQ64" ca="1">IFERROR(
 INDEX(FixtureInstCosts,
  SMALL(
   IF(
    FixtureInclude="x",
    ROW(FixtureInstCosts)-ROW(Fixtures!$B$36)
   ),
   COLUMNS($D64:BQ64)
  )
 ),"")</f>
        <v/>
      </c>
      <c r="BR64" s="671" t="str">
        <f t="array" aca="1" ref="BR64" ca="1">IFERROR(
 INDEX(FixtureInstCosts,
  SMALL(
   IF(
    FixtureInclude="x",
    ROW(FixtureInstCosts)-ROW(Fixtures!$B$36)
   ),
   COLUMNS($D64:BR64)
  )
 ),"")</f>
        <v/>
      </c>
      <c r="BS64" s="671" t="str">
        <f t="array" aca="1" ref="BS64" ca="1">IFERROR(
 INDEX(FixtureInstCosts,
  SMALL(
   IF(
    FixtureInclude="x",
    ROW(FixtureInstCosts)-ROW(Fixtures!$B$36)
   ),
   COLUMNS($D64:BS64)
  )
 ),"")</f>
        <v/>
      </c>
      <c r="BT64" s="671" t="str">
        <f t="array" aca="1" ref="BT64" ca="1">IFERROR(
 INDEX(FixtureInstCosts,
  SMALL(
   IF(
    FixtureInclude="x",
    ROW(FixtureInstCosts)-ROW(Fixtures!$B$36)
   ),
   COLUMNS($D64:BT64)
  )
 ),"")</f>
        <v/>
      </c>
      <c r="BU64" s="671" t="str">
        <f t="array" aca="1" ref="BU64" ca="1">IFERROR(
 INDEX(FixtureInstCosts,
  SMALL(
   IF(
    FixtureInclude="x",
    ROW(FixtureInstCosts)-ROW(Fixtures!$B$36)
   ),
   COLUMNS($D64:BU64)
  )
 ),"")</f>
        <v/>
      </c>
      <c r="BV64" s="671" t="str">
        <f t="array" aca="1" ref="BV64" ca="1">IFERROR(
 INDEX(FixtureInstCosts,
  SMALL(
   IF(
    FixtureInclude="x",
    ROW(FixtureInstCosts)-ROW(Fixtures!$B$36)
   ),
   COLUMNS($D64:BV64)
  )
 ),"")</f>
        <v/>
      </c>
      <c r="BW64" s="671" t="str">
        <f t="array" aca="1" ref="BW64" ca="1">IFERROR(
 INDEX(FixtureInstCosts,
  SMALL(
   IF(
    FixtureInclude="x",
    ROW(FixtureInstCosts)-ROW(Fixtures!$B$36)
   ),
   COLUMNS($D64:BW64)
  )
 ),"")</f>
        <v/>
      </c>
      <c r="BX64" s="671" t="str">
        <f t="array" aca="1" ref="BX64" ca="1">IFERROR(
 INDEX(FixtureInstCosts,
  SMALL(
   IF(
    FixtureInclude="x",
    ROW(FixtureInstCosts)-ROW(Fixtures!$B$36)
   ),
   COLUMNS($D64:BX64)
  )
 ),"")</f>
        <v/>
      </c>
      <c r="BY64" s="671" t="str">
        <f t="array" aca="1" ref="BY64" ca="1">IFERROR(
 INDEX(FixtureInstCosts,
  SMALL(
   IF(
    FixtureInclude="x",
    ROW(FixtureInstCosts)-ROW(Fixtures!$B$36)
   ),
   COLUMNS($D64:BY64)
  )
 ),"")</f>
        <v/>
      </c>
      <c r="BZ64" s="671" t="str">
        <f t="array" aca="1" ref="BZ64" ca="1">IFERROR(
 INDEX(FixtureInstCosts,
  SMALL(
   IF(
    FixtureInclude="x",
    ROW(FixtureInstCosts)-ROW(Fixtures!$B$36)
   ),
   COLUMNS($D64:BZ64)
  )
 ),"")</f>
        <v/>
      </c>
      <c r="CA64" s="671" t="str">
        <f t="array" aca="1" ref="CA64" ca="1">IFERROR(
 INDEX(FixtureInstCosts,
  SMALL(
   IF(
    FixtureInclude="x",
    ROW(FixtureInstCosts)-ROW(Fixtures!$B$36)
   ),
   COLUMNS($D64:CA64)
  )
 ),"")</f>
        <v/>
      </c>
      <c r="CB64" s="671" t="str">
        <f t="array" aca="1" ref="CB64" ca="1">IFERROR(
 INDEX(FixtureInstCosts,
  SMALL(
   IF(
    FixtureInclude="x",
    ROW(FixtureInstCosts)-ROW(Fixtures!$B$36)
   ),
   COLUMNS($D64:CB64)
  )
 ),"")</f>
        <v/>
      </c>
      <c r="CC64" s="671" t="str">
        <f t="array" aca="1" ref="CC64" ca="1">IFERROR(
 INDEX(FixtureInstCosts,
  SMALL(
   IF(
    FixtureInclude="x",
    ROW(FixtureInstCosts)-ROW(Fixtures!$B$36)
   ),
   COLUMNS($D64:CC64)
  )
 ),"")</f>
        <v/>
      </c>
      <c r="CD64" s="671" t="str">
        <f t="array" aca="1" ref="CD64" ca="1">IFERROR(
 INDEX(FixtureInstCosts,
  SMALL(
   IF(
    FixtureInclude="x",
    ROW(FixtureInstCosts)-ROW(Fixtures!$B$36)
   ),
   COLUMNS($D64:CD64)
  )
 ),"")</f>
        <v/>
      </c>
      <c r="CE64" s="671" t="str">
        <f t="array" aca="1" ref="CE64" ca="1">IFERROR(
 INDEX(FixtureInstCosts,
  SMALL(
   IF(
    FixtureInclude="x",
    ROW(FixtureInstCosts)-ROW(Fixtures!$B$36)
   ),
   COLUMNS($D64:CE64)
  )
 ),"")</f>
        <v/>
      </c>
      <c r="CF64" s="671" t="str">
        <f t="array" aca="1" ref="CF64" ca="1">IFERROR(
 INDEX(FixtureInstCosts,
  SMALL(
   IF(
    FixtureInclude="x",
    ROW(FixtureInstCosts)-ROW(Fixtures!$B$36)
   ),
   COLUMNS($D64:CF64)
  )
 ),"")</f>
        <v/>
      </c>
      <c r="CG64" s="671" t="str">
        <f t="array" aca="1" ref="CG64" ca="1">IFERROR(
 INDEX(FixtureInstCosts,
  SMALL(
   IF(
    FixtureInclude="x",
    ROW(FixtureInstCosts)-ROW(Fixtures!$B$36)
   ),
   COLUMNS($D64:CG64)
  )
 ),"")</f>
        <v/>
      </c>
      <c r="CH64" s="671" t="str">
        <f t="array" aca="1" ref="CH64" ca="1">IFERROR(
 INDEX(FixtureInstCosts,
  SMALL(
   IF(
    FixtureInclude="x",
    ROW(FixtureInstCosts)-ROW(Fixtures!$B$36)
   ),
   COLUMNS($D64:CH64)
  )
 ),"")</f>
        <v/>
      </c>
      <c r="CI64" s="671" t="str">
        <f t="array" aca="1" ref="CI64" ca="1">IFERROR(
 INDEX(FixtureInstCosts,
  SMALL(
   IF(
    FixtureInclude="x",
    ROW(FixtureInstCosts)-ROW(Fixtures!$B$36)
   ),
   COLUMNS($D64:CI64)
  )
 ),"")</f>
        <v/>
      </c>
      <c r="CJ64" s="671" t="str">
        <f t="array" aca="1" ref="CJ64" ca="1">IFERROR(
 INDEX(FixtureInstCosts,
  SMALL(
   IF(
    FixtureInclude="x",
    ROW(FixtureInstCosts)-ROW(Fixtures!$B$36)
   ),
   COLUMNS($D64:CJ64)
  )
 ),"")</f>
        <v/>
      </c>
      <c r="CK64" s="671" t="str">
        <f t="array" aca="1" ref="CK64" ca="1">IFERROR(
 INDEX(FixtureInstCosts,
  SMALL(
   IF(
    FixtureInclude="x",
    ROW(FixtureInstCosts)-ROW(Fixtures!$B$36)
   ),
   COLUMNS($D64:CK64)
  )
 ),"")</f>
        <v/>
      </c>
      <c r="CL64" s="671" t="str">
        <f t="array" aca="1" ref="CL64" ca="1">IFERROR(
 INDEX(FixtureInstCosts,
  SMALL(
   IF(
    FixtureInclude="x",
    ROW(FixtureInstCosts)-ROW(Fixtures!$B$36)
   ),
   COLUMNS($D64:CL64)
  )
 ),"")</f>
        <v/>
      </c>
      <c r="CM64" s="671" t="str">
        <f t="array" aca="1" ref="CM64" ca="1">IFERROR(
 INDEX(FixtureInstCosts,
  SMALL(
   IF(
    FixtureInclude="x",
    ROW(FixtureInstCosts)-ROW(Fixtures!$B$36)
   ),
   COLUMNS($D64:CM64)
  )
 ),"")</f>
        <v/>
      </c>
      <c r="CN64" s="671" t="str">
        <f t="array" aca="1" ref="CN64" ca="1">IFERROR(
 INDEX(FixtureInstCosts,
  SMALL(
   IF(
    FixtureInclude="x",
    ROW(FixtureInstCosts)-ROW(Fixtures!$B$36)
   ),
   COLUMNS($D64:CN64)
  )
 ),"")</f>
        <v/>
      </c>
      <c r="CO64" s="671" t="str">
        <f t="array" aca="1" ref="CO64" ca="1">IFERROR(
 INDEX(FixtureInstCosts,
  SMALL(
   IF(
    FixtureInclude="x",
    ROW(FixtureInstCosts)-ROW(Fixtures!$B$36)
   ),
   COLUMNS($D64:CO64)
  )
 ),"")</f>
        <v/>
      </c>
      <c r="CP64" s="671" t="str">
        <f t="array" aca="1" ref="CP64" ca="1">IFERROR(
 INDEX(FixtureInstCosts,
  SMALL(
   IF(
    FixtureInclude="x",
    ROW(FixtureInstCosts)-ROW(Fixtures!$B$36)
   ),
   COLUMNS($D64:CP64)
  )
 ),"")</f>
        <v/>
      </c>
      <c r="CQ64" s="671" t="str">
        <f t="array" aca="1" ref="CQ64" ca="1">IFERROR(
 INDEX(FixtureInstCosts,
  SMALL(
   IF(
    FixtureInclude="x",
    ROW(FixtureInstCosts)-ROW(Fixtures!$B$36)
   ),
   COLUMNS($D64:CQ64)
  )
 ),"")</f>
        <v/>
      </c>
      <c r="CR64" s="671" t="str">
        <f t="array" aca="1" ref="CR64" ca="1">IFERROR(
 INDEX(FixtureInstCosts,
  SMALL(
   IF(
    FixtureInclude="x",
    ROW(FixtureInstCosts)-ROW(Fixtures!$B$36)
   ),
   COLUMNS($D64:CR64)
  )
 ),"")</f>
        <v/>
      </c>
      <c r="CS64" s="671" t="str">
        <f t="array" aca="1" ref="CS64" ca="1">IFERROR(
 INDEX(FixtureInstCosts,
  SMALL(
   IF(
    FixtureInclude="x",
    ROW(FixtureInstCosts)-ROW(Fixtures!$B$36)
   ),
   COLUMNS($D64:CS64)
  )
 ),"")</f>
        <v/>
      </c>
      <c r="CT64" s="671" t="str">
        <f t="array" aca="1" ref="CT64" ca="1">IFERROR(
 INDEX(FixtureInstCosts,
  SMALL(
   IF(
    FixtureInclude="x",
    ROW(FixtureInstCosts)-ROW(Fixtures!$B$36)
   ),
   COLUMNS($D64:CT64)
  )
 ),"")</f>
        <v/>
      </c>
      <c r="CU64" s="671" t="str">
        <f t="array" aca="1" ref="CU64" ca="1">IFERROR(
 INDEX(FixtureInstCosts,
  SMALL(
   IF(
    FixtureInclude="x",
    ROW(FixtureInstCosts)-ROW(Fixtures!$B$36)
   ),
   COLUMNS($D64:CU64)
  )
 ),"")</f>
        <v/>
      </c>
      <c r="CV64" s="671" t="str">
        <f t="array" aca="1" ref="CV64" ca="1">IFERROR(
 INDEX(FixtureInstCosts,
  SMALL(
   IF(
    FixtureInclude="x",
    ROW(FixtureInstCosts)-ROW(Fixtures!$B$36)
   ),
   COLUMNS($D64:CV64)
  )
 ),"")</f>
        <v/>
      </c>
      <c r="CW64" s="671" t="str">
        <f t="array" aca="1" ref="CW64" ca="1">IFERROR(
 INDEX(FixtureInstCosts,
  SMALL(
   IF(
    FixtureInclude="x",
    ROW(FixtureInstCosts)-ROW(Fixtures!$B$36)
   ),
   COLUMNS($D64:CW64)
  )
 ),"")</f>
        <v/>
      </c>
      <c r="CX64" s="671" t="str">
        <f t="array" aca="1" ref="CX64" ca="1">IFERROR(
 INDEX(FixtureInstCosts,
  SMALL(
   IF(
    FixtureInclude="x",
    ROW(FixtureInstCosts)-ROW(Fixtures!$B$36)
   ),
   COLUMNS($D64:CX64)
  )
 ),"")</f>
        <v/>
      </c>
      <c r="CY64" s="671" t="str">
        <f t="array" aca="1" ref="CY64" ca="1">IFERROR(
 INDEX(FixtureInstCosts,
  SMALL(
   IF(
    FixtureInclude="x",
    ROW(FixtureInstCosts)-ROW(Fixtures!$B$36)
   ),
   COLUMNS($D64:CY64)
  )
 ),"")</f>
        <v/>
      </c>
      <c r="CZ64" s="671" t="str">
        <f t="array" aca="1" ref="CZ64" ca="1">IFERROR(
 INDEX(FixtureInstCosts,
  SMALL(
   IF(
    FixtureInclude="x",
    ROW(FixtureInstCosts)-ROW(Fixtures!$B$36)
   ),
   COLUMNS($D64:CZ64)
  )
 ),"")</f>
        <v/>
      </c>
      <c r="DA64" s="671" t="str">
        <f t="array" aca="1" ref="DA64" ca="1">IFERROR(
 INDEX(FixtureInstCosts,
  SMALL(
   IF(
    FixtureInclude="x",
    ROW(FixtureInstCosts)-ROW(Fixtures!$B$36)
   ),
   COLUMNS($D64:DA64)
  )
 ),"")</f>
        <v/>
      </c>
      <c r="DB64" s="671" t="str">
        <f t="array" aca="1" ref="DB64" ca="1">IFERROR(
 INDEX(FixtureInstCosts,
  SMALL(
   IF(
    FixtureInclude="x",
    ROW(FixtureInstCosts)-ROW(Fixtures!$B$36)
   ),
   COLUMNS($D64:DB64)
  )
 ),"")</f>
        <v/>
      </c>
      <c r="DC64" s="671" t="str">
        <f t="array" aca="1" ref="DC64" ca="1">IFERROR(
 INDEX(FixtureInstCosts,
  SMALL(
   IF(
    FixtureInclude="x",
    ROW(FixtureInstCosts)-ROW(Fixtures!$B$36)
   ),
   COLUMNS($D64:DC64)
  )
 ),"")</f>
        <v/>
      </c>
      <c r="DD64" s="671" t="str">
        <f t="array" aca="1" ref="DD64" ca="1">IFERROR(
 INDEX(FixtureInstCosts,
  SMALL(
   IF(
    FixtureInclude="x",
    ROW(FixtureInstCosts)-ROW(Fixtures!$B$36)
   ),
   COLUMNS($D64:DD64)
  )
 ),"")</f>
        <v/>
      </c>
      <c r="DE64" s="671" t="str">
        <f t="array" aca="1" ref="DE64" ca="1">IFERROR(
 INDEX(FixtureInstCosts,
  SMALL(
   IF(
    FixtureInclude="x",
    ROW(FixtureInstCosts)-ROW(Fixtures!$B$36)
   ),
   COLUMNS($D64:DE64)
  )
 ),"")</f>
        <v/>
      </c>
      <c r="DF64" s="671" t="str">
        <f t="array" aca="1" ref="DF64" ca="1">IFERROR(
 INDEX(FixtureInstCosts,
  SMALL(
   IF(
    FixtureInclude="x",
    ROW(FixtureInstCosts)-ROW(Fixtures!$B$36)
   ),
   COLUMNS($D64:DF64)
  )
 ),"")</f>
        <v/>
      </c>
      <c r="DG64" s="671" t="str">
        <f t="array" aca="1" ref="DG64" ca="1">IFERROR(
 INDEX(FixtureInstCosts,
  SMALL(
   IF(
    FixtureInclude="x",
    ROW(FixtureInstCosts)-ROW(Fixtures!$B$36)
   ),
   COLUMNS($D64:DG64)
  )
 ),"")</f>
        <v/>
      </c>
      <c r="DH64" s="671" t="str">
        <f t="array" aca="1" ref="DH64" ca="1">IFERROR(
 INDEX(FixtureInstCosts,
  SMALL(
   IF(
    FixtureInclude="x",
    ROW(FixtureInstCosts)-ROW(Fixtures!$B$36)
   ),
   COLUMNS($D64:DH64)
  )
 ),"")</f>
        <v/>
      </c>
    </row>
    <row r="65" spans="1:112">
      <c r="B65" s="565" t="str">
        <f>Fixtures!E25</f>
        <v>One-time Rebate or Subsidy ($/fixture)</v>
      </c>
      <c r="C65" s="671">
        <f>Fixtures!F25</f>
        <v>0</v>
      </c>
      <c r="D65" s="671">
        <f t="array" aca="1" ref="D65" ca="1">IFERROR(
 INDEX(FixtureRebCosts,
  SMALL(
   IF(
    FixtureInclude="x",
    ROW(FixtureRebCosts)-ROW(Fixtures!$B$36)
   ),
   COLUMNS($D65:D65)
  )
 ),"")</f>
        <v>0</v>
      </c>
      <c r="E65" s="671">
        <f t="array" aca="1" ref="E65" ca="1">IFERROR(
 INDEX(FixtureRebCosts,
  SMALL(
   IF(
    FixtureInclude="x",
    ROW(FixtureRebCosts)-ROW(Fixtures!$B$36)
   ),
   COLUMNS($D65:E65)
  )
 ),"")</f>
        <v>0</v>
      </c>
      <c r="F65" s="671" t="str">
        <f t="array" aca="1" ref="F65" ca="1">IFERROR(
 INDEX(FixtureRebCosts,
  SMALL(
   IF(
    FixtureInclude="x",
    ROW(FixtureRebCosts)-ROW(Fixtures!$B$36)
   ),
   COLUMNS($D65:F65)
  )
 ),"")</f>
        <v/>
      </c>
      <c r="G65" s="671" t="str">
        <f t="array" aca="1" ref="G65" ca="1">IFERROR(
 INDEX(FixtureRebCosts,
  SMALL(
   IF(
    FixtureInclude="x",
    ROW(FixtureRebCosts)-ROW(Fixtures!$B$36)
   ),
   COLUMNS($D65:G65)
  )
 ),"")</f>
        <v/>
      </c>
      <c r="H65" s="671" t="str">
        <f t="array" aca="1" ref="H65" ca="1">IFERROR(
 INDEX(FixtureRebCosts,
  SMALL(
   IF(
    FixtureInclude="x",
    ROW(FixtureRebCosts)-ROW(Fixtures!$B$36)
   ),
   COLUMNS($D65:H65)
  )
 ),"")</f>
        <v/>
      </c>
      <c r="I65" s="671" t="str">
        <f t="array" aca="1" ref="I65" ca="1">IFERROR(
 INDEX(FixtureRebCosts,
  SMALL(
   IF(
    FixtureInclude="x",
    ROW(FixtureRebCosts)-ROW(Fixtures!$B$36)
   ),
   COLUMNS($D65:I65)
  )
 ),"")</f>
        <v/>
      </c>
      <c r="J65" s="671" t="str">
        <f t="array" aca="1" ref="J65" ca="1">IFERROR(
 INDEX(FixtureRebCosts,
  SMALL(
   IF(
    FixtureInclude="x",
    ROW(FixtureRebCosts)-ROW(Fixtures!$B$36)
   ),
   COLUMNS($D65:J65)
  )
 ),"")</f>
        <v/>
      </c>
      <c r="K65" s="671" t="str">
        <f t="array" aca="1" ref="K65" ca="1">IFERROR(
 INDEX(FixtureRebCosts,
  SMALL(
   IF(
    FixtureInclude="x",
    ROW(FixtureRebCosts)-ROW(Fixtures!$B$36)
   ),
   COLUMNS($D65:K65)
  )
 ),"")</f>
        <v/>
      </c>
      <c r="L65" s="671" t="str">
        <f t="array" aca="1" ref="L65" ca="1">IFERROR(
 INDEX(FixtureRebCosts,
  SMALL(
   IF(
    FixtureInclude="x",
    ROW(FixtureRebCosts)-ROW(Fixtures!$B$36)
   ),
   COLUMNS($D65:L65)
  )
 ),"")</f>
        <v/>
      </c>
      <c r="M65" s="671" t="str">
        <f t="array" aca="1" ref="M65" ca="1">IFERROR(
 INDEX(FixtureRebCosts,
  SMALL(
   IF(
    FixtureInclude="x",
    ROW(FixtureRebCosts)-ROW(Fixtures!$B$36)
   ),
   COLUMNS($D65:M65)
  )
 ),"")</f>
        <v/>
      </c>
      <c r="N65" s="671" t="str">
        <f t="array" aca="1" ref="N65" ca="1">IFERROR(
 INDEX(FixtureRebCosts,
  SMALL(
   IF(
    FixtureInclude="x",
    ROW(FixtureRebCosts)-ROW(Fixtures!$B$36)
   ),
   COLUMNS($D65:N65)
  )
 ),"")</f>
        <v/>
      </c>
      <c r="O65" s="671" t="str">
        <f t="array" aca="1" ref="O65" ca="1">IFERROR(
 INDEX(FixtureRebCosts,
  SMALL(
   IF(
    FixtureInclude="x",
    ROW(FixtureRebCosts)-ROW(Fixtures!$B$36)
   ),
   COLUMNS($D65:O65)
  )
 ),"")</f>
        <v/>
      </c>
      <c r="P65" s="671" t="str">
        <f t="array" aca="1" ref="P65" ca="1">IFERROR(
 INDEX(FixtureRebCosts,
  SMALL(
   IF(
    FixtureInclude="x",
    ROW(FixtureRebCosts)-ROW(Fixtures!$B$36)
   ),
   COLUMNS($D65:P65)
  )
 ),"")</f>
        <v/>
      </c>
      <c r="Q65" s="671" t="str">
        <f t="array" aca="1" ref="Q65" ca="1">IFERROR(
 INDEX(FixtureRebCosts,
  SMALL(
   IF(
    FixtureInclude="x",
    ROW(FixtureRebCosts)-ROW(Fixtures!$B$36)
   ),
   COLUMNS($D65:Q65)
  )
 ),"")</f>
        <v/>
      </c>
      <c r="R65" s="671" t="str">
        <f t="array" aca="1" ref="R65" ca="1">IFERROR(
 INDEX(FixtureRebCosts,
  SMALL(
   IF(
    FixtureInclude="x",
    ROW(FixtureRebCosts)-ROW(Fixtures!$B$36)
   ),
   COLUMNS($D65:R65)
  )
 ),"")</f>
        <v/>
      </c>
      <c r="S65" s="671" t="str">
        <f t="array" aca="1" ref="S65" ca="1">IFERROR(
 INDEX(FixtureRebCosts,
  SMALL(
   IF(
    FixtureInclude="x",
    ROW(FixtureRebCosts)-ROW(Fixtures!$B$36)
   ),
   COLUMNS($D65:S65)
  )
 ),"")</f>
        <v/>
      </c>
      <c r="T65" s="671" t="str">
        <f t="array" aca="1" ref="T65" ca="1">IFERROR(
 INDEX(FixtureRebCosts,
  SMALL(
   IF(
    FixtureInclude="x",
    ROW(FixtureRebCosts)-ROW(Fixtures!$B$36)
   ),
   COLUMNS($D65:T65)
  )
 ),"")</f>
        <v/>
      </c>
      <c r="U65" s="671" t="str">
        <f t="array" aca="1" ref="U65" ca="1">IFERROR(
 INDEX(FixtureRebCosts,
  SMALL(
   IF(
    FixtureInclude="x",
    ROW(FixtureRebCosts)-ROW(Fixtures!$B$36)
   ),
   COLUMNS($D65:U65)
  )
 ),"")</f>
        <v/>
      </c>
      <c r="V65" s="671" t="str">
        <f t="array" aca="1" ref="V65" ca="1">IFERROR(
 INDEX(FixtureRebCosts,
  SMALL(
   IF(
    FixtureInclude="x",
    ROW(FixtureRebCosts)-ROW(Fixtures!$B$36)
   ),
   COLUMNS($D65:V65)
  )
 ),"")</f>
        <v/>
      </c>
      <c r="W65" s="671" t="str">
        <f t="array" aca="1" ref="W65" ca="1">IFERROR(
 INDEX(FixtureRebCosts,
  SMALL(
   IF(
    FixtureInclude="x",
    ROW(FixtureRebCosts)-ROW(Fixtures!$B$36)
   ),
   COLUMNS($D65:W65)
  )
 ),"")</f>
        <v/>
      </c>
      <c r="X65" s="671" t="str">
        <f t="array" aca="1" ref="X65" ca="1">IFERROR(
 INDEX(FixtureRebCosts,
  SMALL(
   IF(
    FixtureInclude="x",
    ROW(FixtureRebCosts)-ROW(Fixtures!$B$36)
   ),
   COLUMNS($D65:X65)
  )
 ),"")</f>
        <v/>
      </c>
      <c r="Y65" s="671" t="str">
        <f t="array" aca="1" ref="Y65" ca="1">IFERROR(
 INDEX(FixtureRebCosts,
  SMALL(
   IF(
    FixtureInclude="x",
    ROW(FixtureRebCosts)-ROW(Fixtures!$B$36)
   ),
   COLUMNS($D65:Y65)
  )
 ),"")</f>
        <v/>
      </c>
      <c r="Z65" s="671" t="str">
        <f t="array" aca="1" ref="Z65" ca="1">IFERROR(
 INDEX(FixtureRebCosts,
  SMALL(
   IF(
    FixtureInclude="x",
    ROW(FixtureRebCosts)-ROW(Fixtures!$B$36)
   ),
   COLUMNS($D65:Z65)
  )
 ),"")</f>
        <v/>
      </c>
      <c r="AA65" s="671" t="str">
        <f t="array" aca="1" ref="AA65" ca="1">IFERROR(
 INDEX(FixtureRebCosts,
  SMALL(
   IF(
    FixtureInclude="x",
    ROW(FixtureRebCosts)-ROW(Fixtures!$B$36)
   ),
   COLUMNS($D65:AA65)
  )
 ),"")</f>
        <v/>
      </c>
      <c r="AB65" s="671" t="str">
        <f t="array" aca="1" ref="AB65" ca="1">IFERROR(
 INDEX(FixtureRebCosts,
  SMALL(
   IF(
    FixtureInclude="x",
    ROW(FixtureRebCosts)-ROW(Fixtures!$B$36)
   ),
   COLUMNS($D65:AB65)
  )
 ),"")</f>
        <v/>
      </c>
      <c r="AC65" s="671" t="str">
        <f t="array" aca="1" ref="AC65" ca="1">IFERROR(
 INDEX(FixtureRebCosts,
  SMALL(
   IF(
    FixtureInclude="x",
    ROW(FixtureRebCosts)-ROW(Fixtures!$B$36)
   ),
   COLUMNS($D65:AC65)
  )
 ),"")</f>
        <v/>
      </c>
      <c r="AD65" s="671" t="str">
        <f t="array" aca="1" ref="AD65" ca="1">IFERROR(
 INDEX(FixtureRebCosts,
  SMALL(
   IF(
    FixtureInclude="x",
    ROW(FixtureRebCosts)-ROW(Fixtures!$B$36)
   ),
   COLUMNS($D65:AD65)
  )
 ),"")</f>
        <v/>
      </c>
      <c r="AE65" s="671" t="str">
        <f t="array" aca="1" ref="AE65" ca="1">IFERROR(
 INDEX(FixtureRebCosts,
  SMALL(
   IF(
    FixtureInclude="x",
    ROW(FixtureRebCosts)-ROW(Fixtures!$B$36)
   ),
   COLUMNS($D65:AE65)
  )
 ),"")</f>
        <v/>
      </c>
      <c r="AF65" s="671" t="str">
        <f t="array" aca="1" ref="AF65" ca="1">IFERROR(
 INDEX(FixtureRebCosts,
  SMALL(
   IF(
    FixtureInclude="x",
    ROW(FixtureRebCosts)-ROW(Fixtures!$B$36)
   ),
   COLUMNS($D65:AF65)
  )
 ),"")</f>
        <v/>
      </c>
      <c r="AG65" s="671" t="str">
        <f t="array" aca="1" ref="AG65" ca="1">IFERROR(
 INDEX(FixtureRebCosts,
  SMALL(
   IF(
    FixtureInclude="x",
    ROW(FixtureRebCosts)-ROW(Fixtures!$B$36)
   ),
   COLUMNS($D65:AG65)
  )
 ),"")</f>
        <v/>
      </c>
      <c r="AH65" s="671" t="str">
        <f t="array" aca="1" ref="AH65" ca="1">IFERROR(
 INDEX(FixtureRebCosts,
  SMALL(
   IF(
    FixtureInclude="x",
    ROW(FixtureRebCosts)-ROW(Fixtures!$B$36)
   ),
   COLUMNS($D65:AH65)
  )
 ),"")</f>
        <v/>
      </c>
      <c r="AI65" s="671" t="str">
        <f t="array" aca="1" ref="AI65" ca="1">IFERROR(
 INDEX(FixtureRebCosts,
  SMALL(
   IF(
    FixtureInclude="x",
    ROW(FixtureRebCosts)-ROW(Fixtures!$B$36)
   ),
   COLUMNS($D65:AI65)
  )
 ),"")</f>
        <v/>
      </c>
      <c r="AJ65" s="671" t="str">
        <f t="array" aca="1" ref="AJ65" ca="1">IFERROR(
 INDEX(FixtureRebCosts,
  SMALL(
   IF(
    FixtureInclude="x",
    ROW(FixtureRebCosts)-ROW(Fixtures!$B$36)
   ),
   COLUMNS($D65:AJ65)
  )
 ),"")</f>
        <v/>
      </c>
      <c r="AK65" s="671" t="str">
        <f t="array" aca="1" ref="AK65" ca="1">IFERROR(
 INDEX(FixtureRebCosts,
  SMALL(
   IF(
    FixtureInclude="x",
    ROW(FixtureRebCosts)-ROW(Fixtures!$B$36)
   ),
   COLUMNS($D65:AK65)
  )
 ),"")</f>
        <v/>
      </c>
      <c r="AL65" s="671" t="str">
        <f t="array" aca="1" ref="AL65" ca="1">IFERROR(
 INDEX(FixtureRebCosts,
  SMALL(
   IF(
    FixtureInclude="x",
    ROW(FixtureRebCosts)-ROW(Fixtures!$B$36)
   ),
   COLUMNS($D65:AL65)
  )
 ),"")</f>
        <v/>
      </c>
      <c r="AM65" s="671" t="str">
        <f t="array" aca="1" ref="AM65" ca="1">IFERROR(
 INDEX(FixtureRebCosts,
  SMALL(
   IF(
    FixtureInclude="x",
    ROW(FixtureRebCosts)-ROW(Fixtures!$B$36)
   ),
   COLUMNS($D65:AM65)
  )
 ),"")</f>
        <v/>
      </c>
      <c r="AN65" s="671" t="str">
        <f t="array" aca="1" ref="AN65" ca="1">IFERROR(
 INDEX(FixtureRebCosts,
  SMALL(
   IF(
    FixtureInclude="x",
    ROW(FixtureRebCosts)-ROW(Fixtures!$B$36)
   ),
   COLUMNS($D65:AN65)
  )
 ),"")</f>
        <v/>
      </c>
      <c r="AO65" s="671" t="str">
        <f t="array" aca="1" ref="AO65" ca="1">IFERROR(
 INDEX(FixtureRebCosts,
  SMALL(
   IF(
    FixtureInclude="x",
    ROW(FixtureRebCosts)-ROW(Fixtures!$B$36)
   ),
   COLUMNS($D65:AO65)
  )
 ),"")</f>
        <v/>
      </c>
      <c r="AP65" s="671" t="str">
        <f t="array" aca="1" ref="AP65" ca="1">IFERROR(
 INDEX(FixtureRebCosts,
  SMALL(
   IF(
    FixtureInclude="x",
    ROW(FixtureRebCosts)-ROW(Fixtures!$B$36)
   ),
   COLUMNS($D65:AP65)
  )
 ),"")</f>
        <v/>
      </c>
      <c r="AQ65" s="671" t="str">
        <f t="array" aca="1" ref="AQ65" ca="1">IFERROR(
 INDEX(FixtureRebCosts,
  SMALL(
   IF(
    FixtureInclude="x",
    ROW(FixtureRebCosts)-ROW(Fixtures!$B$36)
   ),
   COLUMNS($D65:AQ65)
  )
 ),"")</f>
        <v/>
      </c>
      <c r="AR65" s="671" t="str">
        <f t="array" aca="1" ref="AR65" ca="1">IFERROR(
 INDEX(FixtureRebCosts,
  SMALL(
   IF(
    FixtureInclude="x",
    ROW(FixtureRebCosts)-ROW(Fixtures!$B$36)
   ),
   COLUMNS($D65:AR65)
  )
 ),"")</f>
        <v/>
      </c>
      <c r="AS65" s="671" t="str">
        <f t="array" aca="1" ref="AS65" ca="1">IFERROR(
 INDEX(FixtureRebCosts,
  SMALL(
   IF(
    FixtureInclude="x",
    ROW(FixtureRebCosts)-ROW(Fixtures!$B$36)
   ),
   COLUMNS($D65:AS65)
  )
 ),"")</f>
        <v/>
      </c>
      <c r="AT65" s="671" t="str">
        <f t="array" aca="1" ref="AT65" ca="1">IFERROR(
 INDEX(FixtureRebCosts,
  SMALL(
   IF(
    FixtureInclude="x",
    ROW(FixtureRebCosts)-ROW(Fixtures!$B$36)
   ),
   COLUMNS($D65:AT65)
  )
 ),"")</f>
        <v/>
      </c>
      <c r="AU65" s="671" t="str">
        <f t="array" aca="1" ref="AU65" ca="1">IFERROR(
 INDEX(FixtureRebCosts,
  SMALL(
   IF(
    FixtureInclude="x",
    ROW(FixtureRebCosts)-ROW(Fixtures!$B$36)
   ),
   COLUMNS($D65:AU65)
  )
 ),"")</f>
        <v/>
      </c>
      <c r="AV65" s="671" t="str">
        <f t="array" aca="1" ref="AV65" ca="1">IFERROR(
 INDEX(FixtureRebCosts,
  SMALL(
   IF(
    FixtureInclude="x",
    ROW(FixtureRebCosts)-ROW(Fixtures!$B$36)
   ),
   COLUMNS($D65:AV65)
  )
 ),"")</f>
        <v/>
      </c>
      <c r="AW65" s="671" t="str">
        <f t="array" aca="1" ref="AW65" ca="1">IFERROR(
 INDEX(FixtureRebCosts,
  SMALL(
   IF(
    FixtureInclude="x",
    ROW(FixtureRebCosts)-ROW(Fixtures!$B$36)
   ),
   COLUMNS($D65:AW65)
  )
 ),"")</f>
        <v/>
      </c>
      <c r="AX65" s="671" t="str">
        <f t="array" aca="1" ref="AX65" ca="1">IFERROR(
 INDEX(FixtureRebCosts,
  SMALL(
   IF(
    FixtureInclude="x",
    ROW(FixtureRebCosts)-ROW(Fixtures!$B$36)
   ),
   COLUMNS($D65:AX65)
  )
 ),"")</f>
        <v/>
      </c>
      <c r="AY65" s="671" t="str">
        <f t="array" aca="1" ref="AY65" ca="1">IFERROR(
 INDEX(FixtureRebCosts,
  SMALL(
   IF(
    FixtureInclude="x",
    ROW(FixtureRebCosts)-ROW(Fixtures!$B$36)
   ),
   COLUMNS($D65:AY65)
  )
 ),"")</f>
        <v/>
      </c>
      <c r="AZ65" s="671" t="str">
        <f t="array" aca="1" ref="AZ65" ca="1">IFERROR(
 INDEX(FixtureRebCosts,
  SMALL(
   IF(
    FixtureInclude="x",
    ROW(FixtureRebCosts)-ROW(Fixtures!$B$36)
   ),
   COLUMNS($D65:AZ65)
  )
 ),"")</f>
        <v/>
      </c>
      <c r="BA65" s="671" t="str">
        <f t="array" aca="1" ref="BA65" ca="1">IFERROR(
 INDEX(FixtureRebCosts,
  SMALL(
   IF(
    FixtureInclude="x",
    ROW(FixtureRebCosts)-ROW(Fixtures!$B$36)
   ),
   COLUMNS($D65:BA65)
  )
 ),"")</f>
        <v/>
      </c>
      <c r="BB65" s="671" t="str">
        <f t="array" aca="1" ref="BB65" ca="1">IFERROR(
 INDEX(FixtureRebCosts,
  SMALL(
   IF(
    FixtureInclude="x",
    ROW(FixtureRebCosts)-ROW(Fixtures!$B$36)
   ),
   COLUMNS($D65:BB65)
  )
 ),"")</f>
        <v/>
      </c>
      <c r="BC65" s="671" t="str">
        <f t="array" aca="1" ref="BC65" ca="1">IFERROR(
 INDEX(FixtureRebCosts,
  SMALL(
   IF(
    FixtureInclude="x",
    ROW(FixtureRebCosts)-ROW(Fixtures!$B$36)
   ),
   COLUMNS($D65:BC65)
  )
 ),"")</f>
        <v/>
      </c>
      <c r="BD65" s="671" t="str">
        <f t="array" aca="1" ref="BD65" ca="1">IFERROR(
 INDEX(FixtureRebCosts,
  SMALL(
   IF(
    FixtureInclude="x",
    ROW(FixtureRebCosts)-ROW(Fixtures!$B$36)
   ),
   COLUMNS($D65:BD65)
  )
 ),"")</f>
        <v/>
      </c>
      <c r="BE65" s="671" t="str">
        <f t="array" aca="1" ref="BE65" ca="1">IFERROR(
 INDEX(FixtureRebCosts,
  SMALL(
   IF(
    FixtureInclude="x",
    ROW(FixtureRebCosts)-ROW(Fixtures!$B$36)
   ),
   COLUMNS($D65:BE65)
  )
 ),"")</f>
        <v/>
      </c>
      <c r="BF65" s="671" t="str">
        <f t="array" aca="1" ref="BF65" ca="1">IFERROR(
 INDEX(FixtureRebCosts,
  SMALL(
   IF(
    FixtureInclude="x",
    ROW(FixtureRebCosts)-ROW(Fixtures!$B$36)
   ),
   COLUMNS($D65:BF65)
  )
 ),"")</f>
        <v/>
      </c>
      <c r="BG65" s="671" t="str">
        <f t="array" aca="1" ref="BG65" ca="1">IFERROR(
 INDEX(FixtureRebCosts,
  SMALL(
   IF(
    FixtureInclude="x",
    ROW(FixtureRebCosts)-ROW(Fixtures!$B$36)
   ),
   COLUMNS($D65:BG65)
  )
 ),"")</f>
        <v/>
      </c>
      <c r="BH65" s="671" t="str">
        <f t="array" aca="1" ref="BH65" ca="1">IFERROR(
 INDEX(FixtureRebCosts,
  SMALL(
   IF(
    FixtureInclude="x",
    ROW(FixtureRebCosts)-ROW(Fixtures!$B$36)
   ),
   COLUMNS($D65:BH65)
  )
 ),"")</f>
        <v/>
      </c>
      <c r="BI65" s="671" t="str">
        <f t="array" aca="1" ref="BI65" ca="1">IFERROR(
 INDEX(FixtureRebCosts,
  SMALL(
   IF(
    FixtureInclude="x",
    ROW(FixtureRebCosts)-ROW(Fixtures!$B$36)
   ),
   COLUMNS($D65:BI65)
  )
 ),"")</f>
        <v/>
      </c>
      <c r="BJ65" s="671" t="str">
        <f t="array" aca="1" ref="BJ65" ca="1">IFERROR(
 INDEX(FixtureRebCosts,
  SMALL(
   IF(
    FixtureInclude="x",
    ROW(FixtureRebCosts)-ROW(Fixtures!$B$36)
   ),
   COLUMNS($D65:BJ65)
  )
 ),"")</f>
        <v/>
      </c>
      <c r="BK65" s="671" t="str">
        <f t="array" aca="1" ref="BK65" ca="1">IFERROR(
 INDEX(FixtureRebCosts,
  SMALL(
   IF(
    FixtureInclude="x",
    ROW(FixtureRebCosts)-ROW(Fixtures!$B$36)
   ),
   COLUMNS($D65:BK65)
  )
 ),"")</f>
        <v/>
      </c>
      <c r="BL65" s="671" t="str">
        <f t="array" aca="1" ref="BL65" ca="1">IFERROR(
 INDEX(FixtureRebCosts,
  SMALL(
   IF(
    FixtureInclude="x",
    ROW(FixtureRebCosts)-ROW(Fixtures!$B$36)
   ),
   COLUMNS($D65:BL65)
  )
 ),"")</f>
        <v/>
      </c>
      <c r="BM65" s="671" t="str">
        <f t="array" aca="1" ref="BM65" ca="1">IFERROR(
 INDEX(FixtureRebCosts,
  SMALL(
   IF(
    FixtureInclude="x",
    ROW(FixtureRebCosts)-ROW(Fixtures!$B$36)
   ),
   COLUMNS($D65:BM65)
  )
 ),"")</f>
        <v/>
      </c>
      <c r="BN65" s="671" t="str">
        <f t="array" aca="1" ref="BN65" ca="1">IFERROR(
 INDEX(FixtureRebCosts,
  SMALL(
   IF(
    FixtureInclude="x",
    ROW(FixtureRebCosts)-ROW(Fixtures!$B$36)
   ),
   COLUMNS($D65:BN65)
  )
 ),"")</f>
        <v/>
      </c>
      <c r="BO65" s="671" t="str">
        <f t="array" aca="1" ref="BO65" ca="1">IFERROR(
 INDEX(FixtureRebCosts,
  SMALL(
   IF(
    FixtureInclude="x",
    ROW(FixtureRebCosts)-ROW(Fixtures!$B$36)
   ),
   COLUMNS($D65:BO65)
  )
 ),"")</f>
        <v/>
      </c>
      <c r="BP65" s="671" t="str">
        <f t="array" aca="1" ref="BP65" ca="1">IFERROR(
 INDEX(FixtureRebCosts,
  SMALL(
   IF(
    FixtureInclude="x",
    ROW(FixtureRebCosts)-ROW(Fixtures!$B$36)
   ),
   COLUMNS($D65:BP65)
  )
 ),"")</f>
        <v/>
      </c>
      <c r="BQ65" s="671" t="str">
        <f t="array" aca="1" ref="BQ65" ca="1">IFERROR(
 INDEX(FixtureRebCosts,
  SMALL(
   IF(
    FixtureInclude="x",
    ROW(FixtureRebCosts)-ROW(Fixtures!$B$36)
   ),
   COLUMNS($D65:BQ65)
  )
 ),"")</f>
        <v/>
      </c>
      <c r="BR65" s="671" t="str">
        <f t="array" aca="1" ref="BR65" ca="1">IFERROR(
 INDEX(FixtureRebCosts,
  SMALL(
   IF(
    FixtureInclude="x",
    ROW(FixtureRebCosts)-ROW(Fixtures!$B$36)
   ),
   COLUMNS($D65:BR65)
  )
 ),"")</f>
        <v/>
      </c>
      <c r="BS65" s="671" t="str">
        <f t="array" aca="1" ref="BS65" ca="1">IFERROR(
 INDEX(FixtureRebCosts,
  SMALL(
   IF(
    FixtureInclude="x",
    ROW(FixtureRebCosts)-ROW(Fixtures!$B$36)
   ),
   COLUMNS($D65:BS65)
  )
 ),"")</f>
        <v/>
      </c>
      <c r="BT65" s="671" t="str">
        <f t="array" aca="1" ref="BT65" ca="1">IFERROR(
 INDEX(FixtureRebCosts,
  SMALL(
   IF(
    FixtureInclude="x",
    ROW(FixtureRebCosts)-ROW(Fixtures!$B$36)
   ),
   COLUMNS($D65:BT65)
  )
 ),"")</f>
        <v/>
      </c>
      <c r="BU65" s="671" t="str">
        <f t="array" aca="1" ref="BU65" ca="1">IFERROR(
 INDEX(FixtureRebCosts,
  SMALL(
   IF(
    FixtureInclude="x",
    ROW(FixtureRebCosts)-ROW(Fixtures!$B$36)
   ),
   COLUMNS($D65:BU65)
  )
 ),"")</f>
        <v/>
      </c>
      <c r="BV65" s="671" t="str">
        <f t="array" aca="1" ref="BV65" ca="1">IFERROR(
 INDEX(FixtureRebCosts,
  SMALL(
   IF(
    FixtureInclude="x",
    ROW(FixtureRebCosts)-ROW(Fixtures!$B$36)
   ),
   COLUMNS($D65:BV65)
  )
 ),"")</f>
        <v/>
      </c>
      <c r="BW65" s="671" t="str">
        <f t="array" aca="1" ref="BW65" ca="1">IFERROR(
 INDEX(FixtureRebCosts,
  SMALL(
   IF(
    FixtureInclude="x",
    ROW(FixtureRebCosts)-ROW(Fixtures!$B$36)
   ),
   COLUMNS($D65:BW65)
  )
 ),"")</f>
        <v/>
      </c>
      <c r="BX65" s="671" t="str">
        <f t="array" aca="1" ref="BX65" ca="1">IFERROR(
 INDEX(FixtureRebCosts,
  SMALL(
   IF(
    FixtureInclude="x",
    ROW(FixtureRebCosts)-ROW(Fixtures!$B$36)
   ),
   COLUMNS($D65:BX65)
  )
 ),"")</f>
        <v/>
      </c>
      <c r="BY65" s="671" t="str">
        <f t="array" aca="1" ref="BY65" ca="1">IFERROR(
 INDEX(FixtureRebCosts,
  SMALL(
   IF(
    FixtureInclude="x",
    ROW(FixtureRebCosts)-ROW(Fixtures!$B$36)
   ),
   COLUMNS($D65:BY65)
  )
 ),"")</f>
        <v/>
      </c>
      <c r="BZ65" s="671" t="str">
        <f t="array" aca="1" ref="BZ65" ca="1">IFERROR(
 INDEX(FixtureRebCosts,
  SMALL(
   IF(
    FixtureInclude="x",
    ROW(FixtureRebCosts)-ROW(Fixtures!$B$36)
   ),
   COLUMNS($D65:BZ65)
  )
 ),"")</f>
        <v/>
      </c>
      <c r="CA65" s="671" t="str">
        <f t="array" aca="1" ref="CA65" ca="1">IFERROR(
 INDEX(FixtureRebCosts,
  SMALL(
   IF(
    FixtureInclude="x",
    ROW(FixtureRebCosts)-ROW(Fixtures!$B$36)
   ),
   COLUMNS($D65:CA65)
  )
 ),"")</f>
        <v/>
      </c>
      <c r="CB65" s="671" t="str">
        <f t="array" aca="1" ref="CB65" ca="1">IFERROR(
 INDEX(FixtureRebCosts,
  SMALL(
   IF(
    FixtureInclude="x",
    ROW(FixtureRebCosts)-ROW(Fixtures!$B$36)
   ),
   COLUMNS($D65:CB65)
  )
 ),"")</f>
        <v/>
      </c>
      <c r="CC65" s="671" t="str">
        <f t="array" aca="1" ref="CC65" ca="1">IFERROR(
 INDEX(FixtureRebCosts,
  SMALL(
   IF(
    FixtureInclude="x",
    ROW(FixtureRebCosts)-ROW(Fixtures!$B$36)
   ),
   COLUMNS($D65:CC65)
  )
 ),"")</f>
        <v/>
      </c>
      <c r="CD65" s="671" t="str">
        <f t="array" aca="1" ref="CD65" ca="1">IFERROR(
 INDEX(FixtureRebCosts,
  SMALL(
   IF(
    FixtureInclude="x",
    ROW(FixtureRebCosts)-ROW(Fixtures!$B$36)
   ),
   COLUMNS($D65:CD65)
  )
 ),"")</f>
        <v/>
      </c>
      <c r="CE65" s="671" t="str">
        <f t="array" aca="1" ref="CE65" ca="1">IFERROR(
 INDEX(FixtureRebCosts,
  SMALL(
   IF(
    FixtureInclude="x",
    ROW(FixtureRebCosts)-ROW(Fixtures!$B$36)
   ),
   COLUMNS($D65:CE65)
  )
 ),"")</f>
        <v/>
      </c>
      <c r="CF65" s="671" t="str">
        <f t="array" aca="1" ref="CF65" ca="1">IFERROR(
 INDEX(FixtureRebCosts,
  SMALL(
   IF(
    FixtureInclude="x",
    ROW(FixtureRebCosts)-ROW(Fixtures!$B$36)
   ),
   COLUMNS($D65:CF65)
  )
 ),"")</f>
        <v/>
      </c>
      <c r="CG65" s="671" t="str">
        <f t="array" aca="1" ref="CG65" ca="1">IFERROR(
 INDEX(FixtureRebCosts,
  SMALL(
   IF(
    FixtureInclude="x",
    ROW(FixtureRebCosts)-ROW(Fixtures!$B$36)
   ),
   COLUMNS($D65:CG65)
  )
 ),"")</f>
        <v/>
      </c>
      <c r="CH65" s="671" t="str">
        <f t="array" aca="1" ref="CH65" ca="1">IFERROR(
 INDEX(FixtureRebCosts,
  SMALL(
   IF(
    FixtureInclude="x",
    ROW(FixtureRebCosts)-ROW(Fixtures!$B$36)
   ),
   COLUMNS($D65:CH65)
  )
 ),"")</f>
        <v/>
      </c>
      <c r="CI65" s="671" t="str">
        <f t="array" aca="1" ref="CI65" ca="1">IFERROR(
 INDEX(FixtureRebCosts,
  SMALL(
   IF(
    FixtureInclude="x",
    ROW(FixtureRebCosts)-ROW(Fixtures!$B$36)
   ),
   COLUMNS($D65:CI65)
  )
 ),"")</f>
        <v/>
      </c>
      <c r="CJ65" s="671" t="str">
        <f t="array" aca="1" ref="CJ65" ca="1">IFERROR(
 INDEX(FixtureRebCosts,
  SMALL(
   IF(
    FixtureInclude="x",
    ROW(FixtureRebCosts)-ROW(Fixtures!$B$36)
   ),
   COLUMNS($D65:CJ65)
  )
 ),"")</f>
        <v/>
      </c>
      <c r="CK65" s="671" t="str">
        <f t="array" aca="1" ref="CK65" ca="1">IFERROR(
 INDEX(FixtureRebCosts,
  SMALL(
   IF(
    FixtureInclude="x",
    ROW(FixtureRebCosts)-ROW(Fixtures!$B$36)
   ),
   COLUMNS($D65:CK65)
  )
 ),"")</f>
        <v/>
      </c>
      <c r="CL65" s="671" t="str">
        <f t="array" aca="1" ref="CL65" ca="1">IFERROR(
 INDEX(FixtureRebCosts,
  SMALL(
   IF(
    FixtureInclude="x",
    ROW(FixtureRebCosts)-ROW(Fixtures!$B$36)
   ),
   COLUMNS($D65:CL65)
  )
 ),"")</f>
        <v/>
      </c>
      <c r="CM65" s="671" t="str">
        <f t="array" aca="1" ref="CM65" ca="1">IFERROR(
 INDEX(FixtureRebCosts,
  SMALL(
   IF(
    FixtureInclude="x",
    ROW(FixtureRebCosts)-ROW(Fixtures!$B$36)
   ),
   COLUMNS($D65:CM65)
  )
 ),"")</f>
        <v/>
      </c>
      <c r="CN65" s="671" t="str">
        <f t="array" aca="1" ref="CN65" ca="1">IFERROR(
 INDEX(FixtureRebCosts,
  SMALL(
   IF(
    FixtureInclude="x",
    ROW(FixtureRebCosts)-ROW(Fixtures!$B$36)
   ),
   COLUMNS($D65:CN65)
  )
 ),"")</f>
        <v/>
      </c>
      <c r="CO65" s="671" t="str">
        <f t="array" aca="1" ref="CO65" ca="1">IFERROR(
 INDEX(FixtureRebCosts,
  SMALL(
   IF(
    FixtureInclude="x",
    ROW(FixtureRebCosts)-ROW(Fixtures!$B$36)
   ),
   COLUMNS($D65:CO65)
  )
 ),"")</f>
        <v/>
      </c>
      <c r="CP65" s="671" t="str">
        <f t="array" aca="1" ref="CP65" ca="1">IFERROR(
 INDEX(FixtureRebCosts,
  SMALL(
   IF(
    FixtureInclude="x",
    ROW(FixtureRebCosts)-ROW(Fixtures!$B$36)
   ),
   COLUMNS($D65:CP65)
  )
 ),"")</f>
        <v/>
      </c>
      <c r="CQ65" s="671" t="str">
        <f t="array" aca="1" ref="CQ65" ca="1">IFERROR(
 INDEX(FixtureRebCosts,
  SMALL(
   IF(
    FixtureInclude="x",
    ROW(FixtureRebCosts)-ROW(Fixtures!$B$36)
   ),
   COLUMNS($D65:CQ65)
  )
 ),"")</f>
        <v/>
      </c>
      <c r="CR65" s="671" t="str">
        <f t="array" aca="1" ref="CR65" ca="1">IFERROR(
 INDEX(FixtureRebCosts,
  SMALL(
   IF(
    FixtureInclude="x",
    ROW(FixtureRebCosts)-ROW(Fixtures!$B$36)
   ),
   COLUMNS($D65:CR65)
  )
 ),"")</f>
        <v/>
      </c>
      <c r="CS65" s="671" t="str">
        <f t="array" aca="1" ref="CS65" ca="1">IFERROR(
 INDEX(FixtureRebCosts,
  SMALL(
   IF(
    FixtureInclude="x",
    ROW(FixtureRebCosts)-ROW(Fixtures!$B$36)
   ),
   COLUMNS($D65:CS65)
  )
 ),"")</f>
        <v/>
      </c>
      <c r="CT65" s="671" t="str">
        <f t="array" aca="1" ref="CT65" ca="1">IFERROR(
 INDEX(FixtureRebCosts,
  SMALL(
   IF(
    FixtureInclude="x",
    ROW(FixtureRebCosts)-ROW(Fixtures!$B$36)
   ),
   COLUMNS($D65:CT65)
  )
 ),"")</f>
        <v/>
      </c>
      <c r="CU65" s="671" t="str">
        <f t="array" aca="1" ref="CU65" ca="1">IFERROR(
 INDEX(FixtureRebCosts,
  SMALL(
   IF(
    FixtureInclude="x",
    ROW(FixtureRebCosts)-ROW(Fixtures!$B$36)
   ),
   COLUMNS($D65:CU65)
  )
 ),"")</f>
        <v/>
      </c>
      <c r="CV65" s="671" t="str">
        <f t="array" aca="1" ref="CV65" ca="1">IFERROR(
 INDEX(FixtureRebCosts,
  SMALL(
   IF(
    FixtureInclude="x",
    ROW(FixtureRebCosts)-ROW(Fixtures!$B$36)
   ),
   COLUMNS($D65:CV65)
  )
 ),"")</f>
        <v/>
      </c>
      <c r="CW65" s="671" t="str">
        <f t="array" aca="1" ref="CW65" ca="1">IFERROR(
 INDEX(FixtureRebCosts,
  SMALL(
   IF(
    FixtureInclude="x",
    ROW(FixtureRebCosts)-ROW(Fixtures!$B$36)
   ),
   COLUMNS($D65:CW65)
  )
 ),"")</f>
        <v/>
      </c>
      <c r="CX65" s="671" t="str">
        <f t="array" aca="1" ref="CX65" ca="1">IFERROR(
 INDEX(FixtureRebCosts,
  SMALL(
   IF(
    FixtureInclude="x",
    ROW(FixtureRebCosts)-ROW(Fixtures!$B$36)
   ),
   COLUMNS($D65:CX65)
  )
 ),"")</f>
        <v/>
      </c>
      <c r="CY65" s="671" t="str">
        <f t="array" aca="1" ref="CY65" ca="1">IFERROR(
 INDEX(FixtureRebCosts,
  SMALL(
   IF(
    FixtureInclude="x",
    ROW(FixtureRebCosts)-ROW(Fixtures!$B$36)
   ),
   COLUMNS($D65:CY65)
  )
 ),"")</f>
        <v/>
      </c>
      <c r="CZ65" s="671" t="str">
        <f t="array" aca="1" ref="CZ65" ca="1">IFERROR(
 INDEX(FixtureRebCosts,
  SMALL(
   IF(
    FixtureInclude="x",
    ROW(FixtureRebCosts)-ROW(Fixtures!$B$36)
   ),
   COLUMNS($D65:CZ65)
  )
 ),"")</f>
        <v/>
      </c>
      <c r="DA65" s="671" t="str">
        <f t="array" aca="1" ref="DA65" ca="1">IFERROR(
 INDEX(FixtureRebCosts,
  SMALL(
   IF(
    FixtureInclude="x",
    ROW(FixtureRebCosts)-ROW(Fixtures!$B$36)
   ),
   COLUMNS($D65:DA65)
  )
 ),"")</f>
        <v/>
      </c>
      <c r="DB65" s="671" t="str">
        <f t="array" aca="1" ref="DB65" ca="1">IFERROR(
 INDEX(FixtureRebCosts,
  SMALL(
   IF(
    FixtureInclude="x",
    ROW(FixtureRebCosts)-ROW(Fixtures!$B$36)
   ),
   COLUMNS($D65:DB65)
  )
 ),"")</f>
        <v/>
      </c>
      <c r="DC65" s="671" t="str">
        <f t="array" aca="1" ref="DC65" ca="1">IFERROR(
 INDEX(FixtureRebCosts,
  SMALL(
   IF(
    FixtureInclude="x",
    ROW(FixtureRebCosts)-ROW(Fixtures!$B$36)
   ),
   COLUMNS($D65:DC65)
  )
 ),"")</f>
        <v/>
      </c>
      <c r="DD65" s="671" t="str">
        <f t="array" aca="1" ref="DD65" ca="1">IFERROR(
 INDEX(FixtureRebCosts,
  SMALL(
   IF(
    FixtureInclude="x",
    ROW(FixtureRebCosts)-ROW(Fixtures!$B$36)
   ),
   COLUMNS($D65:DD65)
  )
 ),"")</f>
        <v/>
      </c>
      <c r="DE65" s="671" t="str">
        <f t="array" aca="1" ref="DE65" ca="1">IFERROR(
 INDEX(FixtureRebCosts,
  SMALL(
   IF(
    FixtureInclude="x",
    ROW(FixtureRebCosts)-ROW(Fixtures!$B$36)
   ),
   COLUMNS($D65:DE65)
  )
 ),"")</f>
        <v/>
      </c>
      <c r="DF65" s="671" t="str">
        <f t="array" aca="1" ref="DF65" ca="1">IFERROR(
 INDEX(FixtureRebCosts,
  SMALL(
   IF(
    FixtureInclude="x",
    ROW(FixtureRebCosts)-ROW(Fixtures!$B$36)
   ),
   COLUMNS($D65:DF65)
  )
 ),"")</f>
        <v/>
      </c>
      <c r="DG65" s="671" t="str">
        <f t="array" aca="1" ref="DG65" ca="1">IFERROR(
 INDEX(FixtureRebCosts,
  SMALL(
   IF(
    FixtureInclude="x",
    ROW(FixtureRebCosts)-ROW(Fixtures!$B$36)
   ),
   COLUMNS($D65:DG65)
  )
 ),"")</f>
        <v/>
      </c>
      <c r="DH65" s="671" t="str">
        <f t="array" aca="1" ref="DH65" ca="1">IFERROR(
 INDEX(FixtureRebCosts,
  SMALL(
   IF(
    FixtureInclude="x",
    ROW(FixtureRebCosts)-ROW(Fixtures!$B$36)
   ),
   COLUMNS($D65:DH65)
  )
 ),"")</f>
        <v/>
      </c>
    </row>
    <row r="66" spans="1:112">
      <c r="B66" s="582" t="str">
        <f>Fixtures!E26</f>
        <v>Annual Maintenance Cost ($/year)</v>
      </c>
      <c r="C66" s="671">
        <f>Fixtures!F26</f>
        <v>25</v>
      </c>
      <c r="D66" s="671">
        <f t="array" aca="1" ref="D66" ca="1">IFERROR(
 INDEX(FixtureMaintCosts,
  SMALL(
   IF(
    FixtureInclude="x",
    ROW(FixtureMaintCosts)-ROW(Fixtures!$B$36)
   ),
   COLUMNS($D66:D66)
  )
 ),"")</f>
        <v>25</v>
      </c>
      <c r="E66" s="671">
        <f t="array" aca="1" ref="E66" ca="1">IFERROR(
 INDEX(FixtureMaintCosts,
  SMALL(
   IF(
    FixtureInclude="x",
    ROW(FixtureMaintCosts)-ROW(Fixtures!$B$36)
   ),
   COLUMNS($D66:E66)
  )
 ),"")</f>
        <v>25</v>
      </c>
      <c r="F66" s="671" t="str">
        <f t="array" aca="1" ref="F66" ca="1">IFERROR(
 INDEX(FixtureMaintCosts,
  SMALL(
   IF(
    FixtureInclude="x",
    ROW(FixtureMaintCosts)-ROW(Fixtures!$B$36)
   ),
   COLUMNS($D66:F66)
  )
 ),"")</f>
        <v/>
      </c>
      <c r="G66" s="671" t="str">
        <f t="array" aca="1" ref="G66" ca="1">IFERROR(
 INDEX(FixtureMaintCosts,
  SMALL(
   IF(
    FixtureInclude="x",
    ROW(FixtureMaintCosts)-ROW(Fixtures!$B$36)
   ),
   COLUMNS($D66:G66)
  )
 ),"")</f>
        <v/>
      </c>
      <c r="H66" s="671" t="str">
        <f t="array" aca="1" ref="H66" ca="1">IFERROR(
 INDEX(FixtureMaintCosts,
  SMALL(
   IF(
    FixtureInclude="x",
    ROW(FixtureMaintCosts)-ROW(Fixtures!$B$36)
   ),
   COLUMNS($D66:H66)
  )
 ),"")</f>
        <v/>
      </c>
      <c r="I66" s="671" t="str">
        <f t="array" aca="1" ref="I66" ca="1">IFERROR(
 INDEX(FixtureMaintCosts,
  SMALL(
   IF(
    FixtureInclude="x",
    ROW(FixtureMaintCosts)-ROW(Fixtures!$B$36)
   ),
   COLUMNS($D66:I66)
  )
 ),"")</f>
        <v/>
      </c>
      <c r="J66" s="671" t="str">
        <f t="array" aca="1" ref="J66" ca="1">IFERROR(
 INDEX(FixtureMaintCosts,
  SMALL(
   IF(
    FixtureInclude="x",
    ROW(FixtureMaintCosts)-ROW(Fixtures!$B$36)
   ),
   COLUMNS($D66:J66)
  )
 ),"")</f>
        <v/>
      </c>
      <c r="K66" s="671" t="str">
        <f t="array" aca="1" ref="K66" ca="1">IFERROR(
 INDEX(FixtureMaintCosts,
  SMALL(
   IF(
    FixtureInclude="x",
    ROW(FixtureMaintCosts)-ROW(Fixtures!$B$36)
   ),
   COLUMNS($D66:K66)
  )
 ),"")</f>
        <v/>
      </c>
      <c r="L66" s="671" t="str">
        <f t="array" aca="1" ref="L66" ca="1">IFERROR(
 INDEX(FixtureMaintCosts,
  SMALL(
   IF(
    FixtureInclude="x",
    ROW(FixtureMaintCosts)-ROW(Fixtures!$B$36)
   ),
   COLUMNS($D66:L66)
  )
 ),"")</f>
        <v/>
      </c>
      <c r="M66" s="671" t="str">
        <f t="array" aca="1" ref="M66" ca="1">IFERROR(
 INDEX(FixtureMaintCosts,
  SMALL(
   IF(
    FixtureInclude="x",
    ROW(FixtureMaintCosts)-ROW(Fixtures!$B$36)
   ),
   COLUMNS($D66:M66)
  )
 ),"")</f>
        <v/>
      </c>
      <c r="N66" s="671" t="str">
        <f t="array" aca="1" ref="N66" ca="1">IFERROR(
 INDEX(FixtureMaintCosts,
  SMALL(
   IF(
    FixtureInclude="x",
    ROW(FixtureMaintCosts)-ROW(Fixtures!$B$36)
   ),
   COLUMNS($D66:N66)
  )
 ),"")</f>
        <v/>
      </c>
      <c r="O66" s="671" t="str">
        <f t="array" aca="1" ref="O66" ca="1">IFERROR(
 INDEX(FixtureMaintCosts,
  SMALL(
   IF(
    FixtureInclude="x",
    ROW(FixtureMaintCosts)-ROW(Fixtures!$B$36)
   ),
   COLUMNS($D66:O66)
  )
 ),"")</f>
        <v/>
      </c>
      <c r="P66" s="671" t="str">
        <f t="array" aca="1" ref="P66" ca="1">IFERROR(
 INDEX(FixtureMaintCosts,
  SMALL(
   IF(
    FixtureInclude="x",
    ROW(FixtureMaintCosts)-ROW(Fixtures!$B$36)
   ),
   COLUMNS($D66:P66)
  )
 ),"")</f>
        <v/>
      </c>
      <c r="Q66" s="671" t="str">
        <f t="array" aca="1" ref="Q66" ca="1">IFERROR(
 INDEX(FixtureMaintCosts,
  SMALL(
   IF(
    FixtureInclude="x",
    ROW(FixtureMaintCosts)-ROW(Fixtures!$B$36)
   ),
   COLUMNS($D66:Q66)
  )
 ),"")</f>
        <v/>
      </c>
      <c r="R66" s="671" t="str">
        <f t="array" aca="1" ref="R66" ca="1">IFERROR(
 INDEX(FixtureMaintCosts,
  SMALL(
   IF(
    FixtureInclude="x",
    ROW(FixtureMaintCosts)-ROW(Fixtures!$B$36)
   ),
   COLUMNS($D66:R66)
  )
 ),"")</f>
        <v/>
      </c>
      <c r="S66" s="671" t="str">
        <f t="array" aca="1" ref="S66" ca="1">IFERROR(
 INDEX(FixtureMaintCosts,
  SMALL(
   IF(
    FixtureInclude="x",
    ROW(FixtureMaintCosts)-ROW(Fixtures!$B$36)
   ),
   COLUMNS($D66:S66)
  )
 ),"")</f>
        <v/>
      </c>
      <c r="T66" s="671" t="str">
        <f t="array" aca="1" ref="T66" ca="1">IFERROR(
 INDEX(FixtureMaintCosts,
  SMALL(
   IF(
    FixtureInclude="x",
    ROW(FixtureMaintCosts)-ROW(Fixtures!$B$36)
   ),
   COLUMNS($D66:T66)
  )
 ),"")</f>
        <v/>
      </c>
      <c r="U66" s="671" t="str">
        <f t="array" aca="1" ref="U66" ca="1">IFERROR(
 INDEX(FixtureMaintCosts,
  SMALL(
   IF(
    FixtureInclude="x",
    ROW(FixtureMaintCosts)-ROW(Fixtures!$B$36)
   ),
   COLUMNS($D66:U66)
  )
 ),"")</f>
        <v/>
      </c>
      <c r="V66" s="671" t="str">
        <f t="array" aca="1" ref="V66" ca="1">IFERROR(
 INDEX(FixtureMaintCosts,
  SMALL(
   IF(
    FixtureInclude="x",
    ROW(FixtureMaintCosts)-ROW(Fixtures!$B$36)
   ),
   COLUMNS($D66:V66)
  )
 ),"")</f>
        <v/>
      </c>
      <c r="W66" s="671" t="str">
        <f t="array" aca="1" ref="W66" ca="1">IFERROR(
 INDEX(FixtureMaintCosts,
  SMALL(
   IF(
    FixtureInclude="x",
    ROW(FixtureMaintCosts)-ROW(Fixtures!$B$36)
   ),
   COLUMNS($D66:W66)
  )
 ),"")</f>
        <v/>
      </c>
      <c r="X66" s="671" t="str">
        <f t="array" aca="1" ref="X66" ca="1">IFERROR(
 INDEX(FixtureMaintCosts,
  SMALL(
   IF(
    FixtureInclude="x",
    ROW(FixtureMaintCosts)-ROW(Fixtures!$B$36)
   ),
   COLUMNS($D66:X66)
  )
 ),"")</f>
        <v/>
      </c>
      <c r="Y66" s="671" t="str">
        <f t="array" aca="1" ref="Y66" ca="1">IFERROR(
 INDEX(FixtureMaintCosts,
  SMALL(
   IF(
    FixtureInclude="x",
    ROW(FixtureMaintCosts)-ROW(Fixtures!$B$36)
   ),
   COLUMNS($D66:Y66)
  )
 ),"")</f>
        <v/>
      </c>
      <c r="Z66" s="671" t="str">
        <f t="array" aca="1" ref="Z66" ca="1">IFERROR(
 INDEX(FixtureMaintCosts,
  SMALL(
   IF(
    FixtureInclude="x",
    ROW(FixtureMaintCosts)-ROW(Fixtures!$B$36)
   ),
   COLUMNS($D66:Z66)
  )
 ),"")</f>
        <v/>
      </c>
      <c r="AA66" s="671" t="str">
        <f t="array" aca="1" ref="AA66" ca="1">IFERROR(
 INDEX(FixtureMaintCosts,
  SMALL(
   IF(
    FixtureInclude="x",
    ROW(FixtureMaintCosts)-ROW(Fixtures!$B$36)
   ),
   COLUMNS($D66:AA66)
  )
 ),"")</f>
        <v/>
      </c>
      <c r="AB66" s="671" t="str">
        <f t="array" aca="1" ref="AB66" ca="1">IFERROR(
 INDEX(FixtureMaintCosts,
  SMALL(
   IF(
    FixtureInclude="x",
    ROW(FixtureMaintCosts)-ROW(Fixtures!$B$36)
   ),
   COLUMNS($D66:AB66)
  )
 ),"")</f>
        <v/>
      </c>
      <c r="AC66" s="671" t="str">
        <f t="array" aca="1" ref="AC66" ca="1">IFERROR(
 INDEX(FixtureMaintCosts,
  SMALL(
   IF(
    FixtureInclude="x",
    ROW(FixtureMaintCosts)-ROW(Fixtures!$B$36)
   ),
   COLUMNS($D66:AC66)
  )
 ),"")</f>
        <v/>
      </c>
      <c r="AD66" s="671" t="str">
        <f t="array" aca="1" ref="AD66" ca="1">IFERROR(
 INDEX(FixtureMaintCosts,
  SMALL(
   IF(
    FixtureInclude="x",
    ROW(FixtureMaintCosts)-ROW(Fixtures!$B$36)
   ),
   COLUMNS($D66:AD66)
  )
 ),"")</f>
        <v/>
      </c>
      <c r="AE66" s="671" t="str">
        <f t="array" aca="1" ref="AE66" ca="1">IFERROR(
 INDEX(FixtureMaintCosts,
  SMALL(
   IF(
    FixtureInclude="x",
    ROW(FixtureMaintCosts)-ROW(Fixtures!$B$36)
   ),
   COLUMNS($D66:AE66)
  )
 ),"")</f>
        <v/>
      </c>
      <c r="AF66" s="671" t="str">
        <f t="array" aca="1" ref="AF66" ca="1">IFERROR(
 INDEX(FixtureMaintCosts,
  SMALL(
   IF(
    FixtureInclude="x",
    ROW(FixtureMaintCosts)-ROW(Fixtures!$B$36)
   ),
   COLUMNS($D66:AF66)
  )
 ),"")</f>
        <v/>
      </c>
      <c r="AG66" s="671" t="str">
        <f t="array" aca="1" ref="AG66" ca="1">IFERROR(
 INDEX(FixtureMaintCosts,
  SMALL(
   IF(
    FixtureInclude="x",
    ROW(FixtureMaintCosts)-ROW(Fixtures!$B$36)
   ),
   COLUMNS($D66:AG66)
  )
 ),"")</f>
        <v/>
      </c>
      <c r="AH66" s="671" t="str">
        <f t="array" aca="1" ref="AH66" ca="1">IFERROR(
 INDEX(FixtureMaintCosts,
  SMALL(
   IF(
    FixtureInclude="x",
    ROW(FixtureMaintCosts)-ROW(Fixtures!$B$36)
   ),
   COLUMNS($D66:AH66)
  )
 ),"")</f>
        <v/>
      </c>
      <c r="AI66" s="671" t="str">
        <f t="array" aca="1" ref="AI66" ca="1">IFERROR(
 INDEX(FixtureMaintCosts,
  SMALL(
   IF(
    FixtureInclude="x",
    ROW(FixtureMaintCosts)-ROW(Fixtures!$B$36)
   ),
   COLUMNS($D66:AI66)
  )
 ),"")</f>
        <v/>
      </c>
      <c r="AJ66" s="671" t="str">
        <f t="array" aca="1" ref="AJ66" ca="1">IFERROR(
 INDEX(FixtureMaintCosts,
  SMALL(
   IF(
    FixtureInclude="x",
    ROW(FixtureMaintCosts)-ROW(Fixtures!$B$36)
   ),
   COLUMNS($D66:AJ66)
  )
 ),"")</f>
        <v/>
      </c>
      <c r="AK66" s="671" t="str">
        <f t="array" aca="1" ref="AK66" ca="1">IFERROR(
 INDEX(FixtureMaintCosts,
  SMALL(
   IF(
    FixtureInclude="x",
    ROW(FixtureMaintCosts)-ROW(Fixtures!$B$36)
   ),
   COLUMNS($D66:AK66)
  )
 ),"")</f>
        <v/>
      </c>
      <c r="AL66" s="671" t="str">
        <f t="array" aca="1" ref="AL66" ca="1">IFERROR(
 INDEX(FixtureMaintCosts,
  SMALL(
   IF(
    FixtureInclude="x",
    ROW(FixtureMaintCosts)-ROW(Fixtures!$B$36)
   ),
   COLUMNS($D66:AL66)
  )
 ),"")</f>
        <v/>
      </c>
      <c r="AM66" s="671" t="str">
        <f t="array" aca="1" ref="AM66" ca="1">IFERROR(
 INDEX(FixtureMaintCosts,
  SMALL(
   IF(
    FixtureInclude="x",
    ROW(FixtureMaintCosts)-ROW(Fixtures!$B$36)
   ),
   COLUMNS($D66:AM66)
  )
 ),"")</f>
        <v/>
      </c>
      <c r="AN66" s="671" t="str">
        <f t="array" aca="1" ref="AN66" ca="1">IFERROR(
 INDEX(FixtureMaintCosts,
  SMALL(
   IF(
    FixtureInclude="x",
    ROW(FixtureMaintCosts)-ROW(Fixtures!$B$36)
   ),
   COLUMNS($D66:AN66)
  )
 ),"")</f>
        <v/>
      </c>
      <c r="AO66" s="671" t="str">
        <f t="array" aca="1" ref="AO66" ca="1">IFERROR(
 INDEX(FixtureMaintCosts,
  SMALL(
   IF(
    FixtureInclude="x",
    ROW(FixtureMaintCosts)-ROW(Fixtures!$B$36)
   ),
   COLUMNS($D66:AO66)
  )
 ),"")</f>
        <v/>
      </c>
      <c r="AP66" s="671" t="str">
        <f t="array" aca="1" ref="AP66" ca="1">IFERROR(
 INDEX(FixtureMaintCosts,
  SMALL(
   IF(
    FixtureInclude="x",
    ROW(FixtureMaintCosts)-ROW(Fixtures!$B$36)
   ),
   COLUMNS($D66:AP66)
  )
 ),"")</f>
        <v/>
      </c>
      <c r="AQ66" s="671" t="str">
        <f t="array" aca="1" ref="AQ66" ca="1">IFERROR(
 INDEX(FixtureMaintCosts,
  SMALL(
   IF(
    FixtureInclude="x",
    ROW(FixtureMaintCosts)-ROW(Fixtures!$B$36)
   ),
   COLUMNS($D66:AQ66)
  )
 ),"")</f>
        <v/>
      </c>
      <c r="AR66" s="671" t="str">
        <f t="array" aca="1" ref="AR66" ca="1">IFERROR(
 INDEX(FixtureMaintCosts,
  SMALL(
   IF(
    FixtureInclude="x",
    ROW(FixtureMaintCosts)-ROW(Fixtures!$B$36)
   ),
   COLUMNS($D66:AR66)
  )
 ),"")</f>
        <v/>
      </c>
      <c r="AS66" s="671" t="str">
        <f t="array" aca="1" ref="AS66" ca="1">IFERROR(
 INDEX(FixtureMaintCosts,
  SMALL(
   IF(
    FixtureInclude="x",
    ROW(FixtureMaintCosts)-ROW(Fixtures!$B$36)
   ),
   COLUMNS($D66:AS66)
  )
 ),"")</f>
        <v/>
      </c>
      <c r="AT66" s="671" t="str">
        <f t="array" aca="1" ref="AT66" ca="1">IFERROR(
 INDEX(FixtureMaintCosts,
  SMALL(
   IF(
    FixtureInclude="x",
    ROW(FixtureMaintCosts)-ROW(Fixtures!$B$36)
   ),
   COLUMNS($D66:AT66)
  )
 ),"")</f>
        <v/>
      </c>
      <c r="AU66" s="671" t="str">
        <f t="array" aca="1" ref="AU66" ca="1">IFERROR(
 INDEX(FixtureMaintCosts,
  SMALL(
   IF(
    FixtureInclude="x",
    ROW(FixtureMaintCosts)-ROW(Fixtures!$B$36)
   ),
   COLUMNS($D66:AU66)
  )
 ),"")</f>
        <v/>
      </c>
      <c r="AV66" s="671" t="str">
        <f t="array" aca="1" ref="AV66" ca="1">IFERROR(
 INDEX(FixtureMaintCosts,
  SMALL(
   IF(
    FixtureInclude="x",
    ROW(FixtureMaintCosts)-ROW(Fixtures!$B$36)
   ),
   COLUMNS($D66:AV66)
  )
 ),"")</f>
        <v/>
      </c>
      <c r="AW66" s="671" t="str">
        <f t="array" aca="1" ref="AW66" ca="1">IFERROR(
 INDEX(FixtureMaintCosts,
  SMALL(
   IF(
    FixtureInclude="x",
    ROW(FixtureMaintCosts)-ROW(Fixtures!$B$36)
   ),
   COLUMNS($D66:AW66)
  )
 ),"")</f>
        <v/>
      </c>
      <c r="AX66" s="671" t="str">
        <f t="array" aca="1" ref="AX66" ca="1">IFERROR(
 INDEX(FixtureMaintCosts,
  SMALL(
   IF(
    FixtureInclude="x",
    ROW(FixtureMaintCosts)-ROW(Fixtures!$B$36)
   ),
   COLUMNS($D66:AX66)
  )
 ),"")</f>
        <v/>
      </c>
      <c r="AY66" s="671" t="str">
        <f t="array" aca="1" ref="AY66" ca="1">IFERROR(
 INDEX(FixtureMaintCosts,
  SMALL(
   IF(
    FixtureInclude="x",
    ROW(FixtureMaintCosts)-ROW(Fixtures!$B$36)
   ),
   COLUMNS($D66:AY66)
  )
 ),"")</f>
        <v/>
      </c>
      <c r="AZ66" s="671" t="str">
        <f t="array" aca="1" ref="AZ66" ca="1">IFERROR(
 INDEX(FixtureMaintCosts,
  SMALL(
   IF(
    FixtureInclude="x",
    ROW(FixtureMaintCosts)-ROW(Fixtures!$B$36)
   ),
   COLUMNS($D66:AZ66)
  )
 ),"")</f>
        <v/>
      </c>
      <c r="BA66" s="671" t="str">
        <f t="array" aca="1" ref="BA66" ca="1">IFERROR(
 INDEX(FixtureMaintCosts,
  SMALL(
   IF(
    FixtureInclude="x",
    ROW(FixtureMaintCosts)-ROW(Fixtures!$B$36)
   ),
   COLUMNS($D66:BA66)
  )
 ),"")</f>
        <v/>
      </c>
      <c r="BB66" s="671" t="str">
        <f t="array" aca="1" ref="BB66" ca="1">IFERROR(
 INDEX(FixtureMaintCosts,
  SMALL(
   IF(
    FixtureInclude="x",
    ROW(FixtureMaintCosts)-ROW(Fixtures!$B$36)
   ),
   COLUMNS($D66:BB66)
  )
 ),"")</f>
        <v/>
      </c>
      <c r="BC66" s="671" t="str">
        <f t="array" aca="1" ref="BC66" ca="1">IFERROR(
 INDEX(FixtureMaintCosts,
  SMALL(
   IF(
    FixtureInclude="x",
    ROW(FixtureMaintCosts)-ROW(Fixtures!$B$36)
   ),
   COLUMNS($D66:BC66)
  )
 ),"")</f>
        <v/>
      </c>
      <c r="BD66" s="671" t="str">
        <f t="array" aca="1" ref="BD66" ca="1">IFERROR(
 INDEX(FixtureMaintCosts,
  SMALL(
   IF(
    FixtureInclude="x",
    ROW(FixtureMaintCosts)-ROW(Fixtures!$B$36)
   ),
   COLUMNS($D66:BD66)
  )
 ),"")</f>
        <v/>
      </c>
      <c r="BE66" s="671" t="str">
        <f t="array" aca="1" ref="BE66" ca="1">IFERROR(
 INDEX(FixtureMaintCosts,
  SMALL(
   IF(
    FixtureInclude="x",
    ROW(FixtureMaintCosts)-ROW(Fixtures!$B$36)
   ),
   COLUMNS($D66:BE66)
  )
 ),"")</f>
        <v/>
      </c>
      <c r="BF66" s="671" t="str">
        <f t="array" aca="1" ref="BF66" ca="1">IFERROR(
 INDEX(FixtureMaintCosts,
  SMALL(
   IF(
    FixtureInclude="x",
    ROW(FixtureMaintCosts)-ROW(Fixtures!$B$36)
   ),
   COLUMNS($D66:BF66)
  )
 ),"")</f>
        <v/>
      </c>
      <c r="BG66" s="671" t="str">
        <f t="array" aca="1" ref="BG66" ca="1">IFERROR(
 INDEX(FixtureMaintCosts,
  SMALL(
   IF(
    FixtureInclude="x",
    ROW(FixtureMaintCosts)-ROW(Fixtures!$B$36)
   ),
   COLUMNS($D66:BG66)
  )
 ),"")</f>
        <v/>
      </c>
      <c r="BH66" s="671" t="str">
        <f t="array" aca="1" ref="BH66" ca="1">IFERROR(
 INDEX(FixtureMaintCosts,
  SMALL(
   IF(
    FixtureInclude="x",
    ROW(FixtureMaintCosts)-ROW(Fixtures!$B$36)
   ),
   COLUMNS($D66:BH66)
  )
 ),"")</f>
        <v/>
      </c>
      <c r="BI66" s="671" t="str">
        <f t="array" aca="1" ref="BI66" ca="1">IFERROR(
 INDEX(FixtureMaintCosts,
  SMALL(
   IF(
    FixtureInclude="x",
    ROW(FixtureMaintCosts)-ROW(Fixtures!$B$36)
   ),
   COLUMNS($D66:BI66)
  )
 ),"")</f>
        <v/>
      </c>
      <c r="BJ66" s="671" t="str">
        <f t="array" aca="1" ref="BJ66" ca="1">IFERROR(
 INDEX(FixtureMaintCosts,
  SMALL(
   IF(
    FixtureInclude="x",
    ROW(FixtureMaintCosts)-ROW(Fixtures!$B$36)
   ),
   COLUMNS($D66:BJ66)
  )
 ),"")</f>
        <v/>
      </c>
      <c r="BK66" s="671" t="str">
        <f t="array" aca="1" ref="BK66" ca="1">IFERROR(
 INDEX(FixtureMaintCosts,
  SMALL(
   IF(
    FixtureInclude="x",
    ROW(FixtureMaintCosts)-ROW(Fixtures!$B$36)
   ),
   COLUMNS($D66:BK66)
  )
 ),"")</f>
        <v/>
      </c>
      <c r="BL66" s="671" t="str">
        <f t="array" aca="1" ref="BL66" ca="1">IFERROR(
 INDEX(FixtureMaintCosts,
  SMALL(
   IF(
    FixtureInclude="x",
    ROW(FixtureMaintCosts)-ROW(Fixtures!$B$36)
   ),
   COLUMNS($D66:BL66)
  )
 ),"")</f>
        <v/>
      </c>
      <c r="BM66" s="671" t="str">
        <f t="array" aca="1" ref="BM66" ca="1">IFERROR(
 INDEX(FixtureMaintCosts,
  SMALL(
   IF(
    FixtureInclude="x",
    ROW(FixtureMaintCosts)-ROW(Fixtures!$B$36)
   ),
   COLUMNS($D66:BM66)
  )
 ),"")</f>
        <v/>
      </c>
      <c r="BN66" s="671" t="str">
        <f t="array" aca="1" ref="BN66" ca="1">IFERROR(
 INDEX(FixtureMaintCosts,
  SMALL(
   IF(
    FixtureInclude="x",
    ROW(FixtureMaintCosts)-ROW(Fixtures!$B$36)
   ),
   COLUMNS($D66:BN66)
  )
 ),"")</f>
        <v/>
      </c>
      <c r="BO66" s="671" t="str">
        <f t="array" aca="1" ref="BO66" ca="1">IFERROR(
 INDEX(FixtureMaintCosts,
  SMALL(
   IF(
    FixtureInclude="x",
    ROW(FixtureMaintCosts)-ROW(Fixtures!$B$36)
   ),
   COLUMNS($D66:BO66)
  )
 ),"")</f>
        <v/>
      </c>
      <c r="BP66" s="671" t="str">
        <f t="array" aca="1" ref="BP66" ca="1">IFERROR(
 INDEX(FixtureMaintCosts,
  SMALL(
   IF(
    FixtureInclude="x",
    ROW(FixtureMaintCosts)-ROW(Fixtures!$B$36)
   ),
   COLUMNS($D66:BP66)
  )
 ),"")</f>
        <v/>
      </c>
      <c r="BQ66" s="671" t="str">
        <f t="array" aca="1" ref="BQ66" ca="1">IFERROR(
 INDEX(FixtureMaintCosts,
  SMALL(
   IF(
    FixtureInclude="x",
    ROW(FixtureMaintCosts)-ROW(Fixtures!$B$36)
   ),
   COLUMNS($D66:BQ66)
  )
 ),"")</f>
        <v/>
      </c>
      <c r="BR66" s="671" t="str">
        <f t="array" aca="1" ref="BR66" ca="1">IFERROR(
 INDEX(FixtureMaintCosts,
  SMALL(
   IF(
    FixtureInclude="x",
    ROW(FixtureMaintCosts)-ROW(Fixtures!$B$36)
   ),
   COLUMNS($D66:BR66)
  )
 ),"")</f>
        <v/>
      </c>
      <c r="BS66" s="671" t="str">
        <f t="array" aca="1" ref="BS66" ca="1">IFERROR(
 INDEX(FixtureMaintCosts,
  SMALL(
   IF(
    FixtureInclude="x",
    ROW(FixtureMaintCosts)-ROW(Fixtures!$B$36)
   ),
   COLUMNS($D66:BS66)
  )
 ),"")</f>
        <v/>
      </c>
      <c r="BT66" s="671" t="str">
        <f t="array" aca="1" ref="BT66" ca="1">IFERROR(
 INDEX(FixtureMaintCosts,
  SMALL(
   IF(
    FixtureInclude="x",
    ROW(FixtureMaintCosts)-ROW(Fixtures!$B$36)
   ),
   COLUMNS($D66:BT66)
  )
 ),"")</f>
        <v/>
      </c>
      <c r="BU66" s="671" t="str">
        <f t="array" aca="1" ref="BU66" ca="1">IFERROR(
 INDEX(FixtureMaintCosts,
  SMALL(
   IF(
    FixtureInclude="x",
    ROW(FixtureMaintCosts)-ROW(Fixtures!$B$36)
   ),
   COLUMNS($D66:BU66)
  )
 ),"")</f>
        <v/>
      </c>
      <c r="BV66" s="671" t="str">
        <f t="array" aca="1" ref="BV66" ca="1">IFERROR(
 INDEX(FixtureMaintCosts,
  SMALL(
   IF(
    FixtureInclude="x",
    ROW(FixtureMaintCosts)-ROW(Fixtures!$B$36)
   ),
   COLUMNS($D66:BV66)
  )
 ),"")</f>
        <v/>
      </c>
      <c r="BW66" s="671" t="str">
        <f t="array" aca="1" ref="BW66" ca="1">IFERROR(
 INDEX(FixtureMaintCosts,
  SMALL(
   IF(
    FixtureInclude="x",
    ROW(FixtureMaintCosts)-ROW(Fixtures!$B$36)
   ),
   COLUMNS($D66:BW66)
  )
 ),"")</f>
        <v/>
      </c>
      <c r="BX66" s="671" t="str">
        <f t="array" aca="1" ref="BX66" ca="1">IFERROR(
 INDEX(FixtureMaintCosts,
  SMALL(
   IF(
    FixtureInclude="x",
    ROW(FixtureMaintCosts)-ROW(Fixtures!$B$36)
   ),
   COLUMNS($D66:BX66)
  )
 ),"")</f>
        <v/>
      </c>
      <c r="BY66" s="671" t="str">
        <f t="array" aca="1" ref="BY66" ca="1">IFERROR(
 INDEX(FixtureMaintCosts,
  SMALL(
   IF(
    FixtureInclude="x",
    ROW(FixtureMaintCosts)-ROW(Fixtures!$B$36)
   ),
   COLUMNS($D66:BY66)
  )
 ),"")</f>
        <v/>
      </c>
      <c r="BZ66" s="671" t="str">
        <f t="array" aca="1" ref="BZ66" ca="1">IFERROR(
 INDEX(FixtureMaintCosts,
  SMALL(
   IF(
    FixtureInclude="x",
    ROW(FixtureMaintCosts)-ROW(Fixtures!$B$36)
   ),
   COLUMNS($D66:BZ66)
  )
 ),"")</f>
        <v/>
      </c>
      <c r="CA66" s="671" t="str">
        <f t="array" aca="1" ref="CA66" ca="1">IFERROR(
 INDEX(FixtureMaintCosts,
  SMALL(
   IF(
    FixtureInclude="x",
    ROW(FixtureMaintCosts)-ROW(Fixtures!$B$36)
   ),
   COLUMNS($D66:CA66)
  )
 ),"")</f>
        <v/>
      </c>
      <c r="CB66" s="671" t="str">
        <f t="array" aca="1" ref="CB66" ca="1">IFERROR(
 INDEX(FixtureMaintCosts,
  SMALL(
   IF(
    FixtureInclude="x",
    ROW(FixtureMaintCosts)-ROW(Fixtures!$B$36)
   ),
   COLUMNS($D66:CB66)
  )
 ),"")</f>
        <v/>
      </c>
      <c r="CC66" s="671" t="str">
        <f t="array" aca="1" ref="CC66" ca="1">IFERROR(
 INDEX(FixtureMaintCosts,
  SMALL(
   IF(
    FixtureInclude="x",
    ROW(FixtureMaintCosts)-ROW(Fixtures!$B$36)
   ),
   COLUMNS($D66:CC66)
  )
 ),"")</f>
        <v/>
      </c>
      <c r="CD66" s="671" t="str">
        <f t="array" aca="1" ref="CD66" ca="1">IFERROR(
 INDEX(FixtureMaintCosts,
  SMALL(
   IF(
    FixtureInclude="x",
    ROW(FixtureMaintCosts)-ROW(Fixtures!$B$36)
   ),
   COLUMNS($D66:CD66)
  )
 ),"")</f>
        <v/>
      </c>
      <c r="CE66" s="671" t="str">
        <f t="array" aca="1" ref="CE66" ca="1">IFERROR(
 INDEX(FixtureMaintCosts,
  SMALL(
   IF(
    FixtureInclude="x",
    ROW(FixtureMaintCosts)-ROW(Fixtures!$B$36)
   ),
   COLUMNS($D66:CE66)
  )
 ),"")</f>
        <v/>
      </c>
      <c r="CF66" s="671" t="str">
        <f t="array" aca="1" ref="CF66" ca="1">IFERROR(
 INDEX(FixtureMaintCosts,
  SMALL(
   IF(
    FixtureInclude="x",
    ROW(FixtureMaintCosts)-ROW(Fixtures!$B$36)
   ),
   COLUMNS($D66:CF66)
  )
 ),"")</f>
        <v/>
      </c>
      <c r="CG66" s="671" t="str">
        <f t="array" aca="1" ref="CG66" ca="1">IFERROR(
 INDEX(FixtureMaintCosts,
  SMALL(
   IF(
    FixtureInclude="x",
    ROW(FixtureMaintCosts)-ROW(Fixtures!$B$36)
   ),
   COLUMNS($D66:CG66)
  )
 ),"")</f>
        <v/>
      </c>
      <c r="CH66" s="671" t="str">
        <f t="array" aca="1" ref="CH66" ca="1">IFERROR(
 INDEX(FixtureMaintCosts,
  SMALL(
   IF(
    FixtureInclude="x",
    ROW(FixtureMaintCosts)-ROW(Fixtures!$B$36)
   ),
   COLUMNS($D66:CH66)
  )
 ),"")</f>
        <v/>
      </c>
      <c r="CI66" s="671" t="str">
        <f t="array" aca="1" ref="CI66" ca="1">IFERROR(
 INDEX(FixtureMaintCosts,
  SMALL(
   IF(
    FixtureInclude="x",
    ROW(FixtureMaintCosts)-ROW(Fixtures!$B$36)
   ),
   COLUMNS($D66:CI66)
  )
 ),"")</f>
        <v/>
      </c>
      <c r="CJ66" s="671" t="str">
        <f t="array" aca="1" ref="CJ66" ca="1">IFERROR(
 INDEX(FixtureMaintCosts,
  SMALL(
   IF(
    FixtureInclude="x",
    ROW(FixtureMaintCosts)-ROW(Fixtures!$B$36)
   ),
   COLUMNS($D66:CJ66)
  )
 ),"")</f>
        <v/>
      </c>
      <c r="CK66" s="671" t="str">
        <f t="array" aca="1" ref="CK66" ca="1">IFERROR(
 INDEX(FixtureMaintCosts,
  SMALL(
   IF(
    FixtureInclude="x",
    ROW(FixtureMaintCosts)-ROW(Fixtures!$B$36)
   ),
   COLUMNS($D66:CK66)
  )
 ),"")</f>
        <v/>
      </c>
      <c r="CL66" s="671" t="str">
        <f t="array" aca="1" ref="CL66" ca="1">IFERROR(
 INDEX(FixtureMaintCosts,
  SMALL(
   IF(
    FixtureInclude="x",
    ROW(FixtureMaintCosts)-ROW(Fixtures!$B$36)
   ),
   COLUMNS($D66:CL66)
  )
 ),"")</f>
        <v/>
      </c>
      <c r="CM66" s="671" t="str">
        <f t="array" aca="1" ref="CM66" ca="1">IFERROR(
 INDEX(FixtureMaintCosts,
  SMALL(
   IF(
    FixtureInclude="x",
    ROW(FixtureMaintCosts)-ROW(Fixtures!$B$36)
   ),
   COLUMNS($D66:CM66)
  )
 ),"")</f>
        <v/>
      </c>
      <c r="CN66" s="671" t="str">
        <f t="array" aca="1" ref="CN66" ca="1">IFERROR(
 INDEX(FixtureMaintCosts,
  SMALL(
   IF(
    FixtureInclude="x",
    ROW(FixtureMaintCosts)-ROW(Fixtures!$B$36)
   ),
   COLUMNS($D66:CN66)
  )
 ),"")</f>
        <v/>
      </c>
      <c r="CO66" s="671" t="str">
        <f t="array" aca="1" ref="CO66" ca="1">IFERROR(
 INDEX(FixtureMaintCosts,
  SMALL(
   IF(
    FixtureInclude="x",
    ROW(FixtureMaintCosts)-ROW(Fixtures!$B$36)
   ),
   COLUMNS($D66:CO66)
  )
 ),"")</f>
        <v/>
      </c>
      <c r="CP66" s="671" t="str">
        <f t="array" aca="1" ref="CP66" ca="1">IFERROR(
 INDEX(FixtureMaintCosts,
  SMALL(
   IF(
    FixtureInclude="x",
    ROW(FixtureMaintCosts)-ROW(Fixtures!$B$36)
   ),
   COLUMNS($D66:CP66)
  )
 ),"")</f>
        <v/>
      </c>
      <c r="CQ66" s="671" t="str">
        <f t="array" aca="1" ref="CQ66" ca="1">IFERROR(
 INDEX(FixtureMaintCosts,
  SMALL(
   IF(
    FixtureInclude="x",
    ROW(FixtureMaintCosts)-ROW(Fixtures!$B$36)
   ),
   COLUMNS($D66:CQ66)
  )
 ),"")</f>
        <v/>
      </c>
      <c r="CR66" s="671" t="str">
        <f t="array" aca="1" ref="CR66" ca="1">IFERROR(
 INDEX(FixtureMaintCosts,
  SMALL(
   IF(
    FixtureInclude="x",
    ROW(FixtureMaintCosts)-ROW(Fixtures!$B$36)
   ),
   COLUMNS($D66:CR66)
  )
 ),"")</f>
        <v/>
      </c>
      <c r="CS66" s="671" t="str">
        <f t="array" aca="1" ref="CS66" ca="1">IFERROR(
 INDEX(FixtureMaintCosts,
  SMALL(
   IF(
    FixtureInclude="x",
    ROW(FixtureMaintCosts)-ROW(Fixtures!$B$36)
   ),
   COLUMNS($D66:CS66)
  )
 ),"")</f>
        <v/>
      </c>
      <c r="CT66" s="671" t="str">
        <f t="array" aca="1" ref="CT66" ca="1">IFERROR(
 INDEX(FixtureMaintCosts,
  SMALL(
   IF(
    FixtureInclude="x",
    ROW(FixtureMaintCosts)-ROW(Fixtures!$B$36)
   ),
   COLUMNS($D66:CT66)
  )
 ),"")</f>
        <v/>
      </c>
      <c r="CU66" s="671" t="str">
        <f t="array" aca="1" ref="CU66" ca="1">IFERROR(
 INDEX(FixtureMaintCosts,
  SMALL(
   IF(
    FixtureInclude="x",
    ROW(FixtureMaintCosts)-ROW(Fixtures!$B$36)
   ),
   COLUMNS($D66:CU66)
  )
 ),"")</f>
        <v/>
      </c>
      <c r="CV66" s="671" t="str">
        <f t="array" aca="1" ref="CV66" ca="1">IFERROR(
 INDEX(FixtureMaintCosts,
  SMALL(
   IF(
    FixtureInclude="x",
    ROW(FixtureMaintCosts)-ROW(Fixtures!$B$36)
   ),
   COLUMNS($D66:CV66)
  )
 ),"")</f>
        <v/>
      </c>
      <c r="CW66" s="671" t="str">
        <f t="array" aca="1" ref="CW66" ca="1">IFERROR(
 INDEX(FixtureMaintCosts,
  SMALL(
   IF(
    FixtureInclude="x",
    ROW(FixtureMaintCosts)-ROW(Fixtures!$B$36)
   ),
   COLUMNS($D66:CW66)
  )
 ),"")</f>
        <v/>
      </c>
      <c r="CX66" s="671" t="str">
        <f t="array" aca="1" ref="CX66" ca="1">IFERROR(
 INDEX(FixtureMaintCosts,
  SMALL(
   IF(
    FixtureInclude="x",
    ROW(FixtureMaintCosts)-ROW(Fixtures!$B$36)
   ),
   COLUMNS($D66:CX66)
  )
 ),"")</f>
        <v/>
      </c>
      <c r="CY66" s="671" t="str">
        <f t="array" aca="1" ref="CY66" ca="1">IFERROR(
 INDEX(FixtureMaintCosts,
  SMALL(
   IF(
    FixtureInclude="x",
    ROW(FixtureMaintCosts)-ROW(Fixtures!$B$36)
   ),
   COLUMNS($D66:CY66)
  )
 ),"")</f>
        <v/>
      </c>
      <c r="CZ66" s="671" t="str">
        <f t="array" aca="1" ref="CZ66" ca="1">IFERROR(
 INDEX(FixtureMaintCosts,
  SMALL(
   IF(
    FixtureInclude="x",
    ROW(FixtureMaintCosts)-ROW(Fixtures!$B$36)
   ),
   COLUMNS($D66:CZ66)
  )
 ),"")</f>
        <v/>
      </c>
      <c r="DA66" s="671" t="str">
        <f t="array" aca="1" ref="DA66" ca="1">IFERROR(
 INDEX(FixtureMaintCosts,
  SMALL(
   IF(
    FixtureInclude="x",
    ROW(FixtureMaintCosts)-ROW(Fixtures!$B$36)
   ),
   COLUMNS($D66:DA66)
  )
 ),"")</f>
        <v/>
      </c>
      <c r="DB66" s="671" t="str">
        <f t="array" aca="1" ref="DB66" ca="1">IFERROR(
 INDEX(FixtureMaintCosts,
  SMALL(
   IF(
    FixtureInclude="x",
    ROW(FixtureMaintCosts)-ROW(Fixtures!$B$36)
   ),
   COLUMNS($D66:DB66)
  )
 ),"")</f>
        <v/>
      </c>
      <c r="DC66" s="671" t="str">
        <f t="array" aca="1" ref="DC66" ca="1">IFERROR(
 INDEX(FixtureMaintCosts,
  SMALL(
   IF(
    FixtureInclude="x",
    ROW(FixtureMaintCosts)-ROW(Fixtures!$B$36)
   ),
   COLUMNS($D66:DC66)
  )
 ),"")</f>
        <v/>
      </c>
      <c r="DD66" s="671" t="str">
        <f t="array" aca="1" ref="DD66" ca="1">IFERROR(
 INDEX(FixtureMaintCosts,
  SMALL(
   IF(
    FixtureInclude="x",
    ROW(FixtureMaintCosts)-ROW(Fixtures!$B$36)
   ),
   COLUMNS($D66:DD66)
  )
 ),"")</f>
        <v/>
      </c>
      <c r="DE66" s="671" t="str">
        <f t="array" aca="1" ref="DE66" ca="1">IFERROR(
 INDEX(FixtureMaintCosts,
  SMALL(
   IF(
    FixtureInclude="x",
    ROW(FixtureMaintCosts)-ROW(Fixtures!$B$36)
   ),
   COLUMNS($D66:DE66)
  )
 ),"")</f>
        <v/>
      </c>
      <c r="DF66" s="671" t="str">
        <f t="array" aca="1" ref="DF66" ca="1">IFERROR(
 INDEX(FixtureMaintCosts,
  SMALL(
   IF(
    FixtureInclude="x",
    ROW(FixtureMaintCosts)-ROW(Fixtures!$B$36)
   ),
   COLUMNS($D66:DF66)
  )
 ),"")</f>
        <v/>
      </c>
      <c r="DG66" s="671" t="str">
        <f t="array" aca="1" ref="DG66" ca="1">IFERROR(
 INDEX(FixtureMaintCosts,
  SMALL(
   IF(
    FixtureInclude="x",
    ROW(FixtureMaintCosts)-ROW(Fixtures!$B$36)
   ),
   COLUMNS($D66:DG66)
  )
 ),"")</f>
        <v/>
      </c>
      <c r="DH66" s="671" t="str">
        <f t="array" aca="1" ref="DH66" ca="1">IFERROR(
 INDEX(FixtureMaintCosts,
  SMALL(
   IF(
    FixtureInclude="x",
    ROW(FixtureMaintCosts)-ROW(Fixtures!$B$36)
   ),
   COLUMNS($D66:DH66)
  )
 ),"")</f>
        <v/>
      </c>
    </row>
    <row r="67" spans="1:112">
      <c r="B67" s="565" t="str">
        <f>Fixtures!E27</f>
        <v>Maintenance inflation rate (%/year)</v>
      </c>
      <c r="C67" s="583">
        <f>Fixtures!F27</f>
        <v>0.02</v>
      </c>
      <c r="D67" s="583">
        <f t="array" aca="1" ref="D67" ca="1">IFERROR(
 INDEX(FixtureMaintInf,
  SMALL(
   IF(
    FixtureInclude="x",
    ROW(FixtureMaintInf)-ROW(Fixtures!$B$36)
   ),
   COLUMNS($D67:D67)
  )
 ),"")</f>
        <v>0.02</v>
      </c>
      <c r="E67" s="583">
        <f t="array" aca="1" ref="E67" ca="1">IFERROR(
 INDEX(FixtureMaintInf,
  SMALL(
   IF(
    FixtureInclude="x",
    ROW(FixtureMaintInf)-ROW(Fixtures!$B$36)
   ),
   COLUMNS($D67:E67)
  )
 ),"")</f>
        <v>0.02</v>
      </c>
      <c r="F67" s="583" t="str">
        <f t="array" aca="1" ref="F67" ca="1">IFERROR(
 INDEX(FixtureMaintInf,
  SMALL(
   IF(
    FixtureInclude="x",
    ROW(FixtureMaintInf)-ROW(Fixtures!$B$36)
   ),
   COLUMNS($D67:F67)
  )
 ),"")</f>
        <v/>
      </c>
      <c r="G67" s="583" t="str">
        <f t="array" aca="1" ref="G67" ca="1">IFERROR(
 INDEX(FixtureMaintInf,
  SMALL(
   IF(
    FixtureInclude="x",
    ROW(FixtureMaintInf)-ROW(Fixtures!$B$36)
   ),
   COLUMNS($D67:G67)
  )
 ),"")</f>
        <v/>
      </c>
      <c r="H67" s="583" t="str">
        <f t="array" aca="1" ref="H67" ca="1">IFERROR(
 INDEX(FixtureMaintInf,
  SMALL(
   IF(
    FixtureInclude="x",
    ROW(FixtureMaintInf)-ROW(Fixtures!$B$36)
   ),
   COLUMNS($D67:H67)
  )
 ),"")</f>
        <v/>
      </c>
      <c r="I67" s="583" t="str">
        <f t="array" aca="1" ref="I67" ca="1">IFERROR(
 INDEX(FixtureMaintInf,
  SMALL(
   IF(
    FixtureInclude="x",
    ROW(FixtureMaintInf)-ROW(Fixtures!$B$36)
   ),
   COLUMNS($D67:I67)
  )
 ),"")</f>
        <v/>
      </c>
      <c r="J67" s="583" t="str">
        <f t="array" aca="1" ref="J67" ca="1">IFERROR(
 INDEX(FixtureMaintInf,
  SMALL(
   IF(
    FixtureInclude="x",
    ROW(FixtureMaintInf)-ROW(Fixtures!$B$36)
   ),
   COLUMNS($D67:J67)
  )
 ),"")</f>
        <v/>
      </c>
      <c r="K67" s="583" t="str">
        <f t="array" aca="1" ref="K67" ca="1">IFERROR(
 INDEX(FixtureMaintInf,
  SMALL(
   IF(
    FixtureInclude="x",
    ROW(FixtureMaintInf)-ROW(Fixtures!$B$36)
   ),
   COLUMNS($D67:K67)
  )
 ),"")</f>
        <v/>
      </c>
      <c r="L67" s="583" t="str">
        <f t="array" aca="1" ref="L67" ca="1">IFERROR(
 INDEX(FixtureMaintInf,
  SMALL(
   IF(
    FixtureInclude="x",
    ROW(FixtureMaintInf)-ROW(Fixtures!$B$36)
   ),
   COLUMNS($D67:L67)
  )
 ),"")</f>
        <v/>
      </c>
      <c r="M67" s="583" t="str">
        <f t="array" aca="1" ref="M67" ca="1">IFERROR(
 INDEX(FixtureMaintInf,
  SMALL(
   IF(
    FixtureInclude="x",
    ROW(FixtureMaintInf)-ROW(Fixtures!$B$36)
   ),
   COLUMNS($D67:M67)
  )
 ),"")</f>
        <v/>
      </c>
      <c r="N67" s="583" t="str">
        <f t="array" aca="1" ref="N67" ca="1">IFERROR(
 INDEX(FixtureMaintInf,
  SMALL(
   IF(
    FixtureInclude="x",
    ROW(FixtureMaintInf)-ROW(Fixtures!$B$36)
   ),
   COLUMNS($D67:N67)
  )
 ),"")</f>
        <v/>
      </c>
      <c r="O67" s="583" t="str">
        <f t="array" aca="1" ref="O67" ca="1">IFERROR(
 INDEX(FixtureMaintInf,
  SMALL(
   IF(
    FixtureInclude="x",
    ROW(FixtureMaintInf)-ROW(Fixtures!$B$36)
   ),
   COLUMNS($D67:O67)
  )
 ),"")</f>
        <v/>
      </c>
      <c r="P67" s="583" t="str">
        <f t="array" aca="1" ref="P67" ca="1">IFERROR(
 INDEX(FixtureMaintInf,
  SMALL(
   IF(
    FixtureInclude="x",
    ROW(FixtureMaintInf)-ROW(Fixtures!$B$36)
   ),
   COLUMNS($D67:P67)
  )
 ),"")</f>
        <v/>
      </c>
      <c r="Q67" s="583" t="str">
        <f t="array" aca="1" ref="Q67" ca="1">IFERROR(
 INDEX(FixtureMaintInf,
  SMALL(
   IF(
    FixtureInclude="x",
    ROW(FixtureMaintInf)-ROW(Fixtures!$B$36)
   ),
   COLUMNS($D67:Q67)
  )
 ),"")</f>
        <v/>
      </c>
      <c r="R67" s="583" t="str">
        <f t="array" aca="1" ref="R67" ca="1">IFERROR(
 INDEX(FixtureMaintInf,
  SMALL(
   IF(
    FixtureInclude="x",
    ROW(FixtureMaintInf)-ROW(Fixtures!$B$36)
   ),
   COLUMNS($D67:R67)
  )
 ),"")</f>
        <v/>
      </c>
      <c r="S67" s="583" t="str">
        <f t="array" aca="1" ref="S67" ca="1">IFERROR(
 INDEX(FixtureMaintInf,
  SMALL(
   IF(
    FixtureInclude="x",
    ROW(FixtureMaintInf)-ROW(Fixtures!$B$36)
   ),
   COLUMNS($D67:S67)
  )
 ),"")</f>
        <v/>
      </c>
      <c r="T67" s="583" t="str">
        <f t="array" aca="1" ref="T67" ca="1">IFERROR(
 INDEX(FixtureMaintInf,
  SMALL(
   IF(
    FixtureInclude="x",
    ROW(FixtureMaintInf)-ROW(Fixtures!$B$36)
   ),
   COLUMNS($D67:T67)
  )
 ),"")</f>
        <v/>
      </c>
      <c r="U67" s="583" t="str">
        <f t="array" aca="1" ref="U67" ca="1">IFERROR(
 INDEX(FixtureMaintInf,
  SMALL(
   IF(
    FixtureInclude="x",
    ROW(FixtureMaintInf)-ROW(Fixtures!$B$36)
   ),
   COLUMNS($D67:U67)
  )
 ),"")</f>
        <v/>
      </c>
      <c r="V67" s="583" t="str">
        <f t="array" aca="1" ref="V67" ca="1">IFERROR(
 INDEX(FixtureMaintInf,
  SMALL(
   IF(
    FixtureInclude="x",
    ROW(FixtureMaintInf)-ROW(Fixtures!$B$36)
   ),
   COLUMNS($D67:V67)
  )
 ),"")</f>
        <v/>
      </c>
      <c r="W67" s="583" t="str">
        <f t="array" aca="1" ref="W67" ca="1">IFERROR(
 INDEX(FixtureMaintInf,
  SMALL(
   IF(
    FixtureInclude="x",
    ROW(FixtureMaintInf)-ROW(Fixtures!$B$36)
   ),
   COLUMNS($D67:W67)
  )
 ),"")</f>
        <v/>
      </c>
      <c r="X67" s="583" t="str">
        <f t="array" aca="1" ref="X67" ca="1">IFERROR(
 INDEX(FixtureMaintInf,
  SMALL(
   IF(
    FixtureInclude="x",
    ROW(FixtureMaintInf)-ROW(Fixtures!$B$36)
   ),
   COLUMNS($D67:X67)
  )
 ),"")</f>
        <v/>
      </c>
      <c r="Y67" s="583" t="str">
        <f t="array" aca="1" ref="Y67" ca="1">IFERROR(
 INDEX(FixtureMaintInf,
  SMALL(
   IF(
    FixtureInclude="x",
    ROW(FixtureMaintInf)-ROW(Fixtures!$B$36)
   ),
   COLUMNS($D67:Y67)
  )
 ),"")</f>
        <v/>
      </c>
      <c r="Z67" s="583" t="str">
        <f t="array" aca="1" ref="Z67" ca="1">IFERROR(
 INDEX(FixtureMaintInf,
  SMALL(
   IF(
    FixtureInclude="x",
    ROW(FixtureMaintInf)-ROW(Fixtures!$B$36)
   ),
   COLUMNS($D67:Z67)
  )
 ),"")</f>
        <v/>
      </c>
      <c r="AA67" s="583" t="str">
        <f t="array" aca="1" ref="AA67" ca="1">IFERROR(
 INDEX(FixtureMaintInf,
  SMALL(
   IF(
    FixtureInclude="x",
    ROW(FixtureMaintInf)-ROW(Fixtures!$B$36)
   ),
   COLUMNS($D67:AA67)
  )
 ),"")</f>
        <v/>
      </c>
      <c r="AB67" s="583" t="str">
        <f t="array" aca="1" ref="AB67" ca="1">IFERROR(
 INDEX(FixtureMaintInf,
  SMALL(
   IF(
    FixtureInclude="x",
    ROW(FixtureMaintInf)-ROW(Fixtures!$B$36)
   ),
   COLUMNS($D67:AB67)
  )
 ),"")</f>
        <v/>
      </c>
      <c r="AC67" s="583" t="str">
        <f t="array" aca="1" ref="AC67" ca="1">IFERROR(
 INDEX(FixtureMaintInf,
  SMALL(
   IF(
    FixtureInclude="x",
    ROW(FixtureMaintInf)-ROW(Fixtures!$B$36)
   ),
   COLUMNS($D67:AC67)
  )
 ),"")</f>
        <v/>
      </c>
      <c r="AD67" s="583" t="str">
        <f t="array" aca="1" ref="AD67" ca="1">IFERROR(
 INDEX(FixtureMaintInf,
  SMALL(
   IF(
    FixtureInclude="x",
    ROW(FixtureMaintInf)-ROW(Fixtures!$B$36)
   ),
   COLUMNS($D67:AD67)
  )
 ),"")</f>
        <v/>
      </c>
      <c r="AE67" s="583" t="str">
        <f t="array" aca="1" ref="AE67" ca="1">IFERROR(
 INDEX(FixtureMaintInf,
  SMALL(
   IF(
    FixtureInclude="x",
    ROW(FixtureMaintInf)-ROW(Fixtures!$B$36)
   ),
   COLUMNS($D67:AE67)
  )
 ),"")</f>
        <v/>
      </c>
      <c r="AF67" s="583" t="str">
        <f t="array" aca="1" ref="AF67" ca="1">IFERROR(
 INDEX(FixtureMaintInf,
  SMALL(
   IF(
    FixtureInclude="x",
    ROW(FixtureMaintInf)-ROW(Fixtures!$B$36)
   ),
   COLUMNS($D67:AF67)
  )
 ),"")</f>
        <v/>
      </c>
      <c r="AG67" s="583" t="str">
        <f t="array" aca="1" ref="AG67" ca="1">IFERROR(
 INDEX(FixtureMaintInf,
  SMALL(
   IF(
    FixtureInclude="x",
    ROW(FixtureMaintInf)-ROW(Fixtures!$B$36)
   ),
   COLUMNS($D67:AG67)
  )
 ),"")</f>
        <v/>
      </c>
      <c r="AH67" s="583" t="str">
        <f t="array" aca="1" ref="AH67" ca="1">IFERROR(
 INDEX(FixtureMaintInf,
  SMALL(
   IF(
    FixtureInclude="x",
    ROW(FixtureMaintInf)-ROW(Fixtures!$B$36)
   ),
   COLUMNS($D67:AH67)
  )
 ),"")</f>
        <v/>
      </c>
      <c r="AI67" s="583" t="str">
        <f t="array" aca="1" ref="AI67" ca="1">IFERROR(
 INDEX(FixtureMaintInf,
  SMALL(
   IF(
    FixtureInclude="x",
    ROW(FixtureMaintInf)-ROW(Fixtures!$B$36)
   ),
   COLUMNS($D67:AI67)
  )
 ),"")</f>
        <v/>
      </c>
      <c r="AJ67" s="583" t="str">
        <f t="array" aca="1" ref="AJ67" ca="1">IFERROR(
 INDEX(FixtureMaintInf,
  SMALL(
   IF(
    FixtureInclude="x",
    ROW(FixtureMaintInf)-ROW(Fixtures!$B$36)
   ),
   COLUMNS($D67:AJ67)
  )
 ),"")</f>
        <v/>
      </c>
      <c r="AK67" s="583" t="str">
        <f t="array" aca="1" ref="AK67" ca="1">IFERROR(
 INDEX(FixtureMaintInf,
  SMALL(
   IF(
    FixtureInclude="x",
    ROW(FixtureMaintInf)-ROW(Fixtures!$B$36)
   ),
   COLUMNS($D67:AK67)
  )
 ),"")</f>
        <v/>
      </c>
      <c r="AL67" s="583" t="str">
        <f t="array" aca="1" ref="AL67" ca="1">IFERROR(
 INDEX(FixtureMaintInf,
  SMALL(
   IF(
    FixtureInclude="x",
    ROW(FixtureMaintInf)-ROW(Fixtures!$B$36)
   ),
   COLUMNS($D67:AL67)
  )
 ),"")</f>
        <v/>
      </c>
      <c r="AM67" s="583" t="str">
        <f t="array" aca="1" ref="AM67" ca="1">IFERROR(
 INDEX(FixtureMaintInf,
  SMALL(
   IF(
    FixtureInclude="x",
    ROW(FixtureMaintInf)-ROW(Fixtures!$B$36)
   ),
   COLUMNS($D67:AM67)
  )
 ),"")</f>
        <v/>
      </c>
      <c r="AN67" s="583" t="str">
        <f t="array" aca="1" ref="AN67" ca="1">IFERROR(
 INDEX(FixtureMaintInf,
  SMALL(
   IF(
    FixtureInclude="x",
    ROW(FixtureMaintInf)-ROW(Fixtures!$B$36)
   ),
   COLUMNS($D67:AN67)
  )
 ),"")</f>
        <v/>
      </c>
      <c r="AO67" s="583" t="str">
        <f t="array" aca="1" ref="AO67" ca="1">IFERROR(
 INDEX(FixtureMaintInf,
  SMALL(
   IF(
    FixtureInclude="x",
    ROW(FixtureMaintInf)-ROW(Fixtures!$B$36)
   ),
   COLUMNS($D67:AO67)
  )
 ),"")</f>
        <v/>
      </c>
      <c r="AP67" s="583" t="str">
        <f t="array" aca="1" ref="AP67" ca="1">IFERROR(
 INDEX(FixtureMaintInf,
  SMALL(
   IF(
    FixtureInclude="x",
    ROW(FixtureMaintInf)-ROW(Fixtures!$B$36)
   ),
   COLUMNS($D67:AP67)
  )
 ),"")</f>
        <v/>
      </c>
      <c r="AQ67" s="583" t="str">
        <f t="array" aca="1" ref="AQ67" ca="1">IFERROR(
 INDEX(FixtureMaintInf,
  SMALL(
   IF(
    FixtureInclude="x",
    ROW(FixtureMaintInf)-ROW(Fixtures!$B$36)
   ),
   COLUMNS($D67:AQ67)
  )
 ),"")</f>
        <v/>
      </c>
      <c r="AR67" s="583" t="str">
        <f t="array" aca="1" ref="AR67" ca="1">IFERROR(
 INDEX(FixtureMaintInf,
  SMALL(
   IF(
    FixtureInclude="x",
    ROW(FixtureMaintInf)-ROW(Fixtures!$B$36)
   ),
   COLUMNS($D67:AR67)
  )
 ),"")</f>
        <v/>
      </c>
      <c r="AS67" s="583" t="str">
        <f t="array" aca="1" ref="AS67" ca="1">IFERROR(
 INDEX(FixtureMaintInf,
  SMALL(
   IF(
    FixtureInclude="x",
    ROW(FixtureMaintInf)-ROW(Fixtures!$B$36)
   ),
   COLUMNS($D67:AS67)
  )
 ),"")</f>
        <v/>
      </c>
      <c r="AT67" s="583" t="str">
        <f t="array" aca="1" ref="AT67" ca="1">IFERROR(
 INDEX(FixtureMaintInf,
  SMALL(
   IF(
    FixtureInclude="x",
    ROW(FixtureMaintInf)-ROW(Fixtures!$B$36)
   ),
   COLUMNS($D67:AT67)
  )
 ),"")</f>
        <v/>
      </c>
      <c r="AU67" s="583" t="str">
        <f t="array" aca="1" ref="AU67" ca="1">IFERROR(
 INDEX(FixtureMaintInf,
  SMALL(
   IF(
    FixtureInclude="x",
    ROW(FixtureMaintInf)-ROW(Fixtures!$B$36)
   ),
   COLUMNS($D67:AU67)
  )
 ),"")</f>
        <v/>
      </c>
      <c r="AV67" s="583" t="str">
        <f t="array" aca="1" ref="AV67" ca="1">IFERROR(
 INDEX(FixtureMaintInf,
  SMALL(
   IF(
    FixtureInclude="x",
    ROW(FixtureMaintInf)-ROW(Fixtures!$B$36)
   ),
   COLUMNS($D67:AV67)
  )
 ),"")</f>
        <v/>
      </c>
      <c r="AW67" s="583" t="str">
        <f t="array" aca="1" ref="AW67" ca="1">IFERROR(
 INDEX(FixtureMaintInf,
  SMALL(
   IF(
    FixtureInclude="x",
    ROW(FixtureMaintInf)-ROW(Fixtures!$B$36)
   ),
   COLUMNS($D67:AW67)
  )
 ),"")</f>
        <v/>
      </c>
      <c r="AX67" s="583" t="str">
        <f t="array" aca="1" ref="AX67" ca="1">IFERROR(
 INDEX(FixtureMaintInf,
  SMALL(
   IF(
    FixtureInclude="x",
    ROW(FixtureMaintInf)-ROW(Fixtures!$B$36)
   ),
   COLUMNS($D67:AX67)
  )
 ),"")</f>
        <v/>
      </c>
      <c r="AY67" s="583" t="str">
        <f t="array" aca="1" ref="AY67" ca="1">IFERROR(
 INDEX(FixtureMaintInf,
  SMALL(
   IF(
    FixtureInclude="x",
    ROW(FixtureMaintInf)-ROW(Fixtures!$B$36)
   ),
   COLUMNS($D67:AY67)
  )
 ),"")</f>
        <v/>
      </c>
      <c r="AZ67" s="583" t="str">
        <f t="array" aca="1" ref="AZ67" ca="1">IFERROR(
 INDEX(FixtureMaintInf,
  SMALL(
   IF(
    FixtureInclude="x",
    ROW(FixtureMaintInf)-ROW(Fixtures!$B$36)
   ),
   COLUMNS($D67:AZ67)
  )
 ),"")</f>
        <v/>
      </c>
      <c r="BA67" s="583" t="str">
        <f t="array" aca="1" ref="BA67" ca="1">IFERROR(
 INDEX(FixtureMaintInf,
  SMALL(
   IF(
    FixtureInclude="x",
    ROW(FixtureMaintInf)-ROW(Fixtures!$B$36)
   ),
   COLUMNS($D67:BA67)
  )
 ),"")</f>
        <v/>
      </c>
      <c r="BB67" s="583" t="str">
        <f t="array" aca="1" ref="BB67" ca="1">IFERROR(
 INDEX(FixtureMaintInf,
  SMALL(
   IF(
    FixtureInclude="x",
    ROW(FixtureMaintInf)-ROW(Fixtures!$B$36)
   ),
   COLUMNS($D67:BB67)
  )
 ),"")</f>
        <v/>
      </c>
      <c r="BC67" s="583" t="str">
        <f t="array" aca="1" ref="BC67" ca="1">IFERROR(
 INDEX(FixtureMaintInf,
  SMALL(
   IF(
    FixtureInclude="x",
    ROW(FixtureMaintInf)-ROW(Fixtures!$B$36)
   ),
   COLUMNS($D67:BC67)
  )
 ),"")</f>
        <v/>
      </c>
      <c r="BD67" s="583" t="str">
        <f t="array" aca="1" ref="BD67" ca="1">IFERROR(
 INDEX(FixtureMaintInf,
  SMALL(
   IF(
    FixtureInclude="x",
    ROW(FixtureMaintInf)-ROW(Fixtures!$B$36)
   ),
   COLUMNS($D67:BD67)
  )
 ),"")</f>
        <v/>
      </c>
      <c r="BE67" s="583" t="str">
        <f t="array" aca="1" ref="BE67" ca="1">IFERROR(
 INDEX(FixtureMaintInf,
  SMALL(
   IF(
    FixtureInclude="x",
    ROW(FixtureMaintInf)-ROW(Fixtures!$B$36)
   ),
   COLUMNS($D67:BE67)
  )
 ),"")</f>
        <v/>
      </c>
      <c r="BF67" s="583" t="str">
        <f t="array" aca="1" ref="BF67" ca="1">IFERROR(
 INDEX(FixtureMaintInf,
  SMALL(
   IF(
    FixtureInclude="x",
    ROW(FixtureMaintInf)-ROW(Fixtures!$B$36)
   ),
   COLUMNS($D67:BF67)
  )
 ),"")</f>
        <v/>
      </c>
      <c r="BG67" s="583" t="str">
        <f t="array" aca="1" ref="BG67" ca="1">IFERROR(
 INDEX(FixtureMaintInf,
  SMALL(
   IF(
    FixtureInclude="x",
    ROW(FixtureMaintInf)-ROW(Fixtures!$B$36)
   ),
   COLUMNS($D67:BG67)
  )
 ),"")</f>
        <v/>
      </c>
      <c r="BH67" s="583" t="str">
        <f t="array" aca="1" ref="BH67" ca="1">IFERROR(
 INDEX(FixtureMaintInf,
  SMALL(
   IF(
    FixtureInclude="x",
    ROW(FixtureMaintInf)-ROW(Fixtures!$B$36)
   ),
   COLUMNS($D67:BH67)
  )
 ),"")</f>
        <v/>
      </c>
      <c r="BI67" s="583" t="str">
        <f t="array" aca="1" ref="BI67" ca="1">IFERROR(
 INDEX(FixtureMaintInf,
  SMALL(
   IF(
    FixtureInclude="x",
    ROW(FixtureMaintInf)-ROW(Fixtures!$B$36)
   ),
   COLUMNS($D67:BI67)
  )
 ),"")</f>
        <v/>
      </c>
      <c r="BJ67" s="583" t="str">
        <f t="array" aca="1" ref="BJ67" ca="1">IFERROR(
 INDEX(FixtureMaintInf,
  SMALL(
   IF(
    FixtureInclude="x",
    ROW(FixtureMaintInf)-ROW(Fixtures!$B$36)
   ),
   COLUMNS($D67:BJ67)
  )
 ),"")</f>
        <v/>
      </c>
      <c r="BK67" s="583" t="str">
        <f t="array" aca="1" ref="BK67" ca="1">IFERROR(
 INDEX(FixtureMaintInf,
  SMALL(
   IF(
    FixtureInclude="x",
    ROW(FixtureMaintInf)-ROW(Fixtures!$B$36)
   ),
   COLUMNS($D67:BK67)
  )
 ),"")</f>
        <v/>
      </c>
      <c r="BL67" s="583" t="str">
        <f t="array" aca="1" ref="BL67" ca="1">IFERROR(
 INDEX(FixtureMaintInf,
  SMALL(
   IF(
    FixtureInclude="x",
    ROW(FixtureMaintInf)-ROW(Fixtures!$B$36)
   ),
   COLUMNS($D67:BL67)
  )
 ),"")</f>
        <v/>
      </c>
      <c r="BM67" s="583" t="str">
        <f t="array" aca="1" ref="BM67" ca="1">IFERROR(
 INDEX(FixtureMaintInf,
  SMALL(
   IF(
    FixtureInclude="x",
    ROW(FixtureMaintInf)-ROW(Fixtures!$B$36)
   ),
   COLUMNS($D67:BM67)
  )
 ),"")</f>
        <v/>
      </c>
      <c r="BN67" s="583" t="str">
        <f t="array" aca="1" ref="BN67" ca="1">IFERROR(
 INDEX(FixtureMaintInf,
  SMALL(
   IF(
    FixtureInclude="x",
    ROW(FixtureMaintInf)-ROW(Fixtures!$B$36)
   ),
   COLUMNS($D67:BN67)
  )
 ),"")</f>
        <v/>
      </c>
      <c r="BO67" s="583" t="str">
        <f t="array" aca="1" ref="BO67" ca="1">IFERROR(
 INDEX(FixtureMaintInf,
  SMALL(
   IF(
    FixtureInclude="x",
    ROW(FixtureMaintInf)-ROW(Fixtures!$B$36)
   ),
   COLUMNS($D67:BO67)
  )
 ),"")</f>
        <v/>
      </c>
      <c r="BP67" s="583" t="str">
        <f t="array" aca="1" ref="BP67" ca="1">IFERROR(
 INDEX(FixtureMaintInf,
  SMALL(
   IF(
    FixtureInclude="x",
    ROW(FixtureMaintInf)-ROW(Fixtures!$B$36)
   ),
   COLUMNS($D67:BP67)
  )
 ),"")</f>
        <v/>
      </c>
      <c r="BQ67" s="583" t="str">
        <f t="array" aca="1" ref="BQ67" ca="1">IFERROR(
 INDEX(FixtureMaintInf,
  SMALL(
   IF(
    FixtureInclude="x",
    ROW(FixtureMaintInf)-ROW(Fixtures!$B$36)
   ),
   COLUMNS($D67:BQ67)
  )
 ),"")</f>
        <v/>
      </c>
      <c r="BR67" s="583" t="str">
        <f t="array" aca="1" ref="BR67" ca="1">IFERROR(
 INDEX(FixtureMaintInf,
  SMALL(
   IF(
    FixtureInclude="x",
    ROW(FixtureMaintInf)-ROW(Fixtures!$B$36)
   ),
   COLUMNS($D67:BR67)
  )
 ),"")</f>
        <v/>
      </c>
      <c r="BS67" s="583" t="str">
        <f t="array" aca="1" ref="BS67" ca="1">IFERROR(
 INDEX(FixtureMaintInf,
  SMALL(
   IF(
    FixtureInclude="x",
    ROW(FixtureMaintInf)-ROW(Fixtures!$B$36)
   ),
   COLUMNS($D67:BS67)
  )
 ),"")</f>
        <v/>
      </c>
      <c r="BT67" s="583" t="str">
        <f t="array" aca="1" ref="BT67" ca="1">IFERROR(
 INDEX(FixtureMaintInf,
  SMALL(
   IF(
    FixtureInclude="x",
    ROW(FixtureMaintInf)-ROW(Fixtures!$B$36)
   ),
   COLUMNS($D67:BT67)
  )
 ),"")</f>
        <v/>
      </c>
      <c r="BU67" s="583" t="str">
        <f t="array" aca="1" ref="BU67" ca="1">IFERROR(
 INDEX(FixtureMaintInf,
  SMALL(
   IF(
    FixtureInclude="x",
    ROW(FixtureMaintInf)-ROW(Fixtures!$B$36)
   ),
   COLUMNS($D67:BU67)
  )
 ),"")</f>
        <v/>
      </c>
      <c r="BV67" s="583" t="str">
        <f t="array" aca="1" ref="BV67" ca="1">IFERROR(
 INDEX(FixtureMaintInf,
  SMALL(
   IF(
    FixtureInclude="x",
    ROW(FixtureMaintInf)-ROW(Fixtures!$B$36)
   ),
   COLUMNS($D67:BV67)
  )
 ),"")</f>
        <v/>
      </c>
      <c r="BW67" s="583" t="str">
        <f t="array" aca="1" ref="BW67" ca="1">IFERROR(
 INDEX(FixtureMaintInf,
  SMALL(
   IF(
    FixtureInclude="x",
    ROW(FixtureMaintInf)-ROW(Fixtures!$B$36)
   ),
   COLUMNS($D67:BW67)
  )
 ),"")</f>
        <v/>
      </c>
      <c r="BX67" s="583" t="str">
        <f t="array" aca="1" ref="BX67" ca="1">IFERROR(
 INDEX(FixtureMaintInf,
  SMALL(
   IF(
    FixtureInclude="x",
    ROW(FixtureMaintInf)-ROW(Fixtures!$B$36)
   ),
   COLUMNS($D67:BX67)
  )
 ),"")</f>
        <v/>
      </c>
      <c r="BY67" s="583" t="str">
        <f t="array" aca="1" ref="BY67" ca="1">IFERROR(
 INDEX(FixtureMaintInf,
  SMALL(
   IF(
    FixtureInclude="x",
    ROW(FixtureMaintInf)-ROW(Fixtures!$B$36)
   ),
   COLUMNS($D67:BY67)
  )
 ),"")</f>
        <v/>
      </c>
      <c r="BZ67" s="583" t="str">
        <f t="array" aca="1" ref="BZ67" ca="1">IFERROR(
 INDEX(FixtureMaintInf,
  SMALL(
   IF(
    FixtureInclude="x",
    ROW(FixtureMaintInf)-ROW(Fixtures!$B$36)
   ),
   COLUMNS($D67:BZ67)
  )
 ),"")</f>
        <v/>
      </c>
      <c r="CA67" s="583" t="str">
        <f t="array" aca="1" ref="CA67" ca="1">IFERROR(
 INDEX(FixtureMaintInf,
  SMALL(
   IF(
    FixtureInclude="x",
    ROW(FixtureMaintInf)-ROW(Fixtures!$B$36)
   ),
   COLUMNS($D67:CA67)
  )
 ),"")</f>
        <v/>
      </c>
      <c r="CB67" s="583" t="str">
        <f t="array" aca="1" ref="CB67" ca="1">IFERROR(
 INDEX(FixtureMaintInf,
  SMALL(
   IF(
    FixtureInclude="x",
    ROW(FixtureMaintInf)-ROW(Fixtures!$B$36)
   ),
   COLUMNS($D67:CB67)
  )
 ),"")</f>
        <v/>
      </c>
      <c r="CC67" s="583" t="str">
        <f t="array" aca="1" ref="CC67" ca="1">IFERROR(
 INDEX(FixtureMaintInf,
  SMALL(
   IF(
    FixtureInclude="x",
    ROW(FixtureMaintInf)-ROW(Fixtures!$B$36)
   ),
   COLUMNS($D67:CC67)
  )
 ),"")</f>
        <v/>
      </c>
      <c r="CD67" s="583" t="str">
        <f t="array" aca="1" ref="CD67" ca="1">IFERROR(
 INDEX(FixtureMaintInf,
  SMALL(
   IF(
    FixtureInclude="x",
    ROW(FixtureMaintInf)-ROW(Fixtures!$B$36)
   ),
   COLUMNS($D67:CD67)
  )
 ),"")</f>
        <v/>
      </c>
      <c r="CE67" s="583" t="str">
        <f t="array" aca="1" ref="CE67" ca="1">IFERROR(
 INDEX(FixtureMaintInf,
  SMALL(
   IF(
    FixtureInclude="x",
    ROW(FixtureMaintInf)-ROW(Fixtures!$B$36)
   ),
   COLUMNS($D67:CE67)
  )
 ),"")</f>
        <v/>
      </c>
      <c r="CF67" s="583" t="str">
        <f t="array" aca="1" ref="CF67" ca="1">IFERROR(
 INDEX(FixtureMaintInf,
  SMALL(
   IF(
    FixtureInclude="x",
    ROW(FixtureMaintInf)-ROW(Fixtures!$B$36)
   ),
   COLUMNS($D67:CF67)
  )
 ),"")</f>
        <v/>
      </c>
      <c r="CG67" s="583" t="str">
        <f t="array" aca="1" ref="CG67" ca="1">IFERROR(
 INDEX(FixtureMaintInf,
  SMALL(
   IF(
    FixtureInclude="x",
    ROW(FixtureMaintInf)-ROW(Fixtures!$B$36)
   ),
   COLUMNS($D67:CG67)
  )
 ),"")</f>
        <v/>
      </c>
      <c r="CH67" s="583" t="str">
        <f t="array" aca="1" ref="CH67" ca="1">IFERROR(
 INDEX(FixtureMaintInf,
  SMALL(
   IF(
    FixtureInclude="x",
    ROW(FixtureMaintInf)-ROW(Fixtures!$B$36)
   ),
   COLUMNS($D67:CH67)
  )
 ),"")</f>
        <v/>
      </c>
      <c r="CI67" s="583" t="str">
        <f t="array" aca="1" ref="CI67" ca="1">IFERROR(
 INDEX(FixtureMaintInf,
  SMALL(
   IF(
    FixtureInclude="x",
    ROW(FixtureMaintInf)-ROW(Fixtures!$B$36)
   ),
   COLUMNS($D67:CI67)
  )
 ),"")</f>
        <v/>
      </c>
      <c r="CJ67" s="583" t="str">
        <f t="array" aca="1" ref="CJ67" ca="1">IFERROR(
 INDEX(FixtureMaintInf,
  SMALL(
   IF(
    FixtureInclude="x",
    ROW(FixtureMaintInf)-ROW(Fixtures!$B$36)
   ),
   COLUMNS($D67:CJ67)
  )
 ),"")</f>
        <v/>
      </c>
      <c r="CK67" s="583" t="str">
        <f t="array" aca="1" ref="CK67" ca="1">IFERROR(
 INDEX(FixtureMaintInf,
  SMALL(
   IF(
    FixtureInclude="x",
    ROW(FixtureMaintInf)-ROW(Fixtures!$B$36)
   ),
   COLUMNS($D67:CK67)
  )
 ),"")</f>
        <v/>
      </c>
      <c r="CL67" s="583" t="str">
        <f t="array" aca="1" ref="CL67" ca="1">IFERROR(
 INDEX(FixtureMaintInf,
  SMALL(
   IF(
    FixtureInclude="x",
    ROW(FixtureMaintInf)-ROW(Fixtures!$B$36)
   ),
   COLUMNS($D67:CL67)
  )
 ),"")</f>
        <v/>
      </c>
      <c r="CM67" s="583" t="str">
        <f t="array" aca="1" ref="CM67" ca="1">IFERROR(
 INDEX(FixtureMaintInf,
  SMALL(
   IF(
    FixtureInclude="x",
    ROW(FixtureMaintInf)-ROW(Fixtures!$B$36)
   ),
   COLUMNS($D67:CM67)
  )
 ),"")</f>
        <v/>
      </c>
      <c r="CN67" s="583" t="str">
        <f t="array" aca="1" ref="CN67" ca="1">IFERROR(
 INDEX(FixtureMaintInf,
  SMALL(
   IF(
    FixtureInclude="x",
    ROW(FixtureMaintInf)-ROW(Fixtures!$B$36)
   ),
   COLUMNS($D67:CN67)
  )
 ),"")</f>
        <v/>
      </c>
      <c r="CO67" s="583" t="str">
        <f t="array" aca="1" ref="CO67" ca="1">IFERROR(
 INDEX(FixtureMaintInf,
  SMALL(
   IF(
    FixtureInclude="x",
    ROW(FixtureMaintInf)-ROW(Fixtures!$B$36)
   ),
   COLUMNS($D67:CO67)
  )
 ),"")</f>
        <v/>
      </c>
      <c r="CP67" s="583" t="str">
        <f t="array" aca="1" ref="CP67" ca="1">IFERROR(
 INDEX(FixtureMaintInf,
  SMALL(
   IF(
    FixtureInclude="x",
    ROW(FixtureMaintInf)-ROW(Fixtures!$B$36)
   ),
   COLUMNS($D67:CP67)
  )
 ),"")</f>
        <v/>
      </c>
      <c r="CQ67" s="583" t="str">
        <f t="array" aca="1" ref="CQ67" ca="1">IFERROR(
 INDEX(FixtureMaintInf,
  SMALL(
   IF(
    FixtureInclude="x",
    ROW(FixtureMaintInf)-ROW(Fixtures!$B$36)
   ),
   COLUMNS($D67:CQ67)
  )
 ),"")</f>
        <v/>
      </c>
      <c r="CR67" s="583" t="str">
        <f t="array" aca="1" ref="CR67" ca="1">IFERROR(
 INDEX(FixtureMaintInf,
  SMALL(
   IF(
    FixtureInclude="x",
    ROW(FixtureMaintInf)-ROW(Fixtures!$B$36)
   ),
   COLUMNS($D67:CR67)
  )
 ),"")</f>
        <v/>
      </c>
      <c r="CS67" s="583" t="str">
        <f t="array" aca="1" ref="CS67" ca="1">IFERROR(
 INDEX(FixtureMaintInf,
  SMALL(
   IF(
    FixtureInclude="x",
    ROW(FixtureMaintInf)-ROW(Fixtures!$B$36)
   ),
   COLUMNS($D67:CS67)
  )
 ),"")</f>
        <v/>
      </c>
      <c r="CT67" s="583" t="str">
        <f t="array" aca="1" ref="CT67" ca="1">IFERROR(
 INDEX(FixtureMaintInf,
  SMALL(
   IF(
    FixtureInclude="x",
    ROW(FixtureMaintInf)-ROW(Fixtures!$B$36)
   ),
   COLUMNS($D67:CT67)
  )
 ),"")</f>
        <v/>
      </c>
      <c r="CU67" s="583" t="str">
        <f t="array" aca="1" ref="CU67" ca="1">IFERROR(
 INDEX(FixtureMaintInf,
  SMALL(
   IF(
    FixtureInclude="x",
    ROW(FixtureMaintInf)-ROW(Fixtures!$B$36)
   ),
   COLUMNS($D67:CU67)
  )
 ),"")</f>
        <v/>
      </c>
      <c r="CV67" s="583" t="str">
        <f t="array" aca="1" ref="CV67" ca="1">IFERROR(
 INDEX(FixtureMaintInf,
  SMALL(
   IF(
    FixtureInclude="x",
    ROW(FixtureMaintInf)-ROW(Fixtures!$B$36)
   ),
   COLUMNS($D67:CV67)
  )
 ),"")</f>
        <v/>
      </c>
      <c r="CW67" s="583" t="str">
        <f t="array" aca="1" ref="CW67" ca="1">IFERROR(
 INDEX(FixtureMaintInf,
  SMALL(
   IF(
    FixtureInclude="x",
    ROW(FixtureMaintInf)-ROW(Fixtures!$B$36)
   ),
   COLUMNS($D67:CW67)
  )
 ),"")</f>
        <v/>
      </c>
      <c r="CX67" s="583" t="str">
        <f t="array" aca="1" ref="CX67" ca="1">IFERROR(
 INDEX(FixtureMaintInf,
  SMALL(
   IF(
    FixtureInclude="x",
    ROW(FixtureMaintInf)-ROW(Fixtures!$B$36)
   ),
   COLUMNS($D67:CX67)
  )
 ),"")</f>
        <v/>
      </c>
      <c r="CY67" s="583" t="str">
        <f t="array" aca="1" ref="CY67" ca="1">IFERROR(
 INDEX(FixtureMaintInf,
  SMALL(
   IF(
    FixtureInclude="x",
    ROW(FixtureMaintInf)-ROW(Fixtures!$B$36)
   ),
   COLUMNS($D67:CY67)
  )
 ),"")</f>
        <v/>
      </c>
      <c r="CZ67" s="583" t="str">
        <f t="array" aca="1" ref="CZ67" ca="1">IFERROR(
 INDEX(FixtureMaintInf,
  SMALL(
   IF(
    FixtureInclude="x",
    ROW(FixtureMaintInf)-ROW(Fixtures!$B$36)
   ),
   COLUMNS($D67:CZ67)
  )
 ),"")</f>
        <v/>
      </c>
      <c r="DA67" s="583" t="str">
        <f t="array" aca="1" ref="DA67" ca="1">IFERROR(
 INDEX(FixtureMaintInf,
  SMALL(
   IF(
    FixtureInclude="x",
    ROW(FixtureMaintInf)-ROW(Fixtures!$B$36)
   ),
   COLUMNS($D67:DA67)
  )
 ),"")</f>
        <v/>
      </c>
      <c r="DB67" s="583" t="str">
        <f t="array" aca="1" ref="DB67" ca="1">IFERROR(
 INDEX(FixtureMaintInf,
  SMALL(
   IF(
    FixtureInclude="x",
    ROW(FixtureMaintInf)-ROW(Fixtures!$B$36)
   ),
   COLUMNS($D67:DB67)
  )
 ),"")</f>
        <v/>
      </c>
      <c r="DC67" s="583" t="str">
        <f t="array" aca="1" ref="DC67" ca="1">IFERROR(
 INDEX(FixtureMaintInf,
  SMALL(
   IF(
    FixtureInclude="x",
    ROW(FixtureMaintInf)-ROW(Fixtures!$B$36)
   ),
   COLUMNS($D67:DC67)
  )
 ),"")</f>
        <v/>
      </c>
      <c r="DD67" s="583" t="str">
        <f t="array" aca="1" ref="DD67" ca="1">IFERROR(
 INDEX(FixtureMaintInf,
  SMALL(
   IF(
    FixtureInclude="x",
    ROW(FixtureMaintInf)-ROW(Fixtures!$B$36)
   ),
   COLUMNS($D67:DD67)
  )
 ),"")</f>
        <v/>
      </c>
      <c r="DE67" s="583" t="str">
        <f t="array" aca="1" ref="DE67" ca="1">IFERROR(
 INDEX(FixtureMaintInf,
  SMALL(
   IF(
    FixtureInclude="x",
    ROW(FixtureMaintInf)-ROW(Fixtures!$B$36)
   ),
   COLUMNS($D67:DE67)
  )
 ),"")</f>
        <v/>
      </c>
      <c r="DF67" s="583" t="str">
        <f t="array" aca="1" ref="DF67" ca="1">IFERROR(
 INDEX(FixtureMaintInf,
  SMALL(
   IF(
    FixtureInclude="x",
    ROW(FixtureMaintInf)-ROW(Fixtures!$B$36)
   ),
   COLUMNS($D67:DF67)
  )
 ),"")</f>
        <v/>
      </c>
      <c r="DG67" s="583" t="str">
        <f t="array" aca="1" ref="DG67" ca="1">IFERROR(
 INDEX(FixtureMaintInf,
  SMALL(
   IF(
    FixtureInclude="x",
    ROW(FixtureMaintInf)-ROW(Fixtures!$B$36)
   ),
   COLUMNS($D67:DG67)
  )
 ),"")</f>
        <v/>
      </c>
      <c r="DH67" s="583" t="str">
        <f t="array" aca="1" ref="DH67" ca="1">IFERROR(
 INDEX(FixtureMaintInf,
  SMALL(
   IF(
    FixtureInclude="x",
    ROW(FixtureMaintInf)-ROW(Fixtures!$B$36)
   ),
   COLUMNS($D67:DH67)
  )
 ),"")</f>
        <v/>
      </c>
    </row>
    <row r="68" spans="1:112" s="570" customFormat="1">
      <c r="A68" s="567"/>
      <c r="B68" s="584" t="str">
        <f>Fixtures!E28</f>
        <v>Total Light Loss Factor</v>
      </c>
      <c r="C68" s="585">
        <f>Fixtures!F28</f>
        <v>0.66</v>
      </c>
      <c r="D68" s="585">
        <f t="array" aca="1" ref="D68" ca="1">IFERROR(
 INDEX(FixtureLOM,
  SMALL(
   IF(
    FixtureInclude="x",
    ROW(FixtureLOM)-ROW(Fixtures!$B$36)
   ),
   COLUMNS($D68:D68)
  )
 ),"")</f>
        <v>0.66</v>
      </c>
      <c r="E68" s="585">
        <f t="array" aca="1" ref="E68" ca="1">IFERROR(
 INDEX(FixtureLOM,
  SMALL(
   IF(
    FixtureInclude="x",
    ROW(FixtureLOM)-ROW(Fixtures!$B$36)
   ),
   COLUMNS($D68:E68)
  )
 ),"")</f>
        <v>0.66</v>
      </c>
      <c r="F68" s="585" t="str">
        <f t="array" aca="1" ref="F68" ca="1">IFERROR(
 INDEX(FixtureLOM,
  SMALL(
   IF(
    FixtureInclude="x",
    ROW(FixtureLOM)-ROW(Fixtures!$B$36)
   ),
   COLUMNS($D68:F68)
  )
 ),"")</f>
        <v/>
      </c>
      <c r="G68" s="585" t="str">
        <f t="array" aca="1" ref="G68" ca="1">IFERROR(
 INDEX(FixtureLOM,
  SMALL(
   IF(
    FixtureInclude="x",
    ROW(FixtureLOM)-ROW(Fixtures!$B$36)
   ),
   COLUMNS($D68:G68)
  )
 ),"")</f>
        <v/>
      </c>
      <c r="H68" s="585" t="str">
        <f t="array" aca="1" ref="H68" ca="1">IFERROR(
 INDEX(FixtureLOM,
  SMALL(
   IF(
    FixtureInclude="x",
    ROW(FixtureLOM)-ROW(Fixtures!$B$36)
   ),
   COLUMNS($D68:H68)
  )
 ),"")</f>
        <v/>
      </c>
      <c r="I68" s="585" t="str">
        <f t="array" aca="1" ref="I68" ca="1">IFERROR(
 INDEX(FixtureLOM,
  SMALL(
   IF(
    FixtureInclude="x",
    ROW(FixtureLOM)-ROW(Fixtures!$B$36)
   ),
   COLUMNS($D68:I68)
  )
 ),"")</f>
        <v/>
      </c>
      <c r="J68" s="585" t="str">
        <f t="array" aca="1" ref="J68" ca="1">IFERROR(
 INDEX(FixtureLOM,
  SMALL(
   IF(
    FixtureInclude="x",
    ROW(FixtureLOM)-ROW(Fixtures!$B$36)
   ),
   COLUMNS($D68:J68)
  )
 ),"")</f>
        <v/>
      </c>
      <c r="K68" s="585" t="str">
        <f t="array" aca="1" ref="K68" ca="1">IFERROR(
 INDEX(FixtureLOM,
  SMALL(
   IF(
    FixtureInclude="x",
    ROW(FixtureLOM)-ROW(Fixtures!$B$36)
   ),
   COLUMNS($D68:K68)
  )
 ),"")</f>
        <v/>
      </c>
      <c r="L68" s="585" t="str">
        <f t="array" aca="1" ref="L68" ca="1">IFERROR(
 INDEX(FixtureLOM,
  SMALL(
   IF(
    FixtureInclude="x",
    ROW(FixtureLOM)-ROW(Fixtures!$B$36)
   ),
   COLUMNS($D68:L68)
  )
 ),"")</f>
        <v/>
      </c>
      <c r="M68" s="585" t="str">
        <f t="array" aca="1" ref="M68" ca="1">IFERROR(
 INDEX(FixtureLOM,
  SMALL(
   IF(
    FixtureInclude="x",
    ROW(FixtureLOM)-ROW(Fixtures!$B$36)
   ),
   COLUMNS($D68:M68)
  )
 ),"")</f>
        <v/>
      </c>
      <c r="N68" s="585" t="str">
        <f t="array" aca="1" ref="N68" ca="1">IFERROR(
 INDEX(FixtureLOM,
  SMALL(
   IF(
    FixtureInclude="x",
    ROW(FixtureLOM)-ROW(Fixtures!$B$36)
   ),
   COLUMNS($D68:N68)
  )
 ),"")</f>
        <v/>
      </c>
      <c r="O68" s="585" t="str">
        <f t="array" aca="1" ref="O68" ca="1">IFERROR(
 INDEX(FixtureLOM,
  SMALL(
   IF(
    FixtureInclude="x",
    ROW(FixtureLOM)-ROW(Fixtures!$B$36)
   ),
   COLUMNS($D68:O68)
  )
 ),"")</f>
        <v/>
      </c>
      <c r="P68" s="585" t="str">
        <f t="array" aca="1" ref="P68" ca="1">IFERROR(
 INDEX(FixtureLOM,
  SMALL(
   IF(
    FixtureInclude="x",
    ROW(FixtureLOM)-ROW(Fixtures!$B$36)
   ),
   COLUMNS($D68:P68)
  )
 ),"")</f>
        <v/>
      </c>
      <c r="Q68" s="585" t="str">
        <f t="array" aca="1" ref="Q68" ca="1">IFERROR(
 INDEX(FixtureLOM,
  SMALL(
   IF(
    FixtureInclude="x",
    ROW(FixtureLOM)-ROW(Fixtures!$B$36)
   ),
   COLUMNS($D68:Q68)
  )
 ),"")</f>
        <v/>
      </c>
      <c r="R68" s="585" t="str">
        <f t="array" aca="1" ref="R68" ca="1">IFERROR(
 INDEX(FixtureLOM,
  SMALL(
   IF(
    FixtureInclude="x",
    ROW(FixtureLOM)-ROW(Fixtures!$B$36)
   ),
   COLUMNS($D68:R68)
  )
 ),"")</f>
        <v/>
      </c>
      <c r="S68" s="585" t="str">
        <f t="array" aca="1" ref="S68" ca="1">IFERROR(
 INDEX(FixtureLOM,
  SMALL(
   IF(
    FixtureInclude="x",
    ROW(FixtureLOM)-ROW(Fixtures!$B$36)
   ),
   COLUMNS($D68:S68)
  )
 ),"")</f>
        <v/>
      </c>
      <c r="T68" s="585" t="str">
        <f t="array" aca="1" ref="T68" ca="1">IFERROR(
 INDEX(FixtureLOM,
  SMALL(
   IF(
    FixtureInclude="x",
    ROW(FixtureLOM)-ROW(Fixtures!$B$36)
   ),
   COLUMNS($D68:T68)
  )
 ),"")</f>
        <v/>
      </c>
      <c r="U68" s="585" t="str">
        <f t="array" aca="1" ref="U68" ca="1">IFERROR(
 INDEX(FixtureLOM,
  SMALL(
   IF(
    FixtureInclude="x",
    ROW(FixtureLOM)-ROW(Fixtures!$B$36)
   ),
   COLUMNS($D68:U68)
  )
 ),"")</f>
        <v/>
      </c>
      <c r="V68" s="585" t="str">
        <f t="array" aca="1" ref="V68" ca="1">IFERROR(
 INDEX(FixtureLOM,
  SMALL(
   IF(
    FixtureInclude="x",
    ROW(FixtureLOM)-ROW(Fixtures!$B$36)
   ),
   COLUMNS($D68:V68)
  )
 ),"")</f>
        <v/>
      </c>
      <c r="W68" s="585" t="str">
        <f t="array" aca="1" ref="W68" ca="1">IFERROR(
 INDEX(FixtureLOM,
  SMALL(
   IF(
    FixtureInclude="x",
    ROW(FixtureLOM)-ROW(Fixtures!$B$36)
   ),
   COLUMNS($D68:W68)
  )
 ),"")</f>
        <v/>
      </c>
      <c r="X68" s="585" t="str">
        <f t="array" aca="1" ref="X68" ca="1">IFERROR(
 INDEX(FixtureLOM,
  SMALL(
   IF(
    FixtureInclude="x",
    ROW(FixtureLOM)-ROW(Fixtures!$B$36)
   ),
   COLUMNS($D68:X68)
  )
 ),"")</f>
        <v/>
      </c>
      <c r="Y68" s="585" t="str">
        <f t="array" aca="1" ref="Y68" ca="1">IFERROR(
 INDEX(FixtureLOM,
  SMALL(
   IF(
    FixtureInclude="x",
    ROW(FixtureLOM)-ROW(Fixtures!$B$36)
   ),
   COLUMNS($D68:Y68)
  )
 ),"")</f>
        <v/>
      </c>
      <c r="Z68" s="585" t="str">
        <f t="array" aca="1" ref="Z68" ca="1">IFERROR(
 INDEX(FixtureLOM,
  SMALL(
   IF(
    FixtureInclude="x",
    ROW(FixtureLOM)-ROW(Fixtures!$B$36)
   ),
   COLUMNS($D68:Z68)
  )
 ),"")</f>
        <v/>
      </c>
      <c r="AA68" s="585" t="str">
        <f t="array" aca="1" ref="AA68" ca="1">IFERROR(
 INDEX(FixtureLOM,
  SMALL(
   IF(
    FixtureInclude="x",
    ROW(FixtureLOM)-ROW(Fixtures!$B$36)
   ),
   COLUMNS($D68:AA68)
  )
 ),"")</f>
        <v/>
      </c>
      <c r="AB68" s="585" t="str">
        <f t="array" aca="1" ref="AB68" ca="1">IFERROR(
 INDEX(FixtureLOM,
  SMALL(
   IF(
    FixtureInclude="x",
    ROW(FixtureLOM)-ROW(Fixtures!$B$36)
   ),
   COLUMNS($D68:AB68)
  )
 ),"")</f>
        <v/>
      </c>
      <c r="AC68" s="585" t="str">
        <f t="array" aca="1" ref="AC68" ca="1">IFERROR(
 INDEX(FixtureLOM,
  SMALL(
   IF(
    FixtureInclude="x",
    ROW(FixtureLOM)-ROW(Fixtures!$B$36)
   ),
   COLUMNS($D68:AC68)
  )
 ),"")</f>
        <v/>
      </c>
      <c r="AD68" s="585" t="str">
        <f t="array" aca="1" ref="AD68" ca="1">IFERROR(
 INDEX(FixtureLOM,
  SMALL(
   IF(
    FixtureInclude="x",
    ROW(FixtureLOM)-ROW(Fixtures!$B$36)
   ),
   COLUMNS($D68:AD68)
  )
 ),"")</f>
        <v/>
      </c>
      <c r="AE68" s="585" t="str">
        <f t="array" aca="1" ref="AE68" ca="1">IFERROR(
 INDEX(FixtureLOM,
  SMALL(
   IF(
    FixtureInclude="x",
    ROW(FixtureLOM)-ROW(Fixtures!$B$36)
   ),
   COLUMNS($D68:AE68)
  )
 ),"")</f>
        <v/>
      </c>
      <c r="AF68" s="585" t="str">
        <f t="array" aca="1" ref="AF68" ca="1">IFERROR(
 INDEX(FixtureLOM,
  SMALL(
   IF(
    FixtureInclude="x",
    ROW(FixtureLOM)-ROW(Fixtures!$B$36)
   ),
   COLUMNS($D68:AF68)
  )
 ),"")</f>
        <v/>
      </c>
      <c r="AG68" s="585" t="str">
        <f t="array" aca="1" ref="AG68" ca="1">IFERROR(
 INDEX(FixtureLOM,
  SMALL(
   IF(
    FixtureInclude="x",
    ROW(FixtureLOM)-ROW(Fixtures!$B$36)
   ),
   COLUMNS($D68:AG68)
  )
 ),"")</f>
        <v/>
      </c>
      <c r="AH68" s="585" t="str">
        <f t="array" aca="1" ref="AH68" ca="1">IFERROR(
 INDEX(FixtureLOM,
  SMALL(
   IF(
    FixtureInclude="x",
    ROW(FixtureLOM)-ROW(Fixtures!$B$36)
   ),
   COLUMNS($D68:AH68)
  )
 ),"")</f>
        <v/>
      </c>
      <c r="AI68" s="585" t="str">
        <f t="array" aca="1" ref="AI68" ca="1">IFERROR(
 INDEX(FixtureLOM,
  SMALL(
   IF(
    FixtureInclude="x",
    ROW(FixtureLOM)-ROW(Fixtures!$B$36)
   ),
   COLUMNS($D68:AI68)
  )
 ),"")</f>
        <v/>
      </c>
      <c r="AJ68" s="585" t="str">
        <f t="array" aca="1" ref="AJ68" ca="1">IFERROR(
 INDEX(FixtureLOM,
  SMALL(
   IF(
    FixtureInclude="x",
    ROW(FixtureLOM)-ROW(Fixtures!$B$36)
   ),
   COLUMNS($D68:AJ68)
  )
 ),"")</f>
        <v/>
      </c>
      <c r="AK68" s="585" t="str">
        <f t="array" aca="1" ref="AK68" ca="1">IFERROR(
 INDEX(FixtureLOM,
  SMALL(
   IF(
    FixtureInclude="x",
    ROW(FixtureLOM)-ROW(Fixtures!$B$36)
   ),
   COLUMNS($D68:AK68)
  )
 ),"")</f>
        <v/>
      </c>
      <c r="AL68" s="585" t="str">
        <f t="array" aca="1" ref="AL68" ca="1">IFERROR(
 INDEX(FixtureLOM,
  SMALL(
   IF(
    FixtureInclude="x",
    ROW(FixtureLOM)-ROW(Fixtures!$B$36)
   ),
   COLUMNS($D68:AL68)
  )
 ),"")</f>
        <v/>
      </c>
      <c r="AM68" s="585" t="str">
        <f t="array" aca="1" ref="AM68" ca="1">IFERROR(
 INDEX(FixtureLOM,
  SMALL(
   IF(
    FixtureInclude="x",
    ROW(FixtureLOM)-ROW(Fixtures!$B$36)
   ),
   COLUMNS($D68:AM68)
  )
 ),"")</f>
        <v/>
      </c>
      <c r="AN68" s="585" t="str">
        <f t="array" aca="1" ref="AN68" ca="1">IFERROR(
 INDEX(FixtureLOM,
  SMALL(
   IF(
    FixtureInclude="x",
    ROW(FixtureLOM)-ROW(Fixtures!$B$36)
   ),
   COLUMNS($D68:AN68)
  )
 ),"")</f>
        <v/>
      </c>
      <c r="AO68" s="585" t="str">
        <f t="array" aca="1" ref="AO68" ca="1">IFERROR(
 INDEX(FixtureLOM,
  SMALL(
   IF(
    FixtureInclude="x",
    ROW(FixtureLOM)-ROW(Fixtures!$B$36)
   ),
   COLUMNS($D68:AO68)
  )
 ),"")</f>
        <v/>
      </c>
      <c r="AP68" s="585" t="str">
        <f t="array" aca="1" ref="AP68" ca="1">IFERROR(
 INDEX(FixtureLOM,
  SMALL(
   IF(
    FixtureInclude="x",
    ROW(FixtureLOM)-ROW(Fixtures!$B$36)
   ),
   COLUMNS($D68:AP68)
  )
 ),"")</f>
        <v/>
      </c>
      <c r="AQ68" s="585" t="str">
        <f t="array" aca="1" ref="AQ68" ca="1">IFERROR(
 INDEX(FixtureLOM,
  SMALL(
   IF(
    FixtureInclude="x",
    ROW(FixtureLOM)-ROW(Fixtures!$B$36)
   ),
   COLUMNS($D68:AQ68)
  )
 ),"")</f>
        <v/>
      </c>
      <c r="AR68" s="585" t="str">
        <f t="array" aca="1" ref="AR68" ca="1">IFERROR(
 INDEX(FixtureLOM,
  SMALL(
   IF(
    FixtureInclude="x",
    ROW(FixtureLOM)-ROW(Fixtures!$B$36)
   ),
   COLUMNS($D68:AR68)
  )
 ),"")</f>
        <v/>
      </c>
      <c r="AS68" s="585" t="str">
        <f t="array" aca="1" ref="AS68" ca="1">IFERROR(
 INDEX(FixtureLOM,
  SMALL(
   IF(
    FixtureInclude="x",
    ROW(FixtureLOM)-ROW(Fixtures!$B$36)
   ),
   COLUMNS($D68:AS68)
  )
 ),"")</f>
        <v/>
      </c>
      <c r="AT68" s="585" t="str">
        <f t="array" aca="1" ref="AT68" ca="1">IFERROR(
 INDEX(FixtureLOM,
  SMALL(
   IF(
    FixtureInclude="x",
    ROW(FixtureLOM)-ROW(Fixtures!$B$36)
   ),
   COLUMNS($D68:AT68)
  )
 ),"")</f>
        <v/>
      </c>
      <c r="AU68" s="585" t="str">
        <f t="array" aca="1" ref="AU68" ca="1">IFERROR(
 INDEX(FixtureLOM,
  SMALL(
   IF(
    FixtureInclude="x",
    ROW(FixtureLOM)-ROW(Fixtures!$B$36)
   ),
   COLUMNS($D68:AU68)
  )
 ),"")</f>
        <v/>
      </c>
      <c r="AV68" s="585" t="str">
        <f t="array" aca="1" ref="AV68" ca="1">IFERROR(
 INDEX(FixtureLOM,
  SMALL(
   IF(
    FixtureInclude="x",
    ROW(FixtureLOM)-ROW(Fixtures!$B$36)
   ),
   COLUMNS($D68:AV68)
  )
 ),"")</f>
        <v/>
      </c>
      <c r="AW68" s="585" t="str">
        <f t="array" aca="1" ref="AW68" ca="1">IFERROR(
 INDEX(FixtureLOM,
  SMALL(
   IF(
    FixtureInclude="x",
    ROW(FixtureLOM)-ROW(Fixtures!$B$36)
   ),
   COLUMNS($D68:AW68)
  )
 ),"")</f>
        <v/>
      </c>
      <c r="AX68" s="585" t="str">
        <f t="array" aca="1" ref="AX68" ca="1">IFERROR(
 INDEX(FixtureLOM,
  SMALL(
   IF(
    FixtureInclude="x",
    ROW(FixtureLOM)-ROW(Fixtures!$B$36)
   ),
   COLUMNS($D68:AX68)
  )
 ),"")</f>
        <v/>
      </c>
      <c r="AY68" s="585" t="str">
        <f t="array" aca="1" ref="AY68" ca="1">IFERROR(
 INDEX(FixtureLOM,
  SMALL(
   IF(
    FixtureInclude="x",
    ROW(FixtureLOM)-ROW(Fixtures!$B$36)
   ),
   COLUMNS($D68:AY68)
  )
 ),"")</f>
        <v/>
      </c>
      <c r="AZ68" s="585" t="str">
        <f t="array" aca="1" ref="AZ68" ca="1">IFERROR(
 INDEX(FixtureLOM,
  SMALL(
   IF(
    FixtureInclude="x",
    ROW(FixtureLOM)-ROW(Fixtures!$B$36)
   ),
   COLUMNS($D68:AZ68)
  )
 ),"")</f>
        <v/>
      </c>
      <c r="BA68" s="585" t="str">
        <f t="array" aca="1" ref="BA68" ca="1">IFERROR(
 INDEX(FixtureLOM,
  SMALL(
   IF(
    FixtureInclude="x",
    ROW(FixtureLOM)-ROW(Fixtures!$B$36)
   ),
   COLUMNS($D68:BA68)
  )
 ),"")</f>
        <v/>
      </c>
      <c r="BB68" s="585" t="str">
        <f t="array" aca="1" ref="BB68" ca="1">IFERROR(
 INDEX(FixtureLOM,
  SMALL(
   IF(
    FixtureInclude="x",
    ROW(FixtureLOM)-ROW(Fixtures!$B$36)
   ),
   COLUMNS($D68:BB68)
  )
 ),"")</f>
        <v/>
      </c>
      <c r="BC68" s="585" t="str">
        <f t="array" aca="1" ref="BC68" ca="1">IFERROR(
 INDEX(FixtureLOM,
  SMALL(
   IF(
    FixtureInclude="x",
    ROW(FixtureLOM)-ROW(Fixtures!$B$36)
   ),
   COLUMNS($D68:BC68)
  )
 ),"")</f>
        <v/>
      </c>
      <c r="BD68" s="585" t="str">
        <f t="array" aca="1" ref="BD68" ca="1">IFERROR(
 INDEX(FixtureLOM,
  SMALL(
   IF(
    FixtureInclude="x",
    ROW(FixtureLOM)-ROW(Fixtures!$B$36)
   ),
   COLUMNS($D68:BD68)
  )
 ),"")</f>
        <v/>
      </c>
      <c r="BE68" s="585" t="str">
        <f t="array" aca="1" ref="BE68" ca="1">IFERROR(
 INDEX(FixtureLOM,
  SMALL(
   IF(
    FixtureInclude="x",
    ROW(FixtureLOM)-ROW(Fixtures!$B$36)
   ),
   COLUMNS($D68:BE68)
  )
 ),"")</f>
        <v/>
      </c>
      <c r="BF68" s="585" t="str">
        <f t="array" aca="1" ref="BF68" ca="1">IFERROR(
 INDEX(FixtureLOM,
  SMALL(
   IF(
    FixtureInclude="x",
    ROW(FixtureLOM)-ROW(Fixtures!$B$36)
   ),
   COLUMNS($D68:BF68)
  )
 ),"")</f>
        <v/>
      </c>
      <c r="BG68" s="585" t="str">
        <f t="array" aca="1" ref="BG68" ca="1">IFERROR(
 INDEX(FixtureLOM,
  SMALL(
   IF(
    FixtureInclude="x",
    ROW(FixtureLOM)-ROW(Fixtures!$B$36)
   ),
   COLUMNS($D68:BG68)
  )
 ),"")</f>
        <v/>
      </c>
      <c r="BH68" s="585" t="str">
        <f t="array" aca="1" ref="BH68" ca="1">IFERROR(
 INDEX(FixtureLOM,
  SMALL(
   IF(
    FixtureInclude="x",
    ROW(FixtureLOM)-ROW(Fixtures!$B$36)
   ),
   COLUMNS($D68:BH68)
  )
 ),"")</f>
        <v/>
      </c>
      <c r="BI68" s="585" t="str">
        <f t="array" aca="1" ref="BI68" ca="1">IFERROR(
 INDEX(FixtureLOM,
  SMALL(
   IF(
    FixtureInclude="x",
    ROW(FixtureLOM)-ROW(Fixtures!$B$36)
   ),
   COLUMNS($D68:BI68)
  )
 ),"")</f>
        <v/>
      </c>
      <c r="BJ68" s="585" t="str">
        <f t="array" aca="1" ref="BJ68" ca="1">IFERROR(
 INDEX(FixtureLOM,
  SMALL(
   IF(
    FixtureInclude="x",
    ROW(FixtureLOM)-ROW(Fixtures!$B$36)
   ),
   COLUMNS($D68:BJ68)
  )
 ),"")</f>
        <v/>
      </c>
      <c r="BK68" s="585" t="str">
        <f t="array" aca="1" ref="BK68" ca="1">IFERROR(
 INDEX(FixtureLOM,
  SMALL(
   IF(
    FixtureInclude="x",
    ROW(FixtureLOM)-ROW(Fixtures!$B$36)
   ),
   COLUMNS($D68:BK68)
  )
 ),"")</f>
        <v/>
      </c>
      <c r="BL68" s="585" t="str">
        <f t="array" aca="1" ref="BL68" ca="1">IFERROR(
 INDEX(FixtureLOM,
  SMALL(
   IF(
    FixtureInclude="x",
    ROW(FixtureLOM)-ROW(Fixtures!$B$36)
   ),
   COLUMNS($D68:BL68)
  )
 ),"")</f>
        <v/>
      </c>
      <c r="BM68" s="585" t="str">
        <f t="array" aca="1" ref="BM68" ca="1">IFERROR(
 INDEX(FixtureLOM,
  SMALL(
   IF(
    FixtureInclude="x",
    ROW(FixtureLOM)-ROW(Fixtures!$B$36)
   ),
   COLUMNS($D68:BM68)
  )
 ),"")</f>
        <v/>
      </c>
      <c r="BN68" s="585" t="str">
        <f t="array" aca="1" ref="BN68" ca="1">IFERROR(
 INDEX(FixtureLOM,
  SMALL(
   IF(
    FixtureInclude="x",
    ROW(FixtureLOM)-ROW(Fixtures!$B$36)
   ),
   COLUMNS($D68:BN68)
  )
 ),"")</f>
        <v/>
      </c>
      <c r="BO68" s="585" t="str">
        <f t="array" aca="1" ref="BO68" ca="1">IFERROR(
 INDEX(FixtureLOM,
  SMALL(
   IF(
    FixtureInclude="x",
    ROW(FixtureLOM)-ROW(Fixtures!$B$36)
   ),
   COLUMNS($D68:BO68)
  )
 ),"")</f>
        <v/>
      </c>
      <c r="BP68" s="585" t="str">
        <f t="array" aca="1" ref="BP68" ca="1">IFERROR(
 INDEX(FixtureLOM,
  SMALL(
   IF(
    FixtureInclude="x",
    ROW(FixtureLOM)-ROW(Fixtures!$B$36)
   ),
   COLUMNS($D68:BP68)
  )
 ),"")</f>
        <v/>
      </c>
      <c r="BQ68" s="585" t="str">
        <f t="array" aca="1" ref="BQ68" ca="1">IFERROR(
 INDEX(FixtureLOM,
  SMALL(
   IF(
    FixtureInclude="x",
    ROW(FixtureLOM)-ROW(Fixtures!$B$36)
   ),
   COLUMNS($D68:BQ68)
  )
 ),"")</f>
        <v/>
      </c>
      <c r="BR68" s="585" t="str">
        <f t="array" aca="1" ref="BR68" ca="1">IFERROR(
 INDEX(FixtureLOM,
  SMALL(
   IF(
    FixtureInclude="x",
    ROW(FixtureLOM)-ROW(Fixtures!$B$36)
   ),
   COLUMNS($D68:BR68)
  )
 ),"")</f>
        <v/>
      </c>
      <c r="BS68" s="585" t="str">
        <f t="array" aca="1" ref="BS68" ca="1">IFERROR(
 INDEX(FixtureLOM,
  SMALL(
   IF(
    FixtureInclude="x",
    ROW(FixtureLOM)-ROW(Fixtures!$B$36)
   ),
   COLUMNS($D68:BS68)
  )
 ),"")</f>
        <v/>
      </c>
      <c r="BT68" s="585" t="str">
        <f t="array" aca="1" ref="BT68" ca="1">IFERROR(
 INDEX(FixtureLOM,
  SMALL(
   IF(
    FixtureInclude="x",
    ROW(FixtureLOM)-ROW(Fixtures!$B$36)
   ),
   COLUMNS($D68:BT68)
  )
 ),"")</f>
        <v/>
      </c>
      <c r="BU68" s="585" t="str">
        <f t="array" aca="1" ref="BU68" ca="1">IFERROR(
 INDEX(FixtureLOM,
  SMALL(
   IF(
    FixtureInclude="x",
    ROW(FixtureLOM)-ROW(Fixtures!$B$36)
   ),
   COLUMNS($D68:BU68)
  )
 ),"")</f>
        <v/>
      </c>
      <c r="BV68" s="585" t="str">
        <f t="array" aca="1" ref="BV68" ca="1">IFERROR(
 INDEX(FixtureLOM,
  SMALL(
   IF(
    FixtureInclude="x",
    ROW(FixtureLOM)-ROW(Fixtures!$B$36)
   ),
   COLUMNS($D68:BV68)
  )
 ),"")</f>
        <v/>
      </c>
      <c r="BW68" s="585" t="str">
        <f t="array" aca="1" ref="BW68" ca="1">IFERROR(
 INDEX(FixtureLOM,
  SMALL(
   IF(
    FixtureInclude="x",
    ROW(FixtureLOM)-ROW(Fixtures!$B$36)
   ),
   COLUMNS($D68:BW68)
  )
 ),"")</f>
        <v/>
      </c>
      <c r="BX68" s="585" t="str">
        <f t="array" aca="1" ref="BX68" ca="1">IFERROR(
 INDEX(FixtureLOM,
  SMALL(
   IF(
    FixtureInclude="x",
    ROW(FixtureLOM)-ROW(Fixtures!$B$36)
   ),
   COLUMNS($D68:BX68)
  )
 ),"")</f>
        <v/>
      </c>
      <c r="BY68" s="585" t="str">
        <f t="array" aca="1" ref="BY68" ca="1">IFERROR(
 INDEX(FixtureLOM,
  SMALL(
   IF(
    FixtureInclude="x",
    ROW(FixtureLOM)-ROW(Fixtures!$B$36)
   ),
   COLUMNS($D68:BY68)
  )
 ),"")</f>
        <v/>
      </c>
      <c r="BZ68" s="585" t="str">
        <f t="array" aca="1" ref="BZ68" ca="1">IFERROR(
 INDEX(FixtureLOM,
  SMALL(
   IF(
    FixtureInclude="x",
    ROW(FixtureLOM)-ROW(Fixtures!$B$36)
   ),
   COLUMNS($D68:BZ68)
  )
 ),"")</f>
        <v/>
      </c>
      <c r="CA68" s="585" t="str">
        <f t="array" aca="1" ref="CA68" ca="1">IFERROR(
 INDEX(FixtureLOM,
  SMALL(
   IF(
    FixtureInclude="x",
    ROW(FixtureLOM)-ROW(Fixtures!$B$36)
   ),
   COLUMNS($D68:CA68)
  )
 ),"")</f>
        <v/>
      </c>
      <c r="CB68" s="585" t="str">
        <f t="array" aca="1" ref="CB68" ca="1">IFERROR(
 INDEX(FixtureLOM,
  SMALL(
   IF(
    FixtureInclude="x",
    ROW(FixtureLOM)-ROW(Fixtures!$B$36)
   ),
   COLUMNS($D68:CB68)
  )
 ),"")</f>
        <v/>
      </c>
      <c r="CC68" s="585" t="str">
        <f t="array" aca="1" ref="CC68" ca="1">IFERROR(
 INDEX(FixtureLOM,
  SMALL(
   IF(
    FixtureInclude="x",
    ROW(FixtureLOM)-ROW(Fixtures!$B$36)
   ),
   COLUMNS($D68:CC68)
  )
 ),"")</f>
        <v/>
      </c>
      <c r="CD68" s="585" t="str">
        <f t="array" aca="1" ref="CD68" ca="1">IFERROR(
 INDEX(FixtureLOM,
  SMALL(
   IF(
    FixtureInclude="x",
    ROW(FixtureLOM)-ROW(Fixtures!$B$36)
   ),
   COLUMNS($D68:CD68)
  )
 ),"")</f>
        <v/>
      </c>
      <c r="CE68" s="585" t="str">
        <f t="array" aca="1" ref="CE68" ca="1">IFERROR(
 INDEX(FixtureLOM,
  SMALL(
   IF(
    FixtureInclude="x",
    ROW(FixtureLOM)-ROW(Fixtures!$B$36)
   ),
   COLUMNS($D68:CE68)
  )
 ),"")</f>
        <v/>
      </c>
      <c r="CF68" s="585" t="str">
        <f t="array" aca="1" ref="CF68" ca="1">IFERROR(
 INDEX(FixtureLOM,
  SMALL(
   IF(
    FixtureInclude="x",
    ROW(FixtureLOM)-ROW(Fixtures!$B$36)
   ),
   COLUMNS($D68:CF68)
  )
 ),"")</f>
        <v/>
      </c>
      <c r="CG68" s="585" t="str">
        <f t="array" aca="1" ref="CG68" ca="1">IFERROR(
 INDEX(FixtureLOM,
  SMALL(
   IF(
    FixtureInclude="x",
    ROW(FixtureLOM)-ROW(Fixtures!$B$36)
   ),
   COLUMNS($D68:CG68)
  )
 ),"")</f>
        <v/>
      </c>
      <c r="CH68" s="585" t="str">
        <f t="array" aca="1" ref="CH68" ca="1">IFERROR(
 INDEX(FixtureLOM,
  SMALL(
   IF(
    FixtureInclude="x",
    ROW(FixtureLOM)-ROW(Fixtures!$B$36)
   ),
   COLUMNS($D68:CH68)
  )
 ),"")</f>
        <v/>
      </c>
      <c r="CI68" s="585" t="str">
        <f t="array" aca="1" ref="CI68" ca="1">IFERROR(
 INDEX(FixtureLOM,
  SMALL(
   IF(
    FixtureInclude="x",
    ROW(FixtureLOM)-ROW(Fixtures!$B$36)
   ),
   COLUMNS($D68:CI68)
  )
 ),"")</f>
        <v/>
      </c>
      <c r="CJ68" s="585" t="str">
        <f t="array" aca="1" ref="CJ68" ca="1">IFERROR(
 INDEX(FixtureLOM,
  SMALL(
   IF(
    FixtureInclude="x",
    ROW(FixtureLOM)-ROW(Fixtures!$B$36)
   ),
   COLUMNS($D68:CJ68)
  )
 ),"")</f>
        <v/>
      </c>
      <c r="CK68" s="585" t="str">
        <f t="array" aca="1" ref="CK68" ca="1">IFERROR(
 INDEX(FixtureLOM,
  SMALL(
   IF(
    FixtureInclude="x",
    ROW(FixtureLOM)-ROW(Fixtures!$B$36)
   ),
   COLUMNS($D68:CK68)
  )
 ),"")</f>
        <v/>
      </c>
      <c r="CL68" s="585" t="str">
        <f t="array" aca="1" ref="CL68" ca="1">IFERROR(
 INDEX(FixtureLOM,
  SMALL(
   IF(
    FixtureInclude="x",
    ROW(FixtureLOM)-ROW(Fixtures!$B$36)
   ),
   COLUMNS($D68:CL68)
  )
 ),"")</f>
        <v/>
      </c>
      <c r="CM68" s="585" t="str">
        <f t="array" aca="1" ref="CM68" ca="1">IFERROR(
 INDEX(FixtureLOM,
  SMALL(
   IF(
    FixtureInclude="x",
    ROW(FixtureLOM)-ROW(Fixtures!$B$36)
   ),
   COLUMNS($D68:CM68)
  )
 ),"")</f>
        <v/>
      </c>
      <c r="CN68" s="585" t="str">
        <f t="array" aca="1" ref="CN68" ca="1">IFERROR(
 INDEX(FixtureLOM,
  SMALL(
   IF(
    FixtureInclude="x",
    ROW(FixtureLOM)-ROW(Fixtures!$B$36)
   ),
   COLUMNS($D68:CN68)
  )
 ),"")</f>
        <v/>
      </c>
      <c r="CO68" s="585" t="str">
        <f t="array" aca="1" ref="CO68" ca="1">IFERROR(
 INDEX(FixtureLOM,
  SMALL(
   IF(
    FixtureInclude="x",
    ROW(FixtureLOM)-ROW(Fixtures!$B$36)
   ),
   COLUMNS($D68:CO68)
  )
 ),"")</f>
        <v/>
      </c>
      <c r="CP68" s="585" t="str">
        <f t="array" aca="1" ref="CP68" ca="1">IFERROR(
 INDEX(FixtureLOM,
  SMALL(
   IF(
    FixtureInclude="x",
    ROW(FixtureLOM)-ROW(Fixtures!$B$36)
   ),
   COLUMNS($D68:CP68)
  )
 ),"")</f>
        <v/>
      </c>
      <c r="CQ68" s="585" t="str">
        <f t="array" aca="1" ref="CQ68" ca="1">IFERROR(
 INDEX(FixtureLOM,
  SMALL(
   IF(
    FixtureInclude="x",
    ROW(FixtureLOM)-ROW(Fixtures!$B$36)
   ),
   COLUMNS($D68:CQ68)
  )
 ),"")</f>
        <v/>
      </c>
      <c r="CR68" s="585" t="str">
        <f t="array" aca="1" ref="CR68" ca="1">IFERROR(
 INDEX(FixtureLOM,
  SMALL(
   IF(
    FixtureInclude="x",
    ROW(FixtureLOM)-ROW(Fixtures!$B$36)
   ),
   COLUMNS($D68:CR68)
  )
 ),"")</f>
        <v/>
      </c>
      <c r="CS68" s="585" t="str">
        <f t="array" aca="1" ref="CS68" ca="1">IFERROR(
 INDEX(FixtureLOM,
  SMALL(
   IF(
    FixtureInclude="x",
    ROW(FixtureLOM)-ROW(Fixtures!$B$36)
   ),
   COLUMNS($D68:CS68)
  )
 ),"")</f>
        <v/>
      </c>
      <c r="CT68" s="585" t="str">
        <f t="array" aca="1" ref="CT68" ca="1">IFERROR(
 INDEX(FixtureLOM,
  SMALL(
   IF(
    FixtureInclude="x",
    ROW(FixtureLOM)-ROW(Fixtures!$B$36)
   ),
   COLUMNS($D68:CT68)
  )
 ),"")</f>
        <v/>
      </c>
      <c r="CU68" s="585" t="str">
        <f t="array" aca="1" ref="CU68" ca="1">IFERROR(
 INDEX(FixtureLOM,
  SMALL(
   IF(
    FixtureInclude="x",
    ROW(FixtureLOM)-ROW(Fixtures!$B$36)
   ),
   COLUMNS($D68:CU68)
  )
 ),"")</f>
        <v/>
      </c>
      <c r="CV68" s="585" t="str">
        <f t="array" aca="1" ref="CV68" ca="1">IFERROR(
 INDEX(FixtureLOM,
  SMALL(
   IF(
    FixtureInclude="x",
    ROW(FixtureLOM)-ROW(Fixtures!$B$36)
   ),
   COLUMNS($D68:CV68)
  )
 ),"")</f>
        <v/>
      </c>
      <c r="CW68" s="585" t="str">
        <f t="array" aca="1" ref="CW68" ca="1">IFERROR(
 INDEX(FixtureLOM,
  SMALL(
   IF(
    FixtureInclude="x",
    ROW(FixtureLOM)-ROW(Fixtures!$B$36)
   ),
   COLUMNS($D68:CW68)
  )
 ),"")</f>
        <v/>
      </c>
      <c r="CX68" s="585" t="str">
        <f t="array" aca="1" ref="CX68" ca="1">IFERROR(
 INDEX(FixtureLOM,
  SMALL(
   IF(
    FixtureInclude="x",
    ROW(FixtureLOM)-ROW(Fixtures!$B$36)
   ),
   COLUMNS($D68:CX68)
  )
 ),"")</f>
        <v/>
      </c>
      <c r="CY68" s="585" t="str">
        <f t="array" aca="1" ref="CY68" ca="1">IFERROR(
 INDEX(FixtureLOM,
  SMALL(
   IF(
    FixtureInclude="x",
    ROW(FixtureLOM)-ROW(Fixtures!$B$36)
   ),
   COLUMNS($D68:CY68)
  )
 ),"")</f>
        <v/>
      </c>
      <c r="CZ68" s="585" t="str">
        <f t="array" aca="1" ref="CZ68" ca="1">IFERROR(
 INDEX(FixtureLOM,
  SMALL(
   IF(
    FixtureInclude="x",
    ROW(FixtureLOM)-ROW(Fixtures!$B$36)
   ),
   COLUMNS($D68:CZ68)
  )
 ),"")</f>
        <v/>
      </c>
      <c r="DA68" s="585" t="str">
        <f t="array" aca="1" ref="DA68" ca="1">IFERROR(
 INDEX(FixtureLOM,
  SMALL(
   IF(
    FixtureInclude="x",
    ROW(FixtureLOM)-ROW(Fixtures!$B$36)
   ),
   COLUMNS($D68:DA68)
  )
 ),"")</f>
        <v/>
      </c>
      <c r="DB68" s="585" t="str">
        <f t="array" aca="1" ref="DB68" ca="1">IFERROR(
 INDEX(FixtureLOM,
  SMALL(
   IF(
    FixtureInclude="x",
    ROW(FixtureLOM)-ROW(Fixtures!$B$36)
   ),
   COLUMNS($D68:DB68)
  )
 ),"")</f>
        <v/>
      </c>
      <c r="DC68" s="585" t="str">
        <f t="array" aca="1" ref="DC68" ca="1">IFERROR(
 INDEX(FixtureLOM,
  SMALL(
   IF(
    FixtureInclude="x",
    ROW(FixtureLOM)-ROW(Fixtures!$B$36)
   ),
   COLUMNS($D68:DC68)
  )
 ),"")</f>
        <v/>
      </c>
      <c r="DD68" s="585" t="str">
        <f t="array" aca="1" ref="DD68" ca="1">IFERROR(
 INDEX(FixtureLOM,
  SMALL(
   IF(
    FixtureInclude="x",
    ROW(FixtureLOM)-ROW(Fixtures!$B$36)
   ),
   COLUMNS($D68:DD68)
  )
 ),"")</f>
        <v/>
      </c>
      <c r="DE68" s="585" t="str">
        <f t="array" aca="1" ref="DE68" ca="1">IFERROR(
 INDEX(FixtureLOM,
  SMALL(
   IF(
    FixtureInclude="x",
    ROW(FixtureLOM)-ROW(Fixtures!$B$36)
   ),
   COLUMNS($D68:DE68)
  )
 ),"")</f>
        <v/>
      </c>
      <c r="DF68" s="585" t="str">
        <f t="array" aca="1" ref="DF68" ca="1">IFERROR(
 INDEX(FixtureLOM,
  SMALL(
   IF(
    FixtureInclude="x",
    ROW(FixtureLOM)-ROW(Fixtures!$B$36)
   ),
   COLUMNS($D68:DF68)
  )
 ),"")</f>
        <v/>
      </c>
      <c r="DG68" s="585" t="str">
        <f t="array" aca="1" ref="DG68" ca="1">IFERROR(
 INDEX(FixtureLOM,
  SMALL(
   IF(
    FixtureInclude="x",
    ROW(FixtureLOM)-ROW(Fixtures!$B$36)
   ),
   COLUMNS($D68:DG68)
  )
 ),"")</f>
        <v/>
      </c>
      <c r="DH68" s="585" t="str">
        <f t="array" aca="1" ref="DH68" ca="1">IFERROR(
 INDEX(FixtureLOM,
  SMALL(
   IF(
    FixtureInclude="x",
    ROW(FixtureLOM)-ROW(Fixtures!$B$36)
   ),
   COLUMNS($D68:DH68)
  )
 ),"")</f>
        <v/>
      </c>
    </row>
    <row r="72" spans="1:112">
      <c r="B72" s="558"/>
      <c r="C72" s="558"/>
    </row>
    <row r="73" spans="1:112">
      <c r="B73" s="558"/>
      <c r="C73" s="558"/>
    </row>
    <row r="74" spans="1:112">
      <c r="B74" s="558"/>
      <c r="C74" s="558"/>
    </row>
    <row r="75" spans="1:112">
      <c r="B75" s="558"/>
      <c r="C75" s="558"/>
    </row>
  </sheetData>
  <mergeCells count="1">
    <mergeCell ref="B7:H7"/>
  </mergeCells>
  <conditionalFormatting sqref="A9:B14">
    <cfRule type="expression" dxfId="11"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workbookViewId="0"/>
  </sheetViews>
  <sheetFormatPr defaultRowHeight="15"/>
  <cols>
    <col min="1" max="1" width="9.140625" style="64"/>
    <col min="2" max="2" width="25.140625" style="64" customWidth="1"/>
    <col min="3" max="3" width="33" style="64" customWidth="1"/>
    <col min="4" max="16384" width="9.140625" style="64"/>
  </cols>
  <sheetData>
    <row r="1" spans="2:3" s="536" customFormat="1"/>
    <row r="2" spans="2:3" s="536" customFormat="1" ht="71.25" customHeight="1"/>
    <row r="3" spans="2:3" ht="72" customHeight="1">
      <c r="B3" s="220" t="str">
        <f>Translation!B311</f>
        <v>1) Select fixture data to remove from the tool:</v>
      </c>
    </row>
    <row r="16" spans="2:3">
      <c r="C16" s="654">
        <v>38</v>
      </c>
    </row>
    <row r="20" spans="2:3">
      <c r="B20" s="263" t="str">
        <f>Translation!B312</f>
        <v>Selected File:</v>
      </c>
      <c r="C20" s="91" t="str">
        <f ca="1">INDEX(FixtureChoices,C16)</f>
        <v>AE - LED 238W Type III</v>
      </c>
    </row>
    <row r="22" spans="2:3" ht="21">
      <c r="B22" s="220" t="str">
        <f>Translation!B313</f>
        <v>2) Confirm deletion (cannot be undone)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locked="0" defaultSize="0" autoLine="0" autoPict="0">
                <anchor moveWithCells="1">
                  <from>
                    <xdr:col>1</xdr:col>
                    <xdr:colOff>28575</xdr:colOff>
                    <xdr:row>3</xdr:row>
                    <xdr:rowOff>47625</xdr:rowOff>
                  </from>
                  <to>
                    <xdr:col>2</xdr:col>
                    <xdr:colOff>1981200</xdr:colOff>
                    <xdr:row>17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X337"/>
  <sheetViews>
    <sheetView topLeftCell="A7" workbookViewId="0">
      <selection activeCell="C24" sqref="C24"/>
    </sheetView>
  </sheetViews>
  <sheetFormatPr defaultRowHeight="15"/>
  <cols>
    <col min="1" max="1" width="108.85546875" style="256" customWidth="1"/>
    <col min="2" max="2" width="35.42578125" style="256" customWidth="1"/>
    <col min="3" max="3" width="27.42578125" style="256" customWidth="1"/>
    <col min="4" max="7" width="15.5703125" style="491" customWidth="1"/>
    <col min="8" max="8" width="15.5703125" style="492" customWidth="1"/>
    <col min="9" max="12" width="15.5703125" style="493" customWidth="1"/>
    <col min="13" max="16384" width="9.140625" style="256"/>
  </cols>
  <sheetData>
    <row r="1" spans="1:24" s="515" customFormat="1" ht="85.5" customHeight="1">
      <c r="A1" s="658" t="str">
        <f>Translation!B322</f>
        <v>Use this sheet to load IES files</v>
      </c>
      <c r="X1" s="515">
        <v>4</v>
      </c>
    </row>
    <row r="2" spans="1:24" s="225" customFormat="1" ht="15" customHeight="1"/>
    <row r="3" spans="1:24" s="225" customFormat="1" ht="30.75" customHeight="1">
      <c r="A3" s="737" t="str">
        <f>Translation!B365</f>
        <v>IES files describe the light output of a fixture. You can obtain them from fixture manufacturers</v>
      </c>
      <c r="B3" s="737"/>
    </row>
    <row r="4" spans="1:24" s="225" customFormat="1" ht="30.75" customHeight="1"/>
    <row r="5" spans="1:24" s="225" customFormat="1">
      <c r="A5" s="535" t="str">
        <f>Translation!B513</f>
        <v>Step 1: Save the IES files you would like to upload to the tool into a folder on your hard drive</v>
      </c>
    </row>
    <row r="6" spans="1:24" s="225" customFormat="1">
      <c r="A6" s="535" t="str">
        <f>Translation!B514</f>
        <v>Step 2: Select “Add files to list below”</v>
      </c>
      <c r="C6" s="513"/>
    </row>
    <row r="7" spans="1:24" s="225" customFormat="1">
      <c r="A7" s="535" t="str">
        <f>Translation!B515</f>
        <v>Step 3: Use the dialog box to find the folder where the files are saved on your hard drive. Select one of the files in the folder and click “Open”</v>
      </c>
      <c r="C7" s="513"/>
    </row>
    <row r="8" spans="1:24" s="225" customFormat="1">
      <c r="A8" s="535" t="str">
        <f>Translation!B516</f>
        <v>Step 4: Enter a name for the fixture that you can use to identify the fixture in the tool analysis (the default will be the file name)</v>
      </c>
      <c r="C8" s="513"/>
    </row>
    <row r="9" spans="1:24" s="225" customFormat="1">
      <c r="A9" s="177" t="str">
        <f>Translation!B517</f>
        <v>Step 5: Enter the Fixture Type (HPS, MH, or LED)</v>
      </c>
      <c r="C9" s="513"/>
    </row>
    <row r="10" spans="1:24" s="225" customFormat="1">
      <c r="A10" s="177" t="str">
        <f>Translation!B518</f>
        <v>Step 6: If desired, enter data for optional inputs found in columns D-K</v>
      </c>
    </row>
    <row r="11" spans="1:24" s="225" customFormat="1">
      <c r="A11" s="177" t="str">
        <f>Translation!B519</f>
        <v>Step 7: Select "Begin upload of IES files listed below"</v>
      </c>
    </row>
    <row r="12" spans="1:24" s="225" customFormat="1">
      <c r="A12" s="177" t="str">
        <f>Translation!B520</f>
        <v>Step 8: Return to “Fixtures” tab and select the fixtures that you want to include in this analysis</v>
      </c>
    </row>
    <row r="13" spans="1:24" s="225" customFormat="1" ht="90.75" customHeight="1"/>
    <row r="14" spans="1:24" s="225" customFormat="1"/>
    <row r="15" spans="1:24" s="225" customFormat="1">
      <c r="A15" s="923" t="str">
        <f>Translation!B512</f>
        <v>Required Inputs</v>
      </c>
      <c r="B15" s="924"/>
      <c r="C15" s="925"/>
      <c r="D15" s="926" t="str">
        <f>Translation!B505</f>
        <v>Optional Inputs</v>
      </c>
      <c r="E15" s="927"/>
      <c r="F15" s="927"/>
      <c r="G15" s="927"/>
      <c r="H15" s="927"/>
      <c r="I15" s="927"/>
      <c r="J15" s="927"/>
      <c r="K15" s="927"/>
      <c r="L15" s="928"/>
      <c r="M15" s="357"/>
    </row>
    <row r="16" spans="1:24" s="225" customFormat="1" ht="31.5" customHeight="1">
      <c r="A16" s="504" t="str">
        <f>Translation!B316</f>
        <v>Provide the full path of where the file is located on your computer, including the filename.ies</v>
      </c>
      <c r="B16" s="505" t="str">
        <f>Translation!B317</f>
        <v>Enter a unique name you can use to identify the fixture</v>
      </c>
      <c r="C16" s="348" t="str">
        <f>Translation!B318</f>
        <v>Enter the fixture type</v>
      </c>
      <c r="D16" s="488" t="str">
        <f>Translation!B506</f>
        <v>If desired, enter the value for each fixture in the appropriate column. If you wish to use the default value, leave the column blank.</v>
      </c>
      <c r="E16" s="486"/>
      <c r="F16" s="486"/>
      <c r="G16" s="486"/>
      <c r="H16" s="486"/>
      <c r="I16" s="486"/>
      <c r="J16" s="486"/>
      <c r="K16" s="486"/>
      <c r="L16" s="487"/>
      <c r="M16" s="358"/>
    </row>
    <row r="17" spans="1:13" s="225" customFormat="1">
      <c r="A17" s="506" t="s">
        <v>542</v>
      </c>
      <c r="B17" s="506"/>
      <c r="C17" s="506"/>
      <c r="D17" s="489"/>
      <c r="E17" s="482"/>
      <c r="F17" s="482"/>
      <c r="G17" s="482"/>
      <c r="H17" s="482"/>
      <c r="I17" s="482"/>
      <c r="J17" s="482"/>
      <c r="K17" s="482"/>
      <c r="L17" s="482"/>
      <c r="M17" s="359" t="str">
        <f>Translation!B571</f>
        <v>Error log</v>
      </c>
    </row>
    <row r="18" spans="1:13" s="225" customFormat="1">
      <c r="A18" s="507" t="s">
        <v>540</v>
      </c>
      <c r="B18" s="508" t="s">
        <v>541</v>
      </c>
      <c r="C18" s="509" t="s">
        <v>330</v>
      </c>
      <c r="D18" s="490">
        <v>600</v>
      </c>
      <c r="E18" s="484">
        <v>100</v>
      </c>
      <c r="F18" s="484">
        <v>0</v>
      </c>
      <c r="G18" s="484">
        <v>25</v>
      </c>
      <c r="H18" s="485">
        <v>0.03</v>
      </c>
      <c r="I18" s="483">
        <v>0.7</v>
      </c>
      <c r="J18" s="483">
        <v>0.88</v>
      </c>
      <c r="K18" s="483">
        <v>1</v>
      </c>
      <c r="L18" s="483">
        <v>20</v>
      </c>
      <c r="M18" s="360"/>
    </row>
    <row r="19" spans="1:13" s="362" customFormat="1" ht="60">
      <c r="A19" s="511" t="str">
        <f>Translation!B319</f>
        <v>Filepath</v>
      </c>
      <c r="B19" s="330" t="str">
        <f>Translation!B320</f>
        <v>Fixture Reference Name</v>
      </c>
      <c r="C19" s="330" t="str">
        <f>Translation!B321</f>
        <v>Fixture Type (HPS, MH or LED)</v>
      </c>
      <c r="D19" s="330" t="str">
        <f>Fixtures!K$36</f>
        <v>Equipment Cost ($/fixture)</v>
      </c>
      <c r="E19" s="330" t="str">
        <f>Fixtures!L$36</f>
        <v>Installation Cost ($/fixture)</v>
      </c>
      <c r="F19" s="330" t="str">
        <f>Fixtures!M$36</f>
        <v>One-time Rebate or Subsidy ($/fixture)</v>
      </c>
      <c r="G19" s="330" t="str">
        <f>Fixtures!N$36</f>
        <v>Annual Maintenance Cost ($/year)</v>
      </c>
      <c r="H19" s="330" t="str">
        <f>Fixtures!O$36</f>
        <v>Maintenance inflation rate (%/year)</v>
      </c>
      <c r="I19" s="330" t="str">
        <f>Fixtures!P$36</f>
        <v>Lamp Lumen Depreciation</v>
      </c>
      <c r="J19" s="330" t="str">
        <f>Fixtures!Q$36</f>
        <v>Luminaire Dirt Depreciation (design year)</v>
      </c>
      <c r="K19" s="330" t="str">
        <f>Fixtures!R$36</f>
        <v>Ballast Factor</v>
      </c>
      <c r="L19" s="330" t="str">
        <f>Fixtures!T36</f>
        <v>Tilt (degrees)</v>
      </c>
      <c r="M19" s="361"/>
    </row>
    <row r="20" spans="1:13" s="510" customFormat="1" ht="23.25" customHeight="1">
      <c r="A20" s="330"/>
      <c r="B20" s="330"/>
      <c r="C20" s="330"/>
      <c r="D20" s="512" t="s">
        <v>216</v>
      </c>
      <c r="E20" s="512" t="s">
        <v>216</v>
      </c>
      <c r="F20" s="512" t="s">
        <v>216</v>
      </c>
      <c r="G20" s="512" t="s">
        <v>216</v>
      </c>
      <c r="H20" s="512" t="s">
        <v>216</v>
      </c>
      <c r="I20" s="512" t="s">
        <v>216</v>
      </c>
      <c r="J20" s="512" t="s">
        <v>216</v>
      </c>
      <c r="K20" s="512" t="s">
        <v>216</v>
      </c>
      <c r="L20" s="512"/>
      <c r="M20" s="361"/>
    </row>
    <row r="21" spans="1:13">
      <c r="A21" s="364" t="s">
        <v>3358</v>
      </c>
      <c r="B21" s="256" t="s">
        <v>3383</v>
      </c>
      <c r="C21" s="363" t="s">
        <v>65</v>
      </c>
      <c r="I21" s="493">
        <v>0.75</v>
      </c>
      <c r="J21" s="493">
        <v>0.88</v>
      </c>
      <c r="L21" s="493">
        <v>0</v>
      </c>
    </row>
    <row r="22" spans="1:13">
      <c r="A22" s="364"/>
      <c r="C22" s="363"/>
    </row>
    <row r="23" spans="1:13">
      <c r="A23" s="364"/>
      <c r="C23" s="363"/>
    </row>
    <row r="24" spans="1:13">
      <c r="A24" s="364"/>
      <c r="C24" s="363"/>
    </row>
    <row r="25" spans="1:13">
      <c r="A25" s="364"/>
      <c r="C25" s="363"/>
    </row>
    <row r="26" spans="1:13">
      <c r="A26" s="364"/>
      <c r="C26" s="363"/>
    </row>
    <row r="27" spans="1:13">
      <c r="A27" s="364"/>
      <c r="C27" s="363"/>
    </row>
    <row r="28" spans="1:13">
      <c r="A28" s="364"/>
      <c r="C28" s="363"/>
    </row>
    <row r="29" spans="1:13">
      <c r="A29" s="364"/>
      <c r="C29" s="363"/>
    </row>
    <row r="30" spans="1:13">
      <c r="A30" s="364"/>
      <c r="C30" s="363"/>
    </row>
    <row r="31" spans="1:13">
      <c r="A31" s="364"/>
      <c r="C31" s="363"/>
    </row>
    <row r="32" spans="1:13">
      <c r="A32" s="364"/>
      <c r="C32" s="363"/>
    </row>
    <row r="33" spans="1:3">
      <c r="A33" s="364"/>
      <c r="C33" s="363"/>
    </row>
    <row r="34" spans="1:3">
      <c r="A34" s="364"/>
      <c r="C34" s="363"/>
    </row>
    <row r="35" spans="1:3">
      <c r="A35" s="364"/>
      <c r="C35" s="363"/>
    </row>
    <row r="36" spans="1:3">
      <c r="A36" s="364"/>
      <c r="C36" s="363"/>
    </row>
    <row r="37" spans="1:3">
      <c r="A37" s="364"/>
      <c r="C37" s="363"/>
    </row>
    <row r="38" spans="1:3">
      <c r="A38" s="364"/>
      <c r="C38" s="363"/>
    </row>
    <row r="39" spans="1:3">
      <c r="A39" s="364"/>
      <c r="C39" s="363"/>
    </row>
    <row r="40" spans="1:3">
      <c r="A40" s="364"/>
      <c r="C40" s="363"/>
    </row>
    <row r="41" spans="1:3">
      <c r="A41" s="364"/>
      <c r="C41" s="363"/>
    </row>
    <row r="42" spans="1:3">
      <c r="A42" s="364"/>
      <c r="C42" s="363"/>
    </row>
    <row r="43" spans="1:3">
      <c r="A43" s="364"/>
      <c r="C43" s="363"/>
    </row>
    <row r="44" spans="1:3">
      <c r="A44" s="364"/>
      <c r="C44" s="363"/>
    </row>
    <row r="45" spans="1:3">
      <c r="A45" s="364"/>
      <c r="C45" s="363"/>
    </row>
    <row r="46" spans="1:3">
      <c r="A46" s="364"/>
      <c r="C46" s="363"/>
    </row>
    <row r="47" spans="1:3">
      <c r="A47" s="364"/>
      <c r="C47" s="363"/>
    </row>
    <row r="48" spans="1:3">
      <c r="A48" s="364"/>
      <c r="C48" s="363"/>
    </row>
    <row r="49" spans="1:3">
      <c r="A49" s="364"/>
      <c r="C49" s="363"/>
    </row>
    <row r="50" spans="1:3">
      <c r="A50" s="364"/>
      <c r="C50" s="363"/>
    </row>
    <row r="51" spans="1:3">
      <c r="A51" s="364"/>
      <c r="C51" s="363"/>
    </row>
    <row r="52" spans="1:3">
      <c r="A52" s="364"/>
      <c r="C52" s="363"/>
    </row>
    <row r="53" spans="1:3">
      <c r="A53" s="364"/>
      <c r="C53" s="363"/>
    </row>
    <row r="54" spans="1:3">
      <c r="A54" s="364"/>
      <c r="C54" s="363"/>
    </row>
    <row r="55" spans="1:3">
      <c r="A55" s="364"/>
      <c r="C55" s="363"/>
    </row>
    <row r="56" spans="1:3">
      <c r="A56" s="364"/>
      <c r="C56" s="363"/>
    </row>
    <row r="57" spans="1:3">
      <c r="A57" s="364"/>
      <c r="C57" s="363"/>
    </row>
    <row r="58" spans="1:3">
      <c r="A58" s="364"/>
      <c r="C58" s="363"/>
    </row>
    <row r="59" spans="1:3">
      <c r="A59" s="364"/>
      <c r="C59" s="363"/>
    </row>
    <row r="60" spans="1:3">
      <c r="A60" s="364"/>
      <c r="C60" s="363"/>
    </row>
    <row r="61" spans="1:3">
      <c r="A61" s="364"/>
      <c r="C61" s="363"/>
    </row>
    <row r="62" spans="1:3">
      <c r="A62" s="364"/>
      <c r="C62" s="363"/>
    </row>
    <row r="63" spans="1:3">
      <c r="A63" s="364"/>
      <c r="C63" s="363"/>
    </row>
    <row r="64" spans="1:3">
      <c r="A64" s="364"/>
      <c r="C64" s="363"/>
    </row>
    <row r="65" spans="1:3">
      <c r="A65" s="364"/>
      <c r="C65" s="363"/>
    </row>
    <row r="66" spans="1:3">
      <c r="A66" s="364"/>
      <c r="C66" s="363"/>
    </row>
    <row r="67" spans="1:3">
      <c r="A67" s="364"/>
      <c r="C67" s="363"/>
    </row>
    <row r="68" spans="1:3">
      <c r="A68" s="364"/>
      <c r="C68" s="363"/>
    </row>
    <row r="69" spans="1:3">
      <c r="A69" s="364"/>
      <c r="C69" s="363"/>
    </row>
    <row r="70" spans="1:3">
      <c r="A70" s="364"/>
      <c r="C70" s="363"/>
    </row>
    <row r="71" spans="1:3">
      <c r="A71" s="364"/>
      <c r="C71" s="363"/>
    </row>
    <row r="72" spans="1:3">
      <c r="A72" s="364"/>
      <c r="C72" s="363"/>
    </row>
    <row r="73" spans="1:3">
      <c r="A73" s="364"/>
      <c r="C73" s="363"/>
    </row>
    <row r="74" spans="1:3">
      <c r="A74" s="364"/>
      <c r="C74" s="363"/>
    </row>
    <row r="75" spans="1:3">
      <c r="A75" s="364"/>
      <c r="C75" s="363"/>
    </row>
    <row r="76" spans="1:3">
      <c r="A76" s="364"/>
      <c r="C76" s="363"/>
    </row>
    <row r="77" spans="1:3">
      <c r="A77" s="364"/>
      <c r="C77" s="363"/>
    </row>
    <row r="78" spans="1:3">
      <c r="A78" s="364"/>
      <c r="C78" s="363"/>
    </row>
    <row r="79" spans="1:3">
      <c r="A79" s="364"/>
      <c r="C79" s="363"/>
    </row>
    <row r="80" spans="1:3">
      <c r="A80" s="364"/>
      <c r="C80" s="363"/>
    </row>
    <row r="81" spans="1:3">
      <c r="A81" s="364"/>
      <c r="C81" s="363"/>
    </row>
    <row r="82" spans="1:3">
      <c r="A82" s="364"/>
      <c r="C82" s="363"/>
    </row>
    <row r="83" spans="1:3">
      <c r="A83" s="364"/>
      <c r="C83" s="363"/>
    </row>
    <row r="84" spans="1:3">
      <c r="A84" s="364"/>
      <c r="C84" s="363"/>
    </row>
    <row r="85" spans="1:3">
      <c r="A85" s="364"/>
      <c r="C85" s="363"/>
    </row>
    <row r="86" spans="1:3">
      <c r="A86" s="364"/>
      <c r="C86" s="363"/>
    </row>
    <row r="87" spans="1:3">
      <c r="A87" s="364"/>
      <c r="C87" s="363"/>
    </row>
    <row r="88" spans="1:3">
      <c r="A88" s="364"/>
      <c r="C88" s="363"/>
    </row>
    <row r="89" spans="1:3">
      <c r="A89" s="364"/>
      <c r="C89" s="363"/>
    </row>
    <row r="90" spans="1:3">
      <c r="A90" s="364"/>
      <c r="C90" s="363"/>
    </row>
    <row r="91" spans="1:3">
      <c r="A91" s="364"/>
      <c r="C91" s="363"/>
    </row>
    <row r="92" spans="1:3">
      <c r="C92" s="363"/>
    </row>
    <row r="93" spans="1:3">
      <c r="C93" s="363"/>
    </row>
    <row r="94" spans="1:3">
      <c r="C94" s="363"/>
    </row>
    <row r="95" spans="1:3">
      <c r="C95" s="363"/>
    </row>
    <row r="96" spans="1:3">
      <c r="C96" s="363"/>
    </row>
    <row r="97" spans="3:3">
      <c r="C97" s="363"/>
    </row>
    <row r="98" spans="3:3">
      <c r="C98" s="363"/>
    </row>
    <row r="99" spans="3:3">
      <c r="C99" s="363"/>
    </row>
    <row r="100" spans="3:3">
      <c r="C100" s="363"/>
    </row>
    <row r="101" spans="3:3">
      <c r="C101" s="363"/>
    </row>
    <row r="102" spans="3:3">
      <c r="C102" s="363"/>
    </row>
    <row r="103" spans="3:3">
      <c r="C103" s="363"/>
    </row>
    <row r="104" spans="3:3">
      <c r="C104" s="363"/>
    </row>
    <row r="105" spans="3:3">
      <c r="C105" s="363"/>
    </row>
    <row r="106" spans="3:3">
      <c r="C106" s="363"/>
    </row>
    <row r="107" spans="3:3">
      <c r="C107" s="363"/>
    </row>
    <row r="108" spans="3:3">
      <c r="C108" s="363"/>
    </row>
    <row r="109" spans="3:3">
      <c r="C109" s="363"/>
    </row>
    <row r="110" spans="3:3">
      <c r="C110" s="363"/>
    </row>
    <row r="111" spans="3:3">
      <c r="C111" s="363"/>
    </row>
    <row r="112" spans="3:3">
      <c r="C112" s="363"/>
    </row>
    <row r="113" spans="3:3">
      <c r="C113" s="363"/>
    </row>
    <row r="114" spans="3:3">
      <c r="C114" s="363"/>
    </row>
    <row r="115" spans="3:3">
      <c r="C115" s="363"/>
    </row>
    <row r="116" spans="3:3">
      <c r="C116" s="363"/>
    </row>
    <row r="117" spans="3:3">
      <c r="C117" s="363"/>
    </row>
    <row r="118" spans="3:3">
      <c r="C118" s="363"/>
    </row>
    <row r="119" spans="3:3">
      <c r="C119" s="363"/>
    </row>
    <row r="120" spans="3:3">
      <c r="C120" s="363"/>
    </row>
    <row r="121" spans="3:3">
      <c r="C121" s="363"/>
    </row>
    <row r="122" spans="3:3">
      <c r="C122" s="363"/>
    </row>
    <row r="123" spans="3:3">
      <c r="C123" s="363"/>
    </row>
    <row r="124" spans="3:3">
      <c r="C124" s="363"/>
    </row>
    <row r="125" spans="3:3">
      <c r="C125" s="363"/>
    </row>
    <row r="126" spans="3:3">
      <c r="C126" s="363"/>
    </row>
    <row r="127" spans="3:3">
      <c r="C127" s="363"/>
    </row>
    <row r="128" spans="3:3">
      <c r="C128" s="363"/>
    </row>
    <row r="129" spans="3:3">
      <c r="C129" s="363"/>
    </row>
    <row r="130" spans="3:3">
      <c r="C130" s="363"/>
    </row>
    <row r="131" spans="3:3">
      <c r="C131" s="363"/>
    </row>
    <row r="132" spans="3:3">
      <c r="C132" s="363"/>
    </row>
    <row r="133" spans="3:3">
      <c r="C133" s="363"/>
    </row>
    <row r="134" spans="3:3">
      <c r="C134" s="363"/>
    </row>
    <row r="135" spans="3:3">
      <c r="C135" s="363"/>
    </row>
    <row r="136" spans="3:3">
      <c r="C136" s="363"/>
    </row>
    <row r="137" spans="3:3">
      <c r="C137" s="363"/>
    </row>
    <row r="138" spans="3:3">
      <c r="C138" s="363"/>
    </row>
    <row r="139" spans="3:3">
      <c r="C139" s="363"/>
    </row>
    <row r="140" spans="3:3">
      <c r="C140" s="363"/>
    </row>
    <row r="141" spans="3:3">
      <c r="C141" s="363"/>
    </row>
    <row r="142" spans="3:3">
      <c r="C142" s="363"/>
    </row>
    <row r="143" spans="3:3">
      <c r="C143" s="363"/>
    </row>
    <row r="144" spans="3:3">
      <c r="C144" s="363"/>
    </row>
    <row r="145" spans="3:3">
      <c r="C145" s="363"/>
    </row>
    <row r="146" spans="3:3">
      <c r="C146" s="363"/>
    </row>
    <row r="147" spans="3:3">
      <c r="C147" s="363"/>
    </row>
    <row r="148" spans="3:3">
      <c r="C148" s="363"/>
    </row>
    <row r="149" spans="3:3">
      <c r="C149" s="363"/>
    </row>
    <row r="150" spans="3:3">
      <c r="C150" s="363"/>
    </row>
    <row r="151" spans="3:3">
      <c r="C151" s="363"/>
    </row>
    <row r="152" spans="3:3">
      <c r="C152" s="363"/>
    </row>
    <row r="153" spans="3:3">
      <c r="C153" s="363"/>
    </row>
    <row r="154" spans="3:3">
      <c r="C154" s="363"/>
    </row>
    <row r="155" spans="3:3">
      <c r="C155" s="363"/>
    </row>
    <row r="156" spans="3:3">
      <c r="C156" s="363"/>
    </row>
    <row r="157" spans="3:3">
      <c r="C157" s="363"/>
    </row>
    <row r="158" spans="3:3">
      <c r="C158" s="363"/>
    </row>
    <row r="159" spans="3:3">
      <c r="C159" s="363"/>
    </row>
    <row r="160" spans="3:3">
      <c r="C160" s="363"/>
    </row>
    <row r="161" spans="3:3">
      <c r="C161" s="363"/>
    </row>
    <row r="162" spans="3:3">
      <c r="C162" s="363"/>
    </row>
    <row r="163" spans="3:3">
      <c r="C163" s="363"/>
    </row>
    <row r="164" spans="3:3">
      <c r="C164" s="363"/>
    </row>
    <row r="165" spans="3:3">
      <c r="C165" s="363"/>
    </row>
    <row r="166" spans="3:3">
      <c r="C166" s="363"/>
    </row>
    <row r="167" spans="3:3">
      <c r="C167" s="363"/>
    </row>
    <row r="168" spans="3:3">
      <c r="C168" s="363"/>
    </row>
    <row r="169" spans="3:3">
      <c r="C169" s="363"/>
    </row>
    <row r="170" spans="3:3">
      <c r="C170" s="363"/>
    </row>
    <row r="171" spans="3:3">
      <c r="C171" s="363"/>
    </row>
    <row r="172" spans="3:3">
      <c r="C172" s="363"/>
    </row>
    <row r="173" spans="3:3">
      <c r="C173" s="363"/>
    </row>
    <row r="174" spans="3:3">
      <c r="C174" s="363"/>
    </row>
    <row r="175" spans="3:3">
      <c r="C175" s="363"/>
    </row>
    <row r="176" spans="3:3">
      <c r="C176" s="363"/>
    </row>
    <row r="177" spans="3:3">
      <c r="C177" s="363"/>
    </row>
    <row r="178" spans="3:3">
      <c r="C178" s="363"/>
    </row>
    <row r="179" spans="3:3">
      <c r="C179" s="363"/>
    </row>
    <row r="180" spans="3:3">
      <c r="C180" s="363"/>
    </row>
    <row r="181" spans="3:3">
      <c r="C181" s="363"/>
    </row>
    <row r="182" spans="3:3">
      <c r="C182" s="363"/>
    </row>
    <row r="183" spans="3:3">
      <c r="C183" s="363"/>
    </row>
    <row r="184" spans="3:3">
      <c r="C184" s="363"/>
    </row>
    <row r="185" spans="3:3">
      <c r="C185" s="363"/>
    </row>
    <row r="186" spans="3:3">
      <c r="C186" s="363"/>
    </row>
    <row r="187" spans="3:3">
      <c r="C187" s="363"/>
    </row>
    <row r="188" spans="3:3">
      <c r="C188" s="363"/>
    </row>
    <row r="189" spans="3:3">
      <c r="C189" s="363"/>
    </row>
    <row r="190" spans="3:3">
      <c r="C190" s="363"/>
    </row>
    <row r="191" spans="3:3">
      <c r="C191" s="363"/>
    </row>
    <row r="192" spans="3:3">
      <c r="C192" s="363"/>
    </row>
    <row r="193" spans="3:3">
      <c r="C193" s="363"/>
    </row>
    <row r="194" spans="3:3">
      <c r="C194" s="363"/>
    </row>
    <row r="195" spans="3:3">
      <c r="C195" s="363"/>
    </row>
    <row r="196" spans="3:3">
      <c r="C196" s="363"/>
    </row>
    <row r="197" spans="3:3">
      <c r="C197" s="363"/>
    </row>
    <row r="198" spans="3:3">
      <c r="C198" s="363"/>
    </row>
    <row r="199" spans="3:3">
      <c r="C199" s="363"/>
    </row>
    <row r="200" spans="3:3">
      <c r="C200" s="363"/>
    </row>
    <row r="201" spans="3:3">
      <c r="C201" s="363"/>
    </row>
    <row r="202" spans="3:3">
      <c r="C202" s="363"/>
    </row>
    <row r="203" spans="3:3">
      <c r="C203" s="363"/>
    </row>
    <row r="204" spans="3:3">
      <c r="C204" s="363"/>
    </row>
    <row r="205" spans="3:3">
      <c r="C205" s="363"/>
    </row>
    <row r="206" spans="3:3">
      <c r="C206" s="363"/>
    </row>
    <row r="207" spans="3:3">
      <c r="C207" s="363"/>
    </row>
    <row r="208" spans="3:3">
      <c r="C208" s="363"/>
    </row>
    <row r="209" spans="3:3">
      <c r="C209" s="363"/>
    </row>
    <row r="210" spans="3:3">
      <c r="C210" s="363"/>
    </row>
    <row r="211" spans="3:3">
      <c r="C211" s="363"/>
    </row>
    <row r="212" spans="3:3">
      <c r="C212" s="363"/>
    </row>
    <row r="213" spans="3:3">
      <c r="C213" s="363"/>
    </row>
    <row r="214" spans="3:3">
      <c r="C214" s="363"/>
    </row>
    <row r="215" spans="3:3">
      <c r="C215" s="363"/>
    </row>
    <row r="216" spans="3:3">
      <c r="C216" s="363"/>
    </row>
    <row r="217" spans="3:3">
      <c r="C217" s="363"/>
    </row>
    <row r="218" spans="3:3">
      <c r="C218" s="363"/>
    </row>
    <row r="219" spans="3:3">
      <c r="C219" s="363"/>
    </row>
    <row r="220" spans="3:3">
      <c r="C220" s="363"/>
    </row>
    <row r="221" spans="3:3">
      <c r="C221" s="363"/>
    </row>
    <row r="222" spans="3:3">
      <c r="C222" s="363"/>
    </row>
    <row r="223" spans="3:3">
      <c r="C223" s="363"/>
    </row>
    <row r="224" spans="3:3">
      <c r="C224" s="363"/>
    </row>
    <row r="225" spans="3:3">
      <c r="C225" s="363"/>
    </row>
    <row r="226" spans="3:3">
      <c r="C226" s="363"/>
    </row>
    <row r="227" spans="3:3">
      <c r="C227" s="363"/>
    </row>
    <row r="228" spans="3:3">
      <c r="C228" s="363"/>
    </row>
    <row r="229" spans="3:3">
      <c r="C229" s="363"/>
    </row>
    <row r="230" spans="3:3">
      <c r="C230" s="363"/>
    </row>
    <row r="231" spans="3:3">
      <c r="C231" s="363"/>
    </row>
    <row r="232" spans="3:3">
      <c r="C232" s="363"/>
    </row>
    <row r="233" spans="3:3">
      <c r="C233" s="363"/>
    </row>
    <row r="234" spans="3:3">
      <c r="C234" s="363"/>
    </row>
    <row r="235" spans="3:3">
      <c r="C235" s="363"/>
    </row>
    <row r="236" spans="3:3">
      <c r="C236" s="363"/>
    </row>
    <row r="237" spans="3:3">
      <c r="C237" s="363"/>
    </row>
    <row r="238" spans="3:3">
      <c r="C238" s="363"/>
    </row>
    <row r="239" spans="3:3">
      <c r="C239" s="363"/>
    </row>
    <row r="240" spans="3:3">
      <c r="C240" s="363"/>
    </row>
    <row r="241" spans="3:3">
      <c r="C241" s="363"/>
    </row>
    <row r="242" spans="3:3">
      <c r="C242" s="363"/>
    </row>
    <row r="243" spans="3:3">
      <c r="C243" s="363"/>
    </row>
    <row r="244" spans="3:3">
      <c r="C244" s="363"/>
    </row>
    <row r="245" spans="3:3">
      <c r="C245" s="363"/>
    </row>
    <row r="246" spans="3:3">
      <c r="C246" s="363"/>
    </row>
    <row r="247" spans="3:3">
      <c r="C247" s="363"/>
    </row>
    <row r="248" spans="3:3">
      <c r="C248" s="363"/>
    </row>
    <row r="249" spans="3:3">
      <c r="C249" s="363"/>
    </row>
    <row r="250" spans="3:3">
      <c r="C250" s="363"/>
    </row>
    <row r="251" spans="3:3">
      <c r="C251" s="363"/>
    </row>
    <row r="252" spans="3:3">
      <c r="C252" s="363"/>
    </row>
    <row r="253" spans="3:3">
      <c r="C253" s="363"/>
    </row>
    <row r="254" spans="3:3">
      <c r="C254" s="363"/>
    </row>
    <row r="255" spans="3:3">
      <c r="C255" s="363"/>
    </row>
    <row r="256" spans="3:3">
      <c r="C256" s="363"/>
    </row>
    <row r="257" spans="3:3">
      <c r="C257" s="363"/>
    </row>
    <row r="258" spans="3:3">
      <c r="C258" s="363"/>
    </row>
    <row r="259" spans="3:3">
      <c r="C259" s="363"/>
    </row>
    <row r="260" spans="3:3">
      <c r="C260" s="363"/>
    </row>
    <row r="261" spans="3:3">
      <c r="C261" s="363"/>
    </row>
    <row r="262" spans="3:3">
      <c r="C262" s="363"/>
    </row>
    <row r="263" spans="3:3">
      <c r="C263" s="363"/>
    </row>
    <row r="264" spans="3:3">
      <c r="C264" s="363"/>
    </row>
    <row r="265" spans="3:3">
      <c r="C265" s="363"/>
    </row>
    <row r="266" spans="3:3">
      <c r="C266" s="363"/>
    </row>
    <row r="267" spans="3:3">
      <c r="C267" s="363"/>
    </row>
    <row r="268" spans="3:3">
      <c r="C268" s="363"/>
    </row>
    <row r="269" spans="3:3">
      <c r="C269" s="363"/>
    </row>
    <row r="270" spans="3:3">
      <c r="C270" s="363"/>
    </row>
    <row r="271" spans="3:3">
      <c r="C271" s="363"/>
    </row>
    <row r="272" spans="3:3">
      <c r="C272" s="363"/>
    </row>
    <row r="273" spans="3:3">
      <c r="C273" s="363"/>
    </row>
    <row r="274" spans="3:3">
      <c r="C274" s="363"/>
    </row>
    <row r="275" spans="3:3">
      <c r="C275" s="363"/>
    </row>
    <row r="276" spans="3:3">
      <c r="C276" s="363"/>
    </row>
    <row r="277" spans="3:3">
      <c r="C277" s="363"/>
    </row>
    <row r="278" spans="3:3">
      <c r="C278" s="363"/>
    </row>
    <row r="279" spans="3:3">
      <c r="C279" s="363"/>
    </row>
    <row r="280" spans="3:3">
      <c r="C280" s="363"/>
    </row>
    <row r="281" spans="3:3">
      <c r="C281" s="363"/>
    </row>
    <row r="282" spans="3:3">
      <c r="C282" s="363"/>
    </row>
    <row r="283" spans="3:3">
      <c r="C283" s="363"/>
    </row>
    <row r="284" spans="3:3">
      <c r="C284" s="363"/>
    </row>
    <row r="285" spans="3:3">
      <c r="C285" s="363"/>
    </row>
    <row r="286" spans="3:3">
      <c r="C286" s="363"/>
    </row>
    <row r="287" spans="3:3">
      <c r="C287" s="363"/>
    </row>
    <row r="288" spans="3:3">
      <c r="C288" s="363"/>
    </row>
    <row r="289" spans="3:3">
      <c r="C289" s="363"/>
    </row>
    <row r="290" spans="3:3">
      <c r="C290" s="363"/>
    </row>
    <row r="291" spans="3:3">
      <c r="C291" s="363"/>
    </row>
    <row r="292" spans="3:3">
      <c r="C292" s="363"/>
    </row>
    <row r="293" spans="3:3">
      <c r="C293" s="363"/>
    </row>
    <row r="294" spans="3:3">
      <c r="C294" s="363"/>
    </row>
    <row r="295" spans="3:3">
      <c r="C295" s="363"/>
    </row>
    <row r="296" spans="3:3">
      <c r="C296" s="363"/>
    </row>
    <row r="297" spans="3:3">
      <c r="C297" s="363"/>
    </row>
    <row r="298" spans="3:3">
      <c r="C298" s="363"/>
    </row>
    <row r="299" spans="3:3">
      <c r="C299" s="363"/>
    </row>
    <row r="300" spans="3:3">
      <c r="C300" s="363"/>
    </row>
    <row r="301" spans="3:3">
      <c r="C301" s="363"/>
    </row>
    <row r="302" spans="3:3">
      <c r="C302" s="363"/>
    </row>
    <row r="303" spans="3:3">
      <c r="C303" s="363"/>
    </row>
    <row r="304" spans="3:3">
      <c r="C304" s="363"/>
    </row>
    <row r="305" spans="3:3">
      <c r="C305" s="363"/>
    </row>
    <row r="306" spans="3:3">
      <c r="C306" s="363"/>
    </row>
    <row r="307" spans="3:3">
      <c r="C307" s="363"/>
    </row>
    <row r="308" spans="3:3">
      <c r="C308" s="363"/>
    </row>
    <row r="309" spans="3:3">
      <c r="C309" s="363"/>
    </row>
    <row r="310" spans="3:3">
      <c r="C310" s="363"/>
    </row>
    <row r="311" spans="3:3">
      <c r="C311" s="363"/>
    </row>
    <row r="312" spans="3:3">
      <c r="C312" s="363"/>
    </row>
    <row r="313" spans="3:3">
      <c r="C313" s="363"/>
    </row>
    <row r="314" spans="3:3">
      <c r="C314" s="363"/>
    </row>
    <row r="315" spans="3:3">
      <c r="C315" s="363"/>
    </row>
    <row r="316" spans="3:3">
      <c r="C316" s="363"/>
    </row>
    <row r="317" spans="3:3">
      <c r="C317" s="363"/>
    </row>
    <row r="318" spans="3:3">
      <c r="C318" s="363"/>
    </row>
    <row r="319" spans="3:3">
      <c r="C319" s="363"/>
    </row>
    <row r="320" spans="3:3">
      <c r="C320" s="363"/>
    </row>
    <row r="321" spans="3:3">
      <c r="C321" s="363"/>
    </row>
    <row r="322" spans="3:3">
      <c r="C322" s="363"/>
    </row>
    <row r="323" spans="3:3">
      <c r="C323" s="363"/>
    </row>
    <row r="324" spans="3:3">
      <c r="C324" s="363"/>
    </row>
    <row r="325" spans="3:3">
      <c r="C325" s="363"/>
    </row>
    <row r="326" spans="3:3">
      <c r="C326" s="363"/>
    </row>
    <row r="327" spans="3:3">
      <c r="C327" s="363"/>
    </row>
    <row r="328" spans="3:3">
      <c r="C328" s="363"/>
    </row>
    <row r="329" spans="3:3">
      <c r="C329" s="363"/>
    </row>
    <row r="330" spans="3:3">
      <c r="C330" s="363"/>
    </row>
    <row r="331" spans="3:3">
      <c r="C331" s="363"/>
    </row>
    <row r="332" spans="3:3">
      <c r="C332" s="363"/>
    </row>
    <row r="333" spans="3:3">
      <c r="C333" s="363"/>
    </row>
    <row r="334" spans="3:3">
      <c r="C334" s="363"/>
    </row>
    <row r="335" spans="3:3">
      <c r="C335" s="363"/>
    </row>
    <row r="336" spans="3:3">
      <c r="C336" s="363"/>
    </row>
    <row r="337" spans="3:3">
      <c r="C337" s="363"/>
    </row>
  </sheetData>
  <mergeCells count="3">
    <mergeCell ref="A15:C15"/>
    <mergeCell ref="A3:B3"/>
    <mergeCell ref="D15:L15"/>
  </mergeCells>
  <conditionalFormatting sqref="B16:B18 B10:B14 A1:B1 B21:B65533">
    <cfRule type="expression" dxfId="10" priority="27" stopIfTrue="1">
      <formula>COUNTIF(A:A,A1)&gt;1</formula>
    </cfRule>
  </conditionalFormatting>
  <dataValidations count="1">
    <dataValidation type="list" allowBlank="1" showInputMessage="1" showErrorMessage="1" sqref="C20:C65533">
      <formula1>FixtureTypeChoice</formula1>
    </dataValidation>
  </dataValidations>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topLeftCell="L1" zoomScaleNormal="100" workbookViewId="0">
      <selection activeCell="W21" sqref="W21"/>
    </sheetView>
  </sheetViews>
  <sheetFormatPr defaultRowHeight="15"/>
  <cols>
    <col min="1" max="1" width="10.140625" customWidth="1"/>
    <col min="2" max="2" width="16.85546875" customWidth="1"/>
    <col min="3" max="3" width="33.42578125" customWidth="1"/>
    <col min="6" max="6" width="13.85546875" style="90" bestFit="1" customWidth="1"/>
    <col min="7" max="7" width="17.42578125" style="90" bestFit="1" customWidth="1"/>
    <col min="8" max="11" width="14.28515625" style="398" customWidth="1"/>
    <col min="12" max="12" width="14.28515625" style="108" customWidth="1"/>
    <col min="13" max="13" width="14.28515625" style="398" customWidth="1"/>
    <col min="14" max="15" width="4.28515625" style="341" customWidth="1"/>
    <col min="16" max="16" width="14.28515625" customWidth="1"/>
    <col min="17" max="20" width="14.28515625" style="83" customWidth="1"/>
    <col min="21" max="21" width="14.28515625" style="341" customWidth="1"/>
    <col min="22" max="25" width="14.28515625" customWidth="1"/>
    <col min="26" max="26" width="11.7109375" style="79" bestFit="1" customWidth="1"/>
    <col min="27" max="27" width="14.42578125" style="79" bestFit="1" customWidth="1"/>
    <col min="28" max="28" width="16.7109375" style="79" customWidth="1"/>
    <col min="29" max="29" width="14.28515625" style="79" customWidth="1"/>
    <col min="30" max="30" width="14.28515625" style="337" customWidth="1"/>
    <col min="31" max="31" width="9" style="79" bestFit="1" customWidth="1"/>
    <col min="32" max="32" width="9" style="80" bestFit="1" customWidth="1"/>
    <col min="33" max="51" width="10.5703125" style="80" bestFit="1" customWidth="1"/>
    <col min="52" max="52" width="15" style="499" customWidth="1"/>
    <col min="53" max="71" width="6.7109375" style="499" customWidth="1"/>
    <col min="72" max="72" width="9" style="86" bestFit="1" customWidth="1"/>
    <col min="77" max="77" width="20.42578125" customWidth="1"/>
    <col min="83" max="83" width="10.5703125" customWidth="1"/>
  </cols>
  <sheetData>
    <row r="1" spans="1:83" ht="46.5" customHeight="1">
      <c r="A1" s="307"/>
      <c r="B1" s="391">
        <f t="array" ref="B1">MAX(IF(LEN(C4:C64843)&gt;0,ROW(C4:C64843),0))</f>
        <v>6</v>
      </c>
      <c r="C1" s="308"/>
      <c r="D1" s="308"/>
      <c r="E1" s="309"/>
      <c r="F1" s="87" t="str">
        <f>Translation!B255</f>
        <v>Annual Energy</v>
      </c>
      <c r="G1" s="87"/>
      <c r="H1" s="393" t="str">
        <f>Translation!B239</f>
        <v>Illuminance</v>
      </c>
      <c r="I1" s="393"/>
      <c r="J1" s="393"/>
      <c r="K1" s="393"/>
      <c r="L1" s="393"/>
      <c r="M1" s="393"/>
      <c r="N1" s="25"/>
      <c r="O1" s="25"/>
      <c r="P1" s="25"/>
      <c r="Q1" s="25" t="str">
        <f>Translation!B240</f>
        <v>Luminance</v>
      </c>
      <c r="R1" s="25"/>
      <c r="S1" s="25"/>
      <c r="T1" s="25"/>
      <c r="U1" s="25"/>
      <c r="V1" s="25"/>
      <c r="W1" s="25"/>
      <c r="X1" s="25"/>
      <c r="Y1" s="25"/>
      <c r="Z1" s="77" t="s">
        <v>1124</v>
      </c>
      <c r="AA1" s="77"/>
      <c r="AB1" s="77"/>
      <c r="AC1" s="77"/>
      <c r="AD1" s="334"/>
      <c r="AE1" s="77" t="str">
        <f>Translation!B377</f>
        <v>Net Present Value - Total Cost of Ownership</v>
      </c>
      <c r="AF1" s="77"/>
      <c r="AG1" s="77"/>
      <c r="AH1" s="77"/>
      <c r="AI1" s="77"/>
      <c r="AJ1" s="77"/>
      <c r="AK1" s="77"/>
      <c r="AL1" s="77"/>
      <c r="AM1" s="77"/>
      <c r="AN1" s="77"/>
      <c r="AO1" s="77"/>
      <c r="AP1" s="77"/>
      <c r="AQ1" s="77"/>
      <c r="AR1" s="77"/>
      <c r="AS1" s="77"/>
      <c r="AT1" s="77"/>
      <c r="AU1" s="77"/>
      <c r="AV1" s="77"/>
      <c r="AW1" s="77"/>
      <c r="AX1" s="77"/>
      <c r="AY1" s="77"/>
      <c r="AZ1" s="495" t="str">
        <f>Translation!$B$508</f>
        <v>Return on Investment (after 'x' years)</v>
      </c>
      <c r="BA1" s="495"/>
      <c r="BB1" s="495"/>
      <c r="BC1" s="495"/>
      <c r="BD1" s="495"/>
      <c r="BE1" s="495"/>
      <c r="BF1" s="495"/>
      <c r="BG1" s="495"/>
      <c r="BH1" s="495"/>
      <c r="BI1" s="495"/>
      <c r="BJ1" s="495"/>
      <c r="BK1" s="495"/>
      <c r="BL1" s="495"/>
      <c r="BM1" s="495"/>
      <c r="BN1" s="495"/>
      <c r="BO1" s="495"/>
      <c r="BP1" s="495"/>
      <c r="BQ1" s="495"/>
      <c r="BR1" s="495"/>
      <c r="BS1" s="495"/>
      <c r="BT1" s="281" t="str">
        <f>Translation!B396</f>
        <v>Inputs</v>
      </c>
      <c r="BU1" s="281"/>
      <c r="BV1" s="281"/>
      <c r="BW1" s="281"/>
      <c r="BX1" s="281"/>
      <c r="BY1" s="281"/>
      <c r="BZ1" s="281"/>
      <c r="CA1" s="281"/>
      <c r="CB1" s="281"/>
      <c r="CC1" s="281"/>
      <c r="CD1" s="281"/>
      <c r="CE1" s="281"/>
    </row>
    <row r="2" spans="1:83" s="1" customFormat="1" ht="60">
      <c r="A2" s="280" t="s">
        <v>1049</v>
      </c>
      <c r="B2" s="280" t="s">
        <v>1050</v>
      </c>
      <c r="C2" s="26" t="str">
        <f>Translation!B111</f>
        <v>Fixture Name</v>
      </c>
      <c r="D2" s="26" t="str">
        <f>Translation!B101</f>
        <v>Type</v>
      </c>
      <c r="E2" s="26" t="str">
        <f>Translation!B102</f>
        <v>Watts</v>
      </c>
      <c r="F2" s="88" t="str">
        <f>Translation!B256</f>
        <v>kWh/fixture</v>
      </c>
      <c r="G2" s="88" t="str">
        <f>Translation!B248</f>
        <v>kWh/kilometer/yr</v>
      </c>
      <c r="H2" s="394" t="str">
        <f>Translation!B238</f>
        <v>Average</v>
      </c>
      <c r="I2" s="394" t="str">
        <f>Translation!B257</f>
        <v>Min</v>
      </c>
      <c r="J2" s="394" t="str">
        <f>Translation!B249</f>
        <v>Max</v>
      </c>
      <c r="K2" s="394" t="str">
        <f>Translation!B241</f>
        <v>Uniformity</v>
      </c>
      <c r="L2" s="395" t="str">
        <f>Translation!B252</f>
        <v>Target - Avg Illuminance</v>
      </c>
      <c r="M2" s="395" t="str">
        <f>IF(FixtureData!$B$23="IES",Translation!B294,Translation!B459)</f>
        <v>Target - Uniformity (average/minimum)</v>
      </c>
      <c r="N2" s="26"/>
      <c r="O2" s="26"/>
      <c r="P2" s="26" t="str">
        <f>Translation!B292</f>
        <v>Meets Illuminance?</v>
      </c>
      <c r="Q2" s="81" t="str">
        <f>Translation!B238</f>
        <v>Average</v>
      </c>
      <c r="R2" s="81" t="str">
        <f>Translation!B257</f>
        <v>Min</v>
      </c>
      <c r="S2" s="81" t="str">
        <f>Translation!B249</f>
        <v>Max</v>
      </c>
      <c r="T2" s="81" t="str">
        <f>IF(FixtureData!$B$23="IES",Translation!B175,Translation!B454)</f>
        <v>Uniformity Ratio (Lavg/Lmin)</v>
      </c>
      <c r="U2" s="81" t="str">
        <f>IF(FixtureData!$B$23="IES",Translation!B176,Translation!B455)</f>
        <v>Uniformity Ratio (Lmax/Lmin)</v>
      </c>
      <c r="V2" s="26" t="str">
        <f>Translation!B293</f>
        <v>Target - Average Luminance</v>
      </c>
      <c r="W2" s="26" t="str">
        <f>IF(FixtureData!$B$23="IES",Translation!B294,Translation!B459)</f>
        <v>Target - Uniformity (average/minimum)</v>
      </c>
      <c r="X2" s="26" t="str">
        <f>IF(FixtureData!$B$23="IES",Translation!B295,Translation!B460)</f>
        <v>Target - Uniformity (maximum/minimum)</v>
      </c>
      <c r="Y2" s="26" t="s">
        <v>208</v>
      </c>
      <c r="Z2" s="78" t="str">
        <f>Translation!B373</f>
        <v>Total Installation Cost</v>
      </c>
      <c r="AA2" s="78" t="str">
        <f>Translation!B374</f>
        <v>Total Annual Cost</v>
      </c>
      <c r="AB2" s="78" t="str">
        <f>Translation!B375</f>
        <v>Installation Cost Difference (to baseline)</v>
      </c>
      <c r="AC2" s="78" t="str">
        <f>Translation!B376</f>
        <v>Annual Cost Savings (to baseline)</v>
      </c>
      <c r="AD2" s="335" t="str">
        <f>Translation!B372</f>
        <v>Simple Payback</v>
      </c>
      <c r="AE2" s="78" t="str">
        <f>Translation!$B$378&amp;0</f>
        <v>Year0</v>
      </c>
      <c r="AF2" s="78" t="str">
        <f>Translation!$B$378&amp;1</f>
        <v>Year1</v>
      </c>
      <c r="AG2" s="78" t="str">
        <f>Translation!$B$378&amp;2</f>
        <v>Year2</v>
      </c>
      <c r="AH2" s="78" t="str">
        <f>Translation!$B$378&amp;3</f>
        <v>Year3</v>
      </c>
      <c r="AI2" s="78" t="str">
        <f>Translation!$B$378&amp;4</f>
        <v>Year4</v>
      </c>
      <c r="AJ2" s="78" t="str">
        <f>Translation!$B$378&amp;5</f>
        <v>Year5</v>
      </c>
      <c r="AK2" s="78" t="str">
        <f>Translation!$B$378&amp;6</f>
        <v>Year6</v>
      </c>
      <c r="AL2" s="78" t="str">
        <f>Translation!$B$378&amp;7</f>
        <v>Year7</v>
      </c>
      <c r="AM2" s="78" t="str">
        <f>Translation!$B$378&amp;8</f>
        <v>Year8</v>
      </c>
      <c r="AN2" s="78" t="str">
        <f>Translation!$B$378&amp;9</f>
        <v>Year9</v>
      </c>
      <c r="AO2" s="78" t="str">
        <f>Translation!$B$378&amp;10</f>
        <v>Year10</v>
      </c>
      <c r="AP2" s="78" t="str">
        <f>Translation!$B$378&amp;11</f>
        <v>Year11</v>
      </c>
      <c r="AQ2" s="78" t="str">
        <f>Translation!$B$378&amp;12</f>
        <v>Year12</v>
      </c>
      <c r="AR2" s="78" t="str">
        <f>Translation!$B$378&amp;13</f>
        <v>Year13</v>
      </c>
      <c r="AS2" s="78" t="str">
        <f>Translation!$B$378&amp;14</f>
        <v>Year14</v>
      </c>
      <c r="AT2" s="78" t="str">
        <f>Translation!$B$378&amp;15</f>
        <v>Year15</v>
      </c>
      <c r="AU2" s="78" t="str">
        <f>Translation!$B$378&amp;16</f>
        <v>Year16</v>
      </c>
      <c r="AV2" s="78" t="str">
        <f>Translation!$B$378&amp;17</f>
        <v>Year17</v>
      </c>
      <c r="AW2" s="78" t="str">
        <f>Translation!$B$378&amp;18</f>
        <v>Year18</v>
      </c>
      <c r="AX2" s="78" t="str">
        <f>Translation!$B$378&amp;19</f>
        <v>Year19</v>
      </c>
      <c r="AY2" s="78" t="str">
        <f>Translation!$B$378&amp;20</f>
        <v>Year20</v>
      </c>
      <c r="AZ2" s="496" t="str">
        <f>AF2</f>
        <v>Year1</v>
      </c>
      <c r="BA2" s="496" t="str">
        <f t="shared" ref="BA2:BS2" si="0">AG2</f>
        <v>Year2</v>
      </c>
      <c r="BB2" s="496" t="str">
        <f t="shared" si="0"/>
        <v>Year3</v>
      </c>
      <c r="BC2" s="496" t="str">
        <f t="shared" si="0"/>
        <v>Year4</v>
      </c>
      <c r="BD2" s="496" t="str">
        <f t="shared" si="0"/>
        <v>Year5</v>
      </c>
      <c r="BE2" s="496" t="str">
        <f t="shared" si="0"/>
        <v>Year6</v>
      </c>
      <c r="BF2" s="496" t="str">
        <f t="shared" si="0"/>
        <v>Year7</v>
      </c>
      <c r="BG2" s="496" t="str">
        <f t="shared" si="0"/>
        <v>Year8</v>
      </c>
      <c r="BH2" s="496" t="str">
        <f t="shared" si="0"/>
        <v>Year9</v>
      </c>
      <c r="BI2" s="496" t="str">
        <f t="shared" si="0"/>
        <v>Year10</v>
      </c>
      <c r="BJ2" s="496" t="str">
        <f t="shared" si="0"/>
        <v>Year11</v>
      </c>
      <c r="BK2" s="496" t="str">
        <f t="shared" si="0"/>
        <v>Year12</v>
      </c>
      <c r="BL2" s="496" t="str">
        <f t="shared" si="0"/>
        <v>Year13</v>
      </c>
      <c r="BM2" s="496" t="str">
        <f t="shared" si="0"/>
        <v>Year14</v>
      </c>
      <c r="BN2" s="496" t="str">
        <f t="shared" si="0"/>
        <v>Year15</v>
      </c>
      <c r="BO2" s="496" t="str">
        <f t="shared" si="0"/>
        <v>Year16</v>
      </c>
      <c r="BP2" s="496" t="str">
        <f t="shared" si="0"/>
        <v>Year17</v>
      </c>
      <c r="BQ2" s="496" t="str">
        <f t="shared" si="0"/>
        <v>Year18</v>
      </c>
      <c r="BR2" s="496" t="str">
        <f t="shared" si="0"/>
        <v>Year19</v>
      </c>
      <c r="BS2" s="496" t="str">
        <f t="shared" si="0"/>
        <v>Year20</v>
      </c>
      <c r="BT2" s="122" t="str">
        <f>Translation!B128</f>
        <v>Fixtures/km</v>
      </c>
      <c r="BU2" s="122" t="str">
        <f>Translation!B114</f>
        <v>Number of Lanes</v>
      </c>
      <c r="BV2" s="122" t="str">
        <f>Translation!B261</f>
        <v>Lane Width</v>
      </c>
      <c r="BW2" s="122"/>
      <c r="BX2" s="122" t="str">
        <f>Translation!B129</f>
        <v>Median Width</v>
      </c>
      <c r="BY2" s="122" t="str">
        <f>Translation!B116</f>
        <v>Pole Placement</v>
      </c>
      <c r="BZ2" s="122" t="str">
        <f>Translation!B131</f>
        <v>Luminaire Mounting Height</v>
      </c>
      <c r="CA2" s="122" t="str">
        <f>Translation!B264</f>
        <v>Pole Spacing</v>
      </c>
      <c r="CB2" s="122" t="str">
        <f>Translation!B298</f>
        <v>Pole Setback</v>
      </c>
      <c r="CC2" s="122" t="str">
        <f>Translation!B127</f>
        <v>Arm length</v>
      </c>
      <c r="CD2" s="122" t="str">
        <f>Translation!B263</f>
        <v>Number of Points in Grid</v>
      </c>
      <c r="CE2" s="122" t="s">
        <v>1053</v>
      </c>
    </row>
    <row r="3" spans="1:83" ht="21" customHeight="1">
      <c r="A3" s="29"/>
      <c r="B3" s="27"/>
      <c r="C3" s="27" t="str">
        <f ca="1">FxLib_Selectedfixture</f>
        <v>ATB2_60B_SINGLE</v>
      </c>
      <c r="D3" s="27" t="str">
        <f ca="1">FixtureData!B9</f>
        <v>LED</v>
      </c>
      <c r="E3" s="27">
        <f ca="1">FixtureData!G6</f>
        <v>134</v>
      </c>
      <c r="F3" s="89">
        <f ca="1">FixtureData!I6</f>
        <v>0</v>
      </c>
      <c r="G3" s="89">
        <f ca="1">FixtureData!J6</f>
        <v>0</v>
      </c>
      <c r="H3" s="384">
        <f>'Illuminance Calcs'!$C$4</f>
        <v>13.672274214442398</v>
      </c>
      <c r="I3" s="384">
        <f>'Illuminance Calcs'!$C$5</f>
        <v>8.1894527102970009</v>
      </c>
      <c r="J3" s="384">
        <f>'Illuminance Calcs'!$C$6</f>
        <v>24.499505540348149</v>
      </c>
      <c r="K3" s="384">
        <f>'Illuminance Calcs'!$C$7</f>
        <v>1.6694979137313506</v>
      </c>
      <c r="L3" s="306">
        <f>IF(FixtureData!$B$23="IES",'Lighting Standards'!$D$12,'Lighting Standards'!$H$12)</f>
        <v>6</v>
      </c>
      <c r="M3" s="384">
        <f>IF(FixtureData!$B$23="IES",'Lighting Standards'!$D$13,'Lighting Standards'!$H$13)</f>
        <v>3</v>
      </c>
      <c r="N3" s="82"/>
      <c r="O3" s="82"/>
      <c r="P3" s="28">
        <f>IF(iescieGraphChoice="IES",IF(AND(H3&gt;L3,K3&lt;M3),1,0),IF(AND(H3&gt;L3,K3&gt;M3),1,0))</f>
        <v>1</v>
      </c>
      <c r="Q3" s="82">
        <f>'Luminance Calcs'!$C$4</f>
        <v>1.2096255981326247</v>
      </c>
      <c r="R3" s="384">
        <f>'Luminance Calcs'!$C$5</f>
        <v>0.45485820945619898</v>
      </c>
      <c r="S3" s="384">
        <f>'Luminance Calcs'!$C$6</f>
        <v>2.4094435538580958</v>
      </c>
      <c r="T3" s="384">
        <f>'Luminance Calcs'!$C$7</f>
        <v>2.6593465237854672</v>
      </c>
      <c r="U3" s="384">
        <f>'Luminance Calcs'!$C$8</f>
        <v>5.2971310702266559</v>
      </c>
      <c r="V3" s="28">
        <f>IF(FixtureData!$B$23="IES",'Lighting Standards'!$D$19,'Lighting Standards'!$H$19)</f>
        <v>0</v>
      </c>
      <c r="W3" s="29">
        <f>IF(FixtureData!$B$23="IES",'Lighting Standards'!$D$20,'Lighting Standards'!$H$20)</f>
        <v>0</v>
      </c>
      <c r="X3" s="29">
        <f>IF(FixtureData!$B$23="IES",'Lighting Standards'!$D$21,'Lighting Standards'!$H$21)</f>
        <v>0</v>
      </c>
      <c r="Y3" s="28">
        <f>IF(iescieGraphChoice="IES",IF(AND(Q3&gt;V3,T3&lt;W3,U3&lt;X3),1,0),IF(AND(Q3&gt;V3,T3&gt;W3,U3&gt;X3),1,0))</f>
        <v>0</v>
      </c>
      <c r="Z3" s="672">
        <f ca="1">CostCalcs!C46</f>
        <v>600</v>
      </c>
      <c r="AA3" s="672">
        <f ca="1">CostCalcs!C47</f>
        <v>25</v>
      </c>
      <c r="AB3" s="673"/>
      <c r="AC3" s="673"/>
      <c r="AD3" s="673"/>
      <c r="AE3" s="672">
        <f ca="1">CostCalcs!I23</f>
        <v>600</v>
      </c>
      <c r="AF3" s="672">
        <f ca="1">CostCalcs!I24</f>
        <v>625.5</v>
      </c>
      <c r="AG3" s="672">
        <f ca="1">CostCalcs!I25</f>
        <v>651.51</v>
      </c>
      <c r="AH3" s="672">
        <f ca="1">CostCalcs!I26</f>
        <v>678.04020000000003</v>
      </c>
      <c r="AI3" s="672">
        <f ca="1">CostCalcs!I27</f>
        <v>705.10100399999999</v>
      </c>
      <c r="AJ3" s="672">
        <f ca="1">CostCalcs!I28</f>
        <v>732.70302407999998</v>
      </c>
      <c r="AK3" s="672">
        <f ca="1">CostCalcs!I29</f>
        <v>760.8570845616</v>
      </c>
      <c r="AL3" s="672">
        <f ca="1">CostCalcs!I30</f>
        <v>789.57422625283198</v>
      </c>
      <c r="AM3" s="672">
        <f ca="1">CostCalcs!I31</f>
        <v>818.86571077788858</v>
      </c>
      <c r="AN3" s="672">
        <f ca="1">CostCalcs!I32</f>
        <v>848.7430249934464</v>
      </c>
      <c r="AO3" s="672">
        <f ca="1">CostCalcs!I33</f>
        <v>879.21788549331529</v>
      </c>
      <c r="AP3" s="672">
        <f ca="1">CostCalcs!I34</f>
        <v>910.30224320318155</v>
      </c>
      <c r="AQ3" s="672">
        <f ca="1">CostCalcs!I35</f>
        <v>942.00828806724519</v>
      </c>
      <c r="AR3" s="672">
        <f ca="1">CostCalcs!I36</f>
        <v>974.3484538285901</v>
      </c>
      <c r="AS3" s="672">
        <f ca="1">CostCalcs!I37</f>
        <v>1007.3354229051619</v>
      </c>
      <c r="AT3" s="672">
        <f ca="1">CostCalcs!I38</f>
        <v>1040.9821313632651</v>
      </c>
      <c r="AU3" s="672">
        <f ca="1">CostCalcs!I39</f>
        <v>1075.3017739905304</v>
      </c>
      <c r="AV3" s="672">
        <f ca="1">CostCalcs!I40</f>
        <v>1110.307809470341</v>
      </c>
      <c r="AW3" s="672">
        <f ca="1">CostCalcs!I41</f>
        <v>1146.0139656597478</v>
      </c>
      <c r="AX3" s="672">
        <f ca="1">CostCalcs!I42</f>
        <v>1182.4342449729427</v>
      </c>
      <c r="AY3" s="672">
        <f ca="1">CostCalcs!I43</f>
        <v>1219.5829298724016</v>
      </c>
      <c r="AZ3" s="497"/>
      <c r="BA3" s="497"/>
      <c r="BB3" s="497"/>
      <c r="BC3" s="497"/>
      <c r="BD3" s="497"/>
      <c r="BE3" s="497"/>
      <c r="BF3" s="497"/>
      <c r="BG3" s="497"/>
      <c r="BH3" s="497"/>
      <c r="BI3" s="497"/>
      <c r="BJ3" s="497"/>
      <c r="BK3" s="497"/>
      <c r="BL3" s="497"/>
      <c r="BM3" s="497"/>
      <c r="BN3" s="497"/>
      <c r="BO3" s="497"/>
      <c r="BP3" s="497"/>
      <c r="BQ3" s="497"/>
      <c r="BR3" s="497"/>
      <c r="BS3" s="497"/>
      <c r="BT3" s="85">
        <f>IF(FixtureData!A6="Baseline",'Road Geometry'!C51,IF(FixtureData!A6="Upgrade",'Road Geometry'!C77,""))</f>
        <v>28.571428571428573</v>
      </c>
      <c r="BU3" s="27">
        <f>IF(FixtureData!A6="Baseline",'Road Geometry'!C10,IF(FixtureData!A6="Upgrade",'Road Geometry'!D10,""))</f>
        <v>6</v>
      </c>
      <c r="BV3" s="27">
        <f>IF(FixtureData!A6="Baseline",'Road Geometry'!C11,IF(FixtureData!A6="Upgrade",'Road Geometry'!D11,""))</f>
        <v>4</v>
      </c>
      <c r="BW3" s="27"/>
      <c r="BX3" s="27">
        <f>IF(FixtureData!A6="Baseline",'Road Geometry'!C12,IF(FixtureData!A6="Upgrade",'Road Geometry'!D12,""))</f>
        <v>2</v>
      </c>
      <c r="BY3" s="27" t="str">
        <f>IF(FixtureData!A6="Baseline",'Road Geometry'!C16,IF(FixtureData!A6="Upgrade",'Road Geometry'!D16,""))</f>
        <v>Median mounted</v>
      </c>
      <c r="BZ3" s="27">
        <f>IF(FixtureData!A6="Baseline",'Road Geometry'!C17,IF(FixtureData!A6="Upgrade",'Road Geometry'!D17,""))</f>
        <v>10</v>
      </c>
      <c r="CA3" s="27">
        <f>IF(FixtureData!A6="Baseline",'Road Geometry'!C18,IF(FixtureData!A6="Upgrade",'Road Geometry'!D18,""))</f>
        <v>35</v>
      </c>
      <c r="CB3" s="27">
        <f>IF(FixtureData!A6="Baseline",'Road Geometry'!C19,IF(FixtureData!A6="Upgrade",'Road Geometry'!D19,""))</f>
        <v>0</v>
      </c>
      <c r="CC3" s="27">
        <f>IF(FixtureData!A6="Baseline",'Road Geometry'!C20,IF(FixtureData!A6="Upgrade",'Road Geometry'!D20,""))</f>
        <v>2</v>
      </c>
      <c r="CD3" s="27"/>
      <c r="CE3" s="306">
        <f ca="1">IF(FixtureData!A6="Baseline",FixtureData!H18,IF(FixtureData!A6="Upgrade",FixtureData!H19,""))</f>
        <v>0.66</v>
      </c>
    </row>
    <row r="4" spans="1:83" s="310" customFormat="1" ht="27.75" customHeight="1">
      <c r="B4" s="310" t="s">
        <v>22</v>
      </c>
      <c r="C4" s="310" t="s">
        <v>3359</v>
      </c>
      <c r="D4" s="310" t="s">
        <v>65</v>
      </c>
      <c r="E4" s="310">
        <v>134</v>
      </c>
      <c r="F4" s="311">
        <v>0</v>
      </c>
      <c r="G4" s="311">
        <v>0</v>
      </c>
      <c r="H4" s="396">
        <v>25.462663990094374</v>
      </c>
      <c r="I4" s="396">
        <v>13.557567158579584</v>
      </c>
      <c r="J4" s="396">
        <v>54.697823628757327</v>
      </c>
      <c r="K4" s="396">
        <v>1.8781145387121267</v>
      </c>
      <c r="L4" s="397">
        <v>6</v>
      </c>
      <c r="M4" s="396">
        <v>3</v>
      </c>
      <c r="N4" s="312"/>
      <c r="O4" s="312"/>
      <c r="P4" s="310">
        <v>1</v>
      </c>
      <c r="Q4" s="312">
        <v>1.7968786501053879</v>
      </c>
      <c r="R4" s="312">
        <v>0.66435982931229676</v>
      </c>
      <c r="S4" s="312">
        <v>4.2479383034357658</v>
      </c>
      <c r="T4" s="312">
        <v>2.7046768495401099</v>
      </c>
      <c r="U4" s="312">
        <v>6.3940324444856378</v>
      </c>
      <c r="V4" s="310">
        <v>0</v>
      </c>
      <c r="W4" s="310">
        <v>0</v>
      </c>
      <c r="X4" s="310">
        <v>0</v>
      </c>
      <c r="Y4" s="310">
        <v>0</v>
      </c>
      <c r="Z4" s="688">
        <v>0</v>
      </c>
      <c r="AA4" s="688">
        <v>25</v>
      </c>
      <c r="AB4" s="674"/>
      <c r="AC4" s="674"/>
      <c r="AD4" s="674"/>
      <c r="AE4" s="688">
        <v>0</v>
      </c>
      <c r="AF4" s="688">
        <v>25.5</v>
      </c>
      <c r="AG4" s="688">
        <v>51.51</v>
      </c>
      <c r="AH4" s="688">
        <v>78.040000000000006</v>
      </c>
      <c r="AI4" s="688">
        <v>105.1</v>
      </c>
      <c r="AJ4" s="688">
        <v>132.69999999999999</v>
      </c>
      <c r="AK4" s="688">
        <v>160.86000000000001</v>
      </c>
      <c r="AL4" s="688">
        <v>189.57</v>
      </c>
      <c r="AM4" s="688">
        <v>218.87</v>
      </c>
      <c r="AN4" s="688">
        <v>248.74</v>
      </c>
      <c r="AO4" s="688">
        <v>279.22000000000003</v>
      </c>
      <c r="AP4" s="688">
        <v>310.3</v>
      </c>
      <c r="AQ4" s="688">
        <v>342.01</v>
      </c>
      <c r="AR4" s="688">
        <v>374.35</v>
      </c>
      <c r="AS4" s="688">
        <v>407.34</v>
      </c>
      <c r="AT4" s="688">
        <v>440.98</v>
      </c>
      <c r="AU4" s="688">
        <v>475.3</v>
      </c>
      <c r="AV4" s="688">
        <v>510.31</v>
      </c>
      <c r="AW4" s="688">
        <v>546.01</v>
      </c>
      <c r="AX4" s="688">
        <v>582.42999999999995</v>
      </c>
      <c r="AY4" s="688">
        <v>619.58000000000004</v>
      </c>
      <c r="AZ4" s="498"/>
      <c r="BA4" s="498"/>
      <c r="BB4" s="498"/>
      <c r="BC4" s="498"/>
      <c r="BD4" s="498"/>
      <c r="BE4" s="498"/>
      <c r="BF4" s="498"/>
      <c r="BG4" s="498"/>
      <c r="BH4" s="498"/>
      <c r="BI4" s="498"/>
      <c r="BJ4" s="498"/>
      <c r="BK4" s="498"/>
      <c r="BL4" s="498"/>
      <c r="BM4" s="498"/>
      <c r="BN4" s="498"/>
      <c r="BO4" s="498"/>
      <c r="BP4" s="498"/>
      <c r="BQ4" s="498"/>
      <c r="BR4" s="498"/>
      <c r="BS4" s="498"/>
      <c r="BT4" s="313">
        <v>28.571428571428573</v>
      </c>
      <c r="BU4" s="310">
        <v>6</v>
      </c>
      <c r="BV4" s="310">
        <v>4</v>
      </c>
      <c r="BX4" s="310">
        <v>2</v>
      </c>
      <c r="BY4" s="310" t="s">
        <v>1183</v>
      </c>
      <c r="BZ4" s="310">
        <v>10</v>
      </c>
      <c r="CA4" s="310">
        <v>35</v>
      </c>
      <c r="CB4" s="310">
        <v>0</v>
      </c>
      <c r="CC4" s="310">
        <v>2</v>
      </c>
      <c r="CE4" s="310">
        <v>0.66</v>
      </c>
    </row>
    <row r="5" spans="1:83">
      <c r="B5" t="s">
        <v>1994</v>
      </c>
      <c r="C5" t="s">
        <v>3359</v>
      </c>
      <c r="D5" t="s">
        <v>65</v>
      </c>
      <c r="E5">
        <v>134</v>
      </c>
      <c r="F5" s="90">
        <v>0</v>
      </c>
      <c r="G5" s="90">
        <v>0</v>
      </c>
      <c r="H5" s="398">
        <v>25.462663990094374</v>
      </c>
      <c r="I5" s="398">
        <v>13.557567158579584</v>
      </c>
      <c r="J5" s="398">
        <v>54.697823628757327</v>
      </c>
      <c r="K5" s="398">
        <v>1.8781145387121267</v>
      </c>
      <c r="L5" s="108">
        <v>6</v>
      </c>
      <c r="M5" s="398">
        <v>3</v>
      </c>
      <c r="P5">
        <v>1</v>
      </c>
      <c r="Q5" s="83">
        <v>1.7968786501053879</v>
      </c>
      <c r="R5" s="83">
        <v>0.66435982931229676</v>
      </c>
      <c r="S5" s="341">
        <v>4.2479383034357658</v>
      </c>
      <c r="T5" s="83">
        <v>2.7046768495401099</v>
      </c>
      <c r="U5" s="341">
        <v>6.3940324444856378</v>
      </c>
      <c r="V5">
        <v>0</v>
      </c>
      <c r="W5">
        <v>0</v>
      </c>
      <c r="X5">
        <v>0</v>
      </c>
      <c r="Y5">
        <v>0</v>
      </c>
      <c r="Z5" s="689">
        <v>600</v>
      </c>
      <c r="AA5" s="689">
        <v>25</v>
      </c>
      <c r="AB5" s="689">
        <v>600</v>
      </c>
      <c r="AC5" s="689">
        <v>0</v>
      </c>
      <c r="AD5" s="675">
        <v>0</v>
      </c>
      <c r="AE5" s="689">
        <v>600</v>
      </c>
      <c r="AF5" s="689">
        <v>625.5</v>
      </c>
      <c r="AG5" s="689">
        <v>651.51</v>
      </c>
      <c r="AH5" s="689">
        <v>678.04</v>
      </c>
      <c r="AI5" s="689">
        <v>705.1</v>
      </c>
      <c r="AJ5" s="689">
        <v>732.7</v>
      </c>
      <c r="AK5" s="689">
        <v>760.86</v>
      </c>
      <c r="AL5" s="689">
        <v>789.57</v>
      </c>
      <c r="AM5" s="689">
        <v>818.87</v>
      </c>
      <c r="AN5" s="689">
        <v>848.74</v>
      </c>
      <c r="AO5" s="689">
        <v>879.22</v>
      </c>
      <c r="AP5" s="689">
        <v>910.3</v>
      </c>
      <c r="AQ5" s="689">
        <v>942.01</v>
      </c>
      <c r="AR5" s="689">
        <v>974.35</v>
      </c>
      <c r="AS5" s="689">
        <v>1007.34</v>
      </c>
      <c r="AT5" s="689">
        <v>1040.98</v>
      </c>
      <c r="AU5" s="689">
        <v>1075.3</v>
      </c>
      <c r="AV5" s="689">
        <v>1110.31</v>
      </c>
      <c r="AW5" s="689">
        <v>1146.01</v>
      </c>
      <c r="AX5" s="689">
        <v>1182.43</v>
      </c>
      <c r="AY5" s="689">
        <v>1219.58</v>
      </c>
      <c r="AZ5" s="499" t="e">
        <v>#NUM!</v>
      </c>
      <c r="BA5" s="499" t="e">
        <v>#NUM!</v>
      </c>
      <c r="BB5" s="499" t="e">
        <v>#NUM!</v>
      </c>
      <c r="BC5" s="499" t="e">
        <v>#NUM!</v>
      </c>
      <c r="BD5" s="499" t="e">
        <v>#NUM!</v>
      </c>
      <c r="BE5" s="499" t="e">
        <v>#NUM!</v>
      </c>
      <c r="BF5" s="499" t="e">
        <v>#NUM!</v>
      </c>
      <c r="BG5" s="499" t="e">
        <v>#NUM!</v>
      </c>
      <c r="BH5" s="499" t="e">
        <v>#NUM!</v>
      </c>
      <c r="BI5" s="499" t="e">
        <v>#NUM!</v>
      </c>
      <c r="BJ5" s="499" t="e">
        <v>#NUM!</v>
      </c>
      <c r="BK5" s="499" t="e">
        <v>#NUM!</v>
      </c>
      <c r="BL5" s="499" t="e">
        <v>#NUM!</v>
      </c>
      <c r="BM5" s="499" t="e">
        <v>#NUM!</v>
      </c>
      <c r="BN5" s="499" t="e">
        <v>#NUM!</v>
      </c>
      <c r="BO5" s="499" t="e">
        <v>#NUM!</v>
      </c>
      <c r="BP5" s="499" t="e">
        <v>#NUM!</v>
      </c>
      <c r="BQ5" s="499" t="e">
        <v>#NUM!</v>
      </c>
      <c r="BR5" s="499" t="e">
        <v>#NUM!</v>
      </c>
      <c r="BS5" s="499" t="e">
        <v>#NUM!</v>
      </c>
      <c r="BT5" s="86">
        <v>28.571428571428573</v>
      </c>
      <c r="BU5">
        <v>6</v>
      </c>
      <c r="BV5">
        <v>4</v>
      </c>
      <c r="BX5">
        <v>2</v>
      </c>
      <c r="BY5" t="s">
        <v>1183</v>
      </c>
      <c r="BZ5">
        <v>10</v>
      </c>
      <c r="CA5">
        <v>35</v>
      </c>
      <c r="CB5">
        <v>0</v>
      </c>
      <c r="CC5">
        <v>2</v>
      </c>
      <c r="CE5">
        <v>0.66</v>
      </c>
    </row>
    <row r="6" spans="1:83">
      <c r="B6" t="s">
        <v>3343</v>
      </c>
      <c r="C6" t="s">
        <v>3383</v>
      </c>
      <c r="D6" t="s">
        <v>65</v>
      </c>
      <c r="E6">
        <v>134</v>
      </c>
      <c r="F6" s="90">
        <v>0</v>
      </c>
      <c r="G6" s="90">
        <v>0</v>
      </c>
      <c r="H6" s="398">
        <v>13.672274214442398</v>
      </c>
      <c r="I6" s="398">
        <v>8.1894527102970009</v>
      </c>
      <c r="J6" s="398">
        <v>24.499505540348149</v>
      </c>
      <c r="K6" s="398">
        <v>1.6694979137313506</v>
      </c>
      <c r="L6" s="108">
        <v>6</v>
      </c>
      <c r="M6" s="398">
        <v>3</v>
      </c>
      <c r="P6">
        <v>1</v>
      </c>
      <c r="Q6" s="83">
        <v>1.2096255981326247</v>
      </c>
      <c r="R6" s="83">
        <v>0.45485820945619898</v>
      </c>
      <c r="S6" s="83">
        <v>2.4094435538580958</v>
      </c>
      <c r="T6" s="83">
        <v>2.6593465237854672</v>
      </c>
      <c r="U6" s="341">
        <v>5.2971310702266559</v>
      </c>
      <c r="V6">
        <v>0</v>
      </c>
      <c r="W6">
        <v>0</v>
      </c>
      <c r="X6">
        <v>0</v>
      </c>
      <c r="Y6">
        <v>0</v>
      </c>
      <c r="Z6" s="80">
        <v>600</v>
      </c>
      <c r="AA6" s="80">
        <v>25</v>
      </c>
      <c r="AB6" s="80">
        <v>600</v>
      </c>
      <c r="AC6" s="80">
        <v>0</v>
      </c>
      <c r="AD6" s="337">
        <v>0</v>
      </c>
      <c r="AE6" s="80">
        <v>600</v>
      </c>
      <c r="AF6" s="80">
        <v>625.5</v>
      </c>
      <c r="AG6" s="80">
        <v>651.51</v>
      </c>
      <c r="AH6" s="80">
        <v>678.04</v>
      </c>
      <c r="AI6" s="80">
        <v>705.1</v>
      </c>
      <c r="AJ6" s="80">
        <v>732.7</v>
      </c>
      <c r="AK6" s="80">
        <v>760.86</v>
      </c>
      <c r="AL6" s="80">
        <v>789.57</v>
      </c>
      <c r="AM6" s="80">
        <v>818.87</v>
      </c>
      <c r="AN6" s="80">
        <v>848.74</v>
      </c>
      <c r="AO6" s="80">
        <v>879.22</v>
      </c>
      <c r="AP6" s="80">
        <v>910.3</v>
      </c>
      <c r="AQ6" s="80">
        <v>942.01</v>
      </c>
      <c r="AR6" s="80">
        <v>974.35</v>
      </c>
      <c r="AS6" s="80">
        <v>1007.34</v>
      </c>
      <c r="AT6" s="80">
        <v>1040.98</v>
      </c>
      <c r="AU6" s="80">
        <v>1075.3</v>
      </c>
      <c r="AV6" s="80">
        <v>1110.31</v>
      </c>
      <c r="AW6" s="80">
        <v>1146.01</v>
      </c>
      <c r="AX6" s="80">
        <v>1182.43</v>
      </c>
      <c r="AY6" s="80">
        <v>1219.58</v>
      </c>
      <c r="AZ6" s="499" t="e">
        <v>#NUM!</v>
      </c>
      <c r="BA6" s="499" t="e">
        <v>#NUM!</v>
      </c>
      <c r="BB6" s="499" t="e">
        <v>#NUM!</v>
      </c>
      <c r="BC6" s="499" t="e">
        <v>#NUM!</v>
      </c>
      <c r="BD6" s="499" t="e">
        <v>#NUM!</v>
      </c>
      <c r="BE6" s="499" t="e">
        <v>#NUM!</v>
      </c>
      <c r="BF6" s="499" t="e">
        <v>#NUM!</v>
      </c>
      <c r="BG6" s="499" t="e">
        <v>#NUM!</v>
      </c>
      <c r="BH6" s="499" t="e">
        <v>#NUM!</v>
      </c>
      <c r="BI6" s="499" t="e">
        <v>#NUM!</v>
      </c>
      <c r="BJ6" s="499" t="e">
        <v>#NUM!</v>
      </c>
      <c r="BK6" s="499" t="e">
        <v>#NUM!</v>
      </c>
      <c r="BL6" s="499" t="e">
        <v>#NUM!</v>
      </c>
      <c r="BM6" s="499" t="e">
        <v>#NUM!</v>
      </c>
      <c r="BN6" s="499" t="e">
        <v>#NUM!</v>
      </c>
      <c r="BO6" s="499" t="e">
        <v>#NUM!</v>
      </c>
      <c r="BP6" s="499" t="e">
        <v>#NUM!</v>
      </c>
      <c r="BQ6" s="499" t="e">
        <v>#NUM!</v>
      </c>
      <c r="BR6" s="499" t="e">
        <v>#NUM!</v>
      </c>
      <c r="BS6" s="499" t="e">
        <v>#NUM!</v>
      </c>
      <c r="BT6" s="86">
        <v>28.571428571428573</v>
      </c>
      <c r="BU6">
        <v>6</v>
      </c>
      <c r="BV6">
        <v>4</v>
      </c>
      <c r="BX6">
        <v>2</v>
      </c>
      <c r="BY6" t="s">
        <v>1183</v>
      </c>
      <c r="BZ6">
        <v>10</v>
      </c>
      <c r="CA6">
        <v>35</v>
      </c>
      <c r="CB6">
        <v>0</v>
      </c>
      <c r="CC6">
        <v>2</v>
      </c>
      <c r="CE6">
        <v>0.66</v>
      </c>
    </row>
    <row r="7" spans="1:83">
      <c r="X7" s="366"/>
      <c r="Z7" s="80"/>
      <c r="AA7" s="80"/>
      <c r="AB7" s="80"/>
      <c r="AC7" s="80"/>
      <c r="AE7" s="80"/>
    </row>
    <row r="8" spans="1:83">
      <c r="X8" s="356"/>
      <c r="Z8" s="80"/>
      <c r="AA8" s="80"/>
      <c r="AB8" s="80"/>
      <c r="AC8" s="80"/>
      <c r="AD8" s="336"/>
      <c r="AE8" s="80"/>
    </row>
    <row r="9" spans="1:83">
      <c r="Z9" s="80"/>
      <c r="AA9" s="80"/>
      <c r="AB9" s="80"/>
      <c r="AC9" s="80"/>
      <c r="AD9" s="336"/>
      <c r="AE9" s="80"/>
    </row>
    <row r="10" spans="1:83">
      <c r="X10" s="366"/>
      <c r="Z10" s="80"/>
      <c r="AA10" s="80"/>
      <c r="AB10" s="80"/>
      <c r="AC10" s="80"/>
      <c r="AE10" s="80"/>
    </row>
    <row r="11" spans="1:83">
      <c r="X11" s="366"/>
      <c r="Z11" s="80"/>
      <c r="AA11" s="80"/>
      <c r="AB11" s="80"/>
      <c r="AC11" s="80"/>
      <c r="AE11" s="80"/>
    </row>
    <row r="12" spans="1:83">
      <c r="X12" s="356"/>
      <c r="Z12" s="80"/>
      <c r="AA12" s="80"/>
      <c r="AB12" s="80"/>
      <c r="AC12" s="80"/>
      <c r="AE12" s="80"/>
    </row>
    <row r="13" spans="1:83">
      <c r="X13" s="356"/>
      <c r="Z13" s="80"/>
      <c r="AA13" s="80"/>
      <c r="AB13" s="80"/>
      <c r="AC13" s="80"/>
      <c r="AD13" s="336"/>
      <c r="AE13" s="80"/>
    </row>
    <row r="14" spans="1:83">
      <c r="Z14" s="80"/>
      <c r="AA14" s="80"/>
      <c r="AB14" s="80"/>
      <c r="AC14" s="80"/>
      <c r="AE14" s="80"/>
    </row>
    <row r="15" spans="1:83">
      <c r="Z15" s="80"/>
      <c r="AA15" s="80"/>
      <c r="AB15" s="80"/>
      <c r="AC15" s="80"/>
      <c r="AE15" s="80"/>
    </row>
    <row r="16" spans="1:83">
      <c r="Z16" s="80"/>
      <c r="AA16" s="80"/>
      <c r="AB16" s="80"/>
      <c r="AC16" s="80"/>
      <c r="AE16" s="80"/>
    </row>
    <row r="17" spans="19:31">
      <c r="S17" s="341"/>
      <c r="Z17" s="80"/>
      <c r="AA17" s="80"/>
      <c r="AB17" s="80"/>
      <c r="AC17" s="80"/>
      <c r="AE17" s="80"/>
    </row>
    <row r="18" spans="19:31">
      <c r="Z18" s="80"/>
      <c r="AA18" s="80"/>
      <c r="AB18" s="80"/>
      <c r="AC18" s="80"/>
      <c r="AE18" s="80"/>
    </row>
    <row r="19" spans="19:31">
      <c r="Z19" s="80"/>
      <c r="AA19" s="80"/>
      <c r="AB19" s="80"/>
      <c r="AC19" s="80"/>
      <c r="AD19" s="336"/>
      <c r="AE19" s="80"/>
    </row>
    <row r="20" spans="19:31">
      <c r="Z20" s="80"/>
      <c r="AA20" s="80"/>
      <c r="AB20" s="80"/>
      <c r="AC20" s="80"/>
      <c r="AE20" s="80"/>
    </row>
    <row r="21" spans="19:31">
      <c r="X21" s="366"/>
      <c r="Z21" s="80"/>
      <c r="AA21" s="80"/>
      <c r="AB21" s="80"/>
      <c r="AC21" s="80"/>
      <c r="AD21" s="336"/>
      <c r="AE21" s="80"/>
    </row>
    <row r="22" spans="19:31">
      <c r="Z22" s="80"/>
      <c r="AA22" s="80"/>
      <c r="AB22" s="80"/>
      <c r="AC22" s="80"/>
      <c r="AE22" s="80"/>
    </row>
    <row r="23" spans="19:31">
      <c r="X23" s="366"/>
      <c r="Z23" s="80"/>
      <c r="AA23" s="80"/>
      <c r="AB23" s="80"/>
      <c r="AC23" s="80"/>
      <c r="AD23" s="336"/>
      <c r="AE23" s="80"/>
    </row>
    <row r="24" spans="19:31">
      <c r="X24" s="356"/>
      <c r="Z24" s="80"/>
      <c r="AA24" s="80"/>
      <c r="AB24" s="80"/>
      <c r="AC24" s="80"/>
      <c r="AE24" s="80"/>
    </row>
    <row r="25" spans="19:31">
      <c r="Z25" s="80"/>
      <c r="AA25" s="80"/>
      <c r="AB25" s="80"/>
      <c r="AC25" s="80"/>
      <c r="AE25" s="80"/>
    </row>
    <row r="26" spans="19:31">
      <c r="X26" s="356"/>
      <c r="Z26" s="80"/>
      <c r="AA26" s="80"/>
      <c r="AB26" s="80"/>
      <c r="AC26" s="80"/>
      <c r="AD26" s="336"/>
      <c r="AE26" s="80"/>
    </row>
    <row r="27" spans="19:31">
      <c r="Z27" s="80"/>
      <c r="AA27" s="80"/>
      <c r="AB27" s="80"/>
      <c r="AC27" s="80"/>
      <c r="AD27" s="336"/>
      <c r="AE27" s="80"/>
    </row>
    <row r="28" spans="19:31">
      <c r="S28" s="341"/>
      <c r="Z28" s="80"/>
      <c r="AA28" s="80"/>
      <c r="AB28" s="80"/>
      <c r="AC28" s="80"/>
      <c r="AD28" s="336"/>
      <c r="AE28" s="80"/>
    </row>
    <row r="29" spans="19:31">
      <c r="Z29" s="80"/>
      <c r="AA29" s="80"/>
      <c r="AB29" s="80"/>
      <c r="AC29" s="80"/>
      <c r="AE29" s="80"/>
    </row>
    <row r="30" spans="19:31">
      <c r="Z30" s="80"/>
      <c r="AA30" s="80"/>
      <c r="AB30" s="80"/>
      <c r="AC30" s="80"/>
      <c r="AE30" s="80"/>
    </row>
    <row r="31" spans="19:31">
      <c r="Z31" s="80"/>
      <c r="AA31" s="80"/>
      <c r="AB31" s="80"/>
      <c r="AC31" s="80"/>
      <c r="AE31" s="80"/>
    </row>
    <row r="32" spans="19:31">
      <c r="Z32" s="80"/>
      <c r="AA32" s="80"/>
      <c r="AB32" s="80"/>
      <c r="AC32" s="80"/>
      <c r="AE32" s="80"/>
    </row>
    <row r="33" spans="19:31">
      <c r="Z33" s="80"/>
      <c r="AA33" s="80"/>
      <c r="AB33" s="80"/>
      <c r="AC33" s="80"/>
      <c r="AE33" s="80"/>
    </row>
    <row r="34" spans="19:31">
      <c r="Z34" s="80"/>
      <c r="AA34" s="80"/>
      <c r="AB34" s="80"/>
      <c r="AC34" s="80"/>
      <c r="AD34" s="336"/>
      <c r="AE34" s="80"/>
    </row>
    <row r="35" spans="19:31">
      <c r="Z35" s="80"/>
      <c r="AA35" s="80"/>
      <c r="AB35" s="80"/>
      <c r="AC35" s="80"/>
      <c r="AE35" s="80"/>
    </row>
    <row r="36" spans="19:31">
      <c r="Z36" s="80"/>
      <c r="AA36" s="80"/>
      <c r="AB36" s="80"/>
      <c r="AC36" s="80"/>
      <c r="AE36" s="80"/>
    </row>
    <row r="37" spans="19:31">
      <c r="Z37" s="80"/>
      <c r="AA37" s="80"/>
      <c r="AB37" s="80"/>
      <c r="AC37" s="80"/>
      <c r="AE37" s="80"/>
    </row>
    <row r="38" spans="19:31">
      <c r="Z38" s="80"/>
      <c r="AA38" s="80"/>
      <c r="AB38" s="80"/>
      <c r="AC38" s="80"/>
      <c r="AE38" s="80"/>
    </row>
    <row r="39" spans="19:31">
      <c r="S39" s="341"/>
      <c r="Z39" s="80"/>
      <c r="AA39" s="80"/>
      <c r="AB39" s="80"/>
      <c r="AC39" s="80"/>
      <c r="AE39" s="80"/>
    </row>
    <row r="40" spans="19:31">
      <c r="Z40" s="80"/>
      <c r="AA40" s="80"/>
      <c r="AB40" s="80"/>
      <c r="AC40" s="80"/>
      <c r="AE40" s="80"/>
    </row>
    <row r="41" spans="19:31">
      <c r="Z41" s="80"/>
      <c r="AA41" s="80"/>
      <c r="AB41" s="80"/>
      <c r="AC41" s="80"/>
      <c r="AD41" s="336"/>
      <c r="AE41" s="80"/>
    </row>
    <row r="42" spans="19:31">
      <c r="Z42" s="80"/>
      <c r="AA42" s="80"/>
      <c r="AB42" s="80"/>
      <c r="AC42" s="80"/>
      <c r="AE42" s="80"/>
    </row>
    <row r="43" spans="19:31">
      <c r="Z43" s="80"/>
      <c r="AA43" s="80"/>
      <c r="AB43" s="80"/>
      <c r="AC43" s="80"/>
      <c r="AE43" s="80"/>
    </row>
    <row r="44" spans="19:31">
      <c r="Z44" s="80"/>
      <c r="AA44" s="80"/>
      <c r="AB44" s="80"/>
      <c r="AC44" s="80"/>
      <c r="AE44" s="80"/>
    </row>
    <row r="45" spans="19:31">
      <c r="Z45" s="80"/>
      <c r="AA45" s="80"/>
      <c r="AB45" s="80"/>
      <c r="AC45" s="80"/>
      <c r="AE45" s="80"/>
    </row>
    <row r="46" spans="19:31">
      <c r="Z46" s="80"/>
      <c r="AA46" s="80"/>
      <c r="AB46" s="80"/>
      <c r="AC46" s="80"/>
      <c r="AD46" s="336"/>
      <c r="AE46" s="80"/>
    </row>
    <row r="47" spans="19:31">
      <c r="Z47" s="80"/>
      <c r="AA47" s="80"/>
      <c r="AB47" s="80"/>
      <c r="AC47" s="80"/>
      <c r="AE47" s="80"/>
    </row>
    <row r="48" spans="19:31">
      <c r="Z48" s="80"/>
      <c r="AA48" s="80"/>
      <c r="AB48" s="80"/>
      <c r="AC48" s="80"/>
      <c r="AD48" s="336"/>
      <c r="AE48" s="80"/>
    </row>
    <row r="49" spans="19:31">
      <c r="Z49" s="80"/>
      <c r="AA49" s="80"/>
      <c r="AB49" s="80"/>
      <c r="AC49" s="80"/>
      <c r="AE49" s="80"/>
    </row>
    <row r="50" spans="19:31">
      <c r="S50" s="341"/>
      <c r="Z50" s="80"/>
      <c r="AA50" s="80"/>
      <c r="AB50" s="80"/>
      <c r="AC50" s="80"/>
      <c r="AE50" s="80"/>
    </row>
    <row r="51" spans="19:31">
      <c r="Z51" s="80"/>
      <c r="AA51" s="80"/>
      <c r="AB51" s="80"/>
      <c r="AC51" s="80"/>
      <c r="AE51" s="80"/>
    </row>
    <row r="52" spans="19:31">
      <c r="Z52" s="80"/>
      <c r="AA52" s="80"/>
      <c r="AB52" s="80"/>
      <c r="AC52" s="80"/>
      <c r="AD52" s="336"/>
      <c r="AE52" s="80"/>
    </row>
    <row r="53" spans="19:31">
      <c r="Z53" s="80"/>
      <c r="AA53" s="80"/>
      <c r="AB53" s="80"/>
      <c r="AC53" s="80"/>
      <c r="AE53" s="80"/>
    </row>
    <row r="54" spans="19:31">
      <c r="Z54" s="80"/>
      <c r="AA54" s="80"/>
      <c r="AB54" s="80"/>
      <c r="AC54" s="80"/>
      <c r="AE54" s="80"/>
    </row>
    <row r="55" spans="19:31">
      <c r="Z55" s="80"/>
      <c r="AA55" s="80"/>
      <c r="AB55" s="80"/>
      <c r="AC55" s="80"/>
      <c r="AE55" s="80"/>
    </row>
    <row r="56" spans="19:31">
      <c r="Z56" s="80"/>
      <c r="AA56" s="80"/>
      <c r="AB56" s="80"/>
      <c r="AC56" s="80"/>
      <c r="AE56" s="80"/>
    </row>
    <row r="57" spans="19:31">
      <c r="Z57" s="80"/>
      <c r="AA57" s="80"/>
      <c r="AB57" s="80"/>
      <c r="AC57" s="80"/>
      <c r="AD57" s="336"/>
      <c r="AE57" s="80"/>
    </row>
    <row r="58" spans="19:31">
      <c r="Z58" s="80"/>
      <c r="AA58" s="80"/>
      <c r="AB58" s="80"/>
      <c r="AC58" s="80"/>
      <c r="AE58" s="80"/>
    </row>
    <row r="59" spans="19:31">
      <c r="Z59" s="80"/>
      <c r="AA59" s="80"/>
      <c r="AB59" s="80"/>
      <c r="AC59" s="80"/>
      <c r="AD59" s="336"/>
      <c r="AE59" s="80"/>
    </row>
    <row r="60" spans="19:31">
      <c r="Z60" s="80"/>
      <c r="AA60" s="80"/>
      <c r="AB60" s="80"/>
      <c r="AC60" s="80"/>
      <c r="AE60" s="80"/>
    </row>
    <row r="61" spans="19:31">
      <c r="S61" s="341"/>
      <c r="Z61" s="80"/>
      <c r="AA61" s="80"/>
      <c r="AB61" s="80"/>
      <c r="AC61" s="80"/>
      <c r="AE61" s="80"/>
    </row>
    <row r="62" spans="19:31">
      <c r="Z62" s="80"/>
      <c r="AA62" s="80"/>
      <c r="AB62" s="80"/>
      <c r="AC62" s="80"/>
      <c r="AE62" s="80"/>
    </row>
    <row r="63" spans="19:31">
      <c r="Z63" s="80"/>
      <c r="AA63" s="80"/>
      <c r="AB63" s="80"/>
      <c r="AC63" s="80"/>
      <c r="AD63" s="336"/>
      <c r="AE63" s="80"/>
    </row>
    <row r="64" spans="19:31">
      <c r="Z64" s="80"/>
      <c r="AA64" s="80"/>
      <c r="AB64" s="80"/>
      <c r="AC64" s="80"/>
      <c r="AE64" s="80"/>
    </row>
    <row r="65" spans="19:31">
      <c r="Z65" s="80"/>
      <c r="AA65" s="80"/>
      <c r="AB65" s="80"/>
      <c r="AC65" s="80"/>
      <c r="AE65" s="80"/>
    </row>
    <row r="66" spans="19:31">
      <c r="Z66" s="80"/>
      <c r="AA66" s="80"/>
      <c r="AB66" s="80"/>
      <c r="AC66" s="80"/>
      <c r="AE66" s="80"/>
    </row>
    <row r="67" spans="19:31">
      <c r="Z67" s="80"/>
      <c r="AA67" s="80"/>
      <c r="AB67" s="80"/>
      <c r="AC67" s="80"/>
      <c r="AE67" s="80"/>
    </row>
    <row r="68" spans="19:31">
      <c r="Z68" s="80"/>
      <c r="AA68" s="80"/>
      <c r="AB68" s="80"/>
      <c r="AC68" s="80"/>
      <c r="AD68" s="336"/>
      <c r="AE68" s="80"/>
    </row>
    <row r="69" spans="19:31">
      <c r="Z69" s="80"/>
      <c r="AA69" s="80"/>
      <c r="AB69" s="80"/>
      <c r="AC69" s="80"/>
      <c r="AE69" s="80"/>
    </row>
    <row r="70" spans="19:31">
      <c r="Z70" s="80"/>
      <c r="AA70" s="80"/>
      <c r="AB70" s="80"/>
      <c r="AC70" s="80"/>
      <c r="AD70" s="336"/>
      <c r="AE70" s="80"/>
    </row>
    <row r="71" spans="19:31">
      <c r="Z71" s="80"/>
      <c r="AA71" s="80"/>
      <c r="AB71" s="80"/>
      <c r="AC71" s="80"/>
      <c r="AE71" s="80"/>
    </row>
    <row r="72" spans="19:31">
      <c r="S72" s="341"/>
      <c r="Z72" s="80"/>
      <c r="AA72" s="80"/>
      <c r="AB72" s="80"/>
      <c r="AC72" s="80"/>
      <c r="AE72" s="80"/>
    </row>
    <row r="73" spans="19:31">
      <c r="Z73" s="80"/>
      <c r="AA73" s="80"/>
      <c r="AB73" s="80"/>
      <c r="AC73" s="80"/>
      <c r="AE73" s="80"/>
    </row>
    <row r="74" spans="19:31">
      <c r="Z74" s="80"/>
      <c r="AA74" s="80"/>
      <c r="AB74" s="80"/>
      <c r="AC74" s="80"/>
      <c r="AD74" s="336"/>
      <c r="AE74" s="80"/>
    </row>
    <row r="75" spans="19:31">
      <c r="Z75" s="80"/>
      <c r="AA75" s="80"/>
      <c r="AB75" s="80"/>
      <c r="AC75" s="80"/>
      <c r="AE75" s="80"/>
    </row>
    <row r="76" spans="19:31">
      <c r="Z76" s="80"/>
      <c r="AA76" s="80"/>
      <c r="AB76" s="80"/>
      <c r="AC76" s="80"/>
      <c r="AE76" s="80"/>
    </row>
    <row r="77" spans="19:31">
      <c r="Z77" s="80"/>
      <c r="AA77" s="80"/>
      <c r="AB77" s="80"/>
      <c r="AC77" s="80"/>
      <c r="AE77" s="80"/>
    </row>
    <row r="78" spans="19:31">
      <c r="Z78" s="80"/>
      <c r="AA78" s="80"/>
      <c r="AB78" s="80"/>
      <c r="AC78" s="80"/>
      <c r="AE78" s="80"/>
    </row>
    <row r="79" spans="19:31">
      <c r="Z79" s="80"/>
      <c r="AA79" s="80"/>
      <c r="AB79" s="80"/>
      <c r="AC79" s="80"/>
      <c r="AD79" s="336"/>
      <c r="AE79" s="80"/>
    </row>
    <row r="80" spans="19:31">
      <c r="Z80" s="80"/>
      <c r="AA80" s="80"/>
      <c r="AB80" s="80"/>
      <c r="AC80" s="80"/>
      <c r="AE80" s="80"/>
    </row>
    <row r="81" spans="19:31">
      <c r="Z81" s="80"/>
      <c r="AA81" s="80"/>
      <c r="AB81" s="80"/>
      <c r="AC81" s="80"/>
      <c r="AD81" s="336"/>
      <c r="AE81" s="80"/>
    </row>
    <row r="82" spans="19:31">
      <c r="Z82" s="80"/>
      <c r="AA82" s="80"/>
      <c r="AB82" s="80"/>
      <c r="AC82" s="80"/>
      <c r="AE82" s="80"/>
    </row>
    <row r="83" spans="19:31">
      <c r="S83" s="341"/>
      <c r="Z83" s="80"/>
      <c r="AA83" s="80"/>
      <c r="AB83" s="80"/>
      <c r="AC83" s="80"/>
      <c r="AE83" s="80"/>
    </row>
    <row r="84" spans="19:31">
      <c r="Z84" s="80"/>
      <c r="AA84" s="80"/>
      <c r="AB84" s="80"/>
      <c r="AC84" s="80"/>
      <c r="AE84" s="80"/>
    </row>
    <row r="85" spans="19:31">
      <c r="Z85" s="80"/>
      <c r="AA85" s="80"/>
      <c r="AB85" s="80"/>
      <c r="AC85" s="80"/>
      <c r="AD85" s="336"/>
      <c r="AE85" s="80"/>
    </row>
    <row r="86" spans="19:31">
      <c r="Z86" s="80"/>
      <c r="AA86" s="80"/>
      <c r="AB86" s="80"/>
      <c r="AC86" s="80"/>
      <c r="AE86" s="80"/>
    </row>
    <row r="87" spans="19:31">
      <c r="Z87" s="80"/>
      <c r="AA87" s="80"/>
      <c r="AB87" s="80"/>
      <c r="AC87" s="80"/>
      <c r="AE87" s="80"/>
    </row>
    <row r="88" spans="19:31">
      <c r="Z88" s="80"/>
      <c r="AA88" s="80"/>
      <c r="AB88" s="80"/>
      <c r="AC88" s="80"/>
      <c r="AE88" s="80"/>
    </row>
    <row r="89" spans="19:31">
      <c r="Z89" s="80"/>
      <c r="AA89" s="80"/>
      <c r="AB89" s="80"/>
      <c r="AC89" s="80"/>
      <c r="AE89" s="80"/>
    </row>
    <row r="90" spans="19:31">
      <c r="Z90" s="80"/>
      <c r="AA90" s="80"/>
      <c r="AB90" s="80"/>
      <c r="AC90" s="80"/>
      <c r="AD90" s="336"/>
      <c r="AE90" s="80"/>
    </row>
    <row r="91" spans="19:31">
      <c r="Z91" s="80"/>
      <c r="AA91" s="80"/>
      <c r="AB91" s="80"/>
      <c r="AC91" s="80"/>
      <c r="AE91" s="80"/>
    </row>
    <row r="92" spans="19:31">
      <c r="Z92" s="80"/>
      <c r="AA92" s="80"/>
      <c r="AB92" s="80"/>
      <c r="AC92" s="80"/>
      <c r="AD92" s="336"/>
      <c r="AE92" s="80"/>
    </row>
    <row r="93" spans="19:31">
      <c r="Z93" s="80"/>
      <c r="AA93" s="80"/>
      <c r="AB93" s="80"/>
      <c r="AC93" s="80"/>
      <c r="AE93" s="80"/>
    </row>
    <row r="94" spans="19:31">
      <c r="S94" s="341"/>
      <c r="Z94" s="80"/>
      <c r="AA94" s="80"/>
      <c r="AB94" s="80"/>
      <c r="AC94" s="80"/>
      <c r="AE94" s="80"/>
    </row>
    <row r="95" spans="19:31">
      <c r="Z95" s="80"/>
      <c r="AA95" s="80"/>
      <c r="AB95" s="80"/>
      <c r="AC95" s="80"/>
      <c r="AE95" s="80"/>
    </row>
    <row r="96" spans="19:31">
      <c r="Z96" s="80"/>
      <c r="AA96" s="80"/>
      <c r="AB96" s="80"/>
      <c r="AC96" s="80"/>
      <c r="AD96" s="336"/>
      <c r="AE96" s="80"/>
    </row>
    <row r="97" spans="19:31">
      <c r="Z97" s="80"/>
      <c r="AA97" s="80"/>
      <c r="AB97" s="80"/>
      <c r="AC97" s="80"/>
      <c r="AE97" s="80"/>
    </row>
    <row r="98" spans="19:31">
      <c r="Z98" s="80"/>
      <c r="AA98" s="80"/>
      <c r="AB98" s="80"/>
      <c r="AC98" s="80"/>
      <c r="AE98" s="80"/>
    </row>
    <row r="99" spans="19:31">
      <c r="Z99" s="80"/>
      <c r="AA99" s="80"/>
      <c r="AB99" s="80"/>
      <c r="AC99" s="80"/>
      <c r="AE99" s="80"/>
    </row>
    <row r="100" spans="19:31">
      <c r="Z100" s="80"/>
      <c r="AA100" s="80"/>
      <c r="AB100" s="80"/>
      <c r="AC100" s="80"/>
      <c r="AE100" s="80"/>
    </row>
    <row r="101" spans="19:31">
      <c r="Z101" s="80"/>
      <c r="AA101" s="80"/>
      <c r="AB101" s="80"/>
      <c r="AC101" s="80"/>
      <c r="AD101" s="336"/>
      <c r="AE101" s="80"/>
    </row>
    <row r="102" spans="19:31">
      <c r="Z102" s="80"/>
      <c r="AA102" s="80"/>
      <c r="AB102" s="80"/>
      <c r="AC102" s="80"/>
      <c r="AE102" s="80"/>
    </row>
    <row r="103" spans="19:31">
      <c r="Z103" s="80"/>
      <c r="AA103" s="80"/>
      <c r="AB103" s="80"/>
      <c r="AC103" s="80"/>
      <c r="AD103" s="336"/>
      <c r="AE103" s="80"/>
    </row>
    <row r="104" spans="19:31">
      <c r="Z104" s="80"/>
      <c r="AA104" s="80"/>
      <c r="AB104" s="80"/>
      <c r="AC104" s="80"/>
      <c r="AE104" s="80"/>
    </row>
    <row r="105" spans="19:31">
      <c r="S105" s="341"/>
      <c r="Z105" s="80"/>
      <c r="AA105" s="80"/>
      <c r="AB105" s="80"/>
      <c r="AC105" s="80"/>
      <c r="AE105" s="80"/>
    </row>
    <row r="106" spans="19:31">
      <c r="Z106" s="80"/>
      <c r="AA106" s="80"/>
      <c r="AB106" s="80"/>
      <c r="AC106" s="80"/>
      <c r="AE106" s="80"/>
    </row>
    <row r="107" spans="19:31">
      <c r="Z107" s="80"/>
      <c r="AA107" s="80"/>
      <c r="AB107" s="80"/>
      <c r="AC107" s="80"/>
      <c r="AD107" s="336"/>
      <c r="AE107" s="80"/>
    </row>
    <row r="108" spans="19:31">
      <c r="Z108" s="80"/>
      <c r="AA108" s="80"/>
      <c r="AB108" s="80"/>
      <c r="AC108" s="80"/>
      <c r="AE108" s="80"/>
    </row>
    <row r="109" spans="19:31">
      <c r="Z109" s="80"/>
      <c r="AA109" s="80"/>
      <c r="AB109" s="80"/>
      <c r="AC109" s="80"/>
      <c r="AE109" s="80"/>
    </row>
    <row r="110" spans="19:31">
      <c r="Z110" s="80"/>
      <c r="AA110" s="80"/>
      <c r="AB110" s="80"/>
      <c r="AC110" s="80"/>
      <c r="AE110" s="80"/>
    </row>
    <row r="111" spans="19:31">
      <c r="Z111" s="80"/>
      <c r="AA111" s="80"/>
      <c r="AB111" s="80"/>
      <c r="AC111" s="80"/>
      <c r="AE111" s="80"/>
    </row>
    <row r="112" spans="19:31">
      <c r="Z112" s="80"/>
      <c r="AA112" s="80"/>
      <c r="AB112" s="80"/>
      <c r="AC112" s="80"/>
      <c r="AD112" s="336"/>
      <c r="AE112" s="80"/>
    </row>
    <row r="113" spans="19:31">
      <c r="Z113" s="80"/>
      <c r="AA113" s="80"/>
      <c r="AB113" s="80"/>
      <c r="AC113" s="80"/>
      <c r="AE113" s="80"/>
    </row>
    <row r="114" spans="19:31">
      <c r="Z114" s="80"/>
      <c r="AA114" s="80"/>
      <c r="AB114" s="80"/>
      <c r="AC114" s="80"/>
      <c r="AD114" s="336"/>
      <c r="AE114" s="80"/>
    </row>
    <row r="115" spans="19:31">
      <c r="Z115" s="80"/>
      <c r="AA115" s="80"/>
      <c r="AB115" s="80"/>
      <c r="AC115" s="80"/>
      <c r="AE115" s="80"/>
    </row>
    <row r="116" spans="19:31">
      <c r="S116" s="341"/>
      <c r="Z116" s="80"/>
      <c r="AA116" s="80"/>
      <c r="AB116" s="80"/>
      <c r="AC116" s="80"/>
      <c r="AE116" s="80"/>
    </row>
    <row r="117" spans="19:31">
      <c r="Z117" s="80"/>
      <c r="AA117" s="80"/>
      <c r="AB117" s="80"/>
      <c r="AC117" s="80"/>
      <c r="AE117" s="80"/>
    </row>
    <row r="118" spans="19:31">
      <c r="Z118" s="80"/>
      <c r="AA118" s="80"/>
      <c r="AB118" s="80"/>
      <c r="AC118" s="80"/>
      <c r="AD118" s="336"/>
      <c r="AE118" s="80"/>
    </row>
    <row r="119" spans="19:31">
      <c r="Z119" s="80"/>
      <c r="AA119" s="80"/>
      <c r="AB119" s="80"/>
      <c r="AC119" s="80"/>
      <c r="AE119" s="80"/>
    </row>
    <row r="120" spans="19:31">
      <c r="Z120" s="80"/>
      <c r="AA120" s="80"/>
      <c r="AB120" s="80"/>
      <c r="AC120" s="80"/>
      <c r="AE120" s="80"/>
    </row>
    <row r="121" spans="19:31">
      <c r="Z121" s="80"/>
      <c r="AA121" s="80"/>
      <c r="AB121" s="80"/>
      <c r="AC121" s="80"/>
      <c r="AE121" s="80"/>
    </row>
    <row r="122" spans="19:31">
      <c r="Z122" s="80"/>
      <c r="AA122" s="80"/>
      <c r="AB122" s="80"/>
      <c r="AC122" s="80"/>
      <c r="AE122" s="80"/>
    </row>
    <row r="123" spans="19:31">
      <c r="Z123" s="80"/>
      <c r="AA123" s="80"/>
      <c r="AB123" s="80"/>
      <c r="AC123" s="80"/>
      <c r="AD123" s="336"/>
      <c r="AE123" s="80"/>
    </row>
    <row r="124" spans="19:31">
      <c r="Z124" s="80"/>
      <c r="AA124" s="80"/>
      <c r="AB124" s="80"/>
      <c r="AC124" s="80"/>
      <c r="AE124" s="80"/>
    </row>
    <row r="125" spans="19:31">
      <c r="Z125" s="80"/>
      <c r="AA125" s="80"/>
      <c r="AB125" s="80"/>
      <c r="AC125" s="80"/>
      <c r="AD125" s="336"/>
      <c r="AE125" s="80"/>
    </row>
    <row r="126" spans="19:31">
      <c r="Z126" s="80"/>
      <c r="AA126" s="80"/>
      <c r="AB126" s="80"/>
      <c r="AC126" s="80"/>
      <c r="AE126" s="80"/>
    </row>
    <row r="127" spans="19:31">
      <c r="S127" s="341"/>
      <c r="Z127" s="80"/>
      <c r="AA127" s="80"/>
      <c r="AB127" s="80"/>
      <c r="AC127" s="80"/>
      <c r="AE127" s="80"/>
    </row>
    <row r="128" spans="19:31">
      <c r="Z128" s="80"/>
      <c r="AA128" s="80"/>
      <c r="AB128" s="80"/>
      <c r="AC128" s="80"/>
      <c r="AE128" s="80"/>
    </row>
    <row r="129" spans="19:31">
      <c r="Z129" s="80"/>
      <c r="AA129" s="80"/>
      <c r="AB129" s="80"/>
      <c r="AC129" s="80"/>
      <c r="AD129" s="336"/>
      <c r="AE129" s="80"/>
    </row>
    <row r="130" spans="19:31">
      <c r="Z130" s="80"/>
      <c r="AA130" s="80"/>
      <c r="AB130" s="80"/>
      <c r="AC130" s="80"/>
      <c r="AE130" s="80"/>
    </row>
    <row r="131" spans="19:31">
      <c r="Z131" s="80"/>
      <c r="AA131" s="80"/>
      <c r="AB131" s="80"/>
      <c r="AC131" s="80"/>
      <c r="AE131" s="80"/>
    </row>
    <row r="132" spans="19:31">
      <c r="Z132" s="80"/>
      <c r="AA132" s="80"/>
      <c r="AB132" s="80"/>
      <c r="AC132" s="80"/>
      <c r="AE132" s="80"/>
    </row>
    <row r="133" spans="19:31">
      <c r="Z133" s="80"/>
      <c r="AA133" s="80"/>
      <c r="AB133" s="80"/>
      <c r="AC133" s="80"/>
      <c r="AE133" s="80"/>
    </row>
    <row r="134" spans="19:31">
      <c r="Z134" s="80"/>
      <c r="AA134" s="80"/>
      <c r="AB134" s="80"/>
      <c r="AC134" s="80"/>
      <c r="AD134" s="336"/>
      <c r="AE134" s="80"/>
    </row>
    <row r="135" spans="19:31">
      <c r="Z135" s="80"/>
      <c r="AA135" s="80"/>
      <c r="AB135" s="80"/>
      <c r="AC135" s="80"/>
      <c r="AE135" s="80"/>
    </row>
    <row r="136" spans="19:31">
      <c r="Z136" s="80"/>
      <c r="AA136" s="80"/>
      <c r="AB136" s="80"/>
      <c r="AC136" s="80"/>
      <c r="AD136" s="336"/>
      <c r="AE136" s="80"/>
    </row>
    <row r="137" spans="19:31">
      <c r="Z137" s="80"/>
      <c r="AA137" s="80"/>
      <c r="AB137" s="80"/>
      <c r="AC137" s="80"/>
      <c r="AE137" s="80"/>
    </row>
    <row r="138" spans="19:31">
      <c r="S138" s="341"/>
      <c r="Z138" s="80"/>
      <c r="AA138" s="80"/>
      <c r="AB138" s="80"/>
      <c r="AC138" s="80"/>
      <c r="AE138" s="80"/>
    </row>
    <row r="139" spans="19:31">
      <c r="Z139" s="80"/>
      <c r="AA139" s="80"/>
      <c r="AB139" s="80"/>
      <c r="AC139" s="80"/>
      <c r="AE139" s="80"/>
    </row>
    <row r="140" spans="19:31">
      <c r="Z140" s="80"/>
      <c r="AA140" s="80"/>
      <c r="AB140" s="80"/>
      <c r="AC140" s="80"/>
      <c r="AD140" s="336"/>
      <c r="AE140" s="80"/>
    </row>
    <row r="141" spans="19:31">
      <c r="Z141" s="80"/>
      <c r="AA141" s="80"/>
      <c r="AB141" s="80"/>
      <c r="AC141" s="80"/>
      <c r="AE141" s="80"/>
    </row>
    <row r="142" spans="19:31">
      <c r="Z142" s="80"/>
      <c r="AA142" s="80"/>
      <c r="AB142" s="80"/>
      <c r="AC142" s="80"/>
      <c r="AE142" s="80"/>
    </row>
    <row r="143" spans="19:31">
      <c r="Z143" s="80"/>
      <c r="AA143" s="80"/>
      <c r="AB143" s="80"/>
      <c r="AC143" s="80"/>
      <c r="AE143" s="80"/>
    </row>
    <row r="144" spans="19:31">
      <c r="Z144" s="80"/>
      <c r="AA144" s="80"/>
      <c r="AB144" s="80"/>
      <c r="AC144" s="80"/>
      <c r="AE144" s="80"/>
    </row>
    <row r="145" spans="19:31">
      <c r="Z145" s="80"/>
      <c r="AA145" s="80"/>
      <c r="AB145" s="80"/>
      <c r="AC145" s="80"/>
      <c r="AD145" s="336"/>
      <c r="AE145" s="80"/>
    </row>
    <row r="146" spans="19:31">
      <c r="Z146" s="80"/>
      <c r="AA146" s="80"/>
      <c r="AB146" s="80"/>
      <c r="AC146" s="80"/>
      <c r="AE146" s="80"/>
    </row>
    <row r="147" spans="19:31">
      <c r="Z147" s="80"/>
      <c r="AA147" s="80"/>
      <c r="AB147" s="80"/>
      <c r="AC147" s="80"/>
      <c r="AD147" s="336"/>
      <c r="AE147" s="80"/>
    </row>
    <row r="148" spans="19:31">
      <c r="Z148" s="80"/>
      <c r="AA148" s="80"/>
      <c r="AB148" s="80"/>
      <c r="AC148" s="80"/>
      <c r="AE148" s="80"/>
    </row>
    <row r="149" spans="19:31">
      <c r="S149" s="341"/>
      <c r="Z149" s="80"/>
      <c r="AA149" s="80"/>
      <c r="AB149" s="80"/>
      <c r="AC149" s="80"/>
      <c r="AE149" s="80"/>
    </row>
    <row r="150" spans="19:31">
      <c r="Z150" s="80"/>
      <c r="AA150" s="80"/>
      <c r="AB150" s="80"/>
      <c r="AC150" s="80"/>
      <c r="AE150" s="80"/>
    </row>
    <row r="151" spans="19:31">
      <c r="Z151" s="80"/>
      <c r="AA151" s="80"/>
      <c r="AB151" s="80"/>
      <c r="AC151" s="80"/>
      <c r="AD151" s="336"/>
      <c r="AE151" s="80"/>
    </row>
    <row r="152" spans="19:31">
      <c r="Z152" s="80"/>
      <c r="AA152" s="80"/>
      <c r="AB152" s="80"/>
      <c r="AC152" s="80"/>
      <c r="AE152" s="80"/>
    </row>
    <row r="153" spans="19:31">
      <c r="Z153" s="80"/>
      <c r="AA153" s="80"/>
      <c r="AB153" s="80"/>
      <c r="AC153" s="80"/>
      <c r="AE153" s="80"/>
    </row>
    <row r="154" spans="19:31">
      <c r="Z154" s="80"/>
      <c r="AA154" s="80"/>
      <c r="AB154" s="80"/>
      <c r="AC154" s="80"/>
      <c r="AE154" s="80"/>
    </row>
    <row r="155" spans="19:31">
      <c r="Z155" s="80"/>
      <c r="AA155" s="80"/>
      <c r="AB155" s="80"/>
      <c r="AC155" s="80"/>
      <c r="AE155" s="80"/>
    </row>
    <row r="156" spans="19:31">
      <c r="Z156" s="80"/>
      <c r="AA156" s="80"/>
      <c r="AB156" s="80"/>
      <c r="AC156" s="80"/>
      <c r="AD156" s="336"/>
      <c r="AE156" s="80"/>
    </row>
    <row r="157" spans="19:31">
      <c r="Z157" s="80"/>
      <c r="AA157" s="80"/>
      <c r="AB157" s="80"/>
      <c r="AC157" s="80"/>
      <c r="AE157" s="80"/>
    </row>
    <row r="158" spans="19:31">
      <c r="Z158" s="80"/>
      <c r="AA158" s="80"/>
      <c r="AB158" s="80"/>
      <c r="AC158" s="80"/>
      <c r="AD158" s="336"/>
      <c r="AE158" s="80"/>
    </row>
    <row r="159" spans="19:31">
      <c r="Z159" s="80"/>
      <c r="AA159" s="80"/>
      <c r="AB159" s="80"/>
      <c r="AC159" s="80"/>
      <c r="AE159" s="80"/>
    </row>
    <row r="160" spans="19:31">
      <c r="S160" s="341"/>
      <c r="Z160" s="80"/>
      <c r="AA160" s="80"/>
      <c r="AB160" s="80"/>
      <c r="AC160" s="80"/>
      <c r="AE160" s="80"/>
    </row>
    <row r="161" spans="26:31">
      <c r="Z161" s="80"/>
      <c r="AA161" s="80"/>
      <c r="AB161" s="80"/>
      <c r="AC161" s="80"/>
      <c r="AE161" s="80"/>
    </row>
    <row r="162" spans="26:31">
      <c r="Z162" s="80"/>
      <c r="AA162" s="80"/>
      <c r="AB162" s="80"/>
      <c r="AC162" s="80"/>
      <c r="AD162" s="336"/>
      <c r="AE162" s="80"/>
    </row>
    <row r="163" spans="26:31">
      <c r="Z163" s="80"/>
      <c r="AA163" s="80"/>
      <c r="AB163" s="80"/>
      <c r="AC163" s="80"/>
      <c r="AE163" s="80"/>
    </row>
    <row r="164" spans="26:31">
      <c r="Z164" s="80"/>
      <c r="AA164" s="80"/>
      <c r="AB164" s="80"/>
      <c r="AC164" s="80"/>
      <c r="AE164" s="80"/>
    </row>
    <row r="165" spans="26:31">
      <c r="Z165" s="80"/>
      <c r="AA165" s="80"/>
      <c r="AB165" s="80"/>
      <c r="AC165" s="80"/>
      <c r="AE165" s="80"/>
    </row>
    <row r="166" spans="26:31">
      <c r="Z166" s="80"/>
      <c r="AA166" s="80"/>
      <c r="AB166" s="80"/>
      <c r="AC166" s="80"/>
      <c r="AE166" s="80"/>
    </row>
    <row r="167" spans="26:31">
      <c r="Z167" s="80"/>
      <c r="AA167" s="80"/>
      <c r="AB167" s="80"/>
      <c r="AC167" s="80"/>
      <c r="AD167" s="336"/>
      <c r="AE167" s="80"/>
    </row>
    <row r="168" spans="26:31">
      <c r="Z168" s="80"/>
      <c r="AA168" s="80"/>
      <c r="AB168" s="80"/>
      <c r="AC168" s="80"/>
      <c r="AE168" s="80"/>
    </row>
    <row r="169" spans="26:31">
      <c r="Z169" s="80"/>
      <c r="AA169" s="80"/>
      <c r="AB169" s="80"/>
      <c r="AC169" s="80"/>
      <c r="AE169" s="8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0"/>
  <sheetViews>
    <sheetView showGridLines="0" topLeftCell="A68" workbookViewId="0">
      <selection activeCell="A68" sqref="A68:B68"/>
    </sheetView>
  </sheetViews>
  <sheetFormatPr defaultRowHeight="15"/>
  <cols>
    <col min="1" max="1" width="69.85546875" style="294" customWidth="1"/>
    <col min="2" max="2" width="85" style="365" customWidth="1"/>
    <col min="3" max="16384" width="9.140625" style="294"/>
  </cols>
  <sheetData>
    <row r="1" spans="1:2">
      <c r="A1" s="294" t="s">
        <v>3369</v>
      </c>
      <c r="B1" s="365" t="s">
        <v>1786</v>
      </c>
    </row>
    <row r="2" spans="1:2">
      <c r="A2" s="294" t="s">
        <v>3382</v>
      </c>
      <c r="B2" s="365" t="s">
        <v>1787</v>
      </c>
    </row>
    <row r="14" spans="1:2" ht="15.75" thickBot="1">
      <c r="A14" s="352" t="str">
        <f>Translation!B101</f>
        <v>Type</v>
      </c>
    </row>
    <row r="15" spans="1:2" ht="208.5" customHeight="1" thickTop="1">
      <c r="A15" s="929" t="str">
        <f>Translation!B92</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29"/>
    </row>
    <row r="30" spans="1:2" ht="15.75" thickBot="1">
      <c r="A30" s="352" t="str">
        <f>Translation!B102</f>
        <v>Watts</v>
      </c>
    </row>
    <row r="31" spans="1:2" s="350" customFormat="1" ht="47.25" customHeight="1" thickTop="1">
      <c r="A31" s="929" t="str">
        <f>Translation!B100</f>
        <v xml:space="preserve">This is actual power consumption of the fixture, including the bulb and any ballast or other electronics. It is read in from the IES file when other fixture data is captured. </v>
      </c>
      <c r="B31" s="929"/>
    </row>
    <row r="33" spans="1:2" ht="151.5" customHeight="1">
      <c r="A33" s="929" t="str">
        <f>Translation!B97</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29"/>
    </row>
    <row r="52" spans="1:2" ht="15.75" thickBot="1">
      <c r="A52" s="353" t="str">
        <f>Translation!B95</f>
        <v>Total Light Loss Factor</v>
      </c>
    </row>
    <row r="53" spans="1:2" ht="258.75" customHeight="1" thickTop="1">
      <c r="A53" s="929" t="str">
        <f>Translation!B96</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29"/>
    </row>
    <row r="54" spans="1:2">
      <c r="A54" s="365"/>
    </row>
    <row r="55" spans="1:2">
      <c r="A55" s="365"/>
    </row>
    <row r="56" spans="1:2">
      <c r="A56" s="365"/>
    </row>
    <row r="57" spans="1:2">
      <c r="A57" s="365"/>
    </row>
    <row r="58" spans="1:2">
      <c r="A58" s="365"/>
    </row>
    <row r="59" spans="1:2">
      <c r="A59" s="365"/>
    </row>
    <row r="60" spans="1:2">
      <c r="A60" s="365"/>
    </row>
    <row r="61" spans="1:2">
      <c r="A61" s="365"/>
    </row>
    <row r="62" spans="1:2">
      <c r="A62" s="365"/>
    </row>
    <row r="63" spans="1:2">
      <c r="A63" s="365"/>
    </row>
    <row r="64" spans="1:2">
      <c r="A64" s="365"/>
    </row>
    <row r="65" spans="1:2">
      <c r="A65" s="365"/>
    </row>
    <row r="66" spans="1:2">
      <c r="A66" s="365"/>
    </row>
    <row r="67" spans="1:2" ht="15.75" thickBot="1">
      <c r="A67" s="353" t="str">
        <f>Translation!B88</f>
        <v>Ballast Factor</v>
      </c>
    </row>
    <row r="68" spans="1:2" ht="353.25" customHeight="1" thickTop="1">
      <c r="A68" s="931" t="str">
        <f>Translation!B94</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31"/>
    </row>
    <row r="69" spans="1:2">
      <c r="A69" s="929"/>
      <c r="B69" s="929"/>
    </row>
    <row r="70" spans="1:2">
      <c r="A70" s="691"/>
      <c r="B70" s="691"/>
    </row>
    <row r="71" spans="1:2">
      <c r="A71" s="691"/>
      <c r="B71" s="691"/>
    </row>
    <row r="72" spans="1:2">
      <c r="A72" s="691"/>
      <c r="B72" s="691"/>
    </row>
    <row r="73" spans="1:2">
      <c r="A73" s="691"/>
      <c r="B73" s="691"/>
    </row>
    <row r="74" spans="1:2">
      <c r="A74" s="691"/>
      <c r="B74" s="691"/>
    </row>
    <row r="75" spans="1:2" ht="15.75" thickBot="1">
      <c r="A75" s="352" t="str">
        <f>Translation!B324</f>
        <v>Installation Cost ($/fixture)</v>
      </c>
      <c r="B75" s="691"/>
    </row>
    <row r="76" spans="1:2" ht="290.25" customHeight="1" thickTop="1">
      <c r="A76" s="930" t="str">
        <f>Translation!B325</f>
        <v>The installation cost should be the all-in cost for installing the fixture, including street closure costs, labor costs, etc. as relevant. If this is your baseline fixture (i.e. already installed), this cost should be zero</v>
      </c>
      <c r="B76" s="930"/>
    </row>
    <row r="77" spans="1:2" ht="104.25" customHeight="1">
      <c r="A77" s="692"/>
      <c r="B77" s="692"/>
    </row>
    <row r="78" spans="1:2">
      <c r="A78" s="692"/>
      <c r="B78" s="692"/>
    </row>
    <row r="79" spans="1:2">
      <c r="A79" s="692"/>
      <c r="B79" s="692"/>
    </row>
    <row r="80" spans="1:2" ht="15.75" thickBot="1">
      <c r="A80" s="352" t="str">
        <f>Translation!B326</f>
        <v>Energy Cost</v>
      </c>
    </row>
    <row r="81" spans="1:3" ht="182.25" customHeight="1" thickTop="1">
      <c r="A81" s="930" t="str">
        <f>Translation!B327</f>
        <v xml:space="preserve">Enter the average cost of electricity that will be paid over the life of the fixture. If you wish to include energy cost increase assumptions, this should be done manually and entered as the average cost over the analysis period in today's currency. 
</v>
      </c>
      <c r="B81" s="930"/>
      <c r="C81" s="594"/>
    </row>
    <row r="82" spans="1:3">
      <c r="A82" s="692"/>
      <c r="B82" s="692"/>
      <c r="C82" s="594"/>
    </row>
    <row r="83" spans="1:3">
      <c r="A83" s="692"/>
      <c r="B83" s="692"/>
      <c r="C83" s="594"/>
    </row>
    <row r="84" spans="1:3">
      <c r="A84" s="692"/>
      <c r="B84" s="692"/>
      <c r="C84" s="594"/>
    </row>
    <row r="85" spans="1:3">
      <c r="A85" s="692"/>
      <c r="B85" s="692"/>
      <c r="C85" s="594"/>
    </row>
    <row r="86" spans="1:3">
      <c r="A86" s="692"/>
      <c r="B86" s="692"/>
      <c r="C86" s="594"/>
    </row>
    <row r="87" spans="1:3" ht="15.75" thickBot="1">
      <c r="A87" s="352" t="str">
        <f>Translation!B328</f>
        <v>Discount Rate</v>
      </c>
    </row>
    <row r="88" spans="1:3" ht="145.5" customHeight="1" thickTop="1">
      <c r="A88" s="932" t="str">
        <f>Translation!B329</f>
        <v xml:space="preserve">Enter the assumed discount rate for calculating the net present value of future energy and maintenance cost savings
</v>
      </c>
      <c r="B88" s="932"/>
    </row>
    <row r="89" spans="1:3">
      <c r="A89" s="693"/>
      <c r="B89" s="693"/>
    </row>
    <row r="90" spans="1:3">
      <c r="A90" s="693"/>
      <c r="B90" s="693"/>
    </row>
    <row r="91" spans="1:3">
      <c r="A91" s="693"/>
      <c r="B91" s="693"/>
    </row>
    <row r="92" spans="1:3" ht="75.75" customHeight="1">
      <c r="A92" s="693"/>
      <c r="B92" s="693"/>
    </row>
    <row r="93" spans="1:3" ht="15.75" thickBot="1">
      <c r="A93" s="352" t="str">
        <f>Translation!B330</f>
        <v>Analysis Period</v>
      </c>
    </row>
    <row r="94" spans="1:3" ht="172.5" customHeight="1" thickTop="1">
      <c r="A94" s="930" t="str">
        <f>Translation!B331</f>
        <v xml:space="preserve">Enter the time period over which you'd like to evaluate the differences in maintenance, bulb replacement, and energy costs between the scenarios
</v>
      </c>
      <c r="B94" s="930"/>
    </row>
    <row r="95" spans="1:3">
      <c r="A95" s="692"/>
      <c r="B95" s="692"/>
    </row>
    <row r="96" spans="1:3">
      <c r="A96" s="692"/>
      <c r="B96" s="692"/>
    </row>
    <row r="97" spans="1:2">
      <c r="A97" s="692"/>
      <c r="B97" s="692"/>
    </row>
    <row r="98" spans="1:2">
      <c r="A98" s="692"/>
      <c r="B98" s="692"/>
    </row>
    <row r="99" spans="1:2">
      <c r="A99" s="692"/>
      <c r="B99" s="692"/>
    </row>
    <row r="100" spans="1:2">
      <c r="A100" s="692"/>
      <c r="B100" s="692"/>
    </row>
    <row r="101" spans="1:2">
      <c r="A101" s="692"/>
      <c r="B101" s="692"/>
    </row>
    <row r="102" spans="1:2" ht="78.75" customHeight="1">
      <c r="A102" s="692"/>
      <c r="B102" s="692"/>
    </row>
    <row r="103" spans="1:2" ht="15.75" thickBot="1">
      <c r="A103" s="352" t="str">
        <f>Translation!B89</f>
        <v>Fixture Cost</v>
      </c>
    </row>
    <row r="104" spans="1:2" ht="119.25" customHeight="1" thickTop="1">
      <c r="A104" s="929" t="str">
        <f>Translation!B98</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29"/>
    </row>
    <row r="105" spans="1:2">
      <c r="A105" s="691"/>
      <c r="B105" s="691"/>
    </row>
    <row r="106" spans="1:2">
      <c r="A106" s="691"/>
      <c r="B106" s="691"/>
    </row>
    <row r="107" spans="1:2">
      <c r="A107" s="691"/>
      <c r="B107" s="691"/>
    </row>
    <row r="108" spans="1:2">
      <c r="A108" s="691"/>
      <c r="B108" s="691"/>
    </row>
    <row r="109" spans="1:2">
      <c r="A109" s="691"/>
      <c r="B109" s="691"/>
    </row>
    <row r="110" spans="1:2">
      <c r="A110" s="691"/>
      <c r="B110" s="691"/>
    </row>
    <row r="111" spans="1:2">
      <c r="A111" s="691"/>
      <c r="B111" s="691"/>
    </row>
    <row r="112" spans="1:2">
      <c r="A112" s="691"/>
      <c r="B112" s="691"/>
    </row>
    <row r="113" spans="1:2">
      <c r="A113" s="691"/>
      <c r="B113" s="691"/>
    </row>
    <row r="114" spans="1:2">
      <c r="A114" s="691"/>
      <c r="B114" s="691"/>
    </row>
    <row r="115" spans="1:2">
      <c r="A115" s="691"/>
      <c r="B115" s="691"/>
    </row>
    <row r="116" spans="1:2">
      <c r="A116" s="691"/>
      <c r="B116" s="691"/>
    </row>
    <row r="117" spans="1:2">
      <c r="A117" s="691"/>
      <c r="B117" s="691"/>
    </row>
    <row r="118" spans="1:2">
      <c r="A118" s="691"/>
      <c r="B118" s="691"/>
    </row>
    <row r="119" spans="1:2">
      <c r="A119" s="691"/>
      <c r="B119" s="691"/>
    </row>
    <row r="120" spans="1:2">
      <c r="A120" s="691"/>
      <c r="B120" s="691"/>
    </row>
    <row r="121" spans="1:2" ht="15.75" thickBot="1">
      <c r="A121" s="352" t="str">
        <f>Translation!B90</f>
        <v>Fixture Life (hours)</v>
      </c>
    </row>
    <row r="122" spans="1:2" ht="15.75" thickTop="1"/>
    <row r="123" spans="1:2">
      <c r="A123" s="930" t="str">
        <f>Translation!B91</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30"/>
    </row>
    <row r="124" spans="1:2">
      <c r="A124" s="930" t="str">
        <f>Translation!B93</f>
        <v>For LED fixtures , fixture life can be very long - but a poorly designed fixture may have a much shorter life than typical. It's very important to assess manufacturer claims about typical life. To assess these claims, here are some tips:</v>
      </c>
      <c r="B124" s="930"/>
    </row>
    <row r="125" spans="1:2" ht="30">
      <c r="B125" s="351" t="str">
        <f>Translation!B83</f>
        <v xml:space="preserve"> - If TM 21 results are not available, ask for LM-80 test results, or comparable tests. This is the test method for determining LED depreciation at different junction temperatures. </v>
      </c>
    </row>
    <row r="126" spans="1:2" ht="60">
      <c r="B126" s="351" t="str">
        <f>Translation!B84</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c r="B127" s="351" t="str">
        <f>Translation!B86</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c r="B128" s="351" t="str">
        <f>Translation!B85</f>
        <v xml:space="preserve">- With long LED life, other electronic components in the fixture may fail before the LED's. To guard against this, ask about surge protection, water sealing, and any certification or testing on the electronic components in the fixture. </v>
      </c>
    </row>
    <row r="153" spans="1:2">
      <c r="A153" s="691"/>
    </row>
    <row r="154" spans="1:2" ht="213.75" customHeight="1">
      <c r="A154" s="691"/>
      <c r="B154" s="691"/>
    </row>
    <row r="155" spans="1:2">
      <c r="A155" s="691"/>
      <c r="B155" s="691"/>
    </row>
    <row r="156" spans="1:2">
      <c r="A156" s="691"/>
      <c r="B156" s="691"/>
    </row>
    <row r="157" spans="1:2">
      <c r="A157" s="691"/>
      <c r="B157" s="691"/>
    </row>
    <row r="158" spans="1:2" ht="15.75" thickBot="1">
      <c r="A158" s="352" t="str">
        <f>Translation!B332</f>
        <v>Number of Lanes</v>
      </c>
      <c r="B158" s="691"/>
    </row>
    <row r="159" spans="1:2" ht="30.75" thickTop="1">
      <c r="A159" s="692" t="str">
        <f>Translation!B333</f>
        <v xml:space="preserve">Indicate the total number of lanes (both travel directions)
</v>
      </c>
    </row>
    <row r="160" spans="1:2" ht="351" customHeight="1" thickBot="1">
      <c r="A160" s="352" t="str">
        <f>Translation!B334</f>
        <v>Lane Width</v>
      </c>
      <c r="B160" s="692"/>
    </row>
    <row r="161" spans="1:2" ht="45.75" thickTop="1">
      <c r="A161" s="692" t="str">
        <f>Translation!B335</f>
        <v xml:space="preserve">Indicate the width of each lane, in meters. All lanes are assumed to be the same width.
</v>
      </c>
    </row>
    <row r="162" spans="1:2" s="350" customFormat="1" ht="177.75" customHeight="1">
      <c r="A162" s="692"/>
      <c r="B162" s="692"/>
    </row>
    <row r="163" spans="1:2" s="350" customFormat="1">
      <c r="A163" s="692"/>
      <c r="B163" s="692"/>
    </row>
    <row r="164" spans="1:2" s="350" customFormat="1">
      <c r="A164" s="692"/>
      <c r="B164" s="692"/>
    </row>
    <row r="165" spans="1:2" s="350" customFormat="1">
      <c r="A165" s="692"/>
      <c r="B165" s="692"/>
    </row>
    <row r="166" spans="1:2" s="350" customFormat="1">
      <c r="A166" s="692"/>
      <c r="B166" s="692"/>
    </row>
    <row r="167" spans="1:2" s="350" customFormat="1">
      <c r="A167" s="692"/>
      <c r="B167" s="692"/>
    </row>
    <row r="168" spans="1:2" s="350" customFormat="1">
      <c r="A168" s="692"/>
      <c r="B168" s="692"/>
    </row>
    <row r="169" spans="1:2" s="350" customFormat="1">
      <c r="A169" s="692"/>
      <c r="B169" s="692"/>
    </row>
    <row r="170" spans="1:2" s="350" customFormat="1">
      <c r="A170" s="692"/>
      <c r="B170" s="692"/>
    </row>
    <row r="171" spans="1:2" s="350" customFormat="1">
      <c r="A171" s="692"/>
      <c r="B171" s="692"/>
    </row>
    <row r="172" spans="1:2" s="350" customFormat="1">
      <c r="A172" s="692"/>
      <c r="B172" s="692"/>
    </row>
    <row r="173" spans="1:2" s="350" customFormat="1">
      <c r="A173" s="692"/>
      <c r="B173" s="692"/>
    </row>
    <row r="174" spans="1:2" s="350" customFormat="1">
      <c r="A174" s="692"/>
      <c r="B174" s="692"/>
    </row>
    <row r="175" spans="1:2" s="350" customFormat="1">
      <c r="A175" s="692"/>
      <c r="B175" s="692"/>
    </row>
    <row r="176" spans="1:2" s="350" customFormat="1">
      <c r="A176" s="692"/>
      <c r="B176" s="692"/>
    </row>
    <row r="177" spans="1:2" s="350" customFormat="1">
      <c r="A177" s="692"/>
      <c r="B177" s="692"/>
    </row>
    <row r="178" spans="1:2" s="350" customFormat="1" ht="15.75" thickBot="1">
      <c r="A178" s="352" t="str">
        <f>Translation!B336</f>
        <v>Median Width</v>
      </c>
      <c r="B178" s="692"/>
    </row>
    <row r="179" spans="1:2" ht="30.75" thickTop="1">
      <c r="A179" s="691" t="str">
        <f>Translation!B337</f>
        <v xml:space="preserve">Indicate the width of the median. If there is no median, use zero. 
</v>
      </c>
    </row>
    <row r="180" spans="1:2" ht="160.5" customHeight="1">
      <c r="A180" s="691"/>
    </row>
    <row r="181" spans="1:2">
      <c r="A181" s="691"/>
    </row>
    <row r="182" spans="1:2">
      <c r="A182" s="691"/>
    </row>
    <row r="183" spans="1:2">
      <c r="A183" s="691"/>
    </row>
    <row r="184" spans="1:2">
      <c r="A184" s="691"/>
    </row>
    <row r="185" spans="1:2">
      <c r="A185" s="691"/>
    </row>
    <row r="186" spans="1:2">
      <c r="A186" s="691"/>
    </row>
    <row r="187" spans="1:2">
      <c r="A187" s="691"/>
    </row>
    <row r="188" spans="1:2">
      <c r="A188" s="691"/>
    </row>
    <row r="189" spans="1:2">
      <c r="A189" s="691"/>
    </row>
    <row r="190" spans="1:2">
      <c r="A190" s="691"/>
    </row>
    <row r="191" spans="1:2">
      <c r="A191" s="691"/>
    </row>
    <row r="192" spans="1:2">
      <c r="A192" s="691"/>
    </row>
    <row r="193" spans="1:2">
      <c r="A193" s="691"/>
    </row>
    <row r="194" spans="1:2">
      <c r="A194" s="691"/>
    </row>
    <row r="195" spans="1:2">
      <c r="A195" s="691"/>
    </row>
    <row r="196" spans="1:2">
      <c r="A196" s="691"/>
    </row>
    <row r="197" spans="1:2">
      <c r="A197" s="691"/>
    </row>
    <row r="198" spans="1:2">
      <c r="A198" s="691"/>
    </row>
    <row r="199" spans="1:2">
      <c r="A199" s="691"/>
    </row>
    <row r="200" spans="1:2" ht="15.75" thickBot="1">
      <c r="A200" s="352" t="str">
        <f>Translation!B338</f>
        <v>Pole Placement</v>
      </c>
    </row>
    <row r="201" spans="1:2" ht="180.75" thickTop="1">
      <c r="A201" s="692" t="str">
        <f>Translation!B339</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row>
    <row r="202" spans="1:2" ht="279.75" customHeight="1">
      <c r="A202" s="692"/>
      <c r="B202" s="692"/>
    </row>
    <row r="203" spans="1:2">
      <c r="A203" s="692"/>
      <c r="B203" s="692"/>
    </row>
    <row r="204" spans="1:2">
      <c r="A204" s="692"/>
      <c r="B204" s="692"/>
    </row>
    <row r="205" spans="1:2">
      <c r="A205" s="692"/>
      <c r="B205" s="692"/>
    </row>
    <row r="206" spans="1:2">
      <c r="A206" s="692"/>
      <c r="B206" s="692"/>
    </row>
    <row r="207" spans="1:2">
      <c r="A207" s="692"/>
      <c r="B207" s="692"/>
    </row>
    <row r="208" spans="1:2">
      <c r="A208" s="692"/>
      <c r="B208" s="692"/>
    </row>
    <row r="209" spans="1:2">
      <c r="A209" s="692"/>
      <c r="B209" s="692"/>
    </row>
    <row r="210" spans="1:2">
      <c r="A210" s="692"/>
      <c r="B210" s="692"/>
    </row>
    <row r="211" spans="1:2">
      <c r="A211" s="692"/>
      <c r="B211" s="692"/>
    </row>
    <row r="212" spans="1:2">
      <c r="A212" s="692"/>
      <c r="B212" s="692"/>
    </row>
    <row r="213" spans="1:2">
      <c r="A213" s="692"/>
      <c r="B213" s="692"/>
    </row>
    <row r="214" spans="1:2">
      <c r="A214" s="692"/>
      <c r="B214" s="692"/>
    </row>
    <row r="215" spans="1:2">
      <c r="A215" s="692"/>
      <c r="B215" s="692"/>
    </row>
    <row r="216" spans="1:2">
      <c r="A216" s="692"/>
      <c r="B216" s="692"/>
    </row>
    <row r="217" spans="1:2">
      <c r="A217" s="692"/>
      <c r="B217" s="692"/>
    </row>
    <row r="218" spans="1:2">
      <c r="A218" s="692"/>
      <c r="B218" s="692"/>
    </row>
    <row r="219" spans="1:2">
      <c r="A219" s="692"/>
      <c r="B219" s="692"/>
    </row>
    <row r="220" spans="1:2">
      <c r="A220" s="692"/>
      <c r="B220" s="692"/>
    </row>
    <row r="221" spans="1:2">
      <c r="A221" s="692"/>
      <c r="B221" s="692"/>
    </row>
    <row r="222" spans="1:2" ht="15.75" thickBot="1">
      <c r="A222" s="352" t="str">
        <f>Translation!B131</f>
        <v>Luminaire Mounting Height</v>
      </c>
      <c r="B222" s="692"/>
    </row>
    <row r="223" spans="1:2" ht="180.75" thickTop="1">
      <c r="A223" s="692" t="str">
        <f>Translation!B340</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row>
    <row r="224" spans="1:2" ht="228" customHeight="1">
      <c r="A224" s="692"/>
      <c r="B224" s="692"/>
    </row>
    <row r="225" spans="1:2">
      <c r="A225" s="692"/>
      <c r="B225" s="692"/>
    </row>
    <row r="226" spans="1:2">
      <c r="A226" s="692"/>
      <c r="B226" s="692"/>
    </row>
    <row r="227" spans="1:2">
      <c r="A227" s="692"/>
      <c r="B227" s="692"/>
    </row>
    <row r="228" spans="1:2">
      <c r="A228" s="692"/>
      <c r="B228" s="692"/>
    </row>
    <row r="229" spans="1:2">
      <c r="A229" s="692"/>
      <c r="B229" s="692"/>
    </row>
    <row r="230" spans="1:2">
      <c r="A230" s="692"/>
      <c r="B230" s="692"/>
    </row>
    <row r="231" spans="1:2">
      <c r="A231" s="692"/>
      <c r="B231" s="692"/>
    </row>
    <row r="232" spans="1:2">
      <c r="A232" s="692"/>
      <c r="B232" s="692"/>
    </row>
    <row r="233" spans="1:2">
      <c r="A233" s="692"/>
      <c r="B233" s="692"/>
    </row>
    <row r="234" spans="1:2">
      <c r="A234" s="692"/>
      <c r="B234" s="692"/>
    </row>
    <row r="235" spans="1:2">
      <c r="A235" s="692"/>
      <c r="B235" s="692"/>
    </row>
    <row r="236" spans="1:2">
      <c r="A236" s="692"/>
      <c r="B236" s="692"/>
    </row>
    <row r="237" spans="1:2">
      <c r="A237" s="692"/>
      <c r="B237" s="692"/>
    </row>
    <row r="238" spans="1:2">
      <c r="A238" s="692"/>
      <c r="B238" s="692"/>
    </row>
    <row r="239" spans="1:2">
      <c r="A239" s="692"/>
      <c r="B239" s="692"/>
    </row>
    <row r="240" spans="1:2">
      <c r="A240" s="692"/>
      <c r="B240" s="692"/>
    </row>
    <row r="241" spans="1:2">
      <c r="A241" s="692"/>
      <c r="B241" s="692"/>
    </row>
    <row r="242" spans="1:2">
      <c r="A242" s="692"/>
      <c r="B242" s="692"/>
    </row>
    <row r="243" spans="1:2">
      <c r="A243" s="692"/>
      <c r="B243" s="692"/>
    </row>
    <row r="244" spans="1:2" ht="15.75" thickBot="1">
      <c r="A244" s="352" t="str">
        <f>Translation!B341</f>
        <v>Pole Spacing</v>
      </c>
      <c r="B244" s="692"/>
    </row>
    <row r="245" spans="1:2" ht="135.75" thickTop="1">
      <c r="A245" s="692" t="str">
        <f>Translation!B342</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5" s="691"/>
    </row>
    <row r="246" spans="1:2" ht="269.25" customHeight="1">
      <c r="A246" s="692"/>
      <c r="B246" s="692"/>
    </row>
    <row r="247" spans="1:2">
      <c r="A247" s="692"/>
      <c r="B247" s="692"/>
    </row>
    <row r="248" spans="1:2">
      <c r="A248" s="692"/>
      <c r="B248" s="692"/>
    </row>
    <row r="249" spans="1:2">
      <c r="A249" s="692"/>
      <c r="B249" s="692"/>
    </row>
    <row r="250" spans="1:2">
      <c r="A250" s="692"/>
      <c r="B250" s="692"/>
    </row>
    <row r="251" spans="1:2">
      <c r="A251" s="692"/>
      <c r="B251" s="692"/>
    </row>
    <row r="252" spans="1:2">
      <c r="A252" s="692"/>
      <c r="B252" s="692"/>
    </row>
    <row r="253" spans="1:2">
      <c r="A253" s="692"/>
      <c r="B253" s="692"/>
    </row>
    <row r="254" spans="1:2">
      <c r="A254" s="692"/>
      <c r="B254" s="692"/>
    </row>
    <row r="255" spans="1:2">
      <c r="A255" s="692"/>
      <c r="B255" s="692"/>
    </row>
    <row r="256" spans="1:2">
      <c r="A256" s="692"/>
      <c r="B256" s="692"/>
    </row>
    <row r="257" spans="1:2">
      <c r="A257" s="692"/>
      <c r="B257" s="692"/>
    </row>
    <row r="258" spans="1:2">
      <c r="A258" s="692"/>
      <c r="B258" s="692"/>
    </row>
    <row r="259" spans="1:2">
      <c r="A259" s="692"/>
      <c r="B259" s="692"/>
    </row>
    <row r="260" spans="1:2">
      <c r="A260" s="692"/>
      <c r="B260" s="692"/>
    </row>
    <row r="261" spans="1:2">
      <c r="A261" s="692"/>
      <c r="B261" s="692"/>
    </row>
    <row r="262" spans="1:2">
      <c r="A262" s="692"/>
      <c r="B262" s="692"/>
    </row>
    <row r="263" spans="1:2">
      <c r="A263" s="692"/>
      <c r="B263" s="692"/>
    </row>
    <row r="264" spans="1:2">
      <c r="A264" s="692"/>
      <c r="B264" s="692"/>
    </row>
    <row r="265" spans="1:2" ht="15.75" thickBot="1">
      <c r="A265" s="352" t="str">
        <f>Translation!B343</f>
        <v>Pole Setback</v>
      </c>
      <c r="B265" s="692"/>
    </row>
    <row r="266" spans="1:2" ht="45.75" thickTop="1">
      <c r="A266" s="692" t="str">
        <f>Translation!B344</f>
        <v xml:space="preserve">Distance from the pole mounting to the edge of the road. Only applies to single-side and staggered configurations. 
</v>
      </c>
      <c r="B266" s="691"/>
    </row>
    <row r="267" spans="1:2" ht="37.5" customHeight="1">
      <c r="A267" s="543"/>
      <c r="B267" s="692"/>
    </row>
    <row r="268" spans="1:2">
      <c r="A268" s="543"/>
      <c r="B268" s="543"/>
    </row>
    <row r="269" spans="1:2">
      <c r="A269" s="543"/>
      <c r="B269" s="543"/>
    </row>
    <row r="270" spans="1:2">
      <c r="A270" s="543"/>
      <c r="B270" s="543"/>
    </row>
    <row r="271" spans="1:2">
      <c r="A271" s="543"/>
      <c r="B271" s="543"/>
    </row>
    <row r="272" spans="1:2">
      <c r="A272" s="543"/>
      <c r="B272" s="543"/>
    </row>
    <row r="273" spans="1:2">
      <c r="A273" s="543"/>
      <c r="B273" s="543"/>
    </row>
    <row r="274" spans="1:2">
      <c r="A274" s="543"/>
      <c r="B274" s="543"/>
    </row>
    <row r="275" spans="1:2">
      <c r="A275" s="543"/>
      <c r="B275" s="543"/>
    </row>
    <row r="276" spans="1:2">
      <c r="A276" s="543"/>
      <c r="B276" s="543"/>
    </row>
    <row r="277" spans="1:2">
      <c r="A277" s="543"/>
      <c r="B277" s="543"/>
    </row>
    <row r="278" spans="1:2">
      <c r="A278" s="543"/>
      <c r="B278" s="543"/>
    </row>
    <row r="279" spans="1:2">
      <c r="A279" s="543"/>
      <c r="B279" s="543"/>
    </row>
    <row r="280" spans="1:2">
      <c r="A280" s="543"/>
      <c r="B280" s="543"/>
    </row>
    <row r="281" spans="1:2">
      <c r="A281" s="543"/>
      <c r="B281" s="543"/>
    </row>
    <row r="282" spans="1:2">
      <c r="A282" s="543"/>
      <c r="B282" s="543"/>
    </row>
    <row r="283" spans="1:2">
      <c r="A283" s="543"/>
      <c r="B283" s="543"/>
    </row>
    <row r="284" spans="1:2">
      <c r="A284" s="543"/>
      <c r="B284" s="543"/>
    </row>
    <row r="285" spans="1:2" ht="15.75" thickBot="1">
      <c r="A285" s="352" t="str">
        <f>Translation!B345</f>
        <v>Arm Length</v>
      </c>
      <c r="B285" s="543"/>
    </row>
    <row r="286" spans="1:2" ht="45.75" thickTop="1">
      <c r="A286" s="692" t="str">
        <f>Translation!B557</f>
        <v xml:space="preserve">Indicates the horizontal distance from the center of the pole mounting to the fixture centerline. This should include  half of the length of the fixture.
</v>
      </c>
      <c r="B286" s="691"/>
    </row>
    <row r="287" spans="1:2" ht="38.25" customHeight="1">
      <c r="A287" s="692"/>
      <c r="B287" s="692"/>
    </row>
    <row r="288" spans="1:2">
      <c r="A288" s="692"/>
      <c r="B288" s="692"/>
    </row>
    <row r="289" spans="1:2">
      <c r="A289" s="692"/>
      <c r="B289" s="692"/>
    </row>
    <row r="290" spans="1:2">
      <c r="A290" s="692"/>
      <c r="B290" s="692"/>
    </row>
    <row r="291" spans="1:2">
      <c r="A291" s="692"/>
      <c r="B291" s="692"/>
    </row>
    <row r="292" spans="1:2">
      <c r="A292" s="692"/>
      <c r="B292" s="692"/>
    </row>
    <row r="293" spans="1:2">
      <c r="A293" s="692"/>
      <c r="B293" s="692"/>
    </row>
    <row r="294" spans="1:2">
      <c r="A294" s="692"/>
      <c r="B294" s="692"/>
    </row>
    <row r="295" spans="1:2">
      <c r="A295" s="692"/>
      <c r="B295" s="692"/>
    </row>
    <row r="296" spans="1:2">
      <c r="A296" s="692"/>
      <c r="B296" s="692"/>
    </row>
    <row r="297" spans="1:2">
      <c r="A297" s="692"/>
      <c r="B297" s="692"/>
    </row>
    <row r="298" spans="1:2">
      <c r="A298" s="692"/>
      <c r="B298" s="692"/>
    </row>
    <row r="299" spans="1:2">
      <c r="A299" s="692"/>
      <c r="B299" s="692"/>
    </row>
    <row r="300" spans="1:2">
      <c r="A300" s="692"/>
      <c r="B300" s="692"/>
    </row>
    <row r="301" spans="1:2">
      <c r="A301" s="692"/>
      <c r="B301" s="692"/>
    </row>
    <row r="302" spans="1:2">
      <c r="A302" s="692"/>
      <c r="B302" s="692"/>
    </row>
    <row r="303" spans="1:2">
      <c r="A303" s="692"/>
      <c r="B303" s="692"/>
    </row>
    <row r="304" spans="1:2">
      <c r="A304" s="692"/>
      <c r="B304" s="692"/>
    </row>
    <row r="305" spans="1:2">
      <c r="A305" s="692"/>
      <c r="B305" s="692"/>
    </row>
    <row r="306" spans="1:2">
      <c r="A306" s="692"/>
      <c r="B306" s="692"/>
    </row>
    <row r="307" spans="1:2">
      <c r="A307" s="692"/>
      <c r="B307" s="692"/>
    </row>
    <row r="308" spans="1:2" ht="15.75" thickBot="1">
      <c r="A308" s="354" t="str">
        <f>Translation!B346</f>
        <v>Number of Points in Grid</v>
      </c>
      <c r="B308" s="692"/>
    </row>
    <row r="309" spans="1:2" ht="135.75" thickTop="1">
      <c r="A309" s="692" t="str">
        <f>Translation!B347</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09" s="691"/>
    </row>
    <row r="310" spans="1:2" ht="24.75" customHeight="1">
      <c r="A310" s="692"/>
      <c r="B310" s="692"/>
    </row>
    <row r="311" spans="1:2">
      <c r="A311" s="692"/>
      <c r="B311" s="692"/>
    </row>
    <row r="312" spans="1:2">
      <c r="A312" s="692"/>
      <c r="B312" s="692"/>
    </row>
    <row r="313" spans="1:2">
      <c r="A313" s="692"/>
      <c r="B313" s="692"/>
    </row>
    <row r="314" spans="1:2">
      <c r="A314" s="692"/>
      <c r="B314" s="692"/>
    </row>
    <row r="315" spans="1:2">
      <c r="A315" s="692"/>
      <c r="B315" s="692"/>
    </row>
    <row r="316" spans="1:2">
      <c r="A316" s="692"/>
      <c r="B316" s="692"/>
    </row>
    <row r="317" spans="1:2">
      <c r="A317" s="692"/>
      <c r="B317" s="692"/>
    </row>
    <row r="318" spans="1:2">
      <c r="A318" s="692"/>
      <c r="B318" s="692"/>
    </row>
    <row r="319" spans="1:2">
      <c r="A319" s="692"/>
      <c r="B319" s="692"/>
    </row>
    <row r="320" spans="1:2">
      <c r="A320" s="692"/>
      <c r="B320" s="692"/>
    </row>
    <row r="321" spans="1:2">
      <c r="A321" s="692"/>
      <c r="B321" s="692"/>
    </row>
    <row r="322" spans="1:2">
      <c r="A322" s="692"/>
      <c r="B322" s="692"/>
    </row>
    <row r="323" spans="1:2">
      <c r="A323" s="692"/>
      <c r="B323" s="692"/>
    </row>
    <row r="324" spans="1:2">
      <c r="A324" s="692"/>
      <c r="B324" s="692"/>
    </row>
    <row r="325" spans="1:2">
      <c r="A325" s="692"/>
      <c r="B325" s="692"/>
    </row>
    <row r="326" spans="1:2">
      <c r="A326" s="692"/>
      <c r="B326" s="692"/>
    </row>
    <row r="327" spans="1:2">
      <c r="A327" s="692"/>
      <c r="B327" s="692"/>
    </row>
    <row r="328" spans="1:2">
      <c r="A328" s="692"/>
      <c r="B328" s="692"/>
    </row>
    <row r="329" spans="1:2">
      <c r="A329" s="692"/>
      <c r="B329" s="692"/>
    </row>
    <row r="330" spans="1:2">
      <c r="A330" s="692"/>
      <c r="B330" s="692"/>
    </row>
    <row r="331" spans="1:2">
      <c r="A331" s="692"/>
      <c r="B331" s="692"/>
    </row>
    <row r="332" spans="1:2" ht="15.75" thickBot="1">
      <c r="A332" s="354" t="str">
        <f>Translation!B352</f>
        <v>Equipment Cost ($/fixture)</v>
      </c>
      <c r="B332" s="692"/>
    </row>
    <row r="333" spans="1:2" ht="60.75" thickTop="1">
      <c r="A333" s="692" t="str">
        <f>Translation!B353</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3" s="691"/>
    </row>
    <row r="334" spans="1:2" ht="10.5" customHeight="1">
      <c r="A334" s="692"/>
      <c r="B334" s="692"/>
    </row>
    <row r="335" spans="1:2">
      <c r="A335" s="692"/>
      <c r="B335" s="692"/>
    </row>
    <row r="336" spans="1:2">
      <c r="A336" s="692"/>
      <c r="B336" s="692"/>
    </row>
    <row r="337" spans="1:2">
      <c r="A337" s="692"/>
      <c r="B337" s="692"/>
    </row>
    <row r="338" spans="1:2">
      <c r="A338" s="692"/>
      <c r="B338" s="692"/>
    </row>
    <row r="339" spans="1:2">
      <c r="A339" s="692"/>
      <c r="B339" s="692"/>
    </row>
    <row r="340" spans="1:2">
      <c r="A340" s="692"/>
      <c r="B340" s="692"/>
    </row>
    <row r="341" spans="1:2">
      <c r="A341" s="692"/>
      <c r="B341" s="692"/>
    </row>
    <row r="342" spans="1:2">
      <c r="A342" s="692"/>
      <c r="B342" s="692"/>
    </row>
    <row r="343" spans="1:2">
      <c r="A343" s="692"/>
      <c r="B343" s="692"/>
    </row>
    <row r="344" spans="1:2">
      <c r="A344" s="692"/>
      <c r="B344" s="692"/>
    </row>
    <row r="345" spans="1:2">
      <c r="A345" s="692"/>
      <c r="B345" s="692"/>
    </row>
    <row r="346" spans="1:2">
      <c r="A346" s="692"/>
      <c r="B346" s="692"/>
    </row>
    <row r="347" spans="1:2">
      <c r="A347" s="692"/>
      <c r="B347" s="692"/>
    </row>
    <row r="348" spans="1:2">
      <c r="A348" s="692"/>
      <c r="B348" s="692"/>
    </row>
    <row r="349" spans="1:2">
      <c r="A349" s="692"/>
      <c r="B349" s="692"/>
    </row>
    <row r="350" spans="1:2">
      <c r="A350" s="692"/>
      <c r="B350" s="692"/>
    </row>
    <row r="351" spans="1:2">
      <c r="A351" s="692"/>
      <c r="B351" s="692"/>
    </row>
    <row r="352" spans="1:2">
      <c r="A352" s="692"/>
      <c r="B352" s="692"/>
    </row>
    <row r="353" spans="1:2">
      <c r="A353" s="692"/>
      <c r="B353" s="692"/>
    </row>
    <row r="354" spans="1:2">
      <c r="A354" s="692"/>
      <c r="B354" s="692"/>
    </row>
    <row r="355" spans="1:2" ht="15.75" thickBot="1">
      <c r="A355" s="354" t="str">
        <f>Translation!B354</f>
        <v>One-time Rebate or Subsidy ($/fixture)</v>
      </c>
      <c r="B355" s="692"/>
    </row>
    <row r="356" spans="1:2" ht="30.75" thickTop="1">
      <c r="A356" s="692" t="str">
        <f>Translation!B355</f>
        <v xml:space="preserve">Enter any rebates or subsidies to be removed from the overall equipment cost on a per fixture basis. </v>
      </c>
      <c r="B356" s="691"/>
    </row>
    <row r="357" spans="1:2" ht="43.5" customHeight="1">
      <c r="A357" s="692"/>
      <c r="B357" s="692"/>
    </row>
    <row r="358" spans="1:2">
      <c r="A358" s="692"/>
      <c r="B358" s="692"/>
    </row>
    <row r="359" spans="1:2">
      <c r="A359" s="692"/>
      <c r="B359" s="692"/>
    </row>
    <row r="360" spans="1:2">
      <c r="A360" s="692"/>
      <c r="B360" s="692"/>
    </row>
    <row r="361" spans="1:2">
      <c r="A361" s="692"/>
      <c r="B361" s="692"/>
    </row>
    <row r="362" spans="1:2">
      <c r="A362" s="692"/>
      <c r="B362" s="692"/>
    </row>
    <row r="363" spans="1:2">
      <c r="A363" s="692"/>
      <c r="B363" s="692"/>
    </row>
    <row r="364" spans="1:2">
      <c r="A364" s="692"/>
      <c r="B364" s="692"/>
    </row>
    <row r="365" spans="1:2">
      <c r="A365" s="692"/>
      <c r="B365" s="692"/>
    </row>
    <row r="366" spans="1:2">
      <c r="A366" s="692"/>
      <c r="B366" s="692"/>
    </row>
    <row r="367" spans="1:2">
      <c r="A367" s="692"/>
      <c r="B367" s="692"/>
    </row>
    <row r="368" spans="1:2">
      <c r="A368" s="692"/>
      <c r="B368" s="692"/>
    </row>
    <row r="369" spans="1:2">
      <c r="A369" s="692"/>
      <c r="B369" s="692"/>
    </row>
    <row r="370" spans="1:2">
      <c r="A370" s="692"/>
      <c r="B370" s="692"/>
    </row>
    <row r="371" spans="1:2">
      <c r="A371" s="692"/>
      <c r="B371" s="692"/>
    </row>
    <row r="372" spans="1:2">
      <c r="A372" s="692"/>
      <c r="B372" s="692"/>
    </row>
    <row r="373" spans="1:2">
      <c r="A373" s="692"/>
      <c r="B373" s="692"/>
    </row>
    <row r="374" spans="1:2">
      <c r="A374" s="692"/>
      <c r="B374" s="692"/>
    </row>
    <row r="375" spans="1:2">
      <c r="A375" s="692"/>
      <c r="B375" s="692"/>
    </row>
    <row r="376" spans="1:2">
      <c r="A376" s="692"/>
      <c r="B376" s="692"/>
    </row>
    <row r="377" spans="1:2" ht="15.75" thickBot="1">
      <c r="A377" s="354" t="str">
        <f>Translation!B356</f>
        <v>Annual Maintenance Cost ($/year)</v>
      </c>
      <c r="B377" s="692"/>
    </row>
    <row r="378" spans="1:2" ht="90.75" thickTop="1">
      <c r="A378" s="692" t="str">
        <f>Translation!B357</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8" s="691"/>
    </row>
    <row r="379" spans="1:2" ht="50.25" customHeight="1">
      <c r="A379" s="692"/>
      <c r="B379" s="692"/>
    </row>
    <row r="380" spans="1:2">
      <c r="A380" s="692"/>
      <c r="B380" s="692"/>
    </row>
    <row r="381" spans="1:2">
      <c r="A381" s="692"/>
      <c r="B381" s="692"/>
    </row>
    <row r="382" spans="1:2">
      <c r="A382" s="692"/>
      <c r="B382" s="692"/>
    </row>
    <row r="383" spans="1:2">
      <c r="A383" s="692"/>
      <c r="B383" s="692"/>
    </row>
    <row r="384" spans="1:2">
      <c r="A384" s="692"/>
      <c r="B384" s="692"/>
    </row>
    <row r="385" spans="1:2">
      <c r="A385" s="692"/>
      <c r="B385" s="692"/>
    </row>
    <row r="386" spans="1:2">
      <c r="A386" s="692"/>
      <c r="B386" s="692"/>
    </row>
    <row r="387" spans="1:2">
      <c r="A387" s="692"/>
      <c r="B387" s="692"/>
    </row>
    <row r="388" spans="1:2">
      <c r="A388" s="692"/>
      <c r="B388" s="692"/>
    </row>
    <row r="389" spans="1:2">
      <c r="A389" s="692"/>
      <c r="B389" s="692"/>
    </row>
    <row r="390" spans="1:2">
      <c r="A390" s="692"/>
      <c r="B390" s="692"/>
    </row>
    <row r="391" spans="1:2">
      <c r="A391" s="692"/>
      <c r="B391" s="692"/>
    </row>
    <row r="392" spans="1:2">
      <c r="A392" s="692"/>
      <c r="B392" s="692"/>
    </row>
    <row r="393" spans="1:2">
      <c r="A393" s="692"/>
      <c r="B393" s="692"/>
    </row>
    <row r="394" spans="1:2">
      <c r="A394" s="692"/>
      <c r="B394" s="692"/>
    </row>
    <row r="395" spans="1:2">
      <c r="A395" s="692"/>
      <c r="B395" s="692"/>
    </row>
    <row r="396" spans="1:2">
      <c r="A396" s="692"/>
      <c r="B396" s="692"/>
    </row>
    <row r="397" spans="1:2" ht="15.75" thickBot="1">
      <c r="A397" s="354" t="str">
        <f>Translation!B358</f>
        <v>Maintenance inflation rate (%/year)</v>
      </c>
      <c r="B397" s="692"/>
    </row>
    <row r="398" spans="1:2" ht="30.75" thickTop="1">
      <c r="A398" s="692" t="str">
        <f>Translation!B359</f>
        <v xml:space="preserve">Enter the estimated inflation rate of maintenance rates due to increased labor costs, etc. </v>
      </c>
      <c r="B398" s="691"/>
    </row>
    <row r="399" spans="1:2" ht="36" customHeight="1">
      <c r="A399" s="692"/>
      <c r="B399" s="692"/>
    </row>
    <row r="400" spans="1:2">
      <c r="A400" s="692"/>
      <c r="B400" s="692"/>
    </row>
    <row r="401" spans="1:2">
      <c r="A401" s="692"/>
      <c r="B401" s="692"/>
    </row>
    <row r="402" spans="1:2">
      <c r="A402" s="692"/>
      <c r="B402" s="692"/>
    </row>
    <row r="403" spans="1:2">
      <c r="A403" s="692"/>
      <c r="B403" s="692"/>
    </row>
    <row r="404" spans="1:2">
      <c r="A404" s="692"/>
      <c r="B404" s="692"/>
    </row>
    <row r="405" spans="1:2">
      <c r="A405" s="692"/>
      <c r="B405" s="692"/>
    </row>
    <row r="406" spans="1:2">
      <c r="A406" s="692"/>
      <c r="B406" s="692"/>
    </row>
    <row r="407" spans="1:2">
      <c r="A407" s="692"/>
      <c r="B407" s="692"/>
    </row>
    <row r="408" spans="1:2">
      <c r="A408" s="692"/>
      <c r="B408" s="692"/>
    </row>
    <row r="409" spans="1:2">
      <c r="A409" s="692"/>
      <c r="B409" s="692"/>
    </row>
    <row r="410" spans="1:2">
      <c r="A410" s="692"/>
      <c r="B410" s="692"/>
    </row>
    <row r="411" spans="1:2">
      <c r="A411" s="692"/>
      <c r="B411" s="692"/>
    </row>
    <row r="412" spans="1:2">
      <c r="A412" s="692"/>
      <c r="B412" s="692"/>
    </row>
    <row r="413" spans="1:2">
      <c r="A413" s="692"/>
      <c r="B413" s="692"/>
    </row>
    <row r="414" spans="1:2">
      <c r="A414" s="692"/>
      <c r="B414" s="692"/>
    </row>
    <row r="415" spans="1:2">
      <c r="A415" s="692"/>
      <c r="B415" s="692"/>
    </row>
    <row r="416" spans="1:2">
      <c r="A416" s="692"/>
      <c r="B416" s="692"/>
    </row>
    <row r="417" spans="1:2">
      <c r="A417" s="692"/>
      <c r="B417" s="692"/>
    </row>
    <row r="418" spans="1:2" ht="15.75" thickBot="1">
      <c r="A418" s="354" t="str">
        <f>Translation!B360</f>
        <v>Lamp Lumen Depreciation</v>
      </c>
      <c r="B418" s="692"/>
    </row>
    <row r="419" spans="1:2" ht="60.75" thickTop="1">
      <c r="A419" s="692" t="str">
        <f>Translation!B361</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19" s="691"/>
    </row>
    <row r="420" spans="1:2" ht="54.75" customHeight="1">
      <c r="A420" s="692"/>
      <c r="B420" s="692"/>
    </row>
    <row r="421" spans="1:2">
      <c r="A421" s="692"/>
      <c r="B421" s="692"/>
    </row>
    <row r="422" spans="1:2">
      <c r="A422" s="692"/>
      <c r="B422" s="692"/>
    </row>
    <row r="423" spans="1:2">
      <c r="A423" s="692"/>
      <c r="B423" s="692"/>
    </row>
    <row r="424" spans="1:2">
      <c r="A424" s="692"/>
      <c r="B424" s="692"/>
    </row>
    <row r="425" spans="1:2">
      <c r="A425" s="692"/>
      <c r="B425" s="692"/>
    </row>
    <row r="426" spans="1:2">
      <c r="A426" s="692"/>
      <c r="B426" s="692"/>
    </row>
    <row r="427" spans="1:2">
      <c r="A427" s="692"/>
      <c r="B427" s="692"/>
    </row>
    <row r="428" spans="1:2">
      <c r="A428" s="692"/>
      <c r="B428" s="692"/>
    </row>
    <row r="429" spans="1:2">
      <c r="A429" s="692"/>
      <c r="B429" s="692"/>
    </row>
    <row r="430" spans="1:2">
      <c r="A430" s="692"/>
      <c r="B430" s="692"/>
    </row>
    <row r="431" spans="1:2">
      <c r="A431" s="692"/>
      <c r="B431" s="692"/>
    </row>
    <row r="432" spans="1:2">
      <c r="A432" s="692"/>
      <c r="B432" s="692"/>
    </row>
    <row r="433" spans="1:2">
      <c r="A433" s="692"/>
      <c r="B433" s="692"/>
    </row>
    <row r="434" spans="1:2">
      <c r="A434" s="692"/>
      <c r="B434" s="692"/>
    </row>
    <row r="435" spans="1:2">
      <c r="A435" s="692"/>
      <c r="B435" s="692"/>
    </row>
    <row r="436" spans="1:2">
      <c r="A436" s="692"/>
      <c r="B436" s="692"/>
    </row>
    <row r="437" spans="1:2">
      <c r="A437" s="692"/>
      <c r="B437" s="692"/>
    </row>
    <row r="438" spans="1:2">
      <c r="A438" s="692"/>
      <c r="B438" s="692"/>
    </row>
    <row r="439" spans="1:2" ht="15.75" thickBot="1">
      <c r="A439" s="354" t="str">
        <f>Translation!B362</f>
        <v>Luminaire Dirt Depreciation (design year)</v>
      </c>
      <c r="B439" s="692"/>
    </row>
    <row r="440" spans="1:2" ht="60.75" thickTop="1">
      <c r="A440" s="692" t="str">
        <f>Translation!B363</f>
        <v xml:space="preserve">Enter the fraction of light output that actually leaves the fixture when dirty. Fixture output can be reduced due to dirt, soot, etc. Typical values can be found in appropriate lighting standards based on the cleanliness of the air and environment. </v>
      </c>
      <c r="B440" s="691"/>
    </row>
    <row r="441" spans="1:2" ht="33" customHeight="1">
      <c r="A441" s="692"/>
      <c r="B441" s="692"/>
    </row>
    <row r="442" spans="1:2">
      <c r="A442" s="692"/>
      <c r="B442" s="692"/>
    </row>
    <row r="443" spans="1:2">
      <c r="A443" s="692"/>
      <c r="B443" s="692"/>
    </row>
    <row r="444" spans="1:2">
      <c r="A444" s="692"/>
      <c r="B444" s="692"/>
    </row>
    <row r="445" spans="1:2">
      <c r="A445" s="692"/>
      <c r="B445" s="692"/>
    </row>
    <row r="446" spans="1:2">
      <c r="A446" s="692"/>
      <c r="B446" s="692"/>
    </row>
    <row r="447" spans="1:2">
      <c r="A447" s="692"/>
      <c r="B447" s="692"/>
    </row>
    <row r="448" spans="1:2">
      <c r="A448" s="692"/>
      <c r="B448" s="692"/>
    </row>
    <row r="449" spans="1:2">
      <c r="A449" s="692"/>
      <c r="B449" s="692"/>
    </row>
    <row r="450" spans="1:2">
      <c r="A450" s="692"/>
      <c r="B450" s="692"/>
    </row>
    <row r="451" spans="1:2">
      <c r="A451" s="692"/>
      <c r="B451" s="692"/>
    </row>
    <row r="452" spans="1:2">
      <c r="A452" s="692"/>
      <c r="B452" s="692"/>
    </row>
    <row r="453" spans="1:2">
      <c r="A453" s="692"/>
      <c r="B453" s="692"/>
    </row>
    <row r="454" spans="1:2">
      <c r="A454" s="692"/>
      <c r="B454" s="692"/>
    </row>
    <row r="455" spans="1:2">
      <c r="A455" s="692"/>
      <c r="B455" s="692"/>
    </row>
    <row r="456" spans="1:2">
      <c r="A456" s="692"/>
      <c r="B456" s="692"/>
    </row>
    <row r="457" spans="1:2">
      <c r="A457" s="692"/>
      <c r="B457" s="692"/>
    </row>
    <row r="458" spans="1:2">
      <c r="A458" s="692"/>
      <c r="B458" s="692"/>
    </row>
    <row r="459" spans="1:2" ht="15.75" thickBot="1">
      <c r="A459" s="354" t="str">
        <f>Translation!B364</f>
        <v>Desired fixture not available in the table below?</v>
      </c>
      <c r="B459" s="692"/>
    </row>
    <row r="460" spans="1:2" ht="30.75" thickTop="1">
      <c r="A460" s="692" t="str">
        <f>Translation!B365</f>
        <v>IES files describe the light output of a fixture. You can obtain them from fixture manufacturers</v>
      </c>
      <c r="B460" s="691"/>
    </row>
    <row r="461" spans="1:2" ht="30" customHeight="1">
      <c r="A461" s="691"/>
      <c r="B461" s="692"/>
    </row>
    <row r="462" spans="1:2">
      <c r="A462" s="365"/>
    </row>
    <row r="463" spans="1:2">
      <c r="A463" s="365"/>
    </row>
    <row r="464" spans="1:2">
      <c r="A464" s="365"/>
    </row>
    <row r="465" spans="1:1">
      <c r="A465" s="365"/>
    </row>
    <row r="466" spans="1:1">
      <c r="A466" s="365"/>
    </row>
    <row r="467" spans="1:1">
      <c r="A467" s="365"/>
    </row>
    <row r="468" spans="1:1">
      <c r="A468" s="365"/>
    </row>
    <row r="469" spans="1:1">
      <c r="A469" s="365"/>
    </row>
    <row r="470" spans="1:1">
      <c r="A470" s="365"/>
    </row>
    <row r="471" spans="1:1">
      <c r="A471" s="365"/>
    </row>
    <row r="472" spans="1:1">
      <c r="A472" s="365"/>
    </row>
    <row r="473" spans="1:1">
      <c r="A473" s="365"/>
    </row>
    <row r="474" spans="1:1">
      <c r="A474" s="365"/>
    </row>
    <row r="475" spans="1:1">
      <c r="A475" s="365"/>
    </row>
    <row r="476" spans="1:1">
      <c r="A476" s="365"/>
    </row>
    <row r="477" spans="1:1">
      <c r="A477" s="365"/>
    </row>
    <row r="478" spans="1:1">
      <c r="A478" s="365"/>
    </row>
    <row r="479" spans="1:1">
      <c r="A479" s="365"/>
    </row>
    <row r="480" spans="1:1">
      <c r="A480" s="365"/>
    </row>
    <row r="481" spans="1:1">
      <c r="A481" s="365"/>
    </row>
    <row r="482" spans="1:1">
      <c r="A482" s="365"/>
    </row>
    <row r="483" spans="1:1">
      <c r="A483" s="365"/>
    </row>
    <row r="484" spans="1:1">
      <c r="A484" s="365"/>
    </row>
    <row r="485" spans="1:1">
      <c r="A485" s="365"/>
    </row>
    <row r="486" spans="1:1">
      <c r="A486" s="365"/>
    </row>
    <row r="487" spans="1:1">
      <c r="A487" s="365"/>
    </row>
    <row r="488" spans="1:1">
      <c r="A488" s="365"/>
    </row>
    <row r="489" spans="1:1">
      <c r="A489" s="365"/>
    </row>
    <row r="490" spans="1:1">
      <c r="A490" s="365"/>
    </row>
    <row r="491" spans="1:1" ht="15.75" thickBot="1">
      <c r="A491" s="354" t="str">
        <f>Translation!B371</f>
        <v>Energy Inflation Rate (%/year)</v>
      </c>
    </row>
    <row r="492" spans="1:1" ht="15.75" thickTop="1">
      <c r="A492" s="365" t="str">
        <f>Translation!B577</f>
        <v>The annual increase in nominal price of electricity.</v>
      </c>
    </row>
    <row r="493" spans="1:1">
      <c r="A493" s="365"/>
    </row>
    <row r="494" spans="1:1">
      <c r="A494" s="365"/>
    </row>
    <row r="495" spans="1:1">
      <c r="A495" s="365"/>
    </row>
    <row r="496" spans="1:1">
      <c r="A496" s="365"/>
    </row>
    <row r="497" spans="1:1">
      <c r="A497" s="365"/>
    </row>
    <row r="498" spans="1:1">
      <c r="A498" s="365"/>
    </row>
    <row r="499" spans="1:1">
      <c r="A499" s="365"/>
    </row>
    <row r="500" spans="1:1">
      <c r="A500" s="365"/>
    </row>
    <row r="501" spans="1:1">
      <c r="A501" s="365"/>
    </row>
    <row r="502" spans="1:1">
      <c r="A502" s="365"/>
    </row>
    <row r="503" spans="1:1">
      <c r="A503" s="365"/>
    </row>
    <row r="504" spans="1:1">
      <c r="A504" s="365"/>
    </row>
    <row r="505" spans="1:1">
      <c r="A505" s="365"/>
    </row>
    <row r="506" spans="1:1">
      <c r="A506" s="365"/>
    </row>
    <row r="507" spans="1:1">
      <c r="A507" s="365"/>
    </row>
    <row r="508" spans="1:1">
      <c r="A508" s="365"/>
    </row>
    <row r="509" spans="1:1">
      <c r="A509" s="365"/>
    </row>
    <row r="510" spans="1:1">
      <c r="A510" s="365"/>
    </row>
    <row r="511" spans="1:1">
      <c r="A511" s="365"/>
    </row>
    <row r="512" spans="1:1">
      <c r="A512" s="365"/>
    </row>
    <row r="513" spans="1:1">
      <c r="A513" s="365"/>
    </row>
    <row r="514" spans="1:1">
      <c r="A514" s="365"/>
    </row>
    <row r="515" spans="1:1">
      <c r="A515" s="365"/>
    </row>
    <row r="516" spans="1:1">
      <c r="A516" s="365"/>
    </row>
    <row r="517" spans="1:1">
      <c r="A517" s="365"/>
    </row>
    <row r="518" spans="1:1">
      <c r="A518" s="365"/>
    </row>
    <row r="519" spans="1:1">
      <c r="A519" s="365"/>
    </row>
    <row r="520" spans="1:1">
      <c r="A520" s="365"/>
    </row>
    <row r="521" spans="1:1">
      <c r="A521" s="365"/>
    </row>
    <row r="522" spans="1:1">
      <c r="A522" s="365"/>
    </row>
    <row r="523" spans="1:1">
      <c r="A523" s="365"/>
    </row>
    <row r="524" spans="1:1">
      <c r="A524" s="365"/>
    </row>
    <row r="525" spans="1:1">
      <c r="A525" s="365"/>
    </row>
    <row r="526" spans="1:1">
      <c r="A526" s="365"/>
    </row>
    <row r="527" spans="1:1">
      <c r="A527" s="365"/>
    </row>
    <row r="528" spans="1:1">
      <c r="A528" s="365"/>
    </row>
    <row r="529" spans="1:1">
      <c r="A529" s="365"/>
    </row>
    <row r="530" spans="1:1">
      <c r="A530" s="365"/>
    </row>
    <row r="531" spans="1:1">
      <c r="A531" s="365"/>
    </row>
    <row r="532" spans="1:1">
      <c r="A532" s="365"/>
    </row>
    <row r="533" spans="1:1">
      <c r="A533" s="365"/>
    </row>
    <row r="534" spans="1:1">
      <c r="A534" s="365"/>
    </row>
    <row r="535" spans="1:1">
      <c r="A535" s="365"/>
    </row>
    <row r="536" spans="1:1">
      <c r="A536" s="365"/>
    </row>
    <row r="537" spans="1:1">
      <c r="A537" s="365"/>
    </row>
    <row r="538" spans="1:1">
      <c r="A538" s="365"/>
    </row>
    <row r="539" spans="1:1">
      <c r="A539" s="365"/>
    </row>
    <row r="540" spans="1:1">
      <c r="A540" s="365"/>
    </row>
    <row r="541" spans="1:1">
      <c r="A541" s="365"/>
    </row>
    <row r="542" spans="1:1">
      <c r="A542" s="365"/>
    </row>
    <row r="543" spans="1:1">
      <c r="A543" s="365"/>
    </row>
    <row r="544" spans="1:1">
      <c r="A544" s="365"/>
    </row>
    <row r="545" spans="1:1">
      <c r="A545" s="365"/>
    </row>
    <row r="546" spans="1:1">
      <c r="A546" s="365"/>
    </row>
    <row r="547" spans="1:1">
      <c r="A547" s="365"/>
    </row>
    <row r="548" spans="1:1">
      <c r="A548" s="365"/>
    </row>
    <row r="549" spans="1:1">
      <c r="A549" s="365"/>
    </row>
    <row r="550" spans="1:1">
      <c r="A550" s="365"/>
    </row>
    <row r="551" spans="1:1">
      <c r="A551" s="365"/>
    </row>
    <row r="552" spans="1:1">
      <c r="A552" s="365"/>
    </row>
    <row r="553" spans="1:1">
      <c r="A553" s="365"/>
    </row>
    <row r="554" spans="1:1">
      <c r="A554" s="365"/>
    </row>
    <row r="555" spans="1:1">
      <c r="A555" s="365"/>
    </row>
    <row r="556" spans="1:1">
      <c r="A556" s="365"/>
    </row>
    <row r="557" spans="1:1">
      <c r="A557" s="365"/>
    </row>
    <row r="558" spans="1:1">
      <c r="A558" s="365"/>
    </row>
    <row r="559" spans="1:1">
      <c r="A559" s="365"/>
    </row>
    <row r="560" spans="1:1">
      <c r="A560" s="365"/>
    </row>
  </sheetData>
  <mergeCells count="13">
    <mergeCell ref="A15:B15"/>
    <mergeCell ref="A123:B123"/>
    <mergeCell ref="A124:B124"/>
    <mergeCell ref="A31:B31"/>
    <mergeCell ref="A33:B33"/>
    <mergeCell ref="A53:B53"/>
    <mergeCell ref="A68:B68"/>
    <mergeCell ref="A76:B76"/>
    <mergeCell ref="A81:B81"/>
    <mergeCell ref="A69:B69"/>
    <mergeCell ref="A104:B104"/>
    <mergeCell ref="A88:B88"/>
    <mergeCell ref="A94:B94"/>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topLeftCell="D19" workbookViewId="0">
      <selection activeCell="U23" sqref="U23"/>
    </sheetView>
  </sheetViews>
  <sheetFormatPr defaultRowHeight="1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c r="B2" s="2"/>
    </row>
    <row r="3" spans="2:3">
      <c r="B3" s="175" t="str">
        <f>Costs!B9</f>
        <v>Energy Cost ($/kWh)</v>
      </c>
      <c r="C3" s="314">
        <f>Costs!C9</f>
        <v>0</v>
      </c>
    </row>
    <row r="4" spans="2:3" ht="30">
      <c r="B4" s="175" t="str">
        <f>Costs!B10</f>
        <v>Energy Inflation Rate (%/year)</v>
      </c>
      <c r="C4" s="315">
        <f>Costs!C10</f>
        <v>0</v>
      </c>
    </row>
    <row r="5" spans="2:3">
      <c r="B5" s="175" t="str">
        <f>Costs!B11</f>
        <v>Discount Rate</v>
      </c>
      <c r="C5" s="315">
        <f>Costs!C11</f>
        <v>0</v>
      </c>
    </row>
    <row r="6" spans="2:3">
      <c r="B6" s="2"/>
    </row>
    <row r="8" spans="2:3">
      <c r="B8" s="2" t="s">
        <v>1097</v>
      </c>
    </row>
    <row r="9" spans="2:3">
      <c r="B9" s="175" t="str">
        <f>FixtureData!G$5</f>
        <v>Watts</v>
      </c>
      <c r="C9" s="259">
        <f ca="1">FixtureData!G$6</f>
        <v>134</v>
      </c>
    </row>
    <row r="10" spans="2:3">
      <c r="B10" s="175" t="str">
        <f>FixtureData!H$5</f>
        <v>Total Light Loss Factor</v>
      </c>
      <c r="C10" s="259">
        <f ca="1">FixtureData!H$6</f>
        <v>0.66</v>
      </c>
    </row>
    <row r="11" spans="2:3">
      <c r="B11" s="175" t="str">
        <f>FixtureData!I$5</f>
        <v>kWh/fixture</v>
      </c>
      <c r="C11" s="320">
        <f ca="1">FixtureData!I$6</f>
        <v>0</v>
      </c>
    </row>
    <row r="12" spans="2:3">
      <c r="B12" s="175" t="str">
        <f>FixtureData!J$5</f>
        <v>kWh/kilometer/yr</v>
      </c>
      <c r="C12" s="321">
        <f ca="1">FixtureData!J$6</f>
        <v>0</v>
      </c>
    </row>
    <row r="13" spans="2:3">
      <c r="B13" s="175" t="str">
        <f>FixtureData!K$5</f>
        <v>Equipment Cost ($/fixture)</v>
      </c>
      <c r="C13" s="322">
        <f ca="1">FixtureData!K$6</f>
        <v>500</v>
      </c>
    </row>
    <row r="14" spans="2:3">
      <c r="B14" s="175" t="str">
        <f>FixtureData!L$5</f>
        <v>Installation Cost ($/fixture)</v>
      </c>
      <c r="C14" s="322">
        <f ca="1">FixtureData!L$6</f>
        <v>100</v>
      </c>
    </row>
    <row r="15" spans="2:3" ht="30">
      <c r="B15" s="175" t="str">
        <f>FixtureData!M$5</f>
        <v>One-time Rebate or Subsidy ($/fixture)</v>
      </c>
      <c r="C15" s="322">
        <f ca="1">FixtureData!M$6</f>
        <v>0</v>
      </c>
    </row>
    <row r="16" spans="2:3" ht="30">
      <c r="B16" s="175" t="str">
        <f>FixtureData!N$5</f>
        <v>Annual Maintenance Cost ($/year)</v>
      </c>
      <c r="C16" s="322">
        <f ca="1">FixtureData!N$6</f>
        <v>25</v>
      </c>
    </row>
    <row r="17" spans="1:23" ht="30">
      <c r="B17" s="175" t="str">
        <f>FixtureData!O$5</f>
        <v>Maintenance inflation rate (%/year)</v>
      </c>
      <c r="C17" s="323">
        <f ca="1">FixtureData!O$6</f>
        <v>0.02</v>
      </c>
    </row>
    <row r="18" spans="1:23">
      <c r="B18" s="175" t="str">
        <f>'Road Geometry'!B51</f>
        <v>Fixtures/km</v>
      </c>
      <c r="C18" s="321">
        <f>IF(FixtureData!A6="Baseline",'Road Geometry'!C51,'Road Geometry'!C77)</f>
        <v>28.571428571428573</v>
      </c>
    </row>
    <row r="20" spans="1:23">
      <c r="B20" s="175" t="s">
        <v>1106</v>
      </c>
      <c r="C20" s="324">
        <f ca="1">C13+C14-C15</f>
        <v>600</v>
      </c>
    </row>
    <row r="21" spans="1:23" ht="30">
      <c r="A21" s="1"/>
      <c r="B21" s="1"/>
      <c r="C21" s="1" t="s">
        <v>1098</v>
      </c>
      <c r="D21" s="1"/>
      <c r="E21" s="479"/>
      <c r="F21" s="1"/>
      <c r="G21" s="1"/>
      <c r="H21" s="1"/>
      <c r="I21" s="1"/>
      <c r="J21" s="1" t="s">
        <v>1099</v>
      </c>
      <c r="K21" s="1"/>
      <c r="L21" s="479"/>
      <c r="M21" s="1"/>
      <c r="N21" s="1"/>
      <c r="O21" s="1"/>
      <c r="P21" s="1"/>
      <c r="R21" t="s">
        <v>1670</v>
      </c>
    </row>
    <row r="22" spans="1:23" ht="89.25" customHeight="1">
      <c r="A22" s="1"/>
      <c r="B22" s="1"/>
      <c r="C22" s="338" t="s">
        <v>1100</v>
      </c>
      <c r="D22" s="339" t="s">
        <v>1101</v>
      </c>
      <c r="E22" s="339" t="s">
        <v>1668</v>
      </c>
      <c r="F22" s="339" t="s">
        <v>1102</v>
      </c>
      <c r="G22" s="339" t="s">
        <v>1103</v>
      </c>
      <c r="H22" s="339" t="s">
        <v>1104</v>
      </c>
      <c r="I22" s="340" t="str">
        <f>Translation!B377</f>
        <v>Net Present Value - Total Cost of Ownership</v>
      </c>
      <c r="J22" s="339" t="s">
        <v>1100</v>
      </c>
      <c r="K22" s="339" t="s">
        <v>1101</v>
      </c>
      <c r="L22" s="339"/>
      <c r="M22" s="339" t="s">
        <v>1102</v>
      </c>
      <c r="N22" s="339" t="s">
        <v>1103</v>
      </c>
      <c r="O22" s="339"/>
      <c r="P22" s="339" t="s">
        <v>1105</v>
      </c>
      <c r="R22" s="338" t="s">
        <v>1671</v>
      </c>
      <c r="S22" s="338" t="s">
        <v>1672</v>
      </c>
      <c r="T22" s="338" t="s">
        <v>1673</v>
      </c>
      <c r="U22" s="338" t="str">
        <f>Translation!B508</f>
        <v>Return on Investment (after 'x' years)</v>
      </c>
    </row>
    <row r="23" spans="1:23">
      <c r="B23">
        <v>0</v>
      </c>
      <c r="C23" s="31"/>
      <c r="D23" s="325"/>
      <c r="E23" s="325"/>
      <c r="F23" s="324"/>
      <c r="G23" s="324"/>
      <c r="H23" s="324"/>
      <c r="I23" s="324">
        <f ca="1">C20</f>
        <v>600</v>
      </c>
      <c r="J23" s="326">
        <f ca="1">$C$18*C20</f>
        <v>17142.857142857145</v>
      </c>
      <c r="K23" s="326">
        <f t="shared" ref="K23:K43" si="0">$C$18*D23</f>
        <v>0</v>
      </c>
      <c r="L23" s="326"/>
      <c r="M23" s="326">
        <f t="shared" ref="M23:M38" si="1">$C$18*F23</f>
        <v>0</v>
      </c>
      <c r="N23" s="326">
        <f t="shared" ref="N23:N38" si="2">$C$18*G23</f>
        <v>0</v>
      </c>
      <c r="O23" s="326">
        <f t="shared" ref="O23:O38" si="3">$C$18*H23</f>
        <v>0</v>
      </c>
      <c r="P23" s="326">
        <f t="shared" ref="P23:P38" ca="1" si="4">$C$18*I23</f>
        <v>17142.857142857145</v>
      </c>
      <c r="R23" s="333">
        <v>0</v>
      </c>
      <c r="S23" s="324">
        <f ca="1">I23</f>
        <v>600</v>
      </c>
      <c r="T23" s="333">
        <f ca="1">R23-S23</f>
        <v>-600</v>
      </c>
      <c r="U23" s="259" t="str">
        <f ca="1">IF(T23&gt;0,Translation!$B$509,IF(AVERAGE($T$24:$T$43)&lt;0,Translation!$B$510,""))</f>
        <v/>
      </c>
      <c r="V23" s="494"/>
    </row>
    <row r="24" spans="1:23">
      <c r="A24" t="s">
        <v>1107</v>
      </c>
      <c r="B24" s="327">
        <v>1</v>
      </c>
      <c r="C24" s="328">
        <f t="shared" ref="C24:C43" ca="1" si="5">$C$16*(1+$C$17)^$B24</f>
        <v>25.5</v>
      </c>
      <c r="D24" s="328">
        <f t="shared" ref="D24:D43" ca="1" si="6">$C$11*$C$3*(1+$C$4)^B24</f>
        <v>0</v>
      </c>
      <c r="E24" s="328">
        <f ca="1">D24+C24</f>
        <v>25.5</v>
      </c>
      <c r="F24" s="329">
        <f t="shared" ref="F24:F43" ca="1" si="7">(C24)/(1+$C$5)^$B24</f>
        <v>25.5</v>
      </c>
      <c r="G24" s="329">
        <f t="shared" ref="G24:G43" ca="1" si="8">(D24)/(1+$C$5)^$B24</f>
        <v>0</v>
      </c>
      <c r="H24" s="329">
        <f ca="1">F24+G24</f>
        <v>25.5</v>
      </c>
      <c r="I24" s="328">
        <f t="shared" ref="I24:I43" ca="1" si="9">I23+G24+F24</f>
        <v>625.5</v>
      </c>
      <c r="J24" s="326">
        <f t="shared" ref="J24:J43" ca="1" si="10">$C$18*C24</f>
        <v>728.57142857142856</v>
      </c>
      <c r="K24" s="326">
        <f t="shared" ca="1" si="0"/>
        <v>0</v>
      </c>
      <c r="L24" s="326"/>
      <c r="M24" s="326">
        <f t="shared" ca="1" si="1"/>
        <v>728.57142857142856</v>
      </c>
      <c r="N24" s="326">
        <f t="shared" ca="1" si="2"/>
        <v>0</v>
      </c>
      <c r="O24" s="326">
        <f t="shared" ca="1" si="3"/>
        <v>728.57142857142856</v>
      </c>
      <c r="P24" s="326">
        <f t="shared" ca="1" si="4"/>
        <v>17871.428571428572</v>
      </c>
      <c r="R24" s="333">
        <v>25.5</v>
      </c>
      <c r="S24" s="501">
        <f ca="1">E24</f>
        <v>25.5</v>
      </c>
      <c r="T24" s="333">
        <f t="shared" ref="T24:T43" ca="1" si="11">R24-S24</f>
        <v>0</v>
      </c>
      <c r="U24" s="502" t="e">
        <f ca="1">IF(U$23&lt;&gt;"",$U$23,IRR(T$23:T24))</f>
        <v>#NUM!</v>
      </c>
      <c r="V24" s="494"/>
      <c r="W24" s="500"/>
    </row>
    <row r="25" spans="1:23">
      <c r="B25" s="327">
        <v>2</v>
      </c>
      <c r="C25" s="328">
        <f t="shared" ca="1" si="5"/>
        <v>26.009999999999998</v>
      </c>
      <c r="D25" s="328">
        <f t="shared" ca="1" si="6"/>
        <v>0</v>
      </c>
      <c r="E25" s="328">
        <f t="shared" ref="E25:E43" ca="1" si="12">D25+C25</f>
        <v>26.009999999999998</v>
      </c>
      <c r="F25" s="329">
        <f t="shared" ca="1" si="7"/>
        <v>26.009999999999998</v>
      </c>
      <c r="G25" s="329">
        <f t="shared" ca="1" si="8"/>
        <v>0</v>
      </c>
      <c r="H25" s="329">
        <f t="shared" ref="H25:H43" ca="1" si="13">F25+G25</f>
        <v>26.009999999999998</v>
      </c>
      <c r="I25" s="328">
        <f t="shared" ca="1" si="9"/>
        <v>651.51</v>
      </c>
      <c r="J25" s="326">
        <f t="shared" ca="1" si="10"/>
        <v>743.14285714285711</v>
      </c>
      <c r="K25" s="326">
        <f t="shared" ca="1" si="0"/>
        <v>0</v>
      </c>
      <c r="L25" s="326"/>
      <c r="M25" s="326">
        <f t="shared" ca="1" si="1"/>
        <v>743.14285714285711</v>
      </c>
      <c r="N25" s="326">
        <f t="shared" ca="1" si="2"/>
        <v>0</v>
      </c>
      <c r="O25" s="326">
        <f t="shared" ca="1" si="3"/>
        <v>743.14285714285711</v>
      </c>
      <c r="P25" s="326">
        <f t="shared" ca="1" si="4"/>
        <v>18614.571428571428</v>
      </c>
      <c r="R25" s="333">
        <v>26.009999999999998</v>
      </c>
      <c r="S25" s="501">
        <f t="shared" ref="S25:S43" ca="1" si="14">E25</f>
        <v>26.009999999999998</v>
      </c>
      <c r="T25" s="333">
        <f t="shared" ca="1" si="11"/>
        <v>0</v>
      </c>
      <c r="U25" s="502" t="e">
        <f ca="1">IF(U$23&lt;&gt;"","-",IRR(T$23:T25))</f>
        <v>#NUM!</v>
      </c>
      <c r="V25" s="494"/>
      <c r="W25" s="500"/>
    </row>
    <row r="26" spans="1:23">
      <c r="B26" s="327">
        <v>3</v>
      </c>
      <c r="C26" s="328">
        <f t="shared" ca="1" si="5"/>
        <v>26.530199999999997</v>
      </c>
      <c r="D26" s="328">
        <f t="shared" ca="1" si="6"/>
        <v>0</v>
      </c>
      <c r="E26" s="328">
        <f t="shared" ca="1" si="12"/>
        <v>26.530199999999997</v>
      </c>
      <c r="F26" s="329">
        <f t="shared" ca="1" si="7"/>
        <v>26.530199999999997</v>
      </c>
      <c r="G26" s="329">
        <f t="shared" ca="1" si="8"/>
        <v>0</v>
      </c>
      <c r="H26" s="329">
        <f t="shared" ca="1" si="13"/>
        <v>26.530199999999997</v>
      </c>
      <c r="I26" s="328">
        <f t="shared" ca="1" si="9"/>
        <v>678.04020000000003</v>
      </c>
      <c r="J26" s="326">
        <f t="shared" ca="1" si="10"/>
        <v>758.00571428571425</v>
      </c>
      <c r="K26" s="326">
        <f t="shared" ca="1" si="0"/>
        <v>0</v>
      </c>
      <c r="L26" s="326"/>
      <c r="M26" s="326">
        <f t="shared" ca="1" si="1"/>
        <v>758.00571428571425</v>
      </c>
      <c r="N26" s="326">
        <f t="shared" ca="1" si="2"/>
        <v>0</v>
      </c>
      <c r="O26" s="326">
        <f t="shared" ca="1" si="3"/>
        <v>758.00571428571425</v>
      </c>
      <c r="P26" s="326">
        <f t="shared" ca="1" si="4"/>
        <v>19372.577142857146</v>
      </c>
      <c r="R26" s="333">
        <v>26.530199999999997</v>
      </c>
      <c r="S26" s="501">
        <f t="shared" ca="1" si="14"/>
        <v>26.530199999999997</v>
      </c>
      <c r="T26" s="333">
        <f t="shared" ca="1" si="11"/>
        <v>0</v>
      </c>
      <c r="U26" s="502" t="e">
        <f ca="1">IF(U$23&lt;&gt;"","-",IRR(T$23:T26))</f>
        <v>#NUM!</v>
      </c>
      <c r="V26" s="494"/>
      <c r="W26" s="500"/>
    </row>
    <row r="27" spans="1:23">
      <c r="B27" s="327">
        <v>4</v>
      </c>
      <c r="C27" s="328">
        <f t="shared" ca="1" si="5"/>
        <v>27.060804000000001</v>
      </c>
      <c r="D27" s="328">
        <f t="shared" ca="1" si="6"/>
        <v>0</v>
      </c>
      <c r="E27" s="328">
        <f t="shared" ca="1" si="12"/>
        <v>27.060804000000001</v>
      </c>
      <c r="F27" s="329">
        <f t="shared" ca="1" si="7"/>
        <v>27.060804000000001</v>
      </c>
      <c r="G27" s="329">
        <f t="shared" ca="1" si="8"/>
        <v>0</v>
      </c>
      <c r="H27" s="329">
        <f t="shared" ca="1" si="13"/>
        <v>27.060804000000001</v>
      </c>
      <c r="I27" s="328">
        <f t="shared" ca="1" si="9"/>
        <v>705.10100399999999</v>
      </c>
      <c r="J27" s="326">
        <f t="shared" ca="1" si="10"/>
        <v>773.16582857142862</v>
      </c>
      <c r="K27" s="326">
        <f t="shared" ca="1" si="0"/>
        <v>0</v>
      </c>
      <c r="L27" s="326"/>
      <c r="M27" s="326">
        <f t="shared" ca="1" si="1"/>
        <v>773.16582857142862</v>
      </c>
      <c r="N27" s="326">
        <f t="shared" ca="1" si="2"/>
        <v>0</v>
      </c>
      <c r="O27" s="326">
        <f t="shared" ca="1" si="3"/>
        <v>773.16582857142862</v>
      </c>
      <c r="P27" s="326">
        <f t="shared" ca="1" si="4"/>
        <v>20145.742971428572</v>
      </c>
      <c r="R27" s="333">
        <v>27.060804000000001</v>
      </c>
      <c r="S27" s="501">
        <f t="shared" ca="1" si="14"/>
        <v>27.060804000000001</v>
      </c>
      <c r="T27" s="333">
        <f t="shared" ca="1" si="11"/>
        <v>0</v>
      </c>
      <c r="U27" s="502" t="e">
        <f ca="1">IF(U$23&lt;&gt;"","-",IRR(T$23:T27))</f>
        <v>#NUM!</v>
      </c>
      <c r="V27" s="494"/>
      <c r="W27" s="500"/>
    </row>
    <row r="28" spans="1:23">
      <c r="B28" s="327">
        <v>5</v>
      </c>
      <c r="C28" s="328">
        <f t="shared" ca="1" si="5"/>
        <v>27.602020079999999</v>
      </c>
      <c r="D28" s="328">
        <f t="shared" ca="1" si="6"/>
        <v>0</v>
      </c>
      <c r="E28" s="328">
        <f t="shared" ca="1" si="12"/>
        <v>27.602020079999999</v>
      </c>
      <c r="F28" s="329">
        <f t="shared" ca="1" si="7"/>
        <v>27.602020079999999</v>
      </c>
      <c r="G28" s="329">
        <f t="shared" ca="1" si="8"/>
        <v>0</v>
      </c>
      <c r="H28" s="329">
        <f t="shared" ca="1" si="13"/>
        <v>27.602020079999999</v>
      </c>
      <c r="I28" s="328">
        <f t="shared" ca="1" si="9"/>
        <v>732.70302407999998</v>
      </c>
      <c r="J28" s="326">
        <f t="shared" ca="1" si="10"/>
        <v>788.62914514285717</v>
      </c>
      <c r="K28" s="326">
        <f t="shared" ca="1" si="0"/>
        <v>0</v>
      </c>
      <c r="L28" s="326"/>
      <c r="M28" s="326">
        <f t="shared" ca="1" si="1"/>
        <v>788.62914514285717</v>
      </c>
      <c r="N28" s="326">
        <f t="shared" ca="1" si="2"/>
        <v>0</v>
      </c>
      <c r="O28" s="326">
        <f t="shared" ca="1" si="3"/>
        <v>788.62914514285717</v>
      </c>
      <c r="P28" s="326">
        <f t="shared" ca="1" si="4"/>
        <v>20934.372116571431</v>
      </c>
      <c r="R28" s="333">
        <v>27.602020079999999</v>
      </c>
      <c r="S28" s="501">
        <f t="shared" ca="1" si="14"/>
        <v>27.602020079999999</v>
      </c>
      <c r="T28" s="333">
        <f t="shared" ca="1" si="11"/>
        <v>0</v>
      </c>
      <c r="U28" s="502" t="e">
        <f ca="1">IF(U$23&lt;&gt;"","-",IRR(T$23:T28))</f>
        <v>#NUM!</v>
      </c>
      <c r="V28" s="494"/>
      <c r="W28" s="500"/>
    </row>
    <row r="29" spans="1:23">
      <c r="B29" s="327">
        <v>6</v>
      </c>
      <c r="C29" s="328">
        <f t="shared" ca="1" si="5"/>
        <v>28.154060481600002</v>
      </c>
      <c r="D29" s="328">
        <f t="shared" ca="1" si="6"/>
        <v>0</v>
      </c>
      <c r="E29" s="328">
        <f t="shared" ca="1" si="12"/>
        <v>28.154060481600002</v>
      </c>
      <c r="F29" s="329">
        <f t="shared" ca="1" si="7"/>
        <v>28.154060481600002</v>
      </c>
      <c r="G29" s="329">
        <f t="shared" ca="1" si="8"/>
        <v>0</v>
      </c>
      <c r="H29" s="329">
        <f t="shared" ca="1" si="13"/>
        <v>28.154060481600002</v>
      </c>
      <c r="I29" s="328">
        <f t="shared" ca="1" si="9"/>
        <v>760.8570845616</v>
      </c>
      <c r="J29" s="326">
        <f t="shared" ca="1" si="10"/>
        <v>804.40172804571444</v>
      </c>
      <c r="K29" s="326">
        <f t="shared" ca="1" si="0"/>
        <v>0</v>
      </c>
      <c r="L29" s="326"/>
      <c r="M29" s="326">
        <f t="shared" ca="1" si="1"/>
        <v>804.40172804571444</v>
      </c>
      <c r="N29" s="326">
        <f t="shared" ca="1" si="2"/>
        <v>0</v>
      </c>
      <c r="O29" s="326">
        <f t="shared" ca="1" si="3"/>
        <v>804.40172804571444</v>
      </c>
      <c r="P29" s="326">
        <f t="shared" ca="1" si="4"/>
        <v>21738.773844617142</v>
      </c>
      <c r="R29" s="333">
        <v>28.154060481600002</v>
      </c>
      <c r="S29" s="501">
        <f t="shared" ca="1" si="14"/>
        <v>28.154060481600002</v>
      </c>
      <c r="T29" s="333">
        <f t="shared" ca="1" si="11"/>
        <v>0</v>
      </c>
      <c r="U29" s="502" t="e">
        <f ca="1">IF(U$23&lt;&gt;"","-",IRR(T$23:T29))</f>
        <v>#NUM!</v>
      </c>
      <c r="V29" s="494"/>
      <c r="W29" s="500"/>
    </row>
    <row r="30" spans="1:23">
      <c r="B30" s="327">
        <v>7</v>
      </c>
      <c r="C30" s="328">
        <f t="shared" ca="1" si="5"/>
        <v>28.717141691231994</v>
      </c>
      <c r="D30" s="328">
        <f t="shared" ca="1" si="6"/>
        <v>0</v>
      </c>
      <c r="E30" s="328">
        <f t="shared" ca="1" si="12"/>
        <v>28.717141691231994</v>
      </c>
      <c r="F30" s="329">
        <f t="shared" ca="1" si="7"/>
        <v>28.717141691231994</v>
      </c>
      <c r="G30" s="329">
        <f t="shared" ca="1" si="8"/>
        <v>0</v>
      </c>
      <c r="H30" s="329">
        <f t="shared" ca="1" si="13"/>
        <v>28.717141691231994</v>
      </c>
      <c r="I30" s="328">
        <f t="shared" ca="1" si="9"/>
        <v>789.57422625283198</v>
      </c>
      <c r="J30" s="326">
        <f t="shared" ca="1" si="10"/>
        <v>820.48976260662846</v>
      </c>
      <c r="K30" s="326">
        <f t="shared" ca="1" si="0"/>
        <v>0</v>
      </c>
      <c r="L30" s="326"/>
      <c r="M30" s="326">
        <f t="shared" ca="1" si="1"/>
        <v>820.48976260662846</v>
      </c>
      <c r="N30" s="326">
        <f t="shared" ca="1" si="2"/>
        <v>0</v>
      </c>
      <c r="O30" s="326">
        <f t="shared" ca="1" si="3"/>
        <v>820.48976260662846</v>
      </c>
      <c r="P30" s="326">
        <f t="shared" ca="1" si="4"/>
        <v>22559.263607223773</v>
      </c>
      <c r="R30" s="333">
        <v>28.717141691231994</v>
      </c>
      <c r="S30" s="501">
        <f t="shared" ca="1" si="14"/>
        <v>28.717141691231994</v>
      </c>
      <c r="T30" s="333">
        <f t="shared" ca="1" si="11"/>
        <v>0</v>
      </c>
      <c r="U30" s="502" t="e">
        <f ca="1">IF(U$23&lt;&gt;"","-",IRR(T$23:T30))</f>
        <v>#NUM!</v>
      </c>
      <c r="V30" s="494"/>
      <c r="W30" s="500"/>
    </row>
    <row r="31" spans="1:23">
      <c r="B31" s="327">
        <v>8</v>
      </c>
      <c r="C31" s="328">
        <f t="shared" ca="1" si="5"/>
        <v>29.291484525056639</v>
      </c>
      <c r="D31" s="328">
        <f t="shared" ca="1" si="6"/>
        <v>0</v>
      </c>
      <c r="E31" s="328">
        <f t="shared" ca="1" si="12"/>
        <v>29.291484525056639</v>
      </c>
      <c r="F31" s="329">
        <f t="shared" ca="1" si="7"/>
        <v>29.291484525056639</v>
      </c>
      <c r="G31" s="329">
        <f t="shared" ca="1" si="8"/>
        <v>0</v>
      </c>
      <c r="H31" s="329">
        <f t="shared" ca="1" si="13"/>
        <v>29.291484525056639</v>
      </c>
      <c r="I31" s="328">
        <f t="shared" ca="1" si="9"/>
        <v>818.86571077788858</v>
      </c>
      <c r="J31" s="326">
        <f t="shared" ca="1" si="10"/>
        <v>836.89955785876111</v>
      </c>
      <c r="K31" s="326">
        <f t="shared" ca="1" si="0"/>
        <v>0</v>
      </c>
      <c r="L31" s="326"/>
      <c r="M31" s="326">
        <f t="shared" ca="1" si="1"/>
        <v>836.89955785876111</v>
      </c>
      <c r="N31" s="326">
        <f t="shared" ca="1" si="2"/>
        <v>0</v>
      </c>
      <c r="O31" s="326">
        <f t="shared" ca="1" si="3"/>
        <v>836.89955785876111</v>
      </c>
      <c r="P31" s="326">
        <f t="shared" ca="1" si="4"/>
        <v>23396.163165082533</v>
      </c>
      <c r="R31" s="333">
        <v>29.291484525056639</v>
      </c>
      <c r="S31" s="501">
        <f t="shared" ca="1" si="14"/>
        <v>29.291484525056639</v>
      </c>
      <c r="T31" s="333">
        <f t="shared" ca="1" si="11"/>
        <v>0</v>
      </c>
      <c r="U31" s="502" t="e">
        <f ca="1">IF(U$23&lt;&gt;"","-",IRR(T$23:T31))</f>
        <v>#NUM!</v>
      </c>
      <c r="V31" s="494"/>
      <c r="W31" s="500"/>
    </row>
    <row r="32" spans="1:23">
      <c r="B32" s="327">
        <v>9</v>
      </c>
      <c r="C32" s="328">
        <f t="shared" ca="1" si="5"/>
        <v>29.877314215557771</v>
      </c>
      <c r="D32" s="328">
        <f t="shared" ca="1" si="6"/>
        <v>0</v>
      </c>
      <c r="E32" s="328">
        <f t="shared" ca="1" si="12"/>
        <v>29.877314215557771</v>
      </c>
      <c r="F32" s="329">
        <f t="shared" ca="1" si="7"/>
        <v>29.877314215557771</v>
      </c>
      <c r="G32" s="329">
        <f t="shared" ca="1" si="8"/>
        <v>0</v>
      </c>
      <c r="H32" s="329">
        <f t="shared" ca="1" si="13"/>
        <v>29.877314215557771</v>
      </c>
      <c r="I32" s="328">
        <f t="shared" ca="1" si="9"/>
        <v>848.7430249934464</v>
      </c>
      <c r="J32" s="326">
        <f t="shared" ca="1" si="10"/>
        <v>853.63754901593632</v>
      </c>
      <c r="K32" s="326">
        <f t="shared" ca="1" si="0"/>
        <v>0</v>
      </c>
      <c r="L32" s="326"/>
      <c r="M32" s="326">
        <f t="shared" ca="1" si="1"/>
        <v>853.63754901593632</v>
      </c>
      <c r="N32" s="326">
        <f t="shared" ca="1" si="2"/>
        <v>0</v>
      </c>
      <c r="O32" s="326">
        <f t="shared" ca="1" si="3"/>
        <v>853.63754901593632</v>
      </c>
      <c r="P32" s="326">
        <f t="shared" ca="1" si="4"/>
        <v>24249.80071409847</v>
      </c>
      <c r="R32" s="333">
        <v>29.877314215557771</v>
      </c>
      <c r="S32" s="501">
        <f t="shared" ca="1" si="14"/>
        <v>29.877314215557771</v>
      </c>
      <c r="T32" s="333">
        <f t="shared" ca="1" si="11"/>
        <v>0</v>
      </c>
      <c r="U32" s="502" t="e">
        <f ca="1">IF(U$23&lt;&gt;"","-",IRR(T$23:T32))</f>
        <v>#NUM!</v>
      </c>
      <c r="V32" s="494"/>
      <c r="W32" s="500"/>
    </row>
    <row r="33" spans="2:23">
      <c r="B33" s="327">
        <v>10</v>
      </c>
      <c r="C33" s="328">
        <f t="shared" ca="1" si="5"/>
        <v>30.474860499868928</v>
      </c>
      <c r="D33" s="328">
        <f t="shared" ca="1" si="6"/>
        <v>0</v>
      </c>
      <c r="E33" s="328">
        <f t="shared" ca="1" si="12"/>
        <v>30.474860499868928</v>
      </c>
      <c r="F33" s="329">
        <f t="shared" ca="1" si="7"/>
        <v>30.474860499868928</v>
      </c>
      <c r="G33" s="329">
        <f t="shared" ca="1" si="8"/>
        <v>0</v>
      </c>
      <c r="H33" s="329">
        <f t="shared" ca="1" si="13"/>
        <v>30.474860499868928</v>
      </c>
      <c r="I33" s="328">
        <f t="shared" ca="1" si="9"/>
        <v>879.21788549331529</v>
      </c>
      <c r="J33" s="326">
        <f t="shared" ca="1" si="10"/>
        <v>870.71029999625512</v>
      </c>
      <c r="K33" s="326">
        <f t="shared" ca="1" si="0"/>
        <v>0</v>
      </c>
      <c r="L33" s="326"/>
      <c r="M33" s="326">
        <f t="shared" ca="1" si="1"/>
        <v>870.71029999625512</v>
      </c>
      <c r="N33" s="326">
        <f t="shared" ca="1" si="2"/>
        <v>0</v>
      </c>
      <c r="O33" s="326">
        <f t="shared" ca="1" si="3"/>
        <v>870.71029999625512</v>
      </c>
      <c r="P33" s="326">
        <f t="shared" ca="1" si="4"/>
        <v>25120.511014094725</v>
      </c>
      <c r="R33" s="333">
        <v>30.474860499868928</v>
      </c>
      <c r="S33" s="501">
        <f t="shared" ca="1" si="14"/>
        <v>30.474860499868928</v>
      </c>
      <c r="T33" s="333">
        <f t="shared" ca="1" si="11"/>
        <v>0</v>
      </c>
      <c r="U33" s="502" t="e">
        <f ca="1">IF(U$23&lt;&gt;"","-",IRR(T$23:T33))</f>
        <v>#NUM!</v>
      </c>
      <c r="V33" s="494"/>
      <c r="W33" s="500"/>
    </row>
    <row r="34" spans="2:23">
      <c r="B34" s="327">
        <v>11</v>
      </c>
      <c r="C34" s="328">
        <f t="shared" ca="1" si="5"/>
        <v>31.0843577098663</v>
      </c>
      <c r="D34" s="328">
        <f t="shared" ca="1" si="6"/>
        <v>0</v>
      </c>
      <c r="E34" s="328">
        <f t="shared" ca="1" si="12"/>
        <v>31.0843577098663</v>
      </c>
      <c r="F34" s="329">
        <f t="shared" ca="1" si="7"/>
        <v>31.0843577098663</v>
      </c>
      <c r="G34" s="329">
        <f t="shared" ca="1" si="8"/>
        <v>0</v>
      </c>
      <c r="H34" s="329">
        <f t="shared" ca="1" si="13"/>
        <v>31.0843577098663</v>
      </c>
      <c r="I34" s="328">
        <f t="shared" ca="1" si="9"/>
        <v>910.30224320318155</v>
      </c>
      <c r="J34" s="326">
        <f t="shared" ca="1" si="10"/>
        <v>888.12450599618001</v>
      </c>
      <c r="K34" s="326">
        <f t="shared" ca="1" si="0"/>
        <v>0</v>
      </c>
      <c r="L34" s="326"/>
      <c r="M34" s="326">
        <f t="shared" ca="1" si="1"/>
        <v>888.12450599618001</v>
      </c>
      <c r="N34" s="326">
        <f t="shared" ca="1" si="2"/>
        <v>0</v>
      </c>
      <c r="O34" s="326">
        <f t="shared" ca="1" si="3"/>
        <v>888.12450599618001</v>
      </c>
      <c r="P34" s="326">
        <f t="shared" ca="1" si="4"/>
        <v>26008.635520090902</v>
      </c>
      <c r="R34" s="333">
        <v>31.0843577098663</v>
      </c>
      <c r="S34" s="501">
        <f t="shared" ca="1" si="14"/>
        <v>31.0843577098663</v>
      </c>
      <c r="T34" s="333">
        <f t="shared" ca="1" si="11"/>
        <v>0</v>
      </c>
      <c r="U34" s="502" t="e">
        <f ca="1">IF(U$23&lt;&gt;"","-",IRR(T$23:T34))</f>
        <v>#NUM!</v>
      </c>
      <c r="V34" s="494"/>
      <c r="W34" s="500"/>
    </row>
    <row r="35" spans="2:23">
      <c r="B35" s="327">
        <v>12</v>
      </c>
      <c r="C35" s="328">
        <f t="shared" ca="1" si="5"/>
        <v>31.706044864063632</v>
      </c>
      <c r="D35" s="328">
        <f t="shared" ca="1" si="6"/>
        <v>0</v>
      </c>
      <c r="E35" s="328">
        <f t="shared" ca="1" si="12"/>
        <v>31.706044864063632</v>
      </c>
      <c r="F35" s="329">
        <f t="shared" ca="1" si="7"/>
        <v>31.706044864063632</v>
      </c>
      <c r="G35" s="329">
        <f t="shared" ca="1" si="8"/>
        <v>0</v>
      </c>
      <c r="H35" s="329">
        <f t="shared" ca="1" si="13"/>
        <v>31.706044864063632</v>
      </c>
      <c r="I35" s="328">
        <f t="shared" ca="1" si="9"/>
        <v>942.00828806724519</v>
      </c>
      <c r="J35" s="326">
        <f t="shared" ca="1" si="10"/>
        <v>905.88699611610377</v>
      </c>
      <c r="K35" s="326">
        <f t="shared" ca="1" si="0"/>
        <v>0</v>
      </c>
      <c r="L35" s="326"/>
      <c r="M35" s="326">
        <f t="shared" ca="1" si="1"/>
        <v>905.88699611610377</v>
      </c>
      <c r="N35" s="326">
        <f t="shared" ca="1" si="2"/>
        <v>0</v>
      </c>
      <c r="O35" s="326">
        <f t="shared" ca="1" si="3"/>
        <v>905.88699611610377</v>
      </c>
      <c r="P35" s="326">
        <f t="shared" ca="1" si="4"/>
        <v>26914.522516207006</v>
      </c>
      <c r="R35" s="333">
        <v>31.706044864063632</v>
      </c>
      <c r="S35" s="501">
        <f t="shared" ca="1" si="14"/>
        <v>31.706044864063632</v>
      </c>
      <c r="T35" s="333">
        <f t="shared" ca="1" si="11"/>
        <v>0</v>
      </c>
      <c r="U35" s="502" t="e">
        <f ca="1">IF(U$23&lt;&gt;"","-",IRR(T$23:T35))</f>
        <v>#NUM!</v>
      </c>
      <c r="V35" s="494"/>
      <c r="W35" s="500"/>
    </row>
    <row r="36" spans="2:23">
      <c r="B36" s="327">
        <v>13</v>
      </c>
      <c r="C36" s="328">
        <f t="shared" ca="1" si="5"/>
        <v>32.340165761344899</v>
      </c>
      <c r="D36" s="328">
        <f t="shared" ca="1" si="6"/>
        <v>0</v>
      </c>
      <c r="E36" s="328">
        <f t="shared" ca="1" si="12"/>
        <v>32.340165761344899</v>
      </c>
      <c r="F36" s="329">
        <f t="shared" ca="1" si="7"/>
        <v>32.340165761344899</v>
      </c>
      <c r="G36" s="329">
        <f t="shared" ca="1" si="8"/>
        <v>0</v>
      </c>
      <c r="H36" s="329">
        <f t="shared" ca="1" si="13"/>
        <v>32.340165761344899</v>
      </c>
      <c r="I36" s="328">
        <f t="shared" ca="1" si="9"/>
        <v>974.3484538285901</v>
      </c>
      <c r="J36" s="326">
        <f t="shared" ca="1" si="10"/>
        <v>924.00473603842579</v>
      </c>
      <c r="K36" s="326">
        <f t="shared" ca="1" si="0"/>
        <v>0</v>
      </c>
      <c r="L36" s="326"/>
      <c r="M36" s="326">
        <f t="shared" ca="1" si="1"/>
        <v>924.00473603842579</v>
      </c>
      <c r="N36" s="326">
        <f t="shared" ca="1" si="2"/>
        <v>0</v>
      </c>
      <c r="O36" s="326">
        <f t="shared" ca="1" si="3"/>
        <v>924.00473603842579</v>
      </c>
      <c r="P36" s="326">
        <f t="shared" ca="1" si="4"/>
        <v>27838.527252245432</v>
      </c>
      <c r="R36" s="333">
        <v>32.340165761344899</v>
      </c>
      <c r="S36" s="501">
        <f t="shared" ca="1" si="14"/>
        <v>32.340165761344899</v>
      </c>
      <c r="T36" s="333">
        <f t="shared" ca="1" si="11"/>
        <v>0</v>
      </c>
      <c r="U36" s="502" t="e">
        <f ca="1">IF(U$23&lt;&gt;"","-",IRR(T$23:T36))</f>
        <v>#NUM!</v>
      </c>
      <c r="V36" s="494"/>
      <c r="W36" s="500"/>
    </row>
    <row r="37" spans="2:23">
      <c r="B37" s="327">
        <v>14</v>
      </c>
      <c r="C37" s="328">
        <f t="shared" ca="1" si="5"/>
        <v>32.986969076571803</v>
      </c>
      <c r="D37" s="328">
        <f t="shared" ca="1" si="6"/>
        <v>0</v>
      </c>
      <c r="E37" s="328">
        <f t="shared" ca="1" si="12"/>
        <v>32.986969076571803</v>
      </c>
      <c r="F37" s="329">
        <f t="shared" ca="1" si="7"/>
        <v>32.986969076571803</v>
      </c>
      <c r="G37" s="329">
        <f t="shared" ca="1" si="8"/>
        <v>0</v>
      </c>
      <c r="H37" s="329">
        <f t="shared" ca="1" si="13"/>
        <v>32.986969076571803</v>
      </c>
      <c r="I37" s="328">
        <f t="shared" ca="1" si="9"/>
        <v>1007.3354229051619</v>
      </c>
      <c r="J37" s="326">
        <f t="shared" ca="1" si="10"/>
        <v>942.48483075919444</v>
      </c>
      <c r="K37" s="326">
        <f t="shared" ca="1" si="0"/>
        <v>0</v>
      </c>
      <c r="L37" s="326"/>
      <c r="M37" s="326">
        <f t="shared" ca="1" si="1"/>
        <v>942.48483075919444</v>
      </c>
      <c r="N37" s="326">
        <f t="shared" ca="1" si="2"/>
        <v>0</v>
      </c>
      <c r="O37" s="326">
        <f t="shared" ca="1" si="3"/>
        <v>942.48483075919444</v>
      </c>
      <c r="P37" s="326">
        <f t="shared" ca="1" si="4"/>
        <v>28781.012083004625</v>
      </c>
      <c r="R37" s="333">
        <v>32.986969076571803</v>
      </c>
      <c r="S37" s="501">
        <f t="shared" ca="1" si="14"/>
        <v>32.986969076571803</v>
      </c>
      <c r="T37" s="333">
        <f t="shared" ca="1" si="11"/>
        <v>0</v>
      </c>
      <c r="U37" s="502" t="e">
        <f ca="1">IF(U$23&lt;&gt;"","-",IRR(T$23:T37))</f>
        <v>#NUM!</v>
      </c>
      <c r="V37" s="494"/>
      <c r="W37" s="500"/>
    </row>
    <row r="38" spans="2:23">
      <c r="B38" s="327">
        <v>15</v>
      </c>
      <c r="C38" s="328">
        <f t="shared" ca="1" si="5"/>
        <v>33.646708458103234</v>
      </c>
      <c r="D38" s="328">
        <f t="shared" ca="1" si="6"/>
        <v>0</v>
      </c>
      <c r="E38" s="328">
        <f t="shared" ca="1" si="12"/>
        <v>33.646708458103234</v>
      </c>
      <c r="F38" s="329">
        <f t="shared" ca="1" si="7"/>
        <v>33.646708458103234</v>
      </c>
      <c r="G38" s="329">
        <f t="shared" ca="1" si="8"/>
        <v>0</v>
      </c>
      <c r="H38" s="329">
        <f t="shared" ca="1" si="13"/>
        <v>33.646708458103234</v>
      </c>
      <c r="I38" s="328">
        <f t="shared" ca="1" si="9"/>
        <v>1040.9821313632651</v>
      </c>
      <c r="J38" s="326">
        <f t="shared" ca="1" si="10"/>
        <v>961.33452737437813</v>
      </c>
      <c r="K38" s="326">
        <f t="shared" ca="1" si="0"/>
        <v>0</v>
      </c>
      <c r="L38" s="326"/>
      <c r="M38" s="326">
        <f t="shared" ca="1" si="1"/>
        <v>961.33452737437813</v>
      </c>
      <c r="N38" s="326">
        <f t="shared" ca="1" si="2"/>
        <v>0</v>
      </c>
      <c r="O38" s="326">
        <f t="shared" ca="1" si="3"/>
        <v>961.33452737437813</v>
      </c>
      <c r="P38" s="326">
        <f t="shared" ca="1" si="4"/>
        <v>29742.346610379005</v>
      </c>
      <c r="R38" s="333">
        <v>33.646708458103234</v>
      </c>
      <c r="S38" s="501">
        <f t="shared" ca="1" si="14"/>
        <v>33.646708458103234</v>
      </c>
      <c r="T38" s="333">
        <f t="shared" ca="1" si="11"/>
        <v>0</v>
      </c>
      <c r="U38" s="502" t="e">
        <f ca="1">IF(U$23&lt;&gt;"","-",IRR(T$23:T38))</f>
        <v>#NUM!</v>
      </c>
      <c r="V38" s="494"/>
      <c r="W38" s="500"/>
    </row>
    <row r="39" spans="2:23">
      <c r="B39" s="327">
        <v>16</v>
      </c>
      <c r="C39" s="328">
        <f t="shared" ca="1" si="5"/>
        <v>34.319642627265303</v>
      </c>
      <c r="D39" s="328">
        <f t="shared" ca="1" si="6"/>
        <v>0</v>
      </c>
      <c r="E39" s="328">
        <f t="shared" ca="1" si="12"/>
        <v>34.319642627265303</v>
      </c>
      <c r="F39" s="329">
        <f t="shared" ca="1" si="7"/>
        <v>34.319642627265303</v>
      </c>
      <c r="G39" s="329">
        <f t="shared" ca="1" si="8"/>
        <v>0</v>
      </c>
      <c r="H39" s="329">
        <f t="shared" ca="1" si="13"/>
        <v>34.319642627265303</v>
      </c>
      <c r="I39" s="328">
        <f t="shared" ca="1" si="9"/>
        <v>1075.3017739905304</v>
      </c>
      <c r="J39" s="326">
        <f t="shared" ca="1" si="10"/>
        <v>980.56121792186582</v>
      </c>
      <c r="K39" s="326">
        <f t="shared" ca="1" si="0"/>
        <v>0</v>
      </c>
      <c r="L39" s="326"/>
      <c r="M39" s="326">
        <f t="shared" ref="M39:N43" ca="1" si="15">$C$18*F39</f>
        <v>980.56121792186582</v>
      </c>
      <c r="N39" s="326">
        <f t="shared" ca="1" si="15"/>
        <v>0</v>
      </c>
      <c r="O39" s="326">
        <f t="shared" ref="O39:P43" ca="1" si="16">$C$18*H39</f>
        <v>980.56121792186582</v>
      </c>
      <c r="P39" s="326">
        <f t="shared" ca="1" si="16"/>
        <v>30722.907828300868</v>
      </c>
      <c r="R39" s="333">
        <v>34.319642627265303</v>
      </c>
      <c r="S39" s="501">
        <f t="shared" ca="1" si="14"/>
        <v>34.319642627265303</v>
      </c>
      <c r="T39" s="333">
        <f t="shared" ca="1" si="11"/>
        <v>0</v>
      </c>
      <c r="U39" s="502" t="e">
        <f ca="1">IF(U$23&lt;&gt;"","-",IRR(T$23:T39))</f>
        <v>#NUM!</v>
      </c>
      <c r="V39" s="494"/>
      <c r="W39" s="500"/>
    </row>
    <row r="40" spans="2:23">
      <c r="B40" s="327">
        <v>17</v>
      </c>
      <c r="C40" s="328">
        <f t="shared" ca="1" si="5"/>
        <v>35.006035479810613</v>
      </c>
      <c r="D40" s="328">
        <f t="shared" ca="1" si="6"/>
        <v>0</v>
      </c>
      <c r="E40" s="328">
        <f t="shared" ca="1" si="12"/>
        <v>35.006035479810613</v>
      </c>
      <c r="F40" s="329">
        <f t="shared" ca="1" si="7"/>
        <v>35.006035479810613</v>
      </c>
      <c r="G40" s="329">
        <f t="shared" ca="1" si="8"/>
        <v>0</v>
      </c>
      <c r="H40" s="329">
        <f t="shared" ca="1" si="13"/>
        <v>35.006035479810613</v>
      </c>
      <c r="I40" s="328">
        <f t="shared" ca="1" si="9"/>
        <v>1110.307809470341</v>
      </c>
      <c r="J40" s="326">
        <f t="shared" ca="1" si="10"/>
        <v>1000.1724422803032</v>
      </c>
      <c r="K40" s="326">
        <f t="shared" ca="1" si="0"/>
        <v>0</v>
      </c>
      <c r="L40" s="326"/>
      <c r="M40" s="326">
        <f t="shared" ca="1" si="15"/>
        <v>1000.1724422803032</v>
      </c>
      <c r="N40" s="326">
        <f t="shared" ca="1" si="15"/>
        <v>0</v>
      </c>
      <c r="O40" s="326">
        <f t="shared" ca="1" si="16"/>
        <v>1000.1724422803032</v>
      </c>
      <c r="P40" s="326">
        <f t="shared" ca="1" si="16"/>
        <v>31723.080270581173</v>
      </c>
      <c r="R40" s="333">
        <v>35.006035479810613</v>
      </c>
      <c r="S40" s="501">
        <f t="shared" ca="1" si="14"/>
        <v>35.006035479810613</v>
      </c>
      <c r="T40" s="333">
        <f t="shared" ca="1" si="11"/>
        <v>0</v>
      </c>
      <c r="U40" s="502" t="e">
        <f ca="1">IF(U$23&lt;&gt;"","-",IRR(T$23:T40))</f>
        <v>#NUM!</v>
      </c>
      <c r="V40" s="494"/>
      <c r="W40" s="500"/>
    </row>
    <row r="41" spans="2:23">
      <c r="B41" s="327">
        <v>18</v>
      </c>
      <c r="C41" s="328">
        <f t="shared" ca="1" si="5"/>
        <v>35.706156189406819</v>
      </c>
      <c r="D41" s="328">
        <f t="shared" ca="1" si="6"/>
        <v>0</v>
      </c>
      <c r="E41" s="328">
        <f t="shared" ca="1" si="12"/>
        <v>35.706156189406819</v>
      </c>
      <c r="F41" s="329">
        <f t="shared" ca="1" si="7"/>
        <v>35.706156189406819</v>
      </c>
      <c r="G41" s="329">
        <f t="shared" ca="1" si="8"/>
        <v>0</v>
      </c>
      <c r="H41" s="329">
        <f t="shared" ca="1" si="13"/>
        <v>35.706156189406819</v>
      </c>
      <c r="I41" s="328">
        <f t="shared" ca="1" si="9"/>
        <v>1146.0139656597478</v>
      </c>
      <c r="J41" s="326">
        <f t="shared" ca="1" si="10"/>
        <v>1020.1758911259092</v>
      </c>
      <c r="K41" s="326">
        <f t="shared" ca="1" si="0"/>
        <v>0</v>
      </c>
      <c r="L41" s="326"/>
      <c r="M41" s="326">
        <f t="shared" ca="1" si="15"/>
        <v>1020.1758911259092</v>
      </c>
      <c r="N41" s="326">
        <f t="shared" ca="1" si="15"/>
        <v>0</v>
      </c>
      <c r="O41" s="326">
        <f t="shared" ca="1" si="16"/>
        <v>1020.1758911259092</v>
      </c>
      <c r="P41" s="326">
        <f t="shared" ca="1" si="16"/>
        <v>32743.256161707082</v>
      </c>
      <c r="R41" s="333">
        <v>35.706156189406819</v>
      </c>
      <c r="S41" s="501">
        <f t="shared" ca="1" si="14"/>
        <v>35.706156189406819</v>
      </c>
      <c r="T41" s="333">
        <f t="shared" ca="1" si="11"/>
        <v>0</v>
      </c>
      <c r="U41" s="502" t="e">
        <f ca="1">IF(U$23&lt;&gt;"","-",IRR(T$23:T41))</f>
        <v>#NUM!</v>
      </c>
      <c r="V41" s="494"/>
      <c r="W41" s="500"/>
    </row>
    <row r="42" spans="2:23">
      <c r="B42" s="327">
        <v>19</v>
      </c>
      <c r="C42" s="328">
        <f t="shared" ca="1" si="5"/>
        <v>36.420279313194953</v>
      </c>
      <c r="D42" s="328">
        <f t="shared" ca="1" si="6"/>
        <v>0</v>
      </c>
      <c r="E42" s="328">
        <f t="shared" ca="1" si="12"/>
        <v>36.420279313194953</v>
      </c>
      <c r="F42" s="329">
        <f t="shared" ca="1" si="7"/>
        <v>36.420279313194953</v>
      </c>
      <c r="G42" s="329">
        <f t="shared" ca="1" si="8"/>
        <v>0</v>
      </c>
      <c r="H42" s="329">
        <f t="shared" ca="1" si="13"/>
        <v>36.420279313194953</v>
      </c>
      <c r="I42" s="328">
        <f t="shared" ca="1" si="9"/>
        <v>1182.4342449729427</v>
      </c>
      <c r="J42" s="326">
        <f t="shared" ca="1" si="10"/>
        <v>1040.5794089484273</v>
      </c>
      <c r="K42" s="326">
        <f t="shared" ca="1" si="0"/>
        <v>0</v>
      </c>
      <c r="L42" s="326"/>
      <c r="M42" s="326">
        <f t="shared" ca="1" si="15"/>
        <v>1040.5794089484273</v>
      </c>
      <c r="N42" s="326">
        <f t="shared" ca="1" si="15"/>
        <v>0</v>
      </c>
      <c r="O42" s="326">
        <f t="shared" ca="1" si="16"/>
        <v>1040.5794089484273</v>
      </c>
      <c r="P42" s="326">
        <f t="shared" ca="1" si="16"/>
        <v>33783.835570655508</v>
      </c>
      <c r="R42" s="333">
        <v>36.420279313194953</v>
      </c>
      <c r="S42" s="501">
        <f t="shared" ca="1" si="14"/>
        <v>36.420279313194953</v>
      </c>
      <c r="T42" s="333">
        <f t="shared" ca="1" si="11"/>
        <v>0</v>
      </c>
      <c r="U42" s="502" t="e">
        <f ca="1">IF(U$23&lt;&gt;"","-",IRR(T$23:T42))</f>
        <v>#NUM!</v>
      </c>
      <c r="V42" s="494"/>
      <c r="W42" s="500"/>
    </row>
    <row r="43" spans="2:23">
      <c r="B43" s="327">
        <v>20</v>
      </c>
      <c r="C43" s="328">
        <f t="shared" ca="1" si="5"/>
        <v>37.148684899458857</v>
      </c>
      <c r="D43" s="328">
        <f t="shared" ca="1" si="6"/>
        <v>0</v>
      </c>
      <c r="E43" s="328">
        <f t="shared" ca="1" si="12"/>
        <v>37.148684899458857</v>
      </c>
      <c r="F43" s="329">
        <f t="shared" ca="1" si="7"/>
        <v>37.148684899458857</v>
      </c>
      <c r="G43" s="329">
        <f t="shared" ca="1" si="8"/>
        <v>0</v>
      </c>
      <c r="H43" s="329">
        <f t="shared" ca="1" si="13"/>
        <v>37.148684899458857</v>
      </c>
      <c r="I43" s="328">
        <f t="shared" ca="1" si="9"/>
        <v>1219.5829298724016</v>
      </c>
      <c r="J43" s="326">
        <f t="shared" ca="1" si="10"/>
        <v>1061.3909971273961</v>
      </c>
      <c r="K43" s="326">
        <f t="shared" ca="1" si="0"/>
        <v>0</v>
      </c>
      <c r="L43" s="326"/>
      <c r="M43" s="326">
        <f t="shared" ca="1" si="15"/>
        <v>1061.3909971273961</v>
      </c>
      <c r="N43" s="326">
        <f t="shared" ca="1" si="15"/>
        <v>0</v>
      </c>
      <c r="O43" s="326">
        <f t="shared" ca="1" si="16"/>
        <v>1061.3909971273961</v>
      </c>
      <c r="P43" s="326">
        <f t="shared" ca="1" si="16"/>
        <v>34845.226567782905</v>
      </c>
      <c r="R43" s="333">
        <v>37.148684899458857</v>
      </c>
      <c r="S43" s="501">
        <f t="shared" ca="1" si="14"/>
        <v>37.148684899458857</v>
      </c>
      <c r="T43" s="333">
        <f t="shared" ca="1" si="11"/>
        <v>0</v>
      </c>
      <c r="U43" s="502" t="e">
        <f ca="1">IF(U$23&lt;&gt;"","-",IRR(T$23:T43))</f>
        <v>#NUM!</v>
      </c>
      <c r="V43" s="494"/>
      <c r="W43" s="500"/>
    </row>
    <row r="44" spans="2:23">
      <c r="E44" s="481"/>
      <c r="L44" s="481"/>
    </row>
    <row r="45" spans="2:23">
      <c r="B45" s="2" t="s">
        <v>1124</v>
      </c>
    </row>
    <row r="46" spans="2:23">
      <c r="B46" s="175" t="str">
        <f>Translation!C373</f>
        <v>Total Installation Cost</v>
      </c>
      <c r="C46" s="333">
        <f ca="1">C20</f>
        <v>600</v>
      </c>
    </row>
    <row r="47" spans="2:23">
      <c r="B47" s="175" t="str">
        <f>Translation!C374</f>
        <v>Total Annual Cost</v>
      </c>
      <c r="C47" s="333">
        <f ca="1">C3*C11+C16</f>
        <v>25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45"/>
  <sheetViews>
    <sheetView topLeftCell="A28" workbookViewId="0">
      <selection activeCell="I37" sqref="I37"/>
    </sheetView>
  </sheetViews>
  <sheetFormatPr defaultRowHeight="15"/>
  <cols>
    <col min="1" max="1" width="9.140625" style="20"/>
    <col min="2" max="2" width="37.5703125" style="32" customWidth="1"/>
    <col min="3" max="6" width="9.140625" style="20"/>
    <col min="7" max="7" width="12.7109375" style="20" customWidth="1"/>
    <col min="8" max="8" width="9.140625" style="20"/>
    <col min="9" max="11" width="19.7109375" style="20" customWidth="1"/>
    <col min="12" max="16384" width="9.140625" style="20"/>
  </cols>
  <sheetData>
    <row r="2" spans="1:4" ht="42" customHeight="1">
      <c r="A2" s="933" t="str">
        <f>Translation!$B$350</f>
        <v>The assumptions below are the default costs used when adding a new IES file. They can be overwritten for each individual fixture on the 'Fixtures' tab</v>
      </c>
      <c r="B2" s="933"/>
      <c r="C2" s="933"/>
    </row>
    <row r="5" spans="1:4">
      <c r="A5" s="284" t="s">
        <v>65</v>
      </c>
      <c r="B5" s="285" t="str">
        <f>Fixtures!K36</f>
        <v>Equipment Cost ($/fixture)</v>
      </c>
      <c r="C5" s="114">
        <v>500</v>
      </c>
    </row>
    <row r="6" spans="1:4">
      <c r="B6" s="286" t="str">
        <f>Fixtures!L36</f>
        <v>Installation Cost ($/fixture)</v>
      </c>
      <c r="C6" s="115">
        <v>100</v>
      </c>
      <c r="D6" s="20" t="s">
        <v>1664</v>
      </c>
    </row>
    <row r="7" spans="1:4">
      <c r="B7" s="287" t="str">
        <f>Fixtures!N36</f>
        <v>Annual Maintenance Cost ($/year)</v>
      </c>
      <c r="C7" s="115">
        <v>25</v>
      </c>
      <c r="D7" s="20" t="s">
        <v>1665</v>
      </c>
    </row>
    <row r="8" spans="1:4">
      <c r="B8" s="288" t="str">
        <f>Fixtures!O36</f>
        <v>Maintenance inflation rate (%/year)</v>
      </c>
      <c r="C8" s="289">
        <v>0.02</v>
      </c>
      <c r="D8" s="294" t="s">
        <v>1666</v>
      </c>
    </row>
    <row r="9" spans="1:4">
      <c r="A9" s="284" t="s">
        <v>0</v>
      </c>
      <c r="B9" s="285" t="str">
        <f>B5</f>
        <v>Equipment Cost ($/fixture)</v>
      </c>
      <c r="C9" s="115">
        <v>300</v>
      </c>
    </row>
    <row r="10" spans="1:4">
      <c r="A10" s="32"/>
      <c r="B10" s="286" t="str">
        <f t="shared" ref="B10:B16" si="0">B6</f>
        <v>Installation Cost ($/fixture)</v>
      </c>
      <c r="C10" s="115">
        <v>100</v>
      </c>
    </row>
    <row r="11" spans="1:4">
      <c r="A11" s="32"/>
      <c r="B11" s="287" t="str">
        <f t="shared" si="0"/>
        <v>Annual Maintenance Cost ($/year)</v>
      </c>
      <c r="C11" s="115">
        <v>50</v>
      </c>
    </row>
    <row r="12" spans="1:4">
      <c r="A12" s="32"/>
      <c r="B12" s="288" t="str">
        <f t="shared" si="0"/>
        <v>Maintenance inflation rate (%/year)</v>
      </c>
      <c r="C12" s="289">
        <v>0.02</v>
      </c>
    </row>
    <row r="13" spans="1:4">
      <c r="A13" s="284" t="s">
        <v>330</v>
      </c>
      <c r="B13" s="285" t="str">
        <f t="shared" si="0"/>
        <v>Equipment Cost ($/fixture)</v>
      </c>
      <c r="C13" s="115">
        <v>300</v>
      </c>
    </row>
    <row r="14" spans="1:4">
      <c r="A14" s="32"/>
      <c r="B14" s="286" t="str">
        <f t="shared" si="0"/>
        <v>Installation Cost ($/fixture)</v>
      </c>
      <c r="C14" s="115">
        <v>100</v>
      </c>
    </row>
    <row r="15" spans="1:4">
      <c r="A15" s="32"/>
      <c r="B15" s="287" t="str">
        <f t="shared" si="0"/>
        <v>Annual Maintenance Cost ($/year)</v>
      </c>
      <c r="C15" s="115">
        <v>50</v>
      </c>
    </row>
    <row r="16" spans="1:4">
      <c r="A16" s="32"/>
      <c r="B16" s="288" t="str">
        <f t="shared" si="0"/>
        <v>Maintenance inflation rate (%/year)</v>
      </c>
      <c r="C16" s="289">
        <v>0.02</v>
      </c>
    </row>
    <row r="17" spans="2:10">
      <c r="B17" s="20"/>
      <c r="I17" s="32"/>
      <c r="J17" s="32"/>
    </row>
    <row r="18" spans="2:10">
      <c r="B18" s="290" t="s">
        <v>95</v>
      </c>
      <c r="I18" s="32"/>
      <c r="J18" s="32"/>
    </row>
    <row r="19" spans="2:10">
      <c r="B19" s="110" t="str">
        <f>Translation!B277</f>
        <v>LED default lamp lumen depreciation</v>
      </c>
      <c r="C19" s="292">
        <v>0.7</v>
      </c>
      <c r="I19" s="32"/>
      <c r="J19" s="32"/>
    </row>
    <row r="20" spans="2:10">
      <c r="B20" s="111" t="str">
        <f>Translation!B275</f>
        <v>HPS default lamp lumen depreciation</v>
      </c>
      <c r="C20" s="116">
        <v>0.73</v>
      </c>
      <c r="I20" s="32"/>
      <c r="J20" s="32"/>
    </row>
    <row r="21" spans="2:10">
      <c r="B21" s="111" t="str">
        <f>Translation!B279</f>
        <v>MH default lamp lumen depreciation</v>
      </c>
      <c r="C21" s="116">
        <v>0.73</v>
      </c>
      <c r="I21" s="32"/>
      <c r="J21" s="32"/>
    </row>
    <row r="22" spans="2:10">
      <c r="I22" s="32"/>
      <c r="J22" s="32"/>
    </row>
    <row r="23" spans="2:10">
      <c r="B23" s="290" t="s">
        <v>94</v>
      </c>
      <c r="I23" s="32"/>
      <c r="J23" s="32"/>
    </row>
    <row r="24" spans="2:10">
      <c r="B24" s="291" t="s">
        <v>1069</v>
      </c>
      <c r="C24" s="18">
        <v>0.88</v>
      </c>
      <c r="D24" s="20" t="s">
        <v>1206</v>
      </c>
      <c r="I24" s="32"/>
      <c r="J24" s="32"/>
    </row>
    <row r="25" spans="2:10">
      <c r="B25" s="293" t="s">
        <v>1070</v>
      </c>
      <c r="C25" s="18">
        <v>0.88</v>
      </c>
      <c r="D25" s="20" t="s">
        <v>1206</v>
      </c>
      <c r="I25" s="32"/>
      <c r="J25" s="32"/>
    </row>
    <row r="26" spans="2:10">
      <c r="B26" s="293" t="s">
        <v>1071</v>
      </c>
      <c r="C26" s="18">
        <v>0.88</v>
      </c>
      <c r="D26" s="20" t="s">
        <v>1206</v>
      </c>
      <c r="I26" s="32"/>
    </row>
    <row r="27" spans="2:10">
      <c r="I27" s="32"/>
      <c r="J27" s="284"/>
    </row>
    <row r="28" spans="2:10">
      <c r="B28" s="290" t="s">
        <v>287</v>
      </c>
      <c r="I28" s="32"/>
    </row>
    <row r="29" spans="2:10">
      <c r="B29" s="291" t="s">
        <v>1072</v>
      </c>
      <c r="C29" s="18">
        <v>1</v>
      </c>
      <c r="I29" s="32"/>
    </row>
    <row r="30" spans="2:10">
      <c r="B30" s="293" t="s">
        <v>1073</v>
      </c>
      <c r="C30" s="116">
        <v>1</v>
      </c>
      <c r="I30" s="32"/>
    </row>
    <row r="31" spans="2:10">
      <c r="B31" s="293" t="s">
        <v>1074</v>
      </c>
      <c r="C31" s="116">
        <v>1</v>
      </c>
      <c r="I31" s="32"/>
    </row>
    <row r="34" spans="2:7">
      <c r="B34" s="21"/>
      <c r="C34" s="35"/>
      <c r="D34" s="19"/>
    </row>
    <row r="35" spans="2:7">
      <c r="B35" s="110"/>
      <c r="C35" s="112"/>
    </row>
    <row r="36" spans="2:7">
      <c r="B36" s="117"/>
      <c r="C36" s="118"/>
    </row>
    <row r="37" spans="2:7">
      <c r="B37" s="111"/>
      <c r="C37" s="113"/>
    </row>
    <row r="40" spans="2:7">
      <c r="B40" s="32" t="s">
        <v>1982</v>
      </c>
    </row>
    <row r="42" spans="2:7">
      <c r="B42" s="632" t="str">
        <f>Translation!B11</f>
        <v>English</v>
      </c>
      <c r="C42" s="707" t="s">
        <v>343</v>
      </c>
      <c r="D42" s="708" t="s">
        <v>1964</v>
      </c>
      <c r="E42" s="708" t="s">
        <v>1965</v>
      </c>
      <c r="F42" s="708" t="s">
        <v>3296</v>
      </c>
      <c r="G42" s="709" t="s">
        <v>3353</v>
      </c>
    </row>
    <row r="43" spans="2:7">
      <c r="B43" s="632" t="str">
        <f>INDEX($C43:$G43,MATCH($B$42,$C$42:$G$42,0))</f>
        <v>HPS</v>
      </c>
      <c r="C43" s="117" t="s">
        <v>0</v>
      </c>
      <c r="D43" s="365" t="s">
        <v>1985</v>
      </c>
      <c r="E43" s="294" t="s">
        <v>1983</v>
      </c>
      <c r="F43" s="294" t="s">
        <v>0</v>
      </c>
      <c r="G43" s="704"/>
    </row>
    <row r="44" spans="2:7">
      <c r="B44" s="632" t="str">
        <f t="shared" ref="B44:B45" si="1">INDEX($C44:$G44,MATCH($B$42,$C$42:$G$42,0))</f>
        <v>MH</v>
      </c>
      <c r="C44" s="117" t="s">
        <v>330</v>
      </c>
      <c r="D44" s="365" t="s">
        <v>330</v>
      </c>
      <c r="E44" s="294" t="s">
        <v>1984</v>
      </c>
      <c r="F44" s="294" t="s">
        <v>330</v>
      </c>
      <c r="G44" s="704"/>
    </row>
    <row r="45" spans="2:7">
      <c r="B45" s="632" t="str">
        <f t="shared" si="1"/>
        <v>LED</v>
      </c>
      <c r="C45" s="111" t="s">
        <v>65</v>
      </c>
      <c r="D45" s="705" t="s">
        <v>65</v>
      </c>
      <c r="E45" s="706" t="s">
        <v>65</v>
      </c>
      <c r="F45" s="706" t="s">
        <v>65</v>
      </c>
      <c r="G45" s="43"/>
    </row>
  </sheetData>
  <mergeCells count="1">
    <mergeCell ref="A2:C2"/>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2303"/>
  <sheetViews>
    <sheetView zoomScaleNormal="100" workbookViewId="0">
      <selection activeCell="E5" sqref="E5"/>
    </sheetView>
  </sheetViews>
  <sheetFormatPr defaultRowHeight="15"/>
  <cols>
    <col min="1" max="1" width="48.140625" style="256" customWidth="1"/>
    <col min="2" max="2" width="43.42578125" style="256" customWidth="1"/>
    <col min="3" max="6" width="7" style="256" customWidth="1"/>
    <col min="7" max="9" width="12.7109375" style="256" customWidth="1"/>
    <col min="10" max="14" width="12.140625" style="256" customWidth="1"/>
    <col min="15" max="15" width="15" style="256" customWidth="1"/>
    <col min="16" max="16" width="13.28515625" style="256" customWidth="1"/>
    <col min="17" max="17" width="7" style="256" customWidth="1"/>
    <col min="18" max="18" width="34.28515625" style="256" customWidth="1"/>
    <col min="19" max="52" width="7" style="256" customWidth="1"/>
    <col min="53" max="16384" width="9.140625" style="256"/>
  </cols>
  <sheetData>
    <row r="1" spans="1:18" s="22" customFormat="1"/>
    <row r="2" spans="1:18" s="22" customFormat="1">
      <c r="A2" s="24" t="s">
        <v>43</v>
      </c>
      <c r="B2" s="16">
        <v>9</v>
      </c>
    </row>
    <row r="3" spans="1:18" s="22" customFormat="1" ht="30">
      <c r="A3" s="24" t="s">
        <v>44</v>
      </c>
      <c r="B3" s="16">
        <v>10</v>
      </c>
    </row>
    <row r="4" spans="1:18" s="22" customFormat="1">
      <c r="A4" s="24" t="s">
        <v>47</v>
      </c>
      <c r="B4" s="17">
        <f t="array" ref="B4">MAX(IF(LEN(B41:B36985)&gt;0,ROW(B41:B36985),0))-ROW(FxLib_start)+1</f>
        <v>2263</v>
      </c>
    </row>
    <row r="5" spans="1:18" s="22" customFormat="1" ht="60.75" thickBot="1">
      <c r="G5" s="223" t="str">
        <f t="shared" ref="G5:O5" si="0">G17</f>
        <v>Watts</v>
      </c>
      <c r="H5" s="223" t="str">
        <f t="shared" si="0"/>
        <v>Total Light Loss Factor</v>
      </c>
      <c r="I5" s="223" t="str">
        <f t="shared" si="0"/>
        <v>kWh/fixture</v>
      </c>
      <c r="J5" s="223" t="str">
        <f t="shared" si="0"/>
        <v>kWh/kilometer/yr</v>
      </c>
      <c r="K5" s="223" t="str">
        <f t="shared" si="0"/>
        <v>Equipment Cost ($/fixture)</v>
      </c>
      <c r="L5" s="223" t="str">
        <f t="shared" si="0"/>
        <v>Installation Cost ($/fixture)</v>
      </c>
      <c r="M5" s="223" t="str">
        <f t="shared" si="0"/>
        <v>One-time Rebate or Subsidy ($/fixture)</v>
      </c>
      <c r="N5" s="223" t="str">
        <f t="shared" si="0"/>
        <v>Annual Maintenance Cost ($/year)</v>
      </c>
      <c r="O5" s="223" t="str">
        <f t="shared" si="0"/>
        <v>Maintenance inflation rate (%/year)</v>
      </c>
      <c r="P5" s="223" t="str">
        <f t="shared" ref="P5:R5" si="1">P17</f>
        <v>Tilt (degrees)</v>
      </c>
      <c r="Q5" s="711" t="str">
        <f t="shared" si="1"/>
        <v>Fixtures / Pole</v>
      </c>
      <c r="R5" s="711" t="str">
        <f t="shared" si="1"/>
        <v>Separation Angle (degrees)</v>
      </c>
    </row>
    <row r="6" spans="1:18" s="22" customFormat="1" ht="15.75" thickBot="1">
      <c r="A6" s="659" t="s">
        <v>19</v>
      </c>
      <c r="B6" s="61" t="str">
        <f ca="1">INDEX(B$18:B$20,MATCH($A$6,$A$18:$A$20,0))</f>
        <v>ATB2_60B_SINGLE</v>
      </c>
      <c r="G6" s="55">
        <f t="shared" ref="G6:R6" ca="1" si="2">INDEX(G$18:G$20,MATCH($A$6,$A$18:$A$20,0))</f>
        <v>134</v>
      </c>
      <c r="H6" s="55">
        <f t="shared" ca="1" si="2"/>
        <v>0.66</v>
      </c>
      <c r="I6" s="55">
        <f t="shared" ca="1" si="2"/>
        <v>0</v>
      </c>
      <c r="J6" s="55">
        <f t="shared" ca="1" si="2"/>
        <v>0</v>
      </c>
      <c r="K6" s="318">
        <f t="shared" ca="1" si="2"/>
        <v>500</v>
      </c>
      <c r="L6" s="318">
        <f t="shared" ca="1" si="2"/>
        <v>100</v>
      </c>
      <c r="M6" s="318">
        <f t="shared" ca="1" si="2"/>
        <v>0</v>
      </c>
      <c r="N6" s="318">
        <f t="shared" ca="1" si="2"/>
        <v>25</v>
      </c>
      <c r="O6" s="319">
        <f t="shared" ca="1" si="2"/>
        <v>0.02</v>
      </c>
      <c r="P6" s="698">
        <f ca="1">INDEX(P$18:P$20,MATCH($A$6,$A$18:$A$20,0))</f>
        <v>0</v>
      </c>
      <c r="Q6" s="698">
        <f ca="1">INDEX(Q$18:Q$20,MATCH($A$6,$A$18:$A$20,0))</f>
        <v>1</v>
      </c>
      <c r="R6" s="698">
        <f t="shared" ca="1" si="2"/>
        <v>0</v>
      </c>
    </row>
    <row r="7" spans="1:18" s="22" customFormat="1">
      <c r="A7" s="60" t="s">
        <v>9</v>
      </c>
      <c r="B7" s="57">
        <f ca="1">MATCH(B6,FxLib_names,0)-1</f>
        <v>2180</v>
      </c>
    </row>
    <row r="8" spans="1:18" s="22" customFormat="1">
      <c r="A8" s="56" t="s">
        <v>67</v>
      </c>
      <c r="B8" s="57" t="str">
        <f ca="1">OFFSET($A$41,B7+1,1)</f>
        <v>American Electric Lighting</v>
      </c>
    </row>
    <row r="9" spans="1:18" s="22" customFormat="1">
      <c r="A9" s="56" t="s">
        <v>1</v>
      </c>
      <c r="B9" s="57" t="str">
        <f ca="1">OFFSET($A$41,B7+2,1)</f>
        <v>LED</v>
      </c>
    </row>
    <row r="10" spans="1:18" s="22" customFormat="1">
      <c r="A10" s="56" t="s">
        <v>68</v>
      </c>
      <c r="B10" s="57" t="str">
        <f ca="1">OFFSET($A$41,B7+3,1)</f>
        <v>ATB2 60B LED E70 XXXXX R2</v>
      </c>
    </row>
    <row r="11" spans="1:18" s="22" customFormat="1">
      <c r="A11" s="56" t="s">
        <v>40</v>
      </c>
      <c r="B11" s="57">
        <f ca="1">OFFSET($A$41,B7+4,1)</f>
        <v>134</v>
      </c>
    </row>
    <row r="12" spans="1:18" s="22" customFormat="1">
      <c r="A12" s="56" t="s">
        <v>70</v>
      </c>
      <c r="B12" s="57" t="str">
        <f ca="1">OFFSET($A$41,B7+5,1)</f>
        <v>TYPE II, MEDIUM, BUG RATING: B2 - U0 - G3</v>
      </c>
    </row>
    <row r="13" spans="1:18" s="22" customFormat="1">
      <c r="A13" s="56" t="s">
        <v>45</v>
      </c>
      <c r="B13" s="57">
        <f ca="1">OFFSET($A$41,B7+6,1)</f>
        <v>0</v>
      </c>
    </row>
    <row r="14" spans="1:18" s="22" customFormat="1" ht="33" customHeight="1">
      <c r="A14" s="56" t="s">
        <v>41</v>
      </c>
      <c r="B14" s="57">
        <f ca="1">OFFSET($A$41,B7+7,1)</f>
        <v>73</v>
      </c>
    </row>
    <row r="15" spans="1:18" s="22" customFormat="1" ht="15.75" thickBot="1">
      <c r="A15" s="58" t="s">
        <v>42</v>
      </c>
      <c r="B15" s="59">
        <f ca="1">OFFSET($A$41,B7+8,1)</f>
        <v>73</v>
      </c>
    </row>
    <row r="16" spans="1:18" s="22" customFormat="1">
      <c r="A16" s="261" t="s">
        <v>575</v>
      </c>
      <c r="B16" s="262">
        <f ca="1">ROW(FxLib_start)+offset</f>
        <v>2221</v>
      </c>
    </row>
    <row r="17" spans="1:18" s="22" customFormat="1" ht="72.75" customHeight="1" thickBot="1">
      <c r="A17" s="261" t="s">
        <v>576</v>
      </c>
      <c r="B17" s="262">
        <f ca="1">ROW(FxLib_start)+offset+Hrow+numhoriz-1</f>
        <v>2303</v>
      </c>
      <c r="G17" s="223" t="str">
        <f>Translation!B428</f>
        <v>Watts</v>
      </c>
      <c r="H17" s="223" t="s">
        <v>547</v>
      </c>
      <c r="I17" s="223" t="str">
        <f>Translation!B256</f>
        <v>kWh/fixture</v>
      </c>
      <c r="J17" s="223" t="str">
        <f>Translation!B248</f>
        <v>kWh/kilometer/yr</v>
      </c>
      <c r="K17" s="223" t="str">
        <f>Fixtures!K36</f>
        <v>Equipment Cost ($/fixture)</v>
      </c>
      <c r="L17" s="223" t="str">
        <f>Fixtures!L36</f>
        <v>Installation Cost ($/fixture)</v>
      </c>
      <c r="M17" s="223" t="str">
        <f>Fixtures!M36</f>
        <v>One-time Rebate or Subsidy ($/fixture)</v>
      </c>
      <c r="N17" s="223" t="str">
        <f>Fixtures!N36</f>
        <v>Annual Maintenance Cost ($/year)</v>
      </c>
      <c r="O17" s="223" t="str">
        <f>Fixtures!O36</f>
        <v>Maintenance inflation rate (%/year)</v>
      </c>
      <c r="P17" s="223" t="str">
        <f>Fixtures!T36</f>
        <v>Tilt (degrees)</v>
      </c>
      <c r="Q17" s="711" t="str">
        <f>Fixtures!U36</f>
        <v>Fixtures / Pole</v>
      </c>
      <c r="R17" s="711" t="str">
        <f>Fixtures!V36</f>
        <v>Separation Angle (degrees)</v>
      </c>
    </row>
    <row r="18" spans="1:18" s="22" customFormat="1">
      <c r="A18" s="264" t="s">
        <v>22</v>
      </c>
      <c r="B18" s="267" t="str">
        <f ca="1">INDEX(FixtureChoices,Bfixturechoice)</f>
        <v>ATB2_60B_LED_E70_XXXXX_R2.ies</v>
      </c>
      <c r="C18" s="300">
        <v>42</v>
      </c>
      <c r="D18" s="22" t="s">
        <v>1080</v>
      </c>
      <c r="G18" s="303">
        <f ca="1">INDEX(FixtureWatts,FixtureData!C18)</f>
        <v>134</v>
      </c>
      <c r="H18" s="304">
        <f ca="1">INDEX(FixtureLOM,FixtureData!C18)</f>
        <v>0.66</v>
      </c>
      <c r="I18" s="305">
        <f ca="1">(FixtureData!G18/1000)*Costs!$C$8</f>
        <v>0</v>
      </c>
      <c r="J18" s="305">
        <f ca="1">I18*'Road Geometry'!C51</f>
        <v>0</v>
      </c>
      <c r="K18" s="317">
        <f>IF(Fixtures!$B$23="x",0,INDEX(FixtureEqCosts,FixtureData!$C18))</f>
        <v>0</v>
      </c>
      <c r="L18" s="317">
        <f>IF(Fixtures!$B$23="x",0,INDEX(FixtureInstCosts,FixtureData!$C18))</f>
        <v>0</v>
      </c>
      <c r="M18" s="317">
        <f>IF(Fixtures!$B$23="x",0,INDEX(FixtureRebCosts,FixtureData!$C18))</f>
        <v>0</v>
      </c>
      <c r="N18" s="317">
        <f ca="1">INDEX(FixtureMaintCosts,FixtureData!$C18)</f>
        <v>25</v>
      </c>
      <c r="O18" s="316">
        <f ca="1">INDEX(FixtureMaintInf,FixtureData!$C18)</f>
        <v>0.02</v>
      </c>
      <c r="P18" s="697">
        <f ca="1">INDEX(FixtureTilt,FixtureData!$C18)</f>
        <v>0</v>
      </c>
      <c r="Q18" s="697">
        <f ca="1">INDEX(fixturesPerPole,FixtureData!$C18)</f>
        <v>2</v>
      </c>
      <c r="R18" s="697">
        <f ca="1">IF(Q18=1,0,INDEX(fixtureSeparationAngle,FixtureData!$C18))</f>
        <v>30</v>
      </c>
    </row>
    <row r="19" spans="1:18" s="22" customFormat="1">
      <c r="A19" s="265" t="s">
        <v>19</v>
      </c>
      <c r="B19" s="268" t="str">
        <f ca="1">INDEX(FixtureChoices,Ufixturechoice)</f>
        <v>ATB2_60B_SINGLE</v>
      </c>
      <c r="C19" s="300">
        <v>43</v>
      </c>
      <c r="D19" s="22" t="s">
        <v>1081</v>
      </c>
      <c r="G19" s="303">
        <f ca="1">INDEX(FixtureWatts,FixtureData!C19)</f>
        <v>134</v>
      </c>
      <c r="H19" s="304">
        <f ca="1">INDEX(FixtureLOM,FixtureData!C19)</f>
        <v>0.66</v>
      </c>
      <c r="I19" s="305">
        <f ca="1">(FixtureData!G19/1000)*Costs!$C$8</f>
        <v>0</v>
      </c>
      <c r="J19" s="305">
        <f ca="1">I19*'Road Geometry'!C77</f>
        <v>0</v>
      </c>
      <c r="K19" s="317">
        <f ca="1">INDEX(FixtureEqCosts,FixtureData!$C19)</f>
        <v>500</v>
      </c>
      <c r="L19" s="317">
        <f ca="1">INDEX(FixtureInstCosts,FixtureData!$C19)</f>
        <v>100</v>
      </c>
      <c r="M19" s="317">
        <f ca="1">INDEX(FixtureRebCosts,FixtureData!$C19)</f>
        <v>0</v>
      </c>
      <c r="N19" s="317">
        <f ca="1">INDEX(FixtureMaintCosts,FixtureData!$C19)</f>
        <v>25</v>
      </c>
      <c r="O19" s="316">
        <f ca="1">INDEX(FixtureMaintInf,FixtureData!$C19)</f>
        <v>0.02</v>
      </c>
      <c r="P19" s="697">
        <f ca="1">INDEX(FixtureTilt,FixtureData!$C19)</f>
        <v>0</v>
      </c>
      <c r="Q19" s="697">
        <f ca="1">INDEX(fixturesPerPole,FixtureData!$C19)</f>
        <v>1</v>
      </c>
      <c r="R19" s="697">
        <f ca="1">IF(Q19=1,0,INDEX(fixtureSeparationAngle,FixtureData!$C19))</f>
        <v>0</v>
      </c>
    </row>
    <row r="20" spans="1:18" s="22" customFormat="1">
      <c r="A20" s="266" t="s">
        <v>579</v>
      </c>
      <c r="B20" s="269" t="str">
        <f ca="1">'Delete IES'!$C$20</f>
        <v>AE - LED 238W Type III</v>
      </c>
      <c r="G20" s="709"/>
      <c r="H20" s="709"/>
      <c r="I20" s="709"/>
      <c r="J20" s="709"/>
      <c r="K20" s="709"/>
      <c r="L20" s="709"/>
      <c r="M20" s="709"/>
      <c r="N20" s="709"/>
      <c r="O20" s="709"/>
      <c r="P20" s="709"/>
      <c r="Q20" s="709"/>
      <c r="R20" s="709"/>
    </row>
    <row r="21" spans="1:18" s="22" customFormat="1"/>
    <row r="22" spans="1:18" s="22" customFormat="1"/>
    <row r="23" spans="1:18" s="22" customFormat="1">
      <c r="A23" s="168" t="s">
        <v>1257</v>
      </c>
      <c r="B23" s="36" t="s">
        <v>1248</v>
      </c>
    </row>
    <row r="24" spans="1:18" s="22" customFormat="1"/>
    <row r="25" spans="1:18" s="22" customFormat="1"/>
    <row r="26" spans="1:18" s="22" customFormat="1"/>
    <row r="27" spans="1:18" s="22" customFormat="1"/>
    <row r="28" spans="1:18" s="22" customFormat="1"/>
    <row r="29" spans="1:18" s="22" customFormat="1"/>
    <row r="30" spans="1:18" s="22" customFormat="1" ht="15" customHeight="1"/>
    <row r="31" spans="1:18" s="22" customFormat="1" ht="15" customHeight="1"/>
    <row r="32" spans="1:18" s="22" customFormat="1" ht="15" customHeight="1"/>
    <row r="33" spans="1:2" s="22" customFormat="1" ht="15" customHeight="1"/>
    <row r="34" spans="1:2" s="22" customFormat="1"/>
    <row r="35" spans="1:2" s="22" customFormat="1"/>
    <row r="36" spans="1:2" s="22" customFormat="1"/>
    <row r="37" spans="1:2" s="22" customFormat="1"/>
    <row r="38" spans="1:2" s="22" customFormat="1"/>
    <row r="39" spans="1:2" s="22" customFormat="1"/>
    <row r="40" spans="1:2" s="23" customFormat="1" ht="15.75" thickBot="1"/>
    <row r="41" spans="1:2" s="255" customFormat="1" ht="15.75" thickBot="1">
      <c r="A41" s="254" t="s">
        <v>46</v>
      </c>
    </row>
    <row r="42" spans="1:2">
      <c r="B42" s="22" t="s">
        <v>549</v>
      </c>
    </row>
    <row r="43" spans="1:2">
      <c r="B43" s="256" t="s">
        <v>524</v>
      </c>
    </row>
    <row r="44" spans="1:2">
      <c r="B44" s="256" t="s">
        <v>0</v>
      </c>
    </row>
    <row r="45" spans="1:2">
      <c r="B45" s="256" t="s">
        <v>315</v>
      </c>
    </row>
    <row r="46" spans="1:2">
      <c r="B46" s="256">
        <v>70</v>
      </c>
    </row>
    <row r="49" spans="1:52">
      <c r="B49" s="256">
        <v>51</v>
      </c>
    </row>
    <row r="50" spans="1:52">
      <c r="B50" s="256">
        <v>24</v>
      </c>
    </row>
    <row r="51" spans="1:52">
      <c r="A51" s="275"/>
      <c r="B51" s="275">
        <v>0</v>
      </c>
      <c r="C51" s="275">
        <v>2.5</v>
      </c>
      <c r="D51" s="275">
        <v>5</v>
      </c>
      <c r="E51" s="275">
        <v>7.5</v>
      </c>
      <c r="F51" s="275">
        <v>10</v>
      </c>
      <c r="G51" s="275">
        <v>12.5</v>
      </c>
      <c r="H51" s="275">
        <v>15</v>
      </c>
      <c r="I51" s="275">
        <v>17.5</v>
      </c>
      <c r="J51" s="275">
        <v>20</v>
      </c>
      <c r="K51" s="275">
        <v>22.5</v>
      </c>
      <c r="L51" s="275">
        <v>25</v>
      </c>
      <c r="M51" s="275">
        <v>27.5</v>
      </c>
      <c r="N51" s="275">
        <v>30</v>
      </c>
      <c r="O51" s="275">
        <v>32.5</v>
      </c>
      <c r="P51" s="275">
        <v>35</v>
      </c>
      <c r="Q51" s="275">
        <v>37.5</v>
      </c>
      <c r="R51" s="275">
        <v>40</v>
      </c>
      <c r="S51" s="275">
        <v>42.5</v>
      </c>
      <c r="T51" s="275">
        <v>45</v>
      </c>
      <c r="U51" s="275">
        <v>47.5</v>
      </c>
      <c r="V51" s="275">
        <v>50</v>
      </c>
      <c r="W51" s="275">
        <v>52.5</v>
      </c>
      <c r="X51" s="275">
        <v>55</v>
      </c>
      <c r="Y51" s="275">
        <v>57.5</v>
      </c>
      <c r="Z51" s="275">
        <v>60</v>
      </c>
      <c r="AA51" s="275">
        <v>62.5</v>
      </c>
      <c r="AB51" s="275">
        <v>65</v>
      </c>
      <c r="AC51" s="275">
        <v>67.5</v>
      </c>
      <c r="AD51" s="275">
        <v>70</v>
      </c>
      <c r="AE51" s="275">
        <v>72.5</v>
      </c>
      <c r="AF51" s="275">
        <v>75</v>
      </c>
      <c r="AG51" s="275">
        <v>77.5</v>
      </c>
      <c r="AH51" s="275">
        <v>80</v>
      </c>
      <c r="AI51" s="275">
        <v>82.5</v>
      </c>
      <c r="AJ51" s="275">
        <v>85</v>
      </c>
      <c r="AK51" s="275">
        <v>87.5</v>
      </c>
      <c r="AL51" s="275">
        <v>90</v>
      </c>
      <c r="AM51" s="275">
        <v>92.5</v>
      </c>
      <c r="AN51" s="275">
        <v>95</v>
      </c>
      <c r="AO51" s="275">
        <v>97.5</v>
      </c>
      <c r="AP51" s="275">
        <v>100</v>
      </c>
      <c r="AQ51" s="275">
        <v>102.5</v>
      </c>
      <c r="AR51" s="275">
        <v>105</v>
      </c>
      <c r="AS51" s="275">
        <v>107.5</v>
      </c>
      <c r="AT51" s="275">
        <v>110</v>
      </c>
      <c r="AU51" s="275">
        <v>112.5</v>
      </c>
      <c r="AV51" s="275">
        <v>115</v>
      </c>
      <c r="AW51" s="275">
        <v>117.5</v>
      </c>
      <c r="AX51" s="275">
        <v>120</v>
      </c>
      <c r="AY51" s="275">
        <v>122.5</v>
      </c>
      <c r="AZ51" s="275">
        <v>180</v>
      </c>
    </row>
    <row r="52" spans="1:52">
      <c r="A52" s="275">
        <v>0</v>
      </c>
      <c r="B52" s="457">
        <v>1077.50580018799</v>
      </c>
      <c r="C52" s="457">
        <v>1091.6180134733102</v>
      </c>
      <c r="D52" s="457">
        <v>1109.7625547001749</v>
      </c>
      <c r="E52" s="457">
        <v>1117.8268904951999</v>
      </c>
      <c r="F52" s="457">
        <v>1129.9235028409682</v>
      </c>
      <c r="G52" s="457">
        <v>1173.2707480638032</v>
      </c>
      <c r="H52" s="457">
        <v>1237.7905193387353</v>
      </c>
      <c r="I52" s="457">
        <v>1311.3874708439646</v>
      </c>
      <c r="J52" s="457">
        <v>1415.236704793469</v>
      </c>
      <c r="K52" s="457">
        <v>1520.1019025491566</v>
      </c>
      <c r="L52" s="457">
        <v>1675.3961893988017</v>
      </c>
      <c r="M52" s="457">
        <v>1851.8843609643134</v>
      </c>
      <c r="N52" s="457">
        <v>2041.5017718612796</v>
      </c>
      <c r="O52" s="457">
        <v>2028.3893442756496</v>
      </c>
      <c r="P52" s="457">
        <v>1862.9784813963506</v>
      </c>
      <c r="Q52" s="457">
        <v>1750.0233164234205</v>
      </c>
      <c r="R52" s="457">
        <v>1816.5682631097154</v>
      </c>
      <c r="S52" s="457">
        <v>1882.1240697869928</v>
      </c>
      <c r="T52" s="457">
        <v>1795.3891958830063</v>
      </c>
      <c r="U52" s="457">
        <v>1588.6547478341136</v>
      </c>
      <c r="V52" s="457">
        <v>1402.1125432541658</v>
      </c>
      <c r="W52" s="457">
        <v>1190.3922589553699</v>
      </c>
      <c r="X52" s="457">
        <v>868.85400332791016</v>
      </c>
      <c r="Y52" s="457">
        <v>600.82819623930686</v>
      </c>
      <c r="Z52" s="457">
        <v>490.02302863061311</v>
      </c>
      <c r="AA52" s="457">
        <v>391.32676338790498</v>
      </c>
      <c r="AB52" s="457">
        <v>301.71602400391555</v>
      </c>
      <c r="AC52" s="457">
        <v>259.43664870738462</v>
      </c>
      <c r="AD52" s="457">
        <v>227.22836710560355</v>
      </c>
      <c r="AE52" s="457">
        <v>203.07512106555058</v>
      </c>
      <c r="AF52" s="457">
        <v>184.96205452537305</v>
      </c>
      <c r="AG52" s="457">
        <v>162.82629074089672</v>
      </c>
      <c r="AH52" s="457">
        <v>144.71743439597881</v>
      </c>
      <c r="AI52" s="457">
        <v>127.61670426943685</v>
      </c>
      <c r="AJ52" s="457">
        <v>112.5297206338733</v>
      </c>
      <c r="AK52" s="457">
        <v>99.455963666700598</v>
      </c>
      <c r="AL52" s="457">
        <v>89.400386559498514</v>
      </c>
      <c r="AM52" s="457">
        <v>80.351331340225968</v>
      </c>
      <c r="AN52" s="457">
        <v>72.308579335641099</v>
      </c>
      <c r="AO52" s="457">
        <v>65.271902290436884</v>
      </c>
      <c r="AP52" s="457">
        <v>59.241065852707941</v>
      </c>
      <c r="AQ52" s="457">
        <v>52.205871129025049</v>
      </c>
      <c r="AR52" s="457">
        <v>49.191070759971105</v>
      </c>
      <c r="AS52" s="457">
        <v>47.181305740243346</v>
      </c>
      <c r="AT52" s="457">
        <v>44.166819783667599</v>
      </c>
      <c r="AU52" s="457">
        <v>41.152539512670401</v>
      </c>
      <c r="AV52" s="457">
        <v>36.12923810708449</v>
      </c>
      <c r="AW52" s="457">
        <v>32.111095952304076</v>
      </c>
      <c r="AX52" s="457">
        <v>29.097816174642574</v>
      </c>
      <c r="AY52" s="457">
        <v>0</v>
      </c>
      <c r="AZ52" s="457">
        <v>0</v>
      </c>
    </row>
    <row r="53" spans="1:52">
      <c r="A53" s="275">
        <v>4.9000000000000004</v>
      </c>
      <c r="B53" s="457">
        <v>1077.50580018799</v>
      </c>
      <c r="C53" s="457">
        <v>1091.6180134733102</v>
      </c>
      <c r="D53" s="457">
        <v>1111.7786331869247</v>
      </c>
      <c r="E53" s="457">
        <v>1118.8349365574829</v>
      </c>
      <c r="F53" s="457">
        <v>1130.9315597183911</v>
      </c>
      <c r="G53" s="457">
        <v>1173.2707480638032</v>
      </c>
      <c r="H53" s="457">
        <v>1240.8149673180724</v>
      </c>
      <c r="I53" s="457">
        <v>1321.4695712007247</v>
      </c>
      <c r="J53" s="457">
        <v>1412.2118595312106</v>
      </c>
      <c r="K53" s="457">
        <v>1508.0016939064622</v>
      </c>
      <c r="L53" s="457">
        <v>1668.3370360310155</v>
      </c>
      <c r="M53" s="457">
        <v>1825.6621588599942</v>
      </c>
      <c r="N53" s="457">
        <v>1968.8801674197155</v>
      </c>
      <c r="O53" s="457">
        <v>1946.6907614674124</v>
      </c>
      <c r="P53" s="457">
        <v>1802.465908589119</v>
      </c>
      <c r="Q53" s="457">
        <v>1704.6415681363681</v>
      </c>
      <c r="R53" s="457">
        <v>1813.5426669071608</v>
      </c>
      <c r="S53" s="457">
        <v>1915.4071267251618</v>
      </c>
      <c r="T53" s="457">
        <v>1862.9613636751676</v>
      </c>
      <c r="U53" s="457">
        <v>1635.0417187847181</v>
      </c>
      <c r="V53" s="457">
        <v>1453.5353471278422</v>
      </c>
      <c r="W53" s="457">
        <v>1245.8394226502153</v>
      </c>
      <c r="X53" s="457">
        <v>906.14302524057416</v>
      </c>
      <c r="Y53" s="457">
        <v>641.12626911992743</v>
      </c>
      <c r="Z53" s="457">
        <v>507.14595626443844</v>
      </c>
      <c r="AA53" s="457">
        <v>396.36173249989935</v>
      </c>
      <c r="AB53" s="457">
        <v>318.83083861221496</v>
      </c>
      <c r="AC53" s="457">
        <v>271.5158130503724</v>
      </c>
      <c r="AD53" s="457">
        <v>237.29299343863059</v>
      </c>
      <c r="AE53" s="457">
        <v>212.13226923574965</v>
      </c>
      <c r="AF53" s="457">
        <v>194.01837655620983</v>
      </c>
      <c r="AG53" s="457">
        <v>172.88765168108893</v>
      </c>
      <c r="AH53" s="457">
        <v>152.76555124800095</v>
      </c>
      <c r="AI53" s="457">
        <v>134.65792041235557</v>
      </c>
      <c r="AJ53" s="457">
        <v>117.55850313942643</v>
      </c>
      <c r="AK53" s="457">
        <v>103.4784850535453</v>
      </c>
      <c r="AL53" s="457">
        <v>92.416946510646028</v>
      </c>
      <c r="AM53" s="457">
        <v>81.356733631351972</v>
      </c>
      <c r="AN53" s="457">
        <v>73.313876394686872</v>
      </c>
      <c r="AO53" s="457">
        <v>66.277097278608665</v>
      </c>
      <c r="AP53" s="457">
        <v>60.246164270520133</v>
      </c>
      <c r="AQ53" s="457">
        <v>53.210843750071625</v>
      </c>
      <c r="AR53" s="457">
        <v>50.19598424777044</v>
      </c>
      <c r="AS53" s="457">
        <v>48.186177781824156</v>
      </c>
      <c r="AT53" s="457">
        <v>45.171626266426578</v>
      </c>
      <c r="AU53" s="457">
        <v>42.157275863478645</v>
      </c>
      <c r="AV53" s="457">
        <v>39.143140946941287</v>
      </c>
      <c r="AW53" s="457">
        <v>36.12923810708449</v>
      </c>
      <c r="AX53" s="457">
        <v>32.111095952304076</v>
      </c>
      <c r="AY53" s="457">
        <v>0</v>
      </c>
      <c r="AZ53" s="457">
        <v>0</v>
      </c>
    </row>
    <row r="54" spans="1:52">
      <c r="A54" s="275">
        <v>14.9</v>
      </c>
      <c r="B54" s="457">
        <v>1077.50580018799</v>
      </c>
      <c r="C54" s="457">
        <v>1091.6180134733102</v>
      </c>
      <c r="D54" s="457">
        <v>1110.770593487423</v>
      </c>
      <c r="E54" s="457">
        <v>1114.8027577507125</v>
      </c>
      <c r="F54" s="457">
        <v>1122.8671298555184</v>
      </c>
      <c r="G54" s="457">
        <v>1157.1413507444108</v>
      </c>
      <c r="H54" s="457">
        <v>1232.7497890947386</v>
      </c>
      <c r="I54" s="457">
        <v>1317.4367218177815</v>
      </c>
      <c r="J54" s="457">
        <v>1392.0463902945748</v>
      </c>
      <c r="K54" s="457">
        <v>1467.6683691022997</v>
      </c>
      <c r="L54" s="457">
        <v>1598.7555679053571</v>
      </c>
      <c r="M54" s="457">
        <v>1712.7093472969634</v>
      </c>
      <c r="N54" s="457">
        <v>1785.3210452883925</v>
      </c>
      <c r="O54" s="457">
        <v>1744.9808413915596</v>
      </c>
      <c r="P54" s="457">
        <v>1604.806012253599</v>
      </c>
      <c r="Q54" s="457">
        <v>1509.0100409375907</v>
      </c>
      <c r="R54" s="457">
        <v>1608.8228320984331</v>
      </c>
      <c r="S54" s="457">
        <v>1771.1848534159269</v>
      </c>
      <c r="T54" s="457">
        <v>1795.3891958830063</v>
      </c>
      <c r="U54" s="457">
        <v>1643.1091533508616</v>
      </c>
      <c r="V54" s="457">
        <v>1471.685009328937</v>
      </c>
      <c r="W54" s="457">
        <v>1289.1907465801335</v>
      </c>
      <c r="X54" s="457">
        <v>964.5991493330996</v>
      </c>
      <c r="Y54" s="457">
        <v>695.5326560411628</v>
      </c>
      <c r="Z54" s="457">
        <v>548.44476923822299</v>
      </c>
      <c r="AA54" s="457">
        <v>419.52340124922512</v>
      </c>
      <c r="AB54" s="457">
        <v>351.04941397916343</v>
      </c>
      <c r="AC54" s="457">
        <v>304.73621645504568</v>
      </c>
      <c r="AD54" s="457">
        <v>263.46297565607262</v>
      </c>
      <c r="AE54" s="457">
        <v>221.18980385521934</v>
      </c>
      <c r="AF54" s="457">
        <v>198.04354533856682</v>
      </c>
      <c r="AG54" s="457">
        <v>184.96205452537305</v>
      </c>
      <c r="AH54" s="457">
        <v>158.80191819600202</v>
      </c>
      <c r="AI54" s="457">
        <v>140.69354214646376</v>
      </c>
      <c r="AJ54" s="457">
        <v>125.60499860335548</v>
      </c>
      <c r="AK54" s="457">
        <v>110.51826994484387</v>
      </c>
      <c r="AL54" s="457">
        <v>96.439178946735424</v>
      </c>
      <c r="AM54" s="457">
        <v>84.37301438003783</v>
      </c>
      <c r="AN54" s="457">
        <v>75.324511642000047</v>
      </c>
      <c r="AO54" s="457">
        <v>68.287532720608553</v>
      </c>
      <c r="AP54" s="457">
        <v>62.256411089425562</v>
      </c>
      <c r="AQ54" s="457">
        <v>55.220845530457993</v>
      </c>
      <c r="AR54" s="457">
        <v>50.19598424777044</v>
      </c>
      <c r="AS54" s="457">
        <v>48.186177781824156</v>
      </c>
      <c r="AT54" s="457">
        <v>45.171626266426578</v>
      </c>
      <c r="AU54" s="457">
        <v>42.157275863478645</v>
      </c>
      <c r="AV54" s="457">
        <v>39.143140946941287</v>
      </c>
      <c r="AW54" s="457">
        <v>36.12923810708449</v>
      </c>
      <c r="AX54" s="457">
        <v>32.111095952304076</v>
      </c>
      <c r="AY54" s="457">
        <v>0</v>
      </c>
      <c r="AZ54" s="457">
        <v>0</v>
      </c>
    </row>
    <row r="55" spans="1:52">
      <c r="A55" s="275">
        <v>24.9</v>
      </c>
      <c r="B55" s="457">
        <v>1077.50580018799</v>
      </c>
      <c r="C55" s="457">
        <v>1092.6260356973835</v>
      </c>
      <c r="D55" s="457">
        <v>1108.7545168260053</v>
      </c>
      <c r="E55" s="457">
        <v>1109.7625547001749</v>
      </c>
      <c r="F55" s="457">
        <v>1113.7947153193904</v>
      </c>
      <c r="G55" s="457">
        <v>1142.0202443352066</v>
      </c>
      <c r="H55" s="457">
        <v>1215.6114605410178</v>
      </c>
      <c r="I55" s="457">
        <v>1300.2972497757735</v>
      </c>
      <c r="J55" s="457">
        <v>1380.9555061606618</v>
      </c>
      <c r="K55" s="457">
        <v>1466.660050025401</v>
      </c>
      <c r="L55" s="457">
        <v>1585.6463503082571</v>
      </c>
      <c r="M55" s="457">
        <v>1738.9298905498288</v>
      </c>
      <c r="N55" s="457">
        <v>1879.1155014307371</v>
      </c>
      <c r="O55" s="457">
        <v>1964.8457113277279</v>
      </c>
      <c r="P55" s="457">
        <v>1951.7337862129405</v>
      </c>
      <c r="Q55" s="457">
        <v>1805.4914896384403</v>
      </c>
      <c r="R55" s="457">
        <v>1716.7262980193179</v>
      </c>
      <c r="S55" s="457">
        <v>1762.1083099403497</v>
      </c>
      <c r="T55" s="457">
        <v>1792.363635156662</v>
      </c>
      <c r="U55" s="457">
        <v>1724.7941245541988</v>
      </c>
      <c r="V55" s="457">
        <v>1637.0585737058739</v>
      </c>
      <c r="W55" s="457">
        <v>1545.2942370762919</v>
      </c>
      <c r="X55" s="457">
        <v>1303.3054478043848</v>
      </c>
      <c r="Y55" s="457">
        <v>1025.0747259772024</v>
      </c>
      <c r="Z55" s="457">
        <v>769.08873806861379</v>
      </c>
      <c r="AA55" s="457">
        <v>582.69493397084909</v>
      </c>
      <c r="AB55" s="457">
        <v>534.34237396739513</v>
      </c>
      <c r="AC55" s="457">
        <v>556.50344408245246</v>
      </c>
      <c r="AD55" s="457">
        <v>502.10974023527302</v>
      </c>
      <c r="AE55" s="457">
        <v>378.23614868748763</v>
      </c>
      <c r="AF55" s="457">
        <v>271.5158130503724</v>
      </c>
      <c r="AG55" s="457">
        <v>203.07512106555058</v>
      </c>
      <c r="AH55" s="457">
        <v>168.86303514077807</v>
      </c>
      <c r="AI55" s="457">
        <v>147.73542711369169</v>
      </c>
      <c r="AJ55" s="457">
        <v>130.63432201828778</v>
      </c>
      <c r="AK55" s="457">
        <v>113.53545948863409</v>
      </c>
      <c r="AL55" s="457">
        <v>99.455963666700598</v>
      </c>
      <c r="AM55" s="457">
        <v>88.394889005535376</v>
      </c>
      <c r="AN55" s="457">
        <v>80.351331340225968</v>
      </c>
      <c r="AO55" s="457">
        <v>73.313876394686872</v>
      </c>
      <c r="AP55" s="457">
        <v>67.282307497705418</v>
      </c>
      <c r="AQ55" s="457">
        <v>59.241065852707941</v>
      </c>
      <c r="AR55" s="457">
        <v>54.215835334169334</v>
      </c>
      <c r="AS55" s="457">
        <v>50.19598424777044</v>
      </c>
      <c r="AT55" s="457">
        <v>47.181305740243346</v>
      </c>
      <c r="AU55" s="457">
        <v>43.162036139125405</v>
      </c>
      <c r="AV55" s="457">
        <v>39.143140946941287</v>
      </c>
      <c r="AW55" s="457">
        <v>36.12923810708449</v>
      </c>
      <c r="AX55" s="457">
        <v>32.111095952304076</v>
      </c>
      <c r="AY55" s="457">
        <v>0</v>
      </c>
      <c r="AZ55" s="457">
        <v>0</v>
      </c>
    </row>
    <row r="56" spans="1:52">
      <c r="A56" s="275">
        <v>34.9</v>
      </c>
      <c r="B56" s="457">
        <v>1077.50580018799</v>
      </c>
      <c r="C56" s="457">
        <v>1090.6099921774353</v>
      </c>
      <c r="D56" s="457">
        <v>1105.7304086902423</v>
      </c>
      <c r="E56" s="457">
        <v>1107.7464798657393</v>
      </c>
      <c r="F56" s="457">
        <v>1119.8429835254665</v>
      </c>
      <c r="G56" s="457">
        <v>1144.0363803775579</v>
      </c>
      <c r="H56" s="457">
        <v>1212.5870745396398</v>
      </c>
      <c r="I56" s="457">
        <v>1308.3628557868033</v>
      </c>
      <c r="J56" s="457">
        <v>1381.9637646935635</v>
      </c>
      <c r="K56" s="457">
        <v>1417.2532718855859</v>
      </c>
      <c r="L56" s="457">
        <v>1447.5021195076226</v>
      </c>
      <c r="M56" s="457">
        <v>1532.2022072902007</v>
      </c>
      <c r="N56" s="457">
        <v>1627.9995923619026</v>
      </c>
      <c r="O56" s="457">
        <v>1741.9553633489629</v>
      </c>
      <c r="P56" s="457">
        <v>1887.1840633823624</v>
      </c>
      <c r="Q56" s="457">
        <v>1962.8284863809231</v>
      </c>
      <c r="R56" s="457">
        <v>1912.3813702493455</v>
      </c>
      <c r="S56" s="457">
        <v>1830.6877784845742</v>
      </c>
      <c r="T56" s="457">
        <v>1791.3551160479287</v>
      </c>
      <c r="U56" s="457">
        <v>1736.8959349898671</v>
      </c>
      <c r="V56" s="457">
        <v>1597.7303542931845</v>
      </c>
      <c r="W56" s="457">
        <v>1532.1854831921119</v>
      </c>
      <c r="X56" s="457">
        <v>1348.6751565194156</v>
      </c>
      <c r="Y56" s="457">
        <v>1020.0349554630559</v>
      </c>
      <c r="Z56" s="457">
        <v>768.08107141579546</v>
      </c>
      <c r="AA56" s="457">
        <v>660.26875041270193</v>
      </c>
      <c r="AB56" s="457">
        <v>711.6538991736503</v>
      </c>
      <c r="AC56" s="457">
        <v>788.23465312812414</v>
      </c>
      <c r="AD56" s="457">
        <v>805.36560288841395</v>
      </c>
      <c r="AE56" s="457">
        <v>617.9545574224918</v>
      </c>
      <c r="AF56" s="457">
        <v>357.09073432669908</v>
      </c>
      <c r="AG56" s="457">
        <v>243.33197514986256</v>
      </c>
      <c r="AH56" s="457">
        <v>186.97453299484269</v>
      </c>
      <c r="AI56" s="457">
        <v>154.77764754354726</v>
      </c>
      <c r="AJ56" s="457">
        <v>133.65200941145397</v>
      </c>
      <c r="AK56" s="457">
        <v>116.55272914527278</v>
      </c>
      <c r="AL56" s="457">
        <v>100.46157902783952</v>
      </c>
      <c r="AM56" s="457">
        <v>87.389402877861457</v>
      </c>
      <c r="AN56" s="457">
        <v>78.340564620239888</v>
      </c>
      <c r="AO56" s="457">
        <v>70.298027302456234</v>
      </c>
      <c r="AP56" s="457">
        <v>63.261558950597731</v>
      </c>
      <c r="AQ56" s="457">
        <v>57.230920419256371</v>
      </c>
      <c r="AR56" s="457">
        <v>51.200917835379968</v>
      </c>
      <c r="AS56" s="457">
        <v>47.181305740243346</v>
      </c>
      <c r="AT56" s="457">
        <v>44.166819783667599</v>
      </c>
      <c r="AU56" s="457">
        <v>41.152539512670401</v>
      </c>
      <c r="AV56" s="457">
        <v>37.13384546983891</v>
      </c>
      <c r="AW56" s="457">
        <v>33.11558670666593</v>
      </c>
      <c r="AX56" s="457">
        <v>30.102209640499385</v>
      </c>
      <c r="AY56" s="457">
        <v>0</v>
      </c>
      <c r="AZ56" s="457">
        <v>0</v>
      </c>
    </row>
    <row r="57" spans="1:52">
      <c r="A57" s="275">
        <v>44.9</v>
      </c>
      <c r="B57" s="457">
        <v>1077.50580018799</v>
      </c>
      <c r="C57" s="457">
        <v>1091.6180134733102</v>
      </c>
      <c r="D57" s="457">
        <v>1104.7223744766704</v>
      </c>
      <c r="E57" s="457">
        <v>1113.7947153193904</v>
      </c>
      <c r="F57" s="457">
        <v>1135.9718575303903</v>
      </c>
      <c r="G57" s="457">
        <v>1178.3112302208708</v>
      </c>
      <c r="H57" s="457">
        <v>1258.9618089825374</v>
      </c>
      <c r="I57" s="457">
        <v>1321.4695712007247</v>
      </c>
      <c r="J57" s="457">
        <v>1349.6998585572758</v>
      </c>
      <c r="K57" s="457">
        <v>1357.7657636742626</v>
      </c>
      <c r="L57" s="457">
        <v>1398.0960006578398</v>
      </c>
      <c r="M57" s="457">
        <v>1468.6766888703037</v>
      </c>
      <c r="N57" s="457">
        <v>1577.579193170011</v>
      </c>
      <c r="O57" s="457">
        <v>1706.6585093616097</v>
      </c>
      <c r="P57" s="457">
        <v>1814.5682631097154</v>
      </c>
      <c r="Q57" s="457">
        <v>1860.9613636751676</v>
      </c>
      <c r="R57" s="457">
        <v>1813.5426669071608</v>
      </c>
      <c r="S57" s="457">
        <v>1728.8280519702566</v>
      </c>
      <c r="T57" s="457">
        <v>1671.3454846903555</v>
      </c>
      <c r="U57" s="457">
        <v>1694.5399708903694</v>
      </c>
      <c r="V57" s="457">
        <v>1778.2444193679287</v>
      </c>
      <c r="W57" s="457">
        <v>1967.854324576324</v>
      </c>
      <c r="X57" s="457">
        <v>2104.0217493580426</v>
      </c>
      <c r="Y57" s="457">
        <v>1796.3977172574425</v>
      </c>
      <c r="Z57" s="457">
        <v>1421.2698418401155</v>
      </c>
      <c r="AA57" s="457">
        <v>1098.6581338586072</v>
      </c>
      <c r="AB57" s="457">
        <v>912.19003980772868</v>
      </c>
      <c r="AC57" s="457">
        <v>786.21927157197922</v>
      </c>
      <c r="AD57" s="457">
        <v>656.23870772958219</v>
      </c>
      <c r="AE57" s="457">
        <v>522.25490218132211</v>
      </c>
      <c r="AF57" s="457">
        <v>395.35473353973106</v>
      </c>
      <c r="AG57" s="457">
        <v>307.75643880970762</v>
      </c>
      <c r="AH57" s="457">
        <v>247.35804637556123</v>
      </c>
      <c r="AI57" s="457">
        <v>202.06879585668304</v>
      </c>
      <c r="AJ57" s="457">
        <v>158.80191819600202</v>
      </c>
      <c r="AK57" s="457">
        <v>123.59332512567987</v>
      </c>
      <c r="AL57" s="457">
        <v>100.46157902783952</v>
      </c>
      <c r="AM57" s="457">
        <v>86.383928307687412</v>
      </c>
      <c r="AN57" s="457">
        <v>76.329849463361882</v>
      </c>
      <c r="AO57" s="457">
        <v>70.298027302456234</v>
      </c>
      <c r="AP57" s="457">
        <v>63.261558950597731</v>
      </c>
      <c r="AQ57" s="457">
        <v>55.220845530457993</v>
      </c>
      <c r="AR57" s="457">
        <v>48.186177781824156</v>
      </c>
      <c r="AS57" s="457">
        <v>44.166819783667599</v>
      </c>
      <c r="AT57" s="457">
        <v>41.152539512670401</v>
      </c>
      <c r="AU57" s="457">
        <v>39.143140946941287</v>
      </c>
      <c r="AV57" s="457">
        <v>36.12923810708449</v>
      </c>
      <c r="AW57" s="457">
        <v>32.111095952304076</v>
      </c>
      <c r="AX57" s="457">
        <v>29.097816174642574</v>
      </c>
      <c r="AY57" s="457">
        <v>0</v>
      </c>
      <c r="AZ57" s="457">
        <v>0</v>
      </c>
    </row>
    <row r="58" spans="1:52">
      <c r="A58" s="275">
        <v>54.9</v>
      </c>
      <c r="B58" s="457">
        <v>1077.50580018799</v>
      </c>
      <c r="C58" s="457">
        <v>1091.6180134733102</v>
      </c>
      <c r="D58" s="457">
        <v>1103.7143411803265</v>
      </c>
      <c r="E58" s="457">
        <v>1121.8590801752944</v>
      </c>
      <c r="F58" s="457">
        <v>1158.1494315402317</v>
      </c>
      <c r="G58" s="457">
        <v>1220.6521205445858</v>
      </c>
      <c r="H58" s="457">
        <v>1290.2153124748895</v>
      </c>
      <c r="I58" s="457">
        <v>1333.5681928604727</v>
      </c>
      <c r="J58" s="457">
        <v>1369.8647108836617</v>
      </c>
      <c r="K58" s="457">
        <v>1402.1290887478256</v>
      </c>
      <c r="L58" s="457">
        <v>1467.6683691022997</v>
      </c>
      <c r="M58" s="457">
        <v>1579.5959786041019</v>
      </c>
      <c r="N58" s="457">
        <v>1706.6585093616097</v>
      </c>
      <c r="O58" s="457">
        <v>1759.0998079884325</v>
      </c>
      <c r="P58" s="457">
        <v>1749.0148202558562</v>
      </c>
      <c r="Q58" s="457">
        <v>1736.9129116012623</v>
      </c>
      <c r="R58" s="457">
        <v>1744.9638554476699</v>
      </c>
      <c r="S58" s="457">
        <v>1693.5315083418986</v>
      </c>
      <c r="T58" s="457">
        <v>1575.5456300224012</v>
      </c>
      <c r="U58" s="457">
        <v>1540.2523954607502</v>
      </c>
      <c r="V58" s="457">
        <v>1588.6547478341136</v>
      </c>
      <c r="W58" s="457">
        <v>1527.143684556321</v>
      </c>
      <c r="X58" s="457">
        <v>1516.0517861677681</v>
      </c>
      <c r="Y58" s="457">
        <v>1604.789194937694</v>
      </c>
      <c r="Z58" s="457">
        <v>1659.2441410024423</v>
      </c>
      <c r="AA58" s="457">
        <v>1599.7471627328159</v>
      </c>
      <c r="AB58" s="457">
        <v>1616.8901367038713</v>
      </c>
      <c r="AC58" s="457">
        <v>1607.8144218600987</v>
      </c>
      <c r="AD58" s="457">
        <v>1432.3610275750814</v>
      </c>
      <c r="AE58" s="457">
        <v>1156.117113614974</v>
      </c>
      <c r="AF58" s="457">
        <v>795.2885290281929</v>
      </c>
      <c r="AG58" s="457">
        <v>544.41547606823053</v>
      </c>
      <c r="AH58" s="457">
        <v>384.27791554552124</v>
      </c>
      <c r="AI58" s="457">
        <v>262.45638811906474</v>
      </c>
      <c r="AJ58" s="457">
        <v>184.96205452537305</v>
      </c>
      <c r="AK58" s="457">
        <v>139.68758692140284</v>
      </c>
      <c r="AL58" s="457">
        <v>111.52399075900288</v>
      </c>
      <c r="AM58" s="457">
        <v>93.422488515161888</v>
      </c>
      <c r="AN58" s="457">
        <v>79.345941616877255</v>
      </c>
      <c r="AO58" s="457">
        <v>69.292772726876819</v>
      </c>
      <c r="AP58" s="457">
        <v>62.256411089425562</v>
      </c>
      <c r="AQ58" s="457">
        <v>55.220845530457993</v>
      </c>
      <c r="AR58" s="457">
        <v>49.191070759971105</v>
      </c>
      <c r="AS58" s="457">
        <v>44.166819783667599</v>
      </c>
      <c r="AT58" s="457">
        <v>39.143140946941287</v>
      </c>
      <c r="AU58" s="457">
        <v>35.124658653290489</v>
      </c>
      <c r="AV58" s="457">
        <v>31.106636592896205</v>
      </c>
      <c r="AW58" s="457">
        <v>28.093457349309364</v>
      </c>
      <c r="AX58" s="457">
        <v>25.080601549217004</v>
      </c>
      <c r="AY58" s="457">
        <v>0</v>
      </c>
      <c r="AZ58" s="457">
        <v>0</v>
      </c>
    </row>
    <row r="59" spans="1:52">
      <c r="A59" s="275">
        <v>59.9</v>
      </c>
      <c r="B59" s="457">
        <v>1077.50580018799</v>
      </c>
      <c r="C59" s="457">
        <v>1092.6260356973835</v>
      </c>
      <c r="D59" s="457">
        <v>1101.6982773426655</v>
      </c>
      <c r="E59" s="457">
        <v>1125.8912843077392</v>
      </c>
      <c r="F59" s="457">
        <v>1167.2221979900869</v>
      </c>
      <c r="G59" s="457">
        <v>1231.7416455101745</v>
      </c>
      <c r="H59" s="457">
        <v>1293.2398854419098</v>
      </c>
      <c r="I59" s="457">
        <v>1331.5517482868315</v>
      </c>
      <c r="J59" s="457">
        <v>1375.9142245220639</v>
      </c>
      <c r="K59" s="457">
        <v>1426.3278591640444</v>
      </c>
      <c r="L59" s="457">
        <v>1517.0768413494509</v>
      </c>
      <c r="M59" s="457">
        <v>1667.328587979903</v>
      </c>
      <c r="N59" s="457">
        <v>1795.4062391975117</v>
      </c>
      <c r="O59" s="457">
        <v>1884.158348608313</v>
      </c>
      <c r="P59" s="457">
        <v>1873.0641026477128</v>
      </c>
      <c r="Q59" s="457">
        <v>1805.4914896384403</v>
      </c>
      <c r="R59" s="457">
        <v>1693.5315083418986</v>
      </c>
      <c r="S59" s="457">
        <v>1521.0935481479901</v>
      </c>
      <c r="T59" s="457">
        <v>1437.402504039183</v>
      </c>
      <c r="U59" s="457">
        <v>1419.2532718855859</v>
      </c>
      <c r="V59" s="457">
        <v>1412.1952996129335</v>
      </c>
      <c r="W59" s="457">
        <v>1361.7822474330501</v>
      </c>
      <c r="X59" s="457">
        <v>1472.6933304777274</v>
      </c>
      <c r="Y59" s="457">
        <v>1647.1428854850678</v>
      </c>
      <c r="Z59" s="457">
        <v>1702.6076928325283</v>
      </c>
      <c r="AA59" s="457">
        <v>1755.0488084043577</v>
      </c>
      <c r="AB59" s="457">
        <v>1866.9956012970247</v>
      </c>
      <c r="AC59" s="457">
        <v>1925.4930160885128</v>
      </c>
      <c r="AD59" s="457">
        <v>1812.5341359598203</v>
      </c>
      <c r="AE59" s="457">
        <v>1493.8682331993175</v>
      </c>
      <c r="AF59" s="457">
        <v>991.8127038077688</v>
      </c>
      <c r="AG59" s="457">
        <v>700.57050482238492</v>
      </c>
      <c r="AH59" s="457">
        <v>476.92942740841636</v>
      </c>
      <c r="AI59" s="457">
        <v>305.7429539319009</v>
      </c>
      <c r="AJ59" s="457">
        <v>198.04354533856682</v>
      </c>
      <c r="AK59" s="457">
        <v>143.71145073160676</v>
      </c>
      <c r="AL59" s="457">
        <v>112.5297206338733</v>
      </c>
      <c r="AM59" s="457">
        <v>93.422488515161888</v>
      </c>
      <c r="AN59" s="457">
        <v>80.351331340225968</v>
      </c>
      <c r="AO59" s="457">
        <v>70.298027302456234</v>
      </c>
      <c r="AP59" s="457">
        <v>63.261558950597731</v>
      </c>
      <c r="AQ59" s="457">
        <v>55.220845530457993</v>
      </c>
      <c r="AR59" s="457">
        <v>49.191070759971105</v>
      </c>
      <c r="AS59" s="457">
        <v>44.166819783667599</v>
      </c>
      <c r="AT59" s="457">
        <v>39.143140946941287</v>
      </c>
      <c r="AU59" s="457">
        <v>34.120107905260866</v>
      </c>
      <c r="AV59" s="457">
        <v>30.102209640499385</v>
      </c>
      <c r="AW59" s="457">
        <v>27.089134400918912</v>
      </c>
      <c r="AX59" s="457">
        <v>24.076394620737908</v>
      </c>
      <c r="AY59" s="457">
        <v>0</v>
      </c>
      <c r="AZ59" s="457">
        <v>0</v>
      </c>
    </row>
    <row r="60" spans="1:52">
      <c r="A60" s="275">
        <v>64.900000000000006</v>
      </c>
      <c r="B60" s="457">
        <v>1077.50580018799</v>
      </c>
      <c r="C60" s="457">
        <v>1088.5939523736934</v>
      </c>
      <c r="D60" s="457">
        <v>1098.6741884862965</v>
      </c>
      <c r="E60" s="457">
        <v>1125.8912843077392</v>
      </c>
      <c r="F60" s="457">
        <v>1171.2545612426522</v>
      </c>
      <c r="G60" s="457">
        <v>1231.7416455101745</v>
      </c>
      <c r="H60" s="457">
        <v>1278.1170914954396</v>
      </c>
      <c r="I60" s="457">
        <v>1313.4038847488816</v>
      </c>
      <c r="J60" s="457">
        <v>1362.8069786629198</v>
      </c>
      <c r="K60" s="457">
        <v>1419.2698418401155</v>
      </c>
      <c r="L60" s="457">
        <v>1544.3026073731548</v>
      </c>
      <c r="M60" s="457">
        <v>1700.6076928325283</v>
      </c>
      <c r="N60" s="457">
        <v>1895.2526597600297</v>
      </c>
      <c r="O60" s="457">
        <v>2014.2683630379474</v>
      </c>
      <c r="P60" s="457">
        <v>2005.1906415129854</v>
      </c>
      <c r="Q60" s="457">
        <v>1924.5016079322129</v>
      </c>
      <c r="R60" s="457">
        <v>1691.5145850450635</v>
      </c>
      <c r="S60" s="457">
        <v>1424.2947021300658</v>
      </c>
      <c r="T60" s="457">
        <v>1338.5928654221241</v>
      </c>
      <c r="U60" s="457">
        <v>1353.716330339915</v>
      </c>
      <c r="V60" s="457">
        <v>1368.8399640508226</v>
      </c>
      <c r="W60" s="457">
        <v>1409.1704651305902</v>
      </c>
      <c r="X60" s="457">
        <v>1519.0768413494509</v>
      </c>
      <c r="Y60" s="457">
        <v>1635.0417187847181</v>
      </c>
      <c r="Z60" s="457">
        <v>1748.9978296618476</v>
      </c>
      <c r="AA60" s="457">
        <v>1874.0555380789974</v>
      </c>
      <c r="AB60" s="457">
        <v>1909.3556185560697</v>
      </c>
      <c r="AC60" s="457">
        <v>1929.5273866272523</v>
      </c>
      <c r="AD60" s="457">
        <v>1931.544575057809</v>
      </c>
      <c r="AE60" s="457">
        <v>1601.7639737125119</v>
      </c>
      <c r="AF60" s="457">
        <v>1279.1089115549482</v>
      </c>
      <c r="AG60" s="457">
        <v>989.79685912166553</v>
      </c>
      <c r="AH60" s="457">
        <v>639.1113040120789</v>
      </c>
      <c r="AI60" s="457">
        <v>367.1598276496963</v>
      </c>
      <c r="AJ60" s="457">
        <v>224.20906517072982</v>
      </c>
      <c r="AK60" s="457">
        <v>155.78370551195141</v>
      </c>
      <c r="AL60" s="457">
        <v>119.57007684445347</v>
      </c>
      <c r="AM60" s="457">
        <v>98.450358463414005</v>
      </c>
      <c r="AN60" s="457">
        <v>83.367575300668861</v>
      </c>
      <c r="AO60" s="457">
        <v>72.308579335641099</v>
      </c>
      <c r="AP60" s="457">
        <v>64.266722767294254</v>
      </c>
      <c r="AQ60" s="457">
        <v>57.230920419256371</v>
      </c>
      <c r="AR60" s="457">
        <v>51.200917835379968</v>
      </c>
      <c r="AS60" s="457">
        <v>45.171626266426578</v>
      </c>
      <c r="AT60" s="457">
        <v>39.143140946941287</v>
      </c>
      <c r="AU60" s="457">
        <v>35.124658653290489</v>
      </c>
      <c r="AV60" s="457">
        <v>30.102209640499385</v>
      </c>
      <c r="AW60" s="457">
        <v>26.08484865749011</v>
      </c>
      <c r="AX60" s="457">
        <v>22.068108142325048</v>
      </c>
      <c r="AY60" s="457">
        <v>0</v>
      </c>
      <c r="AZ60" s="457">
        <v>0</v>
      </c>
    </row>
    <row r="61" spans="1:52">
      <c r="A61" s="275">
        <v>69.900000000000006</v>
      </c>
      <c r="B61" s="457">
        <v>1077.50580018799</v>
      </c>
      <c r="C61" s="457">
        <v>1088.5939523736934</v>
      </c>
      <c r="D61" s="457">
        <v>1096.6581338586072</v>
      </c>
      <c r="E61" s="457">
        <v>1127.907391777464</v>
      </c>
      <c r="F61" s="457">
        <v>1175.2869383402924</v>
      </c>
      <c r="G61" s="457">
        <v>1225.6928013087979</v>
      </c>
      <c r="H61" s="457">
        <v>1250.8965135862265</v>
      </c>
      <c r="I61" s="457">
        <v>1282.1498191833634</v>
      </c>
      <c r="J61" s="457">
        <v>1320.4613577025991</v>
      </c>
      <c r="K61" s="457">
        <v>1388.0133312824107</v>
      </c>
      <c r="L61" s="457">
        <v>1520.1019025491566</v>
      </c>
      <c r="M61" s="457">
        <v>1692.5399708903694</v>
      </c>
      <c r="N61" s="457">
        <v>1892.226932093404</v>
      </c>
      <c r="O61" s="457">
        <v>2022.3374831202773</v>
      </c>
      <c r="P61" s="457">
        <v>2053.6056257882178</v>
      </c>
      <c r="Q61" s="457">
        <v>1966.8629383413631</v>
      </c>
      <c r="R61" s="457">
        <v>1724.7941245541988</v>
      </c>
      <c r="S61" s="457">
        <v>1458.5768973715776</v>
      </c>
      <c r="T61" s="457">
        <v>1386.9885446930134</v>
      </c>
      <c r="U61" s="457">
        <v>1396.0629241738613</v>
      </c>
      <c r="V61" s="457">
        <v>1481.7682517963594</v>
      </c>
      <c r="W61" s="457">
        <v>1534.2022072902007</v>
      </c>
      <c r="X61" s="457">
        <v>1564.4533846379861</v>
      </c>
      <c r="Y61" s="457">
        <v>1646.1344515254048</v>
      </c>
      <c r="Z61" s="457">
        <v>1776.2273976626655</v>
      </c>
      <c r="AA61" s="457">
        <v>1896.2440833351525</v>
      </c>
      <c r="AB61" s="457">
        <v>1935.5789582303112</v>
      </c>
      <c r="AC61" s="457">
        <v>2000.1302197837717</v>
      </c>
      <c r="AD61" s="457">
        <v>2123.1867738641477</v>
      </c>
      <c r="AE61" s="457">
        <v>2123.1867738641477</v>
      </c>
      <c r="AF61" s="457">
        <v>1917.4243003622842</v>
      </c>
      <c r="AG61" s="457">
        <v>1427.3195688376973</v>
      </c>
      <c r="AH61" s="457">
        <v>810.40418715434259</v>
      </c>
      <c r="AI61" s="457">
        <v>420.53045982902728</v>
      </c>
      <c r="AJ61" s="457">
        <v>247.35804637556123</v>
      </c>
      <c r="AK61" s="457">
        <v>168.86303514077807</v>
      </c>
      <c r="AL61" s="457">
        <v>127.61670426943685</v>
      </c>
      <c r="AM61" s="457">
        <v>103.4784850535453</v>
      </c>
      <c r="AN61" s="457">
        <v>86.383928307687412</v>
      </c>
      <c r="AO61" s="457">
        <v>74.319187225450264</v>
      </c>
      <c r="AP61" s="457">
        <v>65.271902290436884</v>
      </c>
      <c r="AQ61" s="457">
        <v>58.235984471133037</v>
      </c>
      <c r="AR61" s="457">
        <v>51.200917835379968</v>
      </c>
      <c r="AS61" s="457">
        <v>45.171626266426578</v>
      </c>
      <c r="AT61" s="457">
        <v>40.147827669756929</v>
      </c>
      <c r="AU61" s="457">
        <v>35.124658653290489</v>
      </c>
      <c r="AV61" s="457">
        <v>31.106636592896205</v>
      </c>
      <c r="AW61" s="457">
        <v>26.08484865749011</v>
      </c>
      <c r="AX61" s="457">
        <v>23.072229545451361</v>
      </c>
      <c r="AY61" s="457">
        <v>0</v>
      </c>
      <c r="AZ61" s="457">
        <v>0</v>
      </c>
    </row>
    <row r="62" spans="1:52">
      <c r="A62" s="275">
        <v>74.900000000000006</v>
      </c>
      <c r="B62" s="457">
        <v>1077.50580018799</v>
      </c>
      <c r="C62" s="457">
        <v>1086.5779162930164</v>
      </c>
      <c r="D62" s="457">
        <v>1094.6420829267092</v>
      </c>
      <c r="E62" s="457">
        <v>1126.8993375929786</v>
      </c>
      <c r="F62" s="457">
        <v>1173.2707480638032</v>
      </c>
      <c r="G62" s="457">
        <v>1211.5789475434437</v>
      </c>
      <c r="H62" s="457">
        <v>1216.6195908767722</v>
      </c>
      <c r="I62" s="457">
        <v>1237.7905193387353</v>
      </c>
      <c r="J62" s="457">
        <v>1266.0189847411061</v>
      </c>
      <c r="K62" s="457">
        <v>1334.5764162881019</v>
      </c>
      <c r="L62" s="457">
        <v>1450.5270391734393</v>
      </c>
      <c r="M62" s="457">
        <v>1602.789194937694</v>
      </c>
      <c r="N62" s="457">
        <v>1782.2954981868616</v>
      </c>
      <c r="O62" s="457">
        <v>1897.2698142163651</v>
      </c>
      <c r="P62" s="457">
        <v>1933.5789582303112</v>
      </c>
      <c r="Q62" s="457">
        <v>1883.1497780941129</v>
      </c>
      <c r="R62" s="457">
        <v>1670.3370360310155</v>
      </c>
      <c r="S62" s="457">
        <v>1559.4114808570475</v>
      </c>
      <c r="T62" s="457">
        <v>1427.3195688376973</v>
      </c>
      <c r="U62" s="457">
        <v>1439.4190995743888</v>
      </c>
      <c r="V62" s="457">
        <v>1545.2942370762919</v>
      </c>
      <c r="W62" s="457">
        <v>1636.05014593482</v>
      </c>
      <c r="X62" s="457">
        <v>1717.7347742684135</v>
      </c>
      <c r="Y62" s="457">
        <v>1782.278469632608</v>
      </c>
      <c r="Z62" s="457">
        <v>1884.1412081189699</v>
      </c>
      <c r="AA62" s="457">
        <v>2068.7182145429474</v>
      </c>
      <c r="AB62" s="457">
        <v>2221.0319283230428</v>
      </c>
      <c r="AC62" s="457">
        <v>2464.1500071140017</v>
      </c>
      <c r="AD62" s="457">
        <v>2697.2027587216817</v>
      </c>
      <c r="AE62" s="457">
        <v>2776.9094907189938</v>
      </c>
      <c r="AF62" s="457">
        <v>2529.7254806385945</v>
      </c>
      <c r="AG62" s="457">
        <v>1753.031813170915</v>
      </c>
      <c r="AH62" s="457">
        <v>878.93196250462074</v>
      </c>
      <c r="AI62" s="457">
        <v>436.64372091979766</v>
      </c>
      <c r="AJ62" s="457">
        <v>255.41038418438637</v>
      </c>
      <c r="AK62" s="457">
        <v>172.88765168108893</v>
      </c>
      <c r="AL62" s="457">
        <v>130.63432201828778</v>
      </c>
      <c r="AM62" s="457">
        <v>104.48414005107793</v>
      </c>
      <c r="AN62" s="457">
        <v>86.383928307687412</v>
      </c>
      <c r="AO62" s="457">
        <v>74.319187225450264</v>
      </c>
      <c r="AP62" s="457">
        <v>64.266722767294254</v>
      </c>
      <c r="AQ62" s="457">
        <v>56.225874000831865</v>
      </c>
      <c r="AR62" s="457">
        <v>49.191070759971105</v>
      </c>
      <c r="AS62" s="457">
        <v>44.166819783667599</v>
      </c>
      <c r="AT62" s="457">
        <v>40.147827669756929</v>
      </c>
      <c r="AU62" s="457">
        <v>35.124658653290489</v>
      </c>
      <c r="AV62" s="457">
        <v>31.106636592896205</v>
      </c>
      <c r="AW62" s="457">
        <v>27.089134400918912</v>
      </c>
      <c r="AX62" s="457">
        <v>23.072229545451361</v>
      </c>
      <c r="AY62" s="457">
        <v>0</v>
      </c>
      <c r="AZ62" s="457">
        <v>0</v>
      </c>
    </row>
    <row r="63" spans="1:52">
      <c r="A63" s="275">
        <v>79.900000000000006</v>
      </c>
      <c r="B63" s="457">
        <v>1077.50580018799</v>
      </c>
      <c r="C63" s="457">
        <v>1086.5779162930164</v>
      </c>
      <c r="D63" s="457">
        <v>1093.6340588487997</v>
      </c>
      <c r="E63" s="457">
        <v>1125.8912843077392</v>
      </c>
      <c r="F63" s="457">
        <v>1165.2060215705862</v>
      </c>
      <c r="G63" s="457">
        <v>1192.4246943704641</v>
      </c>
      <c r="H63" s="457">
        <v>1178.3112302208708</v>
      </c>
      <c r="I63" s="457">
        <v>1179.3193292356812</v>
      </c>
      <c r="J63" s="457">
        <v>1198.4733729791378</v>
      </c>
      <c r="K63" s="457">
        <v>1251.9046726811175</v>
      </c>
      <c r="L63" s="457">
        <v>1336.5928654221241</v>
      </c>
      <c r="M63" s="457">
        <v>1441.4522991080316</v>
      </c>
      <c r="N63" s="457">
        <v>1575.5624103083503</v>
      </c>
      <c r="O63" s="457">
        <v>1667.328587979903</v>
      </c>
      <c r="P63" s="457">
        <v>1656.2356996661829</v>
      </c>
      <c r="Q63" s="457">
        <v>1629.0080164014964</v>
      </c>
      <c r="R63" s="457">
        <v>1553.3612178210465</v>
      </c>
      <c r="S63" s="457">
        <v>1503.9516258616848</v>
      </c>
      <c r="T63" s="457">
        <v>1416.2284223220859</v>
      </c>
      <c r="U63" s="457">
        <v>1530.1687617458649</v>
      </c>
      <c r="V63" s="457">
        <v>1703.6161607642787</v>
      </c>
      <c r="W63" s="457">
        <v>1752.0233164234205</v>
      </c>
      <c r="X63" s="457">
        <v>1760.0913066134603</v>
      </c>
      <c r="Y63" s="457">
        <v>1825.6450818896419</v>
      </c>
      <c r="Z63" s="457">
        <v>1922.4672437252057</v>
      </c>
      <c r="AA63" s="457">
        <v>2102.0043884748015</v>
      </c>
      <c r="AB63" s="457">
        <v>2308.7936233718156</v>
      </c>
      <c r="AC63" s="457">
        <v>2586.2226367430271</v>
      </c>
      <c r="AD63" s="457">
        <v>2704.265286534715</v>
      </c>
      <c r="AE63" s="457">
        <v>2739.5782010403482</v>
      </c>
      <c r="AF63" s="457">
        <v>2455.0704625308163</v>
      </c>
      <c r="AG63" s="457">
        <v>1566.4701506984791</v>
      </c>
      <c r="AH63" s="457">
        <v>755.98917509219189</v>
      </c>
      <c r="AI63" s="457">
        <v>369.17367966376946</v>
      </c>
      <c r="AJ63" s="457">
        <v>219.17698581717505</v>
      </c>
      <c r="AK63" s="457">
        <v>153.77159610801158</v>
      </c>
      <c r="AL63" s="457">
        <v>119.57007684445347</v>
      </c>
      <c r="AM63" s="457">
        <v>97.444763521530547</v>
      </c>
      <c r="AN63" s="457">
        <v>83.367575300668861</v>
      </c>
      <c r="AO63" s="457">
        <v>72.308579335641099</v>
      </c>
      <c r="AP63" s="457">
        <v>63.261558950597731</v>
      </c>
      <c r="AQ63" s="457">
        <v>55.220845530457993</v>
      </c>
      <c r="AR63" s="457">
        <v>49.191070759971105</v>
      </c>
      <c r="AS63" s="457">
        <v>44.166819783667599</v>
      </c>
      <c r="AT63" s="457">
        <v>39.143140946941287</v>
      </c>
      <c r="AU63" s="457">
        <v>35.124658653290489</v>
      </c>
      <c r="AV63" s="457">
        <v>31.106636592896205</v>
      </c>
      <c r="AW63" s="457">
        <v>27.089134400918912</v>
      </c>
      <c r="AX63" s="457">
        <v>24.076394620737908</v>
      </c>
      <c r="AY63" s="457">
        <v>0</v>
      </c>
      <c r="AZ63" s="457">
        <v>0</v>
      </c>
    </row>
    <row r="64" spans="1:52">
      <c r="A64" s="275">
        <v>84.9</v>
      </c>
      <c r="B64" s="457">
        <v>1077.50580018799</v>
      </c>
      <c r="C64" s="457">
        <v>1084.561883942285</v>
      </c>
      <c r="D64" s="457">
        <v>1091.6180134733102</v>
      </c>
      <c r="E64" s="457">
        <v>1119.8429835254665</v>
      </c>
      <c r="F64" s="457">
        <v>1149.0767359718063</v>
      </c>
      <c r="G64" s="457">
        <v>1163.18984863025</v>
      </c>
      <c r="H64" s="457">
        <v>1135.9718575303903</v>
      </c>
      <c r="I64" s="457">
        <v>1119.8429835254665</v>
      </c>
      <c r="J64" s="457">
        <v>1129.9235028409682</v>
      </c>
      <c r="K64" s="457">
        <v>1166.2141093458158</v>
      </c>
      <c r="L64" s="457">
        <v>1218.6358540470935</v>
      </c>
      <c r="M64" s="457">
        <v>1281.1416360737333</v>
      </c>
      <c r="N64" s="457">
        <v>1367.8482122539233</v>
      </c>
      <c r="O64" s="457">
        <v>1428.3444419494335</v>
      </c>
      <c r="P64" s="457">
        <v>1392.0463902945748</v>
      </c>
      <c r="Q64" s="457">
        <v>1382.9720239602775</v>
      </c>
      <c r="R64" s="457">
        <v>1417.236704793469</v>
      </c>
      <c r="S64" s="457">
        <v>1409.1704651305902</v>
      </c>
      <c r="T64" s="457">
        <v>1483.7849085304433</v>
      </c>
      <c r="U64" s="457">
        <v>1682.4384599819907</v>
      </c>
      <c r="V64" s="457">
        <v>1779.2529310778141</v>
      </c>
      <c r="W64" s="457">
        <v>1707.6500384515043</v>
      </c>
      <c r="X64" s="457">
        <v>1719.7517285407014</v>
      </c>
      <c r="Y64" s="457">
        <v>1765.1338192544852</v>
      </c>
      <c r="Z64" s="457">
        <v>1783.2869836248437</v>
      </c>
      <c r="AA64" s="457">
        <v>1825.6450818896419</v>
      </c>
      <c r="AB64" s="457">
        <v>1924.4844247725937</v>
      </c>
      <c r="AC64" s="457">
        <v>2009.2079094250844</v>
      </c>
      <c r="AD64" s="457">
        <v>1990.0439462403338</v>
      </c>
      <c r="AE64" s="457">
        <v>1987.0180741241566</v>
      </c>
      <c r="AF64" s="457">
        <v>1672.3539339575655</v>
      </c>
      <c r="AG64" s="457">
        <v>1019.0270043413617</v>
      </c>
      <c r="AH64" s="457">
        <v>503.11697942016013</v>
      </c>
      <c r="AI64" s="457">
        <v>263.46297565607262</v>
      </c>
      <c r="AJ64" s="457">
        <v>163.83239950048687</v>
      </c>
      <c r="AK64" s="457">
        <v>123.59332512567987</v>
      </c>
      <c r="AL64" s="457">
        <v>101.46720444534975</v>
      </c>
      <c r="AM64" s="457">
        <v>86.383928307687412</v>
      </c>
      <c r="AN64" s="457">
        <v>76.329849463361882</v>
      </c>
      <c r="AO64" s="457">
        <v>68.287532720608553</v>
      </c>
      <c r="AP64" s="457">
        <v>61.251279440887508</v>
      </c>
      <c r="AQ64" s="457">
        <v>54.215835334169334</v>
      </c>
      <c r="AR64" s="457">
        <v>49.191070759971105</v>
      </c>
      <c r="AS64" s="457">
        <v>44.166819783667599</v>
      </c>
      <c r="AT64" s="457">
        <v>40.147827669756929</v>
      </c>
      <c r="AU64" s="457">
        <v>36.12923810708449</v>
      </c>
      <c r="AV64" s="457">
        <v>31.106636592896205</v>
      </c>
      <c r="AW64" s="457">
        <v>27.089134400918912</v>
      </c>
      <c r="AX64" s="457">
        <v>23.072229545451361</v>
      </c>
      <c r="AY64" s="457">
        <v>0</v>
      </c>
      <c r="AZ64" s="457">
        <v>0</v>
      </c>
    </row>
    <row r="65" spans="1:52">
      <c r="A65" s="275">
        <v>89.9</v>
      </c>
      <c r="B65" s="457">
        <v>1077.50580018799</v>
      </c>
      <c r="C65" s="457">
        <v>1086.5779162930164</v>
      </c>
      <c r="D65" s="457">
        <v>1091.6180134733102</v>
      </c>
      <c r="E65" s="457">
        <v>1114.8027577507125</v>
      </c>
      <c r="F65" s="457">
        <v>1135.9718575303903</v>
      </c>
      <c r="G65" s="457">
        <v>1132.9476761605938</v>
      </c>
      <c r="H65" s="457">
        <v>1092.6260356973835</v>
      </c>
      <c r="I65" s="457">
        <v>1063.3937712079951</v>
      </c>
      <c r="J65" s="457">
        <v>1065.4097639723441</v>
      </c>
      <c r="K65" s="457">
        <v>1085.5698996509766</v>
      </c>
      <c r="L65" s="457">
        <v>1113.7947153193904</v>
      </c>
      <c r="M65" s="457">
        <v>1131.939617491865</v>
      </c>
      <c r="N65" s="457">
        <v>1182.3436314337064</v>
      </c>
      <c r="O65" s="457">
        <v>1217.6277220456941</v>
      </c>
      <c r="P65" s="457">
        <v>1214.6033310391174</v>
      </c>
      <c r="Q65" s="457">
        <v>1229.7253608106423</v>
      </c>
      <c r="R65" s="457">
        <v>1312.3792650509563</v>
      </c>
      <c r="S65" s="457">
        <v>1346.6586922581143</v>
      </c>
      <c r="T65" s="457">
        <v>1492.8598976651629</v>
      </c>
      <c r="U65" s="457">
        <v>1612.8564793622302</v>
      </c>
      <c r="V65" s="457">
        <v>1604.789194937694</v>
      </c>
      <c r="W65" s="457">
        <v>1568.4869193528862</v>
      </c>
      <c r="X65" s="457">
        <v>1621.9322225146773</v>
      </c>
      <c r="Y65" s="457">
        <v>1553.3612178210465</v>
      </c>
      <c r="Z65" s="457">
        <v>1432.3610275750814</v>
      </c>
      <c r="AA65" s="457">
        <v>1409.1704651305902</v>
      </c>
      <c r="AB65" s="457">
        <v>1381.9472483621071</v>
      </c>
      <c r="AC65" s="457">
        <v>1288.1825595230227</v>
      </c>
      <c r="AD65" s="457">
        <v>1187.3679413468067</v>
      </c>
      <c r="AE65" s="457">
        <v>1158.1332708244204</v>
      </c>
      <c r="AF65" s="457">
        <v>960.56757634820201</v>
      </c>
      <c r="AG65" s="457">
        <v>609.89503345385992</v>
      </c>
      <c r="AH65" s="457">
        <v>338.96708669873658</v>
      </c>
      <c r="AI65" s="457">
        <v>205.08778640429045</v>
      </c>
      <c r="AJ65" s="457">
        <v>142.70547410211842</v>
      </c>
      <c r="AK65" s="457">
        <v>110.51826994484387</v>
      </c>
      <c r="AL65" s="457">
        <v>93.422488515161888</v>
      </c>
      <c r="AM65" s="457">
        <v>80.351331340225968</v>
      </c>
      <c r="AN65" s="457">
        <v>73.313876394686872</v>
      </c>
      <c r="AO65" s="457">
        <v>66.277097278608665</v>
      </c>
      <c r="AP65" s="457">
        <v>60.246164270520133</v>
      </c>
      <c r="AQ65" s="457">
        <v>54.215835334169334</v>
      </c>
      <c r="AR65" s="457">
        <v>49.191070759971105</v>
      </c>
      <c r="AS65" s="457">
        <v>45.171626266426578</v>
      </c>
      <c r="AT65" s="457">
        <v>40.147827669756929</v>
      </c>
      <c r="AU65" s="457">
        <v>36.12923810708449</v>
      </c>
      <c r="AV65" s="457">
        <v>32.111095952304076</v>
      </c>
      <c r="AW65" s="457">
        <v>27.089134400918912</v>
      </c>
      <c r="AX65" s="457">
        <v>23.072229545451361</v>
      </c>
      <c r="AY65" s="457">
        <v>0</v>
      </c>
      <c r="AZ65" s="457">
        <v>0</v>
      </c>
    </row>
    <row r="66" spans="1:52">
      <c r="A66" s="275">
        <v>94.9</v>
      </c>
      <c r="B66" s="457">
        <v>1077.50580018799</v>
      </c>
      <c r="C66" s="457">
        <v>1085.5698996509766</v>
      </c>
      <c r="D66" s="457">
        <v>1086.5779162930164</v>
      </c>
      <c r="E66" s="457">
        <v>1105.7304086902423</v>
      </c>
      <c r="F66" s="457">
        <v>1113.7947153193904</v>
      </c>
      <c r="G66" s="457">
        <v>1094.6420829267092</v>
      </c>
      <c r="H66" s="457">
        <v>1044.2420310439961</v>
      </c>
      <c r="I66" s="457">
        <v>1009.9713744327134</v>
      </c>
      <c r="J66" s="457">
        <v>1003.92373075542</v>
      </c>
      <c r="K66" s="457">
        <v>1015.011105086951</v>
      </c>
      <c r="L66" s="457">
        <v>1020.0508606905157</v>
      </c>
      <c r="M66" s="457">
        <v>1008.9634313066751</v>
      </c>
      <c r="N66" s="457">
        <v>1031.1384102366906</v>
      </c>
      <c r="O66" s="457">
        <v>1067.4257605404598</v>
      </c>
      <c r="P66" s="457">
        <v>1086.5779162930164</v>
      </c>
      <c r="Q66" s="457">
        <v>1110.770593487423</v>
      </c>
      <c r="R66" s="457">
        <v>1185.3517338818122</v>
      </c>
      <c r="S66" s="457">
        <v>1224.6683903637727</v>
      </c>
      <c r="T66" s="457">
        <v>1319.4367218177815</v>
      </c>
      <c r="U66" s="457">
        <v>1367.8317165896251</v>
      </c>
      <c r="V66" s="457">
        <v>1328.5106501890004</v>
      </c>
      <c r="W66" s="457">
        <v>1279.1089115549482</v>
      </c>
      <c r="X66" s="457">
        <v>1311.3710600317036</v>
      </c>
      <c r="Y66" s="457">
        <v>1181.3193292356812</v>
      </c>
      <c r="Z66" s="457">
        <v>1068.4177617813787</v>
      </c>
      <c r="AA66" s="457">
        <v>1059.3458158095118</v>
      </c>
      <c r="AB66" s="457">
        <v>977.70187742826306</v>
      </c>
      <c r="AC66" s="457">
        <v>813.42735274831409</v>
      </c>
      <c r="AD66" s="457">
        <v>709.63872365870475</v>
      </c>
      <c r="AE66" s="457">
        <v>681.426874236142</v>
      </c>
      <c r="AF66" s="457">
        <v>600.82819623930686</v>
      </c>
      <c r="AG66" s="457">
        <v>425.56578875210613</v>
      </c>
      <c r="AH66" s="457">
        <v>271.5158130503724</v>
      </c>
      <c r="AI66" s="457">
        <v>179.93095458195256</v>
      </c>
      <c r="AJ66" s="457">
        <v>133.65200941145397</v>
      </c>
      <c r="AK66" s="457">
        <v>106.49547896400243</v>
      </c>
      <c r="AL66" s="457">
        <v>91.411415436090294</v>
      </c>
      <c r="AM66" s="457">
        <v>80.351331340225968</v>
      </c>
      <c r="AN66" s="457">
        <v>73.313876394686872</v>
      </c>
      <c r="AO66" s="457">
        <v>68.287532720608553</v>
      </c>
      <c r="AP66" s="457">
        <v>63.261558950597731</v>
      </c>
      <c r="AQ66" s="457">
        <v>57.230920419256371</v>
      </c>
      <c r="AR66" s="457">
        <v>51.200917835379968</v>
      </c>
      <c r="AS66" s="457">
        <v>46.176455080303917</v>
      </c>
      <c r="AT66" s="457">
        <v>41.152539512670401</v>
      </c>
      <c r="AU66" s="457">
        <v>36.12923810708449</v>
      </c>
      <c r="AV66" s="457">
        <v>32.111095952304076</v>
      </c>
      <c r="AW66" s="457">
        <v>27.089134400918912</v>
      </c>
      <c r="AX66" s="457">
        <v>23.072229545451361</v>
      </c>
      <c r="AY66" s="457">
        <v>0</v>
      </c>
      <c r="AZ66" s="457">
        <v>0</v>
      </c>
    </row>
    <row r="67" spans="1:52">
      <c r="A67" s="275">
        <v>104.9</v>
      </c>
      <c r="B67" s="457">
        <v>1077.50580018799</v>
      </c>
      <c r="C67" s="457">
        <v>1082.545855328405</v>
      </c>
      <c r="D67" s="457">
        <v>1075.4897847078546</v>
      </c>
      <c r="E67" s="457">
        <v>1076.4977919773303</v>
      </c>
      <c r="F67" s="457">
        <v>1063.3937712079951</v>
      </c>
      <c r="G67" s="457">
        <v>1020.0508606905157</v>
      </c>
      <c r="H67" s="457">
        <v>953.52813389648543</v>
      </c>
      <c r="I67" s="457">
        <v>908.1743638225912</v>
      </c>
      <c r="J67" s="457">
        <v>897.08822588305679</v>
      </c>
      <c r="K67" s="457">
        <v>887.01003712505587</v>
      </c>
      <c r="L67" s="457">
        <v>871.8929684029963</v>
      </c>
      <c r="M67" s="457">
        <v>847.7062037512211</v>
      </c>
      <c r="N67" s="457">
        <v>833.59757409714064</v>
      </c>
      <c r="O67" s="457">
        <v>829.56658058905714</v>
      </c>
      <c r="P67" s="457">
        <v>862.82285227978628</v>
      </c>
      <c r="Q67" s="457">
        <v>905.15085820945785</v>
      </c>
      <c r="R67" s="457">
        <v>920.25278814681985</v>
      </c>
      <c r="S67" s="457">
        <v>882.96317857335953</v>
      </c>
      <c r="T67" s="457">
        <v>853.73728395177477</v>
      </c>
      <c r="U67" s="457">
        <v>872.88517306050676</v>
      </c>
      <c r="V67" s="457">
        <v>871.87737888041204</v>
      </c>
      <c r="W67" s="457">
        <v>826.52786616586718</v>
      </c>
      <c r="X67" s="457">
        <v>761.02744192192483</v>
      </c>
      <c r="Y67" s="457">
        <v>670.34396430528011</v>
      </c>
      <c r="Z67" s="457">
        <v>573.62851316240085</v>
      </c>
      <c r="AA67" s="457">
        <v>520.24035054929641</v>
      </c>
      <c r="AB67" s="457">
        <v>459.80756926967933</v>
      </c>
      <c r="AC67" s="457">
        <v>401.3967655095604</v>
      </c>
      <c r="AD67" s="457">
        <v>347.02192467364125</v>
      </c>
      <c r="AE67" s="457">
        <v>321.85119673416409</v>
      </c>
      <c r="AF67" s="457">
        <v>306.74969472040391</v>
      </c>
      <c r="AG67" s="457">
        <v>257.42350858200774</v>
      </c>
      <c r="AH67" s="457">
        <v>193.0120973286374</v>
      </c>
      <c r="AI67" s="457">
        <v>144.71743439597881</v>
      </c>
      <c r="AJ67" s="457">
        <v>117.55850313942643</v>
      </c>
      <c r="AK67" s="457">
        <v>102.47283981975923</v>
      </c>
      <c r="AL67" s="457">
        <v>93.422488515161888</v>
      </c>
      <c r="AM67" s="457">
        <v>86.383928307687412</v>
      </c>
      <c r="AN67" s="457">
        <v>80.351331340225968</v>
      </c>
      <c r="AO67" s="457">
        <v>73.313876394686872</v>
      </c>
      <c r="AP67" s="457">
        <v>65.271902290436884</v>
      </c>
      <c r="AQ67" s="457">
        <v>58.235984471133037</v>
      </c>
      <c r="AR67" s="457">
        <v>51.200917835379968</v>
      </c>
      <c r="AS67" s="457">
        <v>45.171626266426578</v>
      </c>
      <c r="AT67" s="457">
        <v>39.143140946941287</v>
      </c>
      <c r="AU67" s="457">
        <v>34.120107905260866</v>
      </c>
      <c r="AV67" s="457">
        <v>30.102209640499385</v>
      </c>
      <c r="AW67" s="457">
        <v>25.080601549217004</v>
      </c>
      <c r="AX67" s="457">
        <v>20.060004479273225</v>
      </c>
      <c r="AY67" s="457">
        <v>0</v>
      </c>
      <c r="AZ67" s="457">
        <v>0</v>
      </c>
    </row>
    <row r="68" spans="1:52">
      <c r="A68" s="275">
        <v>114.9</v>
      </c>
      <c r="B68" s="457">
        <v>1077.50580018799</v>
      </c>
      <c r="C68" s="457">
        <v>1079.5218194293543</v>
      </c>
      <c r="D68" s="457">
        <v>1060.3697892092532</v>
      </c>
      <c r="E68" s="457">
        <v>1046.2579873104198</v>
      </c>
      <c r="F68" s="457">
        <v>1008.9634313066751</v>
      </c>
      <c r="G68" s="457">
        <v>953.52813389648543</v>
      </c>
      <c r="H68" s="457">
        <v>884.99441302859464</v>
      </c>
      <c r="I68" s="457">
        <v>832.58982389522112</v>
      </c>
      <c r="J68" s="457">
        <v>806.38874968158041</v>
      </c>
      <c r="K68" s="457">
        <v>786.23465312812414</v>
      </c>
      <c r="L68" s="457">
        <v>765.07340608364041</v>
      </c>
      <c r="M68" s="457">
        <v>739.88220714112128</v>
      </c>
      <c r="N68" s="457">
        <v>709.6538991736503</v>
      </c>
      <c r="O68" s="457">
        <v>683.45706810466959</v>
      </c>
      <c r="P68" s="457">
        <v>681.44196820265972</v>
      </c>
      <c r="Q68" s="457">
        <v>697.56293216247195</v>
      </c>
      <c r="R68" s="457">
        <v>700.57050482238492</v>
      </c>
      <c r="S68" s="457">
        <v>662.28378097872496</v>
      </c>
      <c r="T68" s="457">
        <v>620.97690605782327</v>
      </c>
      <c r="U68" s="457">
        <v>629.03657407058643</v>
      </c>
      <c r="V68" s="457">
        <v>622.99181331659202</v>
      </c>
      <c r="W68" s="457">
        <v>571.61377234442114</v>
      </c>
      <c r="X68" s="457">
        <v>536.35697932476273</v>
      </c>
      <c r="Y68" s="457">
        <v>476.92942740841636</v>
      </c>
      <c r="Z68" s="457">
        <v>415.49519113823135</v>
      </c>
      <c r="AA68" s="457">
        <v>365.14598667045368</v>
      </c>
      <c r="AB68" s="457">
        <v>322.85798908042426</v>
      </c>
      <c r="AC68" s="457">
        <v>277.55559808638526</v>
      </c>
      <c r="AD68" s="457">
        <v>233.2670906927834</v>
      </c>
      <c r="AE68" s="457">
        <v>200.05616048375992</v>
      </c>
      <c r="AF68" s="457">
        <v>180.93716345181977</v>
      </c>
      <c r="AG68" s="457">
        <v>165.84463549957897</v>
      </c>
      <c r="AH68" s="457">
        <v>144.71743439597881</v>
      </c>
      <c r="AI68" s="457">
        <v>119.57007684445347</v>
      </c>
      <c r="AJ68" s="457">
        <v>101.46720444534975</v>
      </c>
      <c r="AK68" s="457">
        <v>89.400386559498514</v>
      </c>
      <c r="AL68" s="457">
        <v>82.362148335243674</v>
      </c>
      <c r="AM68" s="457">
        <v>77.335200513321496</v>
      </c>
      <c r="AN68" s="457">
        <v>71.303296239406109</v>
      </c>
      <c r="AO68" s="457">
        <v>66.277097278608665</v>
      </c>
      <c r="AP68" s="457">
        <v>61.251279440887508</v>
      </c>
      <c r="AQ68" s="457">
        <v>55.220845530457993</v>
      </c>
      <c r="AR68" s="457">
        <v>49.191070759971105</v>
      </c>
      <c r="AS68" s="457">
        <v>42.157275863478645</v>
      </c>
      <c r="AT68" s="457">
        <v>36.12923810708449</v>
      </c>
      <c r="AU68" s="457">
        <v>31.106636592896205</v>
      </c>
      <c r="AV68" s="457">
        <v>26.08484865749011</v>
      </c>
      <c r="AW68" s="457">
        <v>21.064032395764698</v>
      </c>
      <c r="AX68" s="457">
        <v>16.044422974417238</v>
      </c>
      <c r="AY68" s="457">
        <v>0</v>
      </c>
      <c r="AZ68" s="457">
        <v>0</v>
      </c>
    </row>
    <row r="69" spans="1:52">
      <c r="A69" s="275">
        <v>124.9</v>
      </c>
      <c r="B69" s="457">
        <v>1077.50580018799</v>
      </c>
      <c r="C69" s="457">
        <v>1076.4977919773303</v>
      </c>
      <c r="D69" s="457">
        <v>1044.2420310439961</v>
      </c>
      <c r="E69" s="457">
        <v>1014.0031569562071</v>
      </c>
      <c r="F69" s="457">
        <v>963.60704521228104</v>
      </c>
      <c r="G69" s="457">
        <v>894.06475734774426</v>
      </c>
      <c r="H69" s="457">
        <v>839.64410075501223</v>
      </c>
      <c r="I69" s="457">
        <v>795.30393364695135</v>
      </c>
      <c r="J69" s="457">
        <v>759.02744192192483</v>
      </c>
      <c r="K69" s="457">
        <v>723.76028650321916</v>
      </c>
      <c r="L69" s="457">
        <v>691.51752672087775</v>
      </c>
      <c r="M69" s="457">
        <v>662.29881766947972</v>
      </c>
      <c r="N69" s="457">
        <v>631.06644684686921</v>
      </c>
      <c r="O69" s="457">
        <v>608.90246816001093</v>
      </c>
      <c r="P69" s="457">
        <v>597.82077828211254</v>
      </c>
      <c r="Q69" s="457">
        <v>596.81336201521617</v>
      </c>
      <c r="R69" s="457">
        <v>581.68754688117576</v>
      </c>
      <c r="S69" s="457">
        <v>558.51813107578766</v>
      </c>
      <c r="T69" s="457">
        <v>516.21127069520219</v>
      </c>
      <c r="U69" s="457">
        <v>466.85767033780468</v>
      </c>
      <c r="V69" s="457">
        <v>447.721933898185</v>
      </c>
      <c r="W69" s="457">
        <v>413.48110068954406</v>
      </c>
      <c r="X69" s="457">
        <v>374.20835758368617</v>
      </c>
      <c r="Y69" s="457">
        <v>330.91243995228746</v>
      </c>
      <c r="Z69" s="457">
        <v>285.60884857740479</v>
      </c>
      <c r="AA69" s="457">
        <v>255.41038418438637</v>
      </c>
      <c r="AB69" s="457">
        <v>229.24125736189183</v>
      </c>
      <c r="AC69" s="457">
        <v>202.06879585668304</v>
      </c>
      <c r="AD69" s="457">
        <v>177.91855373764352</v>
      </c>
      <c r="AE69" s="457">
        <v>154.77764754354726</v>
      </c>
      <c r="AF69" s="457">
        <v>133.65200941145397</v>
      </c>
      <c r="AG69" s="457">
        <v>118.56428573008029</v>
      </c>
      <c r="AH69" s="457">
        <v>107.50116269711758</v>
      </c>
      <c r="AI69" s="457">
        <v>96.439178946735424</v>
      </c>
      <c r="AJ69" s="457">
        <v>87.389402877861457</v>
      </c>
      <c r="AK69" s="457">
        <v>80.351331340225968</v>
      </c>
      <c r="AL69" s="457">
        <v>75.324511642000047</v>
      </c>
      <c r="AM69" s="457">
        <v>70.298027302456234</v>
      </c>
      <c r="AN69" s="457">
        <v>66.277097278608665</v>
      </c>
      <c r="AO69" s="457">
        <v>60.246164270520133</v>
      </c>
      <c r="AP69" s="457">
        <v>55.220845530457993</v>
      </c>
      <c r="AQ69" s="457">
        <v>49.191070759971105</v>
      </c>
      <c r="AR69" s="457">
        <v>43.162036139125405</v>
      </c>
      <c r="AS69" s="457">
        <v>37.13384546983891</v>
      </c>
      <c r="AT69" s="457">
        <v>31.106636592896205</v>
      </c>
      <c r="AU69" s="457">
        <v>26.08484865749011</v>
      </c>
      <c r="AV69" s="457">
        <v>21.064032395764698</v>
      </c>
      <c r="AW69" s="457">
        <v>16.044422974417238</v>
      </c>
      <c r="AX69" s="457">
        <v>12.029855959070284</v>
      </c>
      <c r="AY69" s="457">
        <v>0</v>
      </c>
      <c r="AZ69" s="457">
        <v>0</v>
      </c>
    </row>
    <row r="70" spans="1:52">
      <c r="A70" s="275">
        <v>134.9</v>
      </c>
      <c r="B70" s="457">
        <v>1077.50580018799</v>
      </c>
      <c r="C70" s="457">
        <v>1070.4497625090453</v>
      </c>
      <c r="D70" s="457">
        <v>1028.1145212448012</v>
      </c>
      <c r="E70" s="457">
        <v>981.74934970527374</v>
      </c>
      <c r="F70" s="457">
        <v>922.28418881946754</v>
      </c>
      <c r="G70" s="457">
        <v>857.78393987716277</v>
      </c>
      <c r="H70" s="457">
        <v>807.39646779127065</v>
      </c>
      <c r="I70" s="457">
        <v>779.18084029008492</v>
      </c>
      <c r="J70" s="457">
        <v>748.95094180631554</v>
      </c>
      <c r="K70" s="457">
        <v>705.62355386056902</v>
      </c>
      <c r="L70" s="457">
        <v>658.26875041270193</v>
      </c>
      <c r="M70" s="457">
        <v>616.96200533035903</v>
      </c>
      <c r="N70" s="457">
        <v>588.7540930733503</v>
      </c>
      <c r="O70" s="457">
        <v>573.64326104967381</v>
      </c>
      <c r="P70" s="457">
        <v>567.59903862060082</v>
      </c>
      <c r="Q70" s="457">
        <v>554.50344408245246</v>
      </c>
      <c r="R70" s="457">
        <v>531.32048016773717</v>
      </c>
      <c r="S70" s="457">
        <v>496.0663476570511</v>
      </c>
      <c r="T70" s="457">
        <v>461.8218729131101</v>
      </c>
      <c r="U70" s="457">
        <v>415.49519113823135</v>
      </c>
      <c r="V70" s="457">
        <v>375.21530131745635</v>
      </c>
      <c r="W70" s="457">
        <v>345.0081974980904</v>
      </c>
      <c r="X70" s="457">
        <v>303.72948230075701</v>
      </c>
      <c r="Y70" s="457">
        <v>261.44980443871583</v>
      </c>
      <c r="Z70" s="457">
        <v>228.23481001690109</v>
      </c>
      <c r="AA70" s="457">
        <v>204.08145125625859</v>
      </c>
      <c r="AB70" s="457">
        <v>180.93716345181977</v>
      </c>
      <c r="AC70" s="457">
        <v>161.82018819187493</v>
      </c>
      <c r="AD70" s="457">
        <v>144.71743439597881</v>
      </c>
      <c r="AE70" s="457">
        <v>130.63432201828778</v>
      </c>
      <c r="AF70" s="457">
        <v>117.55850313942643</v>
      </c>
      <c r="AG70" s="457">
        <v>105.48980471856567</v>
      </c>
      <c r="AH70" s="457">
        <v>94.428041332223657</v>
      </c>
      <c r="AI70" s="457">
        <v>86.383928307687412</v>
      </c>
      <c r="AJ70" s="457">
        <v>78.340564620239888</v>
      </c>
      <c r="AK70" s="457">
        <v>71.303296239406109</v>
      </c>
      <c r="AL70" s="457">
        <v>66.277097278608665</v>
      </c>
      <c r="AM70" s="457">
        <v>60.246164270520133</v>
      </c>
      <c r="AN70" s="457">
        <v>55.220845530457993</v>
      </c>
      <c r="AO70" s="457">
        <v>50.19598424777044</v>
      </c>
      <c r="AP70" s="457">
        <v>44.166819783667599</v>
      </c>
      <c r="AQ70" s="457">
        <v>37.13384546983891</v>
      </c>
      <c r="AR70" s="457">
        <v>31.106636592896205</v>
      </c>
      <c r="AS70" s="457">
        <v>25.080601549217004</v>
      </c>
      <c r="AT70" s="457">
        <v>20.060004479273225</v>
      </c>
      <c r="AU70" s="457">
        <v>15.040675804218308</v>
      </c>
      <c r="AV70" s="457">
        <v>12.029855959070284</v>
      </c>
      <c r="AW70" s="457">
        <v>8.016652840637061</v>
      </c>
      <c r="AX70" s="457">
        <v>5.0080536687636448</v>
      </c>
      <c r="AY70" s="457">
        <v>0</v>
      </c>
      <c r="AZ70" s="457">
        <v>0</v>
      </c>
    </row>
    <row r="71" spans="1:52">
      <c r="A71" s="275">
        <v>144.9</v>
      </c>
      <c r="B71" s="457">
        <v>1077.50580018799</v>
      </c>
      <c r="C71" s="457">
        <v>1064.4017671142508</v>
      </c>
      <c r="D71" s="457">
        <v>1012.9952098244208</v>
      </c>
      <c r="E71" s="457">
        <v>954.53602026718772</v>
      </c>
      <c r="F71" s="457">
        <v>896.08040190768418</v>
      </c>
      <c r="G71" s="457">
        <v>832.58982389522112</v>
      </c>
      <c r="H71" s="457">
        <v>787.24234583746443</v>
      </c>
      <c r="I71" s="457">
        <v>764.06574207388098</v>
      </c>
      <c r="J71" s="457">
        <v>744.92037948002371</v>
      </c>
      <c r="K71" s="457">
        <v>709.6538991736503</v>
      </c>
      <c r="L71" s="457">
        <v>665.32138414895519</v>
      </c>
      <c r="M71" s="457">
        <v>618.97690605782327</v>
      </c>
      <c r="N71" s="457">
        <v>588.7540930733503</v>
      </c>
      <c r="O71" s="457">
        <v>570.62114186819917</v>
      </c>
      <c r="P71" s="457">
        <v>560.54752681690172</v>
      </c>
      <c r="Q71" s="457">
        <v>541.40815742206803</v>
      </c>
      <c r="R71" s="457">
        <v>510.16770989602873</v>
      </c>
      <c r="S71" s="457">
        <v>473.90787777004903</v>
      </c>
      <c r="T71" s="457">
        <v>436.64372091979766</v>
      </c>
      <c r="U71" s="457">
        <v>402.40377970846191</v>
      </c>
      <c r="V71" s="457">
        <v>369.17367966376946</v>
      </c>
      <c r="W71" s="457">
        <v>339.97393108066609</v>
      </c>
      <c r="X71" s="457">
        <v>305.7429539319009</v>
      </c>
      <c r="Y71" s="457">
        <v>265.47616224135629</v>
      </c>
      <c r="Z71" s="457">
        <v>231.25416527541577</v>
      </c>
      <c r="AA71" s="457">
        <v>197.0372454153181</v>
      </c>
      <c r="AB71" s="457">
        <v>168.86303514077807</v>
      </c>
      <c r="AC71" s="457">
        <v>148.74143843620294</v>
      </c>
      <c r="AD71" s="457">
        <v>133.65200941145397</v>
      </c>
      <c r="AE71" s="457">
        <v>121.58168435931715</v>
      </c>
      <c r="AF71" s="457">
        <v>110.51826994484387</v>
      </c>
      <c r="AG71" s="457">
        <v>100.46157902783952</v>
      </c>
      <c r="AH71" s="457">
        <v>91.411415436090294</v>
      </c>
      <c r="AI71" s="457">
        <v>82.362148335243674</v>
      </c>
      <c r="AJ71" s="457">
        <v>75.324511642000047</v>
      </c>
      <c r="AK71" s="457">
        <v>68.287532720608553</v>
      </c>
      <c r="AL71" s="457">
        <v>62.256411089425562</v>
      </c>
      <c r="AM71" s="457">
        <v>56.225874000831865</v>
      </c>
      <c r="AN71" s="457">
        <v>51.200917835379968</v>
      </c>
      <c r="AO71" s="457">
        <v>46.176455080303917</v>
      </c>
      <c r="AP71" s="457">
        <v>39.143140946941287</v>
      </c>
      <c r="AQ71" s="457">
        <v>31.106636592896205</v>
      </c>
      <c r="AR71" s="457">
        <v>23.072229545451361</v>
      </c>
      <c r="AS71" s="457">
        <v>16.044422974417238</v>
      </c>
      <c r="AT71" s="457">
        <v>10.023052380778998</v>
      </c>
      <c r="AU71" s="457">
        <v>6.010760193776199</v>
      </c>
      <c r="AV71" s="457">
        <v>4.0055490228453374</v>
      </c>
      <c r="AW71" s="457">
        <v>3.0032976479526123</v>
      </c>
      <c r="AX71" s="457">
        <v>2.001386774925161</v>
      </c>
      <c r="AY71" s="457">
        <v>0</v>
      </c>
      <c r="AZ71" s="457">
        <v>0</v>
      </c>
    </row>
    <row r="72" spans="1:52">
      <c r="A72" s="275">
        <v>154.9</v>
      </c>
      <c r="B72" s="457">
        <v>1077.50580018799</v>
      </c>
      <c r="C72" s="457">
        <v>1058.3538059858045</v>
      </c>
      <c r="D72" s="457">
        <v>998.88405542793305</v>
      </c>
      <c r="E72" s="457">
        <v>937.40209717084554</v>
      </c>
      <c r="F72" s="457">
        <v>878.94756823543594</v>
      </c>
      <c r="G72" s="457">
        <v>820.49691671264225</v>
      </c>
      <c r="H72" s="457">
        <v>779.18084029008492</v>
      </c>
      <c r="I72" s="457">
        <v>754.99682578176498</v>
      </c>
      <c r="J72" s="457">
        <v>730.81358322238805</v>
      </c>
      <c r="K72" s="457">
        <v>692.5250906509001</v>
      </c>
      <c r="L72" s="457">
        <v>646.17869668861317</v>
      </c>
      <c r="M72" s="457">
        <v>605.8801690316011</v>
      </c>
      <c r="N72" s="457">
        <v>585.73189545758112</v>
      </c>
      <c r="O72" s="457">
        <v>577.67277793349717</v>
      </c>
      <c r="P72" s="457">
        <v>576.66539608153823</v>
      </c>
      <c r="Q72" s="457">
        <v>568.60640459417959</v>
      </c>
      <c r="R72" s="457">
        <v>546.43011894300389</v>
      </c>
      <c r="S72" s="457">
        <v>512.18222225713123</v>
      </c>
      <c r="T72" s="457">
        <v>474.91505885047809</v>
      </c>
      <c r="U72" s="457">
        <v>446.71481220853684</v>
      </c>
      <c r="V72" s="457">
        <v>437.65081969353872</v>
      </c>
      <c r="W72" s="457">
        <v>410.45998340822337</v>
      </c>
      <c r="X72" s="457">
        <v>358.09763102539472</v>
      </c>
      <c r="Y72" s="457">
        <v>304.73621645504568</v>
      </c>
      <c r="Z72" s="457">
        <v>259.43664870738462</v>
      </c>
      <c r="AA72" s="457">
        <v>211.12590005317529</v>
      </c>
      <c r="AB72" s="457">
        <v>170.87533157355321</v>
      </c>
      <c r="AC72" s="457">
        <v>145.72342504642882</v>
      </c>
      <c r="AD72" s="457">
        <v>128.62256901424442</v>
      </c>
      <c r="AE72" s="457">
        <v>116.55272914527278</v>
      </c>
      <c r="AF72" s="457">
        <v>106.49547896400243</v>
      </c>
      <c r="AG72" s="457">
        <v>98.450358463414005</v>
      </c>
      <c r="AH72" s="457">
        <v>90.405895411488231</v>
      </c>
      <c r="AI72" s="457">
        <v>82.362148335243674</v>
      </c>
      <c r="AJ72" s="457">
        <v>75.324511642000047</v>
      </c>
      <c r="AK72" s="457">
        <v>67.282307497705418</v>
      </c>
      <c r="AL72" s="457">
        <v>60.246164270520133</v>
      </c>
      <c r="AM72" s="457">
        <v>55.220845530457993</v>
      </c>
      <c r="AN72" s="457">
        <v>50.19598424777044</v>
      </c>
      <c r="AO72" s="457">
        <v>44.166819783667599</v>
      </c>
      <c r="AP72" s="457">
        <v>37.13384546983891</v>
      </c>
      <c r="AQ72" s="457">
        <v>27.089134400918912</v>
      </c>
      <c r="AR72" s="457">
        <v>18.052101952375242</v>
      </c>
      <c r="AS72" s="457">
        <v>9.0197967621976929</v>
      </c>
      <c r="AT72" s="457">
        <v>3.0032976479526123</v>
      </c>
      <c r="AU72" s="457">
        <v>2.001386774925161</v>
      </c>
      <c r="AV72" s="457">
        <v>1</v>
      </c>
      <c r="AW72" s="457">
        <v>1</v>
      </c>
      <c r="AX72" s="457">
        <v>2.001386774925161</v>
      </c>
      <c r="AY72" s="457">
        <v>0</v>
      </c>
      <c r="AZ72" s="457">
        <v>0</v>
      </c>
    </row>
    <row r="73" spans="1:52">
      <c r="A73" s="275">
        <v>164.9</v>
      </c>
      <c r="B73" s="457">
        <v>1077.50580018799</v>
      </c>
      <c r="C73" s="457">
        <v>1057.3458158095118</v>
      </c>
      <c r="D73" s="457">
        <v>991.82855258696566</v>
      </c>
      <c r="E73" s="457">
        <v>927.32346435368083</v>
      </c>
      <c r="F73" s="457">
        <v>872.90076490654008</v>
      </c>
      <c r="G73" s="457">
        <v>831.58207490892198</v>
      </c>
      <c r="H73" s="457">
        <v>794.29623070059233</v>
      </c>
      <c r="I73" s="457">
        <v>761.0427579963532</v>
      </c>
      <c r="J73" s="457">
        <v>727.79073342857248</v>
      </c>
      <c r="K73" s="457">
        <v>688.4948437134459</v>
      </c>
      <c r="L73" s="457">
        <v>645.1712023231205</v>
      </c>
      <c r="M73" s="457">
        <v>608.90246816001093</v>
      </c>
      <c r="N73" s="457">
        <v>593.7911233847426</v>
      </c>
      <c r="O73" s="457">
        <v>590.76890006969472</v>
      </c>
      <c r="P73" s="457">
        <v>595.80594744145617</v>
      </c>
      <c r="Q73" s="457">
        <v>596.81336201521617</v>
      </c>
      <c r="R73" s="457">
        <v>583.70232280039875</v>
      </c>
      <c r="S73" s="457">
        <v>551.46675853493446</v>
      </c>
      <c r="T73" s="457">
        <v>514.19674253383948</v>
      </c>
      <c r="U73" s="457">
        <v>478.9438044658425</v>
      </c>
      <c r="V73" s="457">
        <v>452.75757619336599</v>
      </c>
      <c r="W73" s="457">
        <v>425.56578875210613</v>
      </c>
      <c r="X73" s="457">
        <v>385.28488595522572</v>
      </c>
      <c r="Y73" s="457">
        <v>336.95340690676727</v>
      </c>
      <c r="Z73" s="457">
        <v>282.58885271036019</v>
      </c>
      <c r="AA73" s="457">
        <v>230.24770912114909</v>
      </c>
      <c r="AB73" s="457">
        <v>185.96829104052892</v>
      </c>
      <c r="AC73" s="457">
        <v>148.74143843620294</v>
      </c>
      <c r="AD73" s="457">
        <v>128.62256901424442</v>
      </c>
      <c r="AE73" s="457">
        <v>119.57007684445347</v>
      </c>
      <c r="AF73" s="457">
        <v>114.54120724389411</v>
      </c>
      <c r="AG73" s="457">
        <v>110.51826994484387</v>
      </c>
      <c r="AH73" s="457">
        <v>104.48414005107793</v>
      </c>
      <c r="AI73" s="457">
        <v>96.439178946735424</v>
      </c>
      <c r="AJ73" s="457">
        <v>89.400386559498514</v>
      </c>
      <c r="AK73" s="457">
        <v>82.362148335243674</v>
      </c>
      <c r="AL73" s="457">
        <v>74.319187225450264</v>
      </c>
      <c r="AM73" s="457">
        <v>68.287532720608553</v>
      </c>
      <c r="AN73" s="457">
        <v>63.261558950597731</v>
      </c>
      <c r="AO73" s="457">
        <v>56.225874000831865</v>
      </c>
      <c r="AP73" s="457">
        <v>46.176455080303917</v>
      </c>
      <c r="AQ73" s="457">
        <v>33.11558670666593</v>
      </c>
      <c r="AR73" s="457">
        <v>18.052101952375242</v>
      </c>
      <c r="AS73" s="457">
        <v>4.0055490228453374</v>
      </c>
      <c r="AT73" s="457">
        <v>1</v>
      </c>
      <c r="AU73" s="457">
        <v>1</v>
      </c>
      <c r="AV73" s="457">
        <v>1</v>
      </c>
      <c r="AW73" s="457">
        <v>1</v>
      </c>
      <c r="AX73" s="457">
        <v>1</v>
      </c>
      <c r="AY73" s="457">
        <v>0</v>
      </c>
      <c r="AZ73" s="457">
        <v>0</v>
      </c>
    </row>
    <row r="74" spans="1:52">
      <c r="A74" s="275">
        <v>174.9</v>
      </c>
      <c r="B74" s="457">
        <v>1077.50580018799</v>
      </c>
      <c r="C74" s="457">
        <v>1052.3058793187643</v>
      </c>
      <c r="D74" s="457">
        <v>985.78101853697399</v>
      </c>
      <c r="E74" s="457">
        <v>924.29989574785589</v>
      </c>
      <c r="F74" s="457">
        <v>872.90076490654008</v>
      </c>
      <c r="G74" s="457">
        <v>832.58982389522112</v>
      </c>
      <c r="H74" s="457">
        <v>802.357889807883</v>
      </c>
      <c r="I74" s="457">
        <v>773.13476562306744</v>
      </c>
      <c r="J74" s="457">
        <v>737.86694776308775</v>
      </c>
      <c r="K74" s="457">
        <v>692.5250906509001</v>
      </c>
      <c r="L74" s="457">
        <v>648.19369011047684</v>
      </c>
      <c r="M74" s="457">
        <v>619.98435887211519</v>
      </c>
      <c r="N74" s="457">
        <v>615.9545574224918</v>
      </c>
      <c r="O74" s="457">
        <v>629.05150724510781</v>
      </c>
      <c r="P74" s="457">
        <v>647.18619261853939</v>
      </c>
      <c r="Q74" s="457">
        <v>649.20118916201011</v>
      </c>
      <c r="R74" s="457">
        <v>638.10382383678518</v>
      </c>
      <c r="S74" s="457">
        <v>599.82077828211254</v>
      </c>
      <c r="T74" s="457">
        <v>563.55488026541718</v>
      </c>
      <c r="U74" s="457">
        <v>530.31318604523244</v>
      </c>
      <c r="V74" s="457">
        <v>491.03024332244547</v>
      </c>
      <c r="W74" s="457">
        <v>438.65792078245397</v>
      </c>
      <c r="X74" s="457">
        <v>385.28488595522572</v>
      </c>
      <c r="Y74" s="457">
        <v>327.89199766453015</v>
      </c>
      <c r="Z74" s="457">
        <v>278.56224176899144</v>
      </c>
      <c r="AA74" s="457">
        <v>232.26062580560185</v>
      </c>
      <c r="AB74" s="457">
        <v>188.98703310439885</v>
      </c>
      <c r="AC74" s="457">
        <v>158.80191819600202</v>
      </c>
      <c r="AD74" s="457">
        <v>137.67569823504508</v>
      </c>
      <c r="AE74" s="457">
        <v>127.61670426943685</v>
      </c>
      <c r="AF74" s="457">
        <v>122.58750062023773</v>
      </c>
      <c r="AG74" s="457">
        <v>117.55850313942643</v>
      </c>
      <c r="AH74" s="457">
        <v>109.51255827368547</v>
      </c>
      <c r="AI74" s="457">
        <v>101.46720444534975</v>
      </c>
      <c r="AJ74" s="457">
        <v>93.422488515161888</v>
      </c>
      <c r="AK74" s="457">
        <v>86.383928307687412</v>
      </c>
      <c r="AL74" s="457">
        <v>80.351331340225968</v>
      </c>
      <c r="AM74" s="457">
        <v>75.324511642000047</v>
      </c>
      <c r="AN74" s="457">
        <v>69.292772726876819</v>
      </c>
      <c r="AO74" s="457">
        <v>61.251279440887508</v>
      </c>
      <c r="AP74" s="457">
        <v>50.19598424777044</v>
      </c>
      <c r="AQ74" s="457">
        <v>34.120107905260866</v>
      </c>
      <c r="AR74" s="457">
        <v>15.040675804218308</v>
      </c>
      <c r="AS74" s="457">
        <v>1</v>
      </c>
      <c r="AT74" s="457">
        <v>0</v>
      </c>
      <c r="AU74" s="457">
        <v>0</v>
      </c>
      <c r="AV74" s="457">
        <v>0</v>
      </c>
      <c r="AW74" s="457">
        <v>0</v>
      </c>
      <c r="AX74" s="457">
        <v>1</v>
      </c>
      <c r="AY74" s="457">
        <v>0</v>
      </c>
      <c r="AZ74" s="457">
        <v>0</v>
      </c>
    </row>
    <row r="75" spans="1:52">
      <c r="A75" s="275">
        <v>180</v>
      </c>
      <c r="B75" s="457">
        <v>1077.50580018799</v>
      </c>
      <c r="C75" s="457">
        <v>1052.3058793187643</v>
      </c>
      <c r="D75" s="457">
        <v>985.78101853697399</v>
      </c>
      <c r="E75" s="457">
        <v>923.29204173531855</v>
      </c>
      <c r="F75" s="457">
        <v>870.88517306050676</v>
      </c>
      <c r="G75" s="457">
        <v>830.57432713971048</v>
      </c>
      <c r="H75" s="457">
        <v>800.34246743205267</v>
      </c>
      <c r="I75" s="457">
        <v>767.08873806861379</v>
      </c>
      <c r="J75" s="457">
        <v>731.8212025910484</v>
      </c>
      <c r="K75" s="457">
        <v>692.5250906509001</v>
      </c>
      <c r="L75" s="457">
        <v>645.1712023231205</v>
      </c>
      <c r="M75" s="457">
        <v>618.97690605782327</v>
      </c>
      <c r="N75" s="457">
        <v>614.94711115541907</v>
      </c>
      <c r="O75" s="457">
        <v>633.08139285545383</v>
      </c>
      <c r="P75" s="457">
        <v>655.24621608837697</v>
      </c>
      <c r="Q75" s="457">
        <v>658.26875041270193</v>
      </c>
      <c r="R75" s="457">
        <v>645.15621829516817</v>
      </c>
      <c r="S75" s="457">
        <v>608.88760041014177</v>
      </c>
      <c r="T75" s="457">
        <v>568.59167442682008</v>
      </c>
      <c r="U75" s="457">
        <v>529.30589383410154</v>
      </c>
      <c r="V75" s="457">
        <v>487.00139698135308</v>
      </c>
      <c r="W75" s="457">
        <v>439.66502418123878</v>
      </c>
      <c r="X75" s="457">
        <v>385.28488595522572</v>
      </c>
      <c r="Y75" s="457">
        <v>332.92608346097444</v>
      </c>
      <c r="Z75" s="457">
        <v>283.5955144338393</v>
      </c>
      <c r="AA75" s="457">
        <v>230.24770912114909</v>
      </c>
      <c r="AB75" s="457">
        <v>188.98703310439885</v>
      </c>
      <c r="AC75" s="457">
        <v>160.81409189195779</v>
      </c>
      <c r="AD75" s="457">
        <v>141.69950455700601</v>
      </c>
      <c r="AE75" s="457">
        <v>129.62844161748095</v>
      </c>
      <c r="AF75" s="457">
        <v>124.59915780868042</v>
      </c>
      <c r="AG75" s="457">
        <v>120.57587641098782</v>
      </c>
      <c r="AH75" s="457">
        <v>111.52399075900288</v>
      </c>
      <c r="AI75" s="457">
        <v>101.46720444534975</v>
      </c>
      <c r="AJ75" s="457">
        <v>93.422488515161888</v>
      </c>
      <c r="AK75" s="457">
        <v>86.383928307687412</v>
      </c>
      <c r="AL75" s="457">
        <v>80.351331340225968</v>
      </c>
      <c r="AM75" s="457">
        <v>75.324511642000047</v>
      </c>
      <c r="AN75" s="457">
        <v>70.298027302456234</v>
      </c>
      <c r="AO75" s="457">
        <v>62.256411089425562</v>
      </c>
      <c r="AP75" s="457">
        <v>49.191070759971105</v>
      </c>
      <c r="AQ75" s="457">
        <v>32.111095952304076</v>
      </c>
      <c r="AR75" s="457">
        <v>13.03338714150617</v>
      </c>
      <c r="AS75" s="457">
        <v>1</v>
      </c>
      <c r="AT75" s="457">
        <v>0</v>
      </c>
      <c r="AU75" s="457">
        <v>0</v>
      </c>
      <c r="AV75" s="457">
        <v>0</v>
      </c>
      <c r="AW75" s="457">
        <v>0</v>
      </c>
      <c r="AX75" s="457">
        <v>1</v>
      </c>
      <c r="AY75" s="457">
        <v>0</v>
      </c>
      <c r="AZ75" s="457">
        <v>0</v>
      </c>
    </row>
    <row r="76" spans="1:52">
      <c r="A76" s="253"/>
      <c r="B76" s="22" t="s">
        <v>550</v>
      </c>
    </row>
    <row r="77" spans="1:52">
      <c r="A77" s="253"/>
      <c r="B77" s="256" t="s">
        <v>524</v>
      </c>
    </row>
    <row r="78" spans="1:52">
      <c r="A78" s="253"/>
      <c r="B78" s="256" t="s">
        <v>0</v>
      </c>
    </row>
    <row r="79" spans="1:52">
      <c r="A79" s="253"/>
      <c r="B79" s="256" t="s">
        <v>315</v>
      </c>
    </row>
    <row r="80" spans="1:52">
      <c r="A80" s="253"/>
      <c r="B80" s="256">
        <v>115</v>
      </c>
    </row>
    <row r="81" spans="1:38">
      <c r="A81" s="253"/>
      <c r="B81" s="256" t="s">
        <v>113</v>
      </c>
    </row>
    <row r="82" spans="1:38">
      <c r="A82" s="253"/>
    </row>
    <row r="83" spans="1:38">
      <c r="A83" s="253"/>
      <c r="B83" s="256">
        <v>37</v>
      </c>
    </row>
    <row r="84" spans="1:38">
      <c r="A84" s="253"/>
      <c r="B84" s="256">
        <v>73</v>
      </c>
    </row>
    <row r="85" spans="1:38">
      <c r="A85" s="253"/>
      <c r="B85" s="256">
        <v>0</v>
      </c>
      <c r="C85" s="256">
        <v>2.5</v>
      </c>
      <c r="D85" s="256">
        <v>5</v>
      </c>
      <c r="E85" s="256">
        <v>7.5</v>
      </c>
      <c r="F85" s="256">
        <v>10</v>
      </c>
      <c r="G85" s="256">
        <v>12.5</v>
      </c>
      <c r="H85" s="256">
        <v>15</v>
      </c>
      <c r="I85" s="256">
        <v>17.5</v>
      </c>
      <c r="J85" s="256">
        <v>20</v>
      </c>
      <c r="K85" s="256">
        <v>22.5</v>
      </c>
      <c r="L85" s="256">
        <v>25</v>
      </c>
      <c r="M85" s="256">
        <v>27.5</v>
      </c>
      <c r="N85" s="256">
        <v>30</v>
      </c>
      <c r="O85" s="256">
        <v>32.5</v>
      </c>
      <c r="P85" s="256">
        <v>35</v>
      </c>
      <c r="Q85" s="256">
        <v>37.5</v>
      </c>
      <c r="R85" s="256">
        <v>40</v>
      </c>
      <c r="S85" s="256">
        <v>42.5</v>
      </c>
      <c r="T85" s="256">
        <v>45</v>
      </c>
      <c r="U85" s="256">
        <v>47.5</v>
      </c>
      <c r="V85" s="256">
        <v>50</v>
      </c>
      <c r="W85" s="256">
        <v>52.5</v>
      </c>
      <c r="X85" s="256">
        <v>55</v>
      </c>
      <c r="Y85" s="256">
        <v>57.5</v>
      </c>
      <c r="Z85" s="256">
        <v>60</v>
      </c>
      <c r="AA85" s="256">
        <v>62.5</v>
      </c>
      <c r="AB85" s="256">
        <v>65</v>
      </c>
      <c r="AC85" s="256">
        <v>67.5</v>
      </c>
      <c r="AD85" s="256">
        <v>70</v>
      </c>
      <c r="AE85" s="256">
        <v>72.5</v>
      </c>
      <c r="AF85" s="256">
        <v>75</v>
      </c>
      <c r="AG85" s="256">
        <v>77.5</v>
      </c>
      <c r="AH85" s="256">
        <v>80</v>
      </c>
      <c r="AI85" s="256">
        <v>82.5</v>
      </c>
      <c r="AJ85" s="256">
        <v>85</v>
      </c>
      <c r="AK85" s="256">
        <v>87.5</v>
      </c>
      <c r="AL85" s="256">
        <v>90</v>
      </c>
    </row>
    <row r="86" spans="1:38">
      <c r="A86" s="253">
        <v>0</v>
      </c>
      <c r="B86" s="458">
        <v>1639.0754311093124</v>
      </c>
      <c r="C86" s="458">
        <v>1764.1253155737052</v>
      </c>
      <c r="D86" s="458">
        <v>1825.6450818896419</v>
      </c>
      <c r="E86" s="458">
        <v>1893.2183572771005</v>
      </c>
      <c r="F86" s="458">
        <v>1985.0008286036355</v>
      </c>
      <c r="G86" s="458">
        <v>2112.0912121959464</v>
      </c>
      <c r="H86" s="458">
        <v>2227.0843493313496</v>
      </c>
      <c r="I86" s="458">
        <v>2283.5743985656027</v>
      </c>
      <c r="J86" s="458">
        <v>2237.1717541720254</v>
      </c>
      <c r="K86" s="458">
        <v>2100.9957087583844</v>
      </c>
      <c r="L86" s="458">
        <v>1971.8887827325018</v>
      </c>
      <c r="M86" s="458">
        <v>1890.1926360499049</v>
      </c>
      <c r="N86" s="458">
        <v>1816.5682631097154</v>
      </c>
      <c r="O86" s="458">
        <v>1734.8789607183505</v>
      </c>
      <c r="P86" s="458">
        <v>1644.1175854579226</v>
      </c>
      <c r="Q86" s="458">
        <v>1554.3695933613292</v>
      </c>
      <c r="R86" s="458">
        <v>1470.6766888703037</v>
      </c>
      <c r="S86" s="458">
        <v>1398.0794609630132</v>
      </c>
      <c r="T86" s="458">
        <v>1334.559970193191</v>
      </c>
      <c r="U86" s="458">
        <v>1269.0271559147989</v>
      </c>
      <c r="V86" s="458">
        <v>1203.4977237104949</v>
      </c>
      <c r="W86" s="458">
        <v>1142.0041118423874</v>
      </c>
      <c r="X86" s="458">
        <v>1072.4497625090453</v>
      </c>
      <c r="Y86" s="458">
        <v>999.87612340042017</v>
      </c>
      <c r="Z86" s="458">
        <v>927.30775085588652</v>
      </c>
      <c r="AA86" s="458">
        <v>872.88517306050676</v>
      </c>
      <c r="AB86" s="458">
        <v>843.65961930001663</v>
      </c>
      <c r="AC86" s="458">
        <v>810.40418715434259</v>
      </c>
      <c r="AD86" s="458">
        <v>750.95094180631554</v>
      </c>
      <c r="AE86" s="458">
        <v>652.2086897707303</v>
      </c>
      <c r="AF86" s="458">
        <v>510.16770989602873</v>
      </c>
      <c r="AG86" s="458">
        <v>223.20264019194434</v>
      </c>
      <c r="AH86" s="458">
        <v>94.428041332223657</v>
      </c>
      <c r="AI86" s="458">
        <v>54.215835334169334</v>
      </c>
      <c r="AJ86" s="458">
        <v>29.097816174642574</v>
      </c>
      <c r="AK86" s="458">
        <v>18.052101952375242</v>
      </c>
      <c r="AL86" s="458">
        <v>0</v>
      </c>
    </row>
    <row r="87" spans="1:38">
      <c r="A87" s="253">
        <v>2.5</v>
      </c>
      <c r="B87" s="458">
        <v>1639.0754311093124</v>
      </c>
      <c r="C87" s="458">
        <v>1741.9383808997075</v>
      </c>
      <c r="D87" s="458">
        <v>1804.465908589119</v>
      </c>
      <c r="E87" s="458">
        <v>1874.0555380789974</v>
      </c>
      <c r="F87" s="458">
        <v>1976.9318670220041</v>
      </c>
      <c r="G87" s="458">
        <v>2108.0564769196958</v>
      </c>
      <c r="H87" s="458">
        <v>2208.9271357812904</v>
      </c>
      <c r="I87" s="458">
        <v>2269.4517540119136</v>
      </c>
      <c r="J87" s="458">
        <v>2209.9358659670606</v>
      </c>
      <c r="K87" s="458">
        <v>2062.6662401528342</v>
      </c>
      <c r="L87" s="458">
        <v>1943.6477497596934</v>
      </c>
      <c r="M87" s="458">
        <v>1864.9784813963506</v>
      </c>
      <c r="N87" s="458">
        <v>1799.4232847732765</v>
      </c>
      <c r="O87" s="458">
        <v>1718.7432511089901</v>
      </c>
      <c r="P87" s="458">
        <v>1632.0164410639579</v>
      </c>
      <c r="Q87" s="458">
        <v>1548.319349937213</v>
      </c>
      <c r="R87" s="458">
        <v>1468.660050025401</v>
      </c>
      <c r="S87" s="458">
        <v>1396.0629241738613</v>
      </c>
      <c r="T87" s="458">
        <v>1332.5435271419701</v>
      </c>
      <c r="U87" s="458">
        <v>1267.0108143681848</v>
      </c>
      <c r="V87" s="458">
        <v>1206.5220820343841</v>
      </c>
      <c r="W87" s="458">
        <v>1145.0283119130809</v>
      </c>
      <c r="X87" s="458">
        <v>1077.4897847078546</v>
      </c>
      <c r="Y87" s="458">
        <v>999.87612340042017</v>
      </c>
      <c r="Z87" s="458">
        <v>928.31560705822335</v>
      </c>
      <c r="AA87" s="458">
        <v>872.88517306050676</v>
      </c>
      <c r="AB87" s="458">
        <v>841.64410075501223</v>
      </c>
      <c r="AC87" s="458">
        <v>823.50465222952312</v>
      </c>
      <c r="AD87" s="458">
        <v>815.44280271612445</v>
      </c>
      <c r="AE87" s="458">
        <v>714.67667312976948</v>
      </c>
      <c r="AF87" s="458">
        <v>541.39352572941186</v>
      </c>
      <c r="AG87" s="458">
        <v>200.05616048375992</v>
      </c>
      <c r="AH87" s="458">
        <v>89.400386559498514</v>
      </c>
      <c r="AI87" s="458">
        <v>51.200917835379968</v>
      </c>
      <c r="AJ87" s="458">
        <v>28.093457349309364</v>
      </c>
      <c r="AK87" s="458">
        <v>14.036995597894803</v>
      </c>
      <c r="AL87" s="458">
        <v>0</v>
      </c>
    </row>
    <row r="88" spans="1:38">
      <c r="A88" s="253">
        <v>5</v>
      </c>
      <c r="B88" s="458">
        <v>1639.0754311093124</v>
      </c>
      <c r="C88" s="458">
        <v>1710.6754529653192</v>
      </c>
      <c r="D88" s="458">
        <v>1774.2103782455711</v>
      </c>
      <c r="E88" s="458">
        <v>1841.7817597850521</v>
      </c>
      <c r="F88" s="458">
        <v>1941.6305487347479</v>
      </c>
      <c r="G88" s="458">
        <v>2071.7442083739506</v>
      </c>
      <c r="H88" s="458">
        <v>2184.7177498639853</v>
      </c>
      <c r="I88" s="458">
        <v>2238.1804971586125</v>
      </c>
      <c r="J88" s="458">
        <v>2179.6741614325315</v>
      </c>
      <c r="K88" s="458">
        <v>2031.3979895549858</v>
      </c>
      <c r="L88" s="458">
        <v>1917.4243003622842</v>
      </c>
      <c r="M88" s="458">
        <v>1844.8074026519096</v>
      </c>
      <c r="N88" s="458">
        <v>1782.278469632608</v>
      </c>
      <c r="O88" s="458">
        <v>1708.6585093616097</v>
      </c>
      <c r="P88" s="458">
        <v>1629.9995923619026</v>
      </c>
      <c r="Q88" s="458">
        <v>1549.3277222035513</v>
      </c>
      <c r="R88" s="458">
        <v>1470.6766888703037</v>
      </c>
      <c r="S88" s="458">
        <v>1362.7904904313311</v>
      </c>
      <c r="T88" s="458">
        <v>1336.5764162881019</v>
      </c>
      <c r="U88" s="458">
        <v>1269.0271559147989</v>
      </c>
      <c r="V88" s="458">
        <v>1205.5139617506477</v>
      </c>
      <c r="W88" s="458">
        <v>1139.9879829053571</v>
      </c>
      <c r="X88" s="458">
        <v>1068.4177617813787</v>
      </c>
      <c r="Y88" s="458">
        <v>988.78893831612163</v>
      </c>
      <c r="Z88" s="458">
        <v>914.20572024248941</v>
      </c>
      <c r="AA88" s="458">
        <v>854.74505697644986</v>
      </c>
      <c r="AB88" s="458">
        <v>817.45825766036501</v>
      </c>
      <c r="AC88" s="458">
        <v>792.26543167088664</v>
      </c>
      <c r="AD88" s="458">
        <v>783.19620891882039</v>
      </c>
      <c r="AE88" s="458">
        <v>708.6311380440219</v>
      </c>
      <c r="AF88" s="458">
        <v>543.40815742206803</v>
      </c>
      <c r="AG88" s="458">
        <v>200.05616048375992</v>
      </c>
      <c r="AH88" s="458">
        <v>90.405895411488231</v>
      </c>
      <c r="AI88" s="458">
        <v>53.210843750071625</v>
      </c>
      <c r="AJ88" s="458">
        <v>28.093457349309364</v>
      </c>
      <c r="AK88" s="458">
        <v>14.036995597894803</v>
      </c>
      <c r="AL88" s="458">
        <v>0</v>
      </c>
    </row>
    <row r="89" spans="1:38">
      <c r="A89" s="256">
        <v>7.5</v>
      </c>
      <c r="B89" s="458">
        <v>1639.0754311093124</v>
      </c>
      <c r="C89" s="458">
        <v>1703.6161607642787</v>
      </c>
      <c r="D89" s="458">
        <v>1766.1423235108944</v>
      </c>
      <c r="E89" s="458">
        <v>1834.7219457534077</v>
      </c>
      <c r="F89" s="458">
        <v>1936.5875553367143</v>
      </c>
      <c r="G89" s="458">
        <v>2062.6662401528342</v>
      </c>
      <c r="H89" s="458">
        <v>2180.6828781869804</v>
      </c>
      <c r="I89" s="458">
        <v>2237.1717541720254</v>
      </c>
      <c r="J89" s="458">
        <v>2181.6915954075671</v>
      </c>
      <c r="K89" s="458">
        <v>2045.5190758868755</v>
      </c>
      <c r="L89" s="458">
        <v>1927.5102003034203</v>
      </c>
      <c r="M89" s="458">
        <v>1854.8929146325258</v>
      </c>
      <c r="N89" s="458">
        <v>1791.3551160479287</v>
      </c>
      <c r="O89" s="458">
        <v>1719.7517285407014</v>
      </c>
      <c r="P89" s="458">
        <v>1644.1175854579226</v>
      </c>
      <c r="Q89" s="458">
        <v>1565.4617673437849</v>
      </c>
      <c r="R89" s="458">
        <v>1487.8182302094006</v>
      </c>
      <c r="S89" s="458">
        <v>1415.2201405678286</v>
      </c>
      <c r="T89" s="458">
        <v>1348.6751565194156</v>
      </c>
      <c r="U89" s="458">
        <v>1279.1089115549482</v>
      </c>
      <c r="V89" s="458">
        <v>1211.5626960616064</v>
      </c>
      <c r="W89" s="458">
        <v>1140.9960469290074</v>
      </c>
      <c r="X89" s="458">
        <v>1066.4017671142508</v>
      </c>
      <c r="Y89" s="458">
        <v>986.77309978526648</v>
      </c>
      <c r="Z89" s="458">
        <v>912.19003980772868</v>
      </c>
      <c r="AA89" s="458">
        <v>846.682906133291</v>
      </c>
      <c r="AB89" s="458">
        <v>797.30393364695135</v>
      </c>
      <c r="AC89" s="458">
        <v>766.06574207388098</v>
      </c>
      <c r="AD89" s="458">
        <v>759.01213117901898</v>
      </c>
      <c r="AE89" s="458">
        <v>721.72986193823385</v>
      </c>
      <c r="AF89" s="458">
        <v>566.57695139125042</v>
      </c>
      <c r="AG89" s="458">
        <v>210.11953566284186</v>
      </c>
      <c r="AH89" s="458">
        <v>95.433604846914434</v>
      </c>
      <c r="AI89" s="458">
        <v>56.225874000831865</v>
      </c>
      <c r="AJ89" s="458">
        <v>29.097816174642574</v>
      </c>
      <c r="AK89" s="458">
        <v>14.036995597894803</v>
      </c>
      <c r="AL89" s="458">
        <v>0</v>
      </c>
    </row>
    <row r="90" spans="1:38">
      <c r="A90" s="256">
        <v>10</v>
      </c>
      <c r="B90" s="458">
        <v>1639.0754311093124</v>
      </c>
      <c r="C90" s="458">
        <v>1703.6161607642787</v>
      </c>
      <c r="D90" s="458">
        <v>1766.1423235108944</v>
      </c>
      <c r="E90" s="458">
        <v>1836.7390327120816</v>
      </c>
      <c r="F90" s="458">
        <v>1941.6305487347479</v>
      </c>
      <c r="G90" s="458">
        <v>2069.7268786622876</v>
      </c>
      <c r="H90" s="458">
        <v>2192.7875155375646</v>
      </c>
      <c r="I90" s="458">
        <v>2250.285448365752</v>
      </c>
      <c r="J90" s="458">
        <v>2193.7962383350541</v>
      </c>
      <c r="K90" s="458">
        <v>2059.6402596066764</v>
      </c>
      <c r="L90" s="458">
        <v>1943.6477497596934</v>
      </c>
      <c r="M90" s="458">
        <v>1868.0041620639367</v>
      </c>
      <c r="N90" s="458">
        <v>1802.448857371257</v>
      </c>
      <c r="O90" s="458">
        <v>1730.8450192058197</v>
      </c>
      <c r="P90" s="458">
        <v>1656.2188188320179</v>
      </c>
      <c r="Q90" s="458">
        <v>1580.5875855657075</v>
      </c>
      <c r="R90" s="458">
        <v>1500.9266009508469</v>
      </c>
      <c r="S90" s="458">
        <v>1428.3278591640444</v>
      </c>
      <c r="T90" s="458">
        <v>1363.7987341748062</v>
      </c>
      <c r="U90" s="458">
        <v>1290.1989344248907</v>
      </c>
      <c r="V90" s="458">
        <v>1219.6277220456941</v>
      </c>
      <c r="W90" s="458">
        <v>1146.0363803775579</v>
      </c>
      <c r="X90" s="458">
        <v>1067.4097639723441</v>
      </c>
      <c r="Y90" s="458">
        <v>984.75726536836657</v>
      </c>
      <c r="Z90" s="458">
        <v>907.15085820945785</v>
      </c>
      <c r="AA90" s="458">
        <v>840.63634328996886</v>
      </c>
      <c r="AB90" s="458">
        <v>785.21158272846617</v>
      </c>
      <c r="AC90" s="458">
        <v>745.91274228889881</v>
      </c>
      <c r="AD90" s="458">
        <v>745.91274228889881</v>
      </c>
      <c r="AE90" s="458">
        <v>719.71465807976961</v>
      </c>
      <c r="AF90" s="458">
        <v>570.60640459417959</v>
      </c>
      <c r="AG90" s="458">
        <v>217.16418624552571</v>
      </c>
      <c r="AH90" s="458">
        <v>95.433604846914434</v>
      </c>
      <c r="AI90" s="458">
        <v>57.230920419256371</v>
      </c>
      <c r="AJ90" s="458">
        <v>30.102209640499385</v>
      </c>
      <c r="AK90" s="458">
        <v>16.044422974417238</v>
      </c>
      <c r="AL90" s="458">
        <v>0</v>
      </c>
    </row>
    <row r="91" spans="1:38">
      <c r="A91" s="256">
        <v>12.5</v>
      </c>
      <c r="B91" s="458">
        <v>1639.0754311093124</v>
      </c>
      <c r="C91" s="458">
        <v>1700.5907587595589</v>
      </c>
      <c r="D91" s="458">
        <v>1764.1253155737052</v>
      </c>
      <c r="E91" s="458">
        <v>1831.6963194699567</v>
      </c>
      <c r="F91" s="458">
        <v>1935.5789582303112</v>
      </c>
      <c r="G91" s="458">
        <v>2065.6922251337533</v>
      </c>
      <c r="H91" s="458">
        <v>2189.7613499273516</v>
      </c>
      <c r="I91" s="458">
        <v>2246.2504573848078</v>
      </c>
      <c r="J91" s="458">
        <v>2194.8049615958985</v>
      </c>
      <c r="K91" s="458">
        <v>2059.6402596066764</v>
      </c>
      <c r="L91" s="458">
        <v>1940.6219490072456</v>
      </c>
      <c r="M91" s="458">
        <v>1860.9442481358299</v>
      </c>
      <c r="N91" s="458">
        <v>1796.3977172574425</v>
      </c>
      <c r="O91" s="458">
        <v>1725.8026055254718</v>
      </c>
      <c r="P91" s="458">
        <v>1657.2272589425841</v>
      </c>
      <c r="Q91" s="458">
        <v>1581.5959786041019</v>
      </c>
      <c r="R91" s="458">
        <v>1507.9850018626923</v>
      </c>
      <c r="S91" s="458">
        <v>1435.3859113303176</v>
      </c>
      <c r="T91" s="458">
        <v>1368.8399640508226</v>
      </c>
      <c r="U91" s="458">
        <v>1296.2480779996804</v>
      </c>
      <c r="V91" s="458">
        <v>1222.6521205445858</v>
      </c>
      <c r="W91" s="458">
        <v>1143.0121776447149</v>
      </c>
      <c r="X91" s="458">
        <v>1067.4097639723441</v>
      </c>
      <c r="Y91" s="458">
        <v>991.8127038077688</v>
      </c>
      <c r="Z91" s="458">
        <v>911.18220125834318</v>
      </c>
      <c r="AA91" s="458">
        <v>835.59757409714064</v>
      </c>
      <c r="AB91" s="458">
        <v>775.13476562306744</v>
      </c>
      <c r="AC91" s="458">
        <v>741.88220714112128</v>
      </c>
      <c r="AD91" s="458">
        <v>744.90510645760855</v>
      </c>
      <c r="AE91" s="458">
        <v>708.6311380440219</v>
      </c>
      <c r="AF91" s="458">
        <v>558.51813107578766</v>
      </c>
      <c r="AG91" s="458">
        <v>228.23481001690109</v>
      </c>
      <c r="AH91" s="458">
        <v>88.394889005535376</v>
      </c>
      <c r="AI91" s="458">
        <v>52.205871129025049</v>
      </c>
      <c r="AJ91" s="458">
        <v>31.106636592896205</v>
      </c>
      <c r="AK91" s="458">
        <v>15.040675804218308</v>
      </c>
      <c r="AL91" s="458">
        <v>0</v>
      </c>
    </row>
    <row r="92" spans="1:38">
      <c r="A92" s="256">
        <v>15</v>
      </c>
      <c r="B92" s="458">
        <v>1639.0754311093124</v>
      </c>
      <c r="C92" s="458">
        <v>1662.2694686834784</v>
      </c>
      <c r="D92" s="458">
        <v>1723.7856441719903</v>
      </c>
      <c r="E92" s="458">
        <v>1791.3551160479287</v>
      </c>
      <c r="F92" s="458">
        <v>1891.2012092550665</v>
      </c>
      <c r="G92" s="458">
        <v>2022.3202000823192</v>
      </c>
      <c r="H92" s="458">
        <v>2143.3606705495354</v>
      </c>
      <c r="I92" s="458">
        <v>2203.8834917594522</v>
      </c>
      <c r="J92" s="458">
        <v>2152.4389860530005</v>
      </c>
      <c r="K92" s="458">
        <v>2018.2856400391497</v>
      </c>
      <c r="L92" s="458">
        <v>1902.2955499130685</v>
      </c>
      <c r="M92" s="458">
        <v>1826.6536200966789</v>
      </c>
      <c r="N92" s="458">
        <v>1762.1083099403497</v>
      </c>
      <c r="O92" s="458">
        <v>1692.5230463933431</v>
      </c>
      <c r="P92" s="458">
        <v>1622.9406415574351</v>
      </c>
      <c r="Q92" s="458">
        <v>1553.3612178210465</v>
      </c>
      <c r="R92" s="458">
        <v>1480.7599244572896</v>
      </c>
      <c r="S92" s="458">
        <v>1413.2035792127422</v>
      </c>
      <c r="T92" s="458">
        <v>1347.6669240119957</v>
      </c>
      <c r="U92" s="458">
        <v>1278.1007324082996</v>
      </c>
      <c r="V92" s="458">
        <v>1211.5626960616064</v>
      </c>
      <c r="W92" s="458">
        <v>1136.9637961806482</v>
      </c>
      <c r="X92" s="458">
        <v>1059.3458158095118</v>
      </c>
      <c r="Y92" s="458">
        <v>988.78893831612163</v>
      </c>
      <c r="Z92" s="458">
        <v>908.15869229691498</v>
      </c>
      <c r="AA92" s="458">
        <v>833.58207490892198</v>
      </c>
      <c r="AB92" s="458">
        <v>770.09640604036883</v>
      </c>
      <c r="AC92" s="458">
        <v>734.82882334190344</v>
      </c>
      <c r="AD92" s="458">
        <v>735.83644547306255</v>
      </c>
      <c r="AE92" s="458">
        <v>716.69186286625541</v>
      </c>
      <c r="AF92" s="458">
        <v>595.7911233847426</v>
      </c>
      <c r="AG92" s="458">
        <v>251.38418306924891</v>
      </c>
      <c r="AH92" s="458">
        <v>97.444763521530547</v>
      </c>
      <c r="AI92" s="458">
        <v>53.210843750071625</v>
      </c>
      <c r="AJ92" s="458">
        <v>29.097816174642574</v>
      </c>
      <c r="AK92" s="458">
        <v>15.040675804218308</v>
      </c>
      <c r="AL92" s="458">
        <v>0</v>
      </c>
    </row>
    <row r="93" spans="1:38">
      <c r="A93" s="256">
        <v>17.5</v>
      </c>
      <c r="B93" s="458">
        <v>1639.0754311093124</v>
      </c>
      <c r="C93" s="458">
        <v>1675.3792854027276</v>
      </c>
      <c r="D93" s="458">
        <v>1733.8704744608951</v>
      </c>
      <c r="E93" s="458">
        <v>1802.448857371257</v>
      </c>
      <c r="F93" s="458">
        <v>1902.2955499130685</v>
      </c>
      <c r="G93" s="458">
        <v>2036.44122345151</v>
      </c>
      <c r="H93" s="458">
        <v>2160.5086319512475</v>
      </c>
      <c r="I93" s="458">
        <v>2223.0494001639518</v>
      </c>
      <c r="J93" s="458">
        <v>2169.5870195729431</v>
      </c>
      <c r="K93" s="458">
        <v>2032.4066353346391</v>
      </c>
      <c r="L93" s="458">
        <v>1922.4672437252057</v>
      </c>
      <c r="M93" s="458">
        <v>1844.8074026519096</v>
      </c>
      <c r="N93" s="458">
        <v>1778.2444193679287</v>
      </c>
      <c r="O93" s="458">
        <v>1709.6669808663319</v>
      </c>
      <c r="P93" s="458">
        <v>1643.1091533508616</v>
      </c>
      <c r="Q93" s="458">
        <v>1577.5624103083503</v>
      </c>
      <c r="R93" s="458">
        <v>1511.0100409375907</v>
      </c>
      <c r="S93" s="458">
        <v>1445.4689030985978</v>
      </c>
      <c r="T93" s="458">
        <v>1385.9802839602717</v>
      </c>
      <c r="U93" s="458">
        <v>1320.4449330105424</v>
      </c>
      <c r="V93" s="458">
        <v>1256.929154821795</v>
      </c>
      <c r="W93" s="458">
        <v>1180.3112302208708</v>
      </c>
      <c r="X93" s="458">
        <v>1100.6741884862965</v>
      </c>
      <c r="Y93" s="458">
        <v>1029.1065602168239</v>
      </c>
      <c r="Z93" s="458">
        <v>946.45720448724194</v>
      </c>
      <c r="AA93" s="458">
        <v>874.90076490654008</v>
      </c>
      <c r="AB93" s="458">
        <v>809.39646779127065</v>
      </c>
      <c r="AC93" s="458">
        <v>765.05807938825171</v>
      </c>
      <c r="AD93" s="458">
        <v>770.09640604036883</v>
      </c>
      <c r="AE93" s="458">
        <v>760.01978588315012</v>
      </c>
      <c r="AF93" s="458">
        <v>642.13375404750673</v>
      </c>
      <c r="AG93" s="458">
        <v>266.48276126055515</v>
      </c>
      <c r="AH93" s="458">
        <v>98.450358463414005</v>
      </c>
      <c r="AI93" s="458">
        <v>53.210843750071625</v>
      </c>
      <c r="AJ93" s="458">
        <v>30.102209640499385</v>
      </c>
      <c r="AK93" s="458">
        <v>17.048232921663399</v>
      </c>
      <c r="AL93" s="458">
        <v>0</v>
      </c>
    </row>
    <row r="94" spans="1:38">
      <c r="A94" s="256">
        <v>20</v>
      </c>
      <c r="B94" s="458">
        <v>1639.0754311093124</v>
      </c>
      <c r="C94" s="458">
        <v>1676.3877370977445</v>
      </c>
      <c r="D94" s="458">
        <v>1733.8704744608951</v>
      </c>
      <c r="E94" s="458">
        <v>1806.4829620594148</v>
      </c>
      <c r="F94" s="458">
        <v>1909.3556185560697</v>
      </c>
      <c r="G94" s="458">
        <v>2040.4758195537197</v>
      </c>
      <c r="H94" s="458">
        <v>2166.5608861412375</v>
      </c>
      <c r="I94" s="458">
        <v>2228.0930877648238</v>
      </c>
      <c r="J94" s="458">
        <v>2174.6305846598557</v>
      </c>
      <c r="K94" s="458">
        <v>2031.3979895549858</v>
      </c>
      <c r="L94" s="458">
        <v>1929.5273866272523</v>
      </c>
      <c r="M94" s="458">
        <v>1853.8843609643134</v>
      </c>
      <c r="N94" s="458">
        <v>1787.3210452883925</v>
      </c>
      <c r="O94" s="458">
        <v>1721.768685176148</v>
      </c>
      <c r="P94" s="458">
        <v>1662.2694686834784</v>
      </c>
      <c r="Q94" s="458">
        <v>1601.7639737125119</v>
      </c>
      <c r="R94" s="458">
        <v>1542.2691301314956</v>
      </c>
      <c r="S94" s="458">
        <v>1481.7682517963594</v>
      </c>
      <c r="T94" s="458">
        <v>1422.2781278895166</v>
      </c>
      <c r="U94" s="458">
        <v>1358.757522914859</v>
      </c>
      <c r="V94" s="458">
        <v>1250.8801978283477</v>
      </c>
      <c r="W94" s="458">
        <v>1219.6277220456941</v>
      </c>
      <c r="X94" s="458">
        <v>1137.9718575303903</v>
      </c>
      <c r="Y94" s="458">
        <v>1068.4177617813787</v>
      </c>
      <c r="Z94" s="458">
        <v>993.82855258696566</v>
      </c>
      <c r="AA94" s="458">
        <v>923.27633700149374</v>
      </c>
      <c r="AB94" s="458">
        <v>851.72174146906048</v>
      </c>
      <c r="AC94" s="458">
        <v>806.37331722858721</v>
      </c>
      <c r="AD94" s="458">
        <v>833.58207490892198</v>
      </c>
      <c r="AE94" s="458">
        <v>832.57432713971048</v>
      </c>
      <c r="AF94" s="458">
        <v>696.54022288955241</v>
      </c>
      <c r="AG94" s="458">
        <v>256.41694440954058</v>
      </c>
      <c r="AH94" s="458">
        <v>101.46720444534975</v>
      </c>
      <c r="AI94" s="458">
        <v>53.210843750071625</v>
      </c>
      <c r="AJ94" s="458">
        <v>31.106636592896205</v>
      </c>
      <c r="AK94" s="458">
        <v>17.048232921663399</v>
      </c>
      <c r="AL94" s="458">
        <v>0</v>
      </c>
    </row>
    <row r="95" spans="1:38">
      <c r="A95" s="256">
        <v>22.5</v>
      </c>
      <c r="B95" s="458">
        <v>1639.0754311093124</v>
      </c>
      <c r="C95" s="458">
        <v>1663.2779124666752</v>
      </c>
      <c r="D95" s="458">
        <v>1723.7856441719903</v>
      </c>
      <c r="E95" s="458">
        <v>1794.3806750745186</v>
      </c>
      <c r="F95" s="458">
        <v>1897.2526597600297</v>
      </c>
      <c r="G95" s="458">
        <v>2029.3806994968827</v>
      </c>
      <c r="H95" s="458">
        <v>2156.4738052312582</v>
      </c>
      <c r="I95" s="458">
        <v>2223.0494001639518</v>
      </c>
      <c r="J95" s="458">
        <v>2161.5173398079901</v>
      </c>
      <c r="K95" s="458">
        <v>2025.346125392472</v>
      </c>
      <c r="L95" s="458">
        <v>1931.544575057809</v>
      </c>
      <c r="M95" s="458">
        <v>1857.9185789229516</v>
      </c>
      <c r="N95" s="458">
        <v>1798.4147617028943</v>
      </c>
      <c r="O95" s="458">
        <v>1737.9044230032487</v>
      </c>
      <c r="P95" s="458">
        <v>1685.4638295811908</v>
      </c>
      <c r="Q95" s="458">
        <v>1633.024866348906</v>
      </c>
      <c r="R95" s="458">
        <v>1576.5540198432063</v>
      </c>
      <c r="S95" s="458">
        <v>1520.0851944146068</v>
      </c>
      <c r="T95" s="458">
        <v>1460.593522346878</v>
      </c>
      <c r="U95" s="458">
        <v>1397.0711922049652</v>
      </c>
      <c r="V95" s="458">
        <v>1335.5681928604727</v>
      </c>
      <c r="W95" s="458">
        <v>1260.9618089825374</v>
      </c>
      <c r="X95" s="458">
        <v>1179.3031320662135</v>
      </c>
      <c r="Y95" s="458">
        <v>1109.7464798657393</v>
      </c>
      <c r="Z95" s="458">
        <v>1041.2021573717921</v>
      </c>
      <c r="AA95" s="458">
        <v>959.55968574044186</v>
      </c>
      <c r="AB95" s="458">
        <v>900.09605098701365</v>
      </c>
      <c r="AC95" s="458">
        <v>872.88517306050676</v>
      </c>
      <c r="AD95" s="458">
        <v>948.4729591018255</v>
      </c>
      <c r="AE95" s="458">
        <v>965.60704521228104</v>
      </c>
      <c r="AF95" s="458">
        <v>748.93565793445475</v>
      </c>
      <c r="AG95" s="458">
        <v>256.41694440954058</v>
      </c>
      <c r="AH95" s="458">
        <v>104.48414005107793</v>
      </c>
      <c r="AI95" s="458">
        <v>53.210843750071625</v>
      </c>
      <c r="AJ95" s="458">
        <v>32.111095952304076</v>
      </c>
      <c r="AK95" s="458">
        <v>18.052101952375242</v>
      </c>
      <c r="AL95" s="458">
        <v>0</v>
      </c>
    </row>
    <row r="96" spans="1:38">
      <c r="A96" s="256">
        <v>25</v>
      </c>
      <c r="B96" s="458">
        <v>1639.0754311093124</v>
      </c>
      <c r="C96" s="458">
        <v>1690.5061242974168</v>
      </c>
      <c r="D96" s="458">
        <v>1757.065805953526</v>
      </c>
      <c r="E96" s="458">
        <v>1828.6706981792865</v>
      </c>
      <c r="F96" s="458">
        <v>1931.544575057809</v>
      </c>
      <c r="G96" s="458">
        <v>2068.7182145429474</v>
      </c>
      <c r="H96" s="458">
        <v>2197.8311341564358</v>
      </c>
      <c r="I96" s="458">
        <v>2265.4167288128779</v>
      </c>
      <c r="J96" s="458">
        <v>2199.8485848430059</v>
      </c>
      <c r="K96" s="458">
        <v>2068.7182145429474</v>
      </c>
      <c r="L96" s="458">
        <v>1980.9663437085635</v>
      </c>
      <c r="M96" s="458">
        <v>1914.3985407022963</v>
      </c>
      <c r="N96" s="458">
        <v>1858.927134780701</v>
      </c>
      <c r="O96" s="458">
        <v>1805.4744350428705</v>
      </c>
      <c r="P96" s="458">
        <v>1751.0148202558562</v>
      </c>
      <c r="Q96" s="458">
        <v>1701.5992254975022</v>
      </c>
      <c r="R96" s="458">
        <v>1644.1175854579226</v>
      </c>
      <c r="S96" s="458">
        <v>1585.6295571764856</v>
      </c>
      <c r="T96" s="458">
        <v>1527.143684556321</v>
      </c>
      <c r="U96" s="458">
        <v>1464.6267806383148</v>
      </c>
      <c r="V96" s="458">
        <v>1404.1290887478256</v>
      </c>
      <c r="W96" s="458">
        <v>1328.5106501890004</v>
      </c>
      <c r="X96" s="458">
        <v>1244.8312700569572</v>
      </c>
      <c r="Y96" s="458">
        <v>1167.2060215705862</v>
      </c>
      <c r="Z96" s="458">
        <v>1099.6661607109011</v>
      </c>
      <c r="AA96" s="458">
        <v>1026.0826830543308</v>
      </c>
      <c r="AB96" s="458">
        <v>969.63863922794894</v>
      </c>
      <c r="AC96" s="458">
        <v>986.77309978526648</v>
      </c>
      <c r="AD96" s="458">
        <v>1088.5779162930164</v>
      </c>
      <c r="AE96" s="458">
        <v>1112.770593487423</v>
      </c>
      <c r="AF96" s="458">
        <v>833.58207490892198</v>
      </c>
      <c r="AG96" s="458">
        <v>260.44322462984479</v>
      </c>
      <c r="AH96" s="458">
        <v>108.50685582932681</v>
      </c>
      <c r="AI96" s="458">
        <v>57.230920419256371</v>
      </c>
      <c r="AJ96" s="458">
        <v>32.111095952304076</v>
      </c>
      <c r="AK96" s="458">
        <v>19.056026783849234</v>
      </c>
      <c r="AL96" s="458">
        <v>0</v>
      </c>
    </row>
    <row r="97" spans="1:74">
      <c r="A97" s="256">
        <v>27.5</v>
      </c>
      <c r="B97" s="458">
        <v>1639.0754311093124</v>
      </c>
      <c r="C97" s="458">
        <v>1671.3454846903555</v>
      </c>
      <c r="D97" s="458">
        <v>1732.8619887894267</v>
      </c>
      <c r="E97" s="458">
        <v>1804.465908589119</v>
      </c>
      <c r="F97" s="458">
        <v>1902.2955499130685</v>
      </c>
      <c r="G97" s="458">
        <v>2036.44122345151</v>
      </c>
      <c r="H97" s="458">
        <v>2164.5434661989088</v>
      </c>
      <c r="I97" s="458">
        <v>2221.0319283230428</v>
      </c>
      <c r="J97" s="458">
        <v>2161.5173398079901</v>
      </c>
      <c r="K97" s="458">
        <v>2039.4671697804051</v>
      </c>
      <c r="L97" s="458">
        <v>1957.7682153740088</v>
      </c>
      <c r="M97" s="458">
        <v>1903.3041295474241</v>
      </c>
      <c r="N97" s="458">
        <v>1854.8929146325258</v>
      </c>
      <c r="O97" s="458">
        <v>1804.465908589119</v>
      </c>
      <c r="P97" s="458">
        <v>1753.031813170915</v>
      </c>
      <c r="Q97" s="458">
        <v>1701.5992254975022</v>
      </c>
      <c r="R97" s="458">
        <v>1647.1428854850678</v>
      </c>
      <c r="S97" s="458">
        <v>1593.6967450469183</v>
      </c>
      <c r="T97" s="458">
        <v>1539.2440291144057</v>
      </c>
      <c r="U97" s="458">
        <v>1479.7515978041567</v>
      </c>
      <c r="V97" s="458">
        <v>1424.2947021300658</v>
      </c>
      <c r="W97" s="458">
        <v>1351.6998585572758</v>
      </c>
      <c r="X97" s="458">
        <v>1266.0026447966725</v>
      </c>
      <c r="Y97" s="458">
        <v>1186.3598371864221</v>
      </c>
      <c r="Z97" s="458">
        <v>1128.8993375929786</v>
      </c>
      <c r="AA97" s="458">
        <v>1062.3697892092532</v>
      </c>
      <c r="AB97" s="458">
        <v>996.85233341219282</v>
      </c>
      <c r="AC97" s="458">
        <v>1002.8999225239919</v>
      </c>
      <c r="AD97" s="458">
        <v>1102.6902468030191</v>
      </c>
      <c r="AE97" s="458">
        <v>1139.9879829053571</v>
      </c>
      <c r="AF97" s="458">
        <v>800.32705011374333</v>
      </c>
      <c r="AG97" s="458">
        <v>235.28003346324601</v>
      </c>
      <c r="AH97" s="458">
        <v>105.48980471856567</v>
      </c>
      <c r="AI97" s="458">
        <v>57.230920419256371</v>
      </c>
      <c r="AJ97" s="458">
        <v>34.120107905260866</v>
      </c>
      <c r="AK97" s="458">
        <v>19.056026783849234</v>
      </c>
      <c r="AL97" s="458">
        <v>0</v>
      </c>
    </row>
    <row r="98" spans="1:74">
      <c r="A98" s="253">
        <v>30</v>
      </c>
      <c r="B98" s="458">
        <v>1639.0754311093124</v>
      </c>
      <c r="C98" s="458">
        <v>1692.5230463933431</v>
      </c>
      <c r="D98" s="458">
        <v>1699.5822926190442</v>
      </c>
      <c r="E98" s="458">
        <v>1825.6450818896419</v>
      </c>
      <c r="F98" s="458">
        <v>1923.4758339847333</v>
      </c>
      <c r="G98" s="458">
        <v>2059.6402596066764</v>
      </c>
      <c r="H98" s="458">
        <v>2185.7264689469625</v>
      </c>
      <c r="I98" s="458">
        <v>2233.136786771614</v>
      </c>
      <c r="J98" s="458">
        <v>2179.6741614325315</v>
      </c>
      <c r="K98" s="458">
        <v>2054.5969685690998</v>
      </c>
      <c r="L98" s="458">
        <v>1980.9663437085635</v>
      </c>
      <c r="M98" s="458">
        <v>1938.6047511235406</v>
      </c>
      <c r="N98" s="458">
        <v>1898.2612367205277</v>
      </c>
      <c r="O98" s="458">
        <v>1849.850151775712</v>
      </c>
      <c r="P98" s="458">
        <v>1798.4147617028943</v>
      </c>
      <c r="Q98" s="458">
        <v>1747.9893352360714</v>
      </c>
      <c r="R98" s="458">
        <v>1696.5568977856435</v>
      </c>
      <c r="S98" s="458">
        <v>1648.1513200615109</v>
      </c>
      <c r="T98" s="458">
        <v>1597.7303542931845</v>
      </c>
      <c r="U98" s="458">
        <v>1543.2774984550331</v>
      </c>
      <c r="V98" s="458">
        <v>1488.826562337018</v>
      </c>
      <c r="W98" s="458">
        <v>1414.2118595312106</v>
      </c>
      <c r="X98" s="458">
        <v>1329.5188682821172</v>
      </c>
      <c r="Y98" s="458">
        <v>1251.8883553017529</v>
      </c>
      <c r="Z98" s="458">
        <v>1191.4003665316188</v>
      </c>
      <c r="AA98" s="458">
        <v>1080.5138093389564</v>
      </c>
      <c r="AB98" s="458">
        <v>1050.2739474499635</v>
      </c>
      <c r="AC98" s="458">
        <v>1012.9793185616809</v>
      </c>
      <c r="AD98" s="458">
        <v>1073.4577650593887</v>
      </c>
      <c r="AE98" s="458">
        <v>1073.4577650593887</v>
      </c>
      <c r="AF98" s="458">
        <v>714.67667312976948</v>
      </c>
      <c r="AG98" s="458">
        <v>210.11953566284186</v>
      </c>
      <c r="AH98" s="458">
        <v>108.50685582932681</v>
      </c>
      <c r="AI98" s="458">
        <v>59.241065852707941</v>
      </c>
      <c r="AJ98" s="458">
        <v>35.124658653290489</v>
      </c>
      <c r="AK98" s="458">
        <v>20.060004479273225</v>
      </c>
      <c r="AL98" s="458">
        <v>0</v>
      </c>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c r="BV98" s="253"/>
    </row>
    <row r="99" spans="1:74">
      <c r="A99" s="253">
        <v>32.5</v>
      </c>
      <c r="B99" s="458">
        <v>1639.0754311093124</v>
      </c>
      <c r="C99" s="458">
        <v>1708.6585093616097</v>
      </c>
      <c r="D99" s="458">
        <v>1772.1933611192419</v>
      </c>
      <c r="E99" s="458">
        <v>1843.7988544784041</v>
      </c>
      <c r="F99" s="458">
        <v>1941.6305487347479</v>
      </c>
      <c r="G99" s="458">
        <v>2074.770206620321</v>
      </c>
      <c r="H99" s="458">
        <v>2194.8049615958985</v>
      </c>
      <c r="I99" s="458">
        <v>2238.1804971586125</v>
      </c>
      <c r="J99" s="458">
        <v>2169.5870195729431</v>
      </c>
      <c r="K99" s="458">
        <v>2060.6489192955755</v>
      </c>
      <c r="L99" s="458">
        <v>2004.1647434430383</v>
      </c>
      <c r="M99" s="458">
        <v>1972.8973985606769</v>
      </c>
      <c r="N99" s="458">
        <v>1940.6219490072456</v>
      </c>
      <c r="O99" s="458">
        <v>1894.226932093404</v>
      </c>
      <c r="P99" s="458">
        <v>1843.7988544784041</v>
      </c>
      <c r="Q99" s="458">
        <v>1794.3806750745186</v>
      </c>
      <c r="R99" s="458">
        <v>1751.0148202558562</v>
      </c>
      <c r="S99" s="458">
        <v>1703.6161607642787</v>
      </c>
      <c r="T99" s="458">
        <v>1657.2272589425841</v>
      </c>
      <c r="U99" s="458">
        <v>1608.8228320984331</v>
      </c>
      <c r="V99" s="458">
        <v>1558.4031020534044</v>
      </c>
      <c r="W99" s="458">
        <v>1486.809898764471</v>
      </c>
      <c r="X99" s="458">
        <v>1402.1125432541658</v>
      </c>
      <c r="Y99" s="458">
        <v>1322.4613577025991</v>
      </c>
      <c r="Z99" s="458">
        <v>1255.92099329955</v>
      </c>
      <c r="AA99" s="458">
        <v>1189.3841522320038</v>
      </c>
      <c r="AB99" s="458">
        <v>1089.5859338675427</v>
      </c>
      <c r="AC99" s="458">
        <v>1018.0190542156654</v>
      </c>
      <c r="AD99" s="458">
        <v>1012.9793185616809</v>
      </c>
      <c r="AE99" s="458">
        <v>962.58336073208568</v>
      </c>
      <c r="AF99" s="458">
        <v>590.7540930733503</v>
      </c>
      <c r="AG99" s="458">
        <v>199.04985036997184</v>
      </c>
      <c r="AH99" s="458">
        <v>112.5297206338733</v>
      </c>
      <c r="AI99" s="458">
        <v>63.261558950597731</v>
      </c>
      <c r="AJ99" s="458">
        <v>36.12923810708449</v>
      </c>
      <c r="AK99" s="458">
        <v>21.064032395764698</v>
      </c>
      <c r="AL99" s="458">
        <v>0</v>
      </c>
    </row>
    <row r="100" spans="1:74">
      <c r="A100" s="253">
        <v>35</v>
      </c>
      <c r="B100" s="458">
        <v>1639.0754311093124</v>
      </c>
      <c r="C100" s="458">
        <v>1708.6585093616097</v>
      </c>
      <c r="D100" s="458">
        <v>1770.1763462862782</v>
      </c>
      <c r="E100" s="458">
        <v>1837.7475770214191</v>
      </c>
      <c r="F100" s="458">
        <v>1932.5531700624222</v>
      </c>
      <c r="G100" s="458">
        <v>2064.6835629810971</v>
      </c>
      <c r="H100" s="458">
        <v>2176.648013968148</v>
      </c>
      <c r="I100" s="458">
        <v>2208.9271357812904</v>
      </c>
      <c r="J100" s="458">
        <v>2141.3432723152087</v>
      </c>
      <c r="K100" s="458">
        <v>2041.4844698251366</v>
      </c>
      <c r="L100" s="458">
        <v>2006.1820083163216</v>
      </c>
      <c r="M100" s="458">
        <v>1980.9663437085635</v>
      </c>
      <c r="N100" s="458">
        <v>1957.7682153740088</v>
      </c>
      <c r="O100" s="458">
        <v>1920.4500647922634</v>
      </c>
      <c r="P100" s="458">
        <v>1876.0726677583752</v>
      </c>
      <c r="Q100" s="458">
        <v>1831.6963194699567</v>
      </c>
      <c r="R100" s="458">
        <v>1790.3465975064146</v>
      </c>
      <c r="S100" s="458">
        <v>1747.9893352360714</v>
      </c>
      <c r="T100" s="458">
        <v>1708.6585093616097</v>
      </c>
      <c r="U100" s="458">
        <v>1671.3454846903555</v>
      </c>
      <c r="V100" s="458">
        <v>1628.9911689455628</v>
      </c>
      <c r="W100" s="458">
        <v>1562.436621174744</v>
      </c>
      <c r="X100" s="458">
        <v>1479.7515978041567</v>
      </c>
      <c r="Y100" s="458">
        <v>1401.1042715935748</v>
      </c>
      <c r="Z100" s="458">
        <v>1331.5353067591789</v>
      </c>
      <c r="AA100" s="458">
        <v>1254.912832585775</v>
      </c>
      <c r="AB100" s="458">
        <v>1131.9235028409682</v>
      </c>
      <c r="AC100" s="458">
        <v>1023.0588147943211</v>
      </c>
      <c r="AD100" s="458">
        <v>966.61494214244817</v>
      </c>
      <c r="AE100" s="458">
        <v>873.8929684029963</v>
      </c>
      <c r="AF100" s="458">
        <v>509.16045669356748</v>
      </c>
      <c r="AG100" s="458">
        <v>195.02466099770112</v>
      </c>
      <c r="AH100" s="458">
        <v>115.54696382165466</v>
      </c>
      <c r="AI100" s="458">
        <v>66.277097278608665</v>
      </c>
      <c r="AJ100" s="458">
        <v>37.13384546983891</v>
      </c>
      <c r="AK100" s="458">
        <v>22.068108142325048</v>
      </c>
      <c r="AL100" s="458">
        <v>0</v>
      </c>
    </row>
    <row r="101" spans="1:74">
      <c r="A101" s="253">
        <v>37.5</v>
      </c>
      <c r="B101" s="458">
        <v>1639.0754311093124</v>
      </c>
      <c r="C101" s="458">
        <v>1713.7008728243975</v>
      </c>
      <c r="D101" s="458">
        <v>1773.2018693958976</v>
      </c>
      <c r="E101" s="458">
        <v>1835.7304889559762</v>
      </c>
      <c r="F101" s="458">
        <v>1930.5359805793269</v>
      </c>
      <c r="G101" s="458">
        <v>2058.6316004112473</v>
      </c>
      <c r="H101" s="458">
        <v>2156.4738052312582</v>
      </c>
      <c r="I101" s="458">
        <v>2170.5957316541662</v>
      </c>
      <c r="J101" s="458">
        <v>2123.1867738641477</v>
      </c>
      <c r="K101" s="458">
        <v>2046.5277286451053</v>
      </c>
      <c r="L101" s="458">
        <v>2024.3374831202773</v>
      </c>
      <c r="M101" s="458">
        <v>2007.1906415129854</v>
      </c>
      <c r="N101" s="458">
        <v>1992.0611968716976</v>
      </c>
      <c r="O101" s="458">
        <v>1961.8026528406551</v>
      </c>
      <c r="P101" s="458">
        <v>1925.4930160885128</v>
      </c>
      <c r="Q101" s="458">
        <v>1888.1754912527256</v>
      </c>
      <c r="R101" s="458">
        <v>1849.850151775712</v>
      </c>
      <c r="S101" s="458">
        <v>1814.5511984147977</v>
      </c>
      <c r="T101" s="458">
        <v>1786.3125290189562</v>
      </c>
      <c r="U101" s="458">
        <v>1761.0998079884325</v>
      </c>
      <c r="V101" s="458">
        <v>1733.8704744608951</v>
      </c>
      <c r="W101" s="458">
        <v>1666.3032474796319</v>
      </c>
      <c r="X101" s="458">
        <v>1583.6127666073498</v>
      </c>
      <c r="Y101" s="458">
        <v>1502.9432835487548</v>
      </c>
      <c r="Z101" s="458">
        <v>1418.2449879814724</v>
      </c>
      <c r="AA101" s="458">
        <v>1333.5517482868315</v>
      </c>
      <c r="AB101" s="458">
        <v>1199.4652577592099</v>
      </c>
      <c r="AC101" s="458">
        <v>1048.2579873104198</v>
      </c>
      <c r="AD101" s="458">
        <v>947.465081258998</v>
      </c>
      <c r="AE101" s="458">
        <v>827.53560660155279</v>
      </c>
      <c r="AF101" s="458">
        <v>422.54458421059621</v>
      </c>
      <c r="AG101" s="458">
        <v>194.01837655620983</v>
      </c>
      <c r="AH101" s="458">
        <v>119.57007684445347</v>
      </c>
      <c r="AI101" s="458">
        <v>69.292772726876819</v>
      </c>
      <c r="AJ101" s="458">
        <v>39.143140946941287</v>
      </c>
      <c r="AK101" s="458">
        <v>22.068108142325048</v>
      </c>
      <c r="AL101" s="458">
        <v>0</v>
      </c>
    </row>
    <row r="102" spans="1:74">
      <c r="A102" s="253">
        <v>40</v>
      </c>
      <c r="B102" s="458">
        <v>1639.0754311093124</v>
      </c>
      <c r="C102" s="458">
        <v>1689.497664150761</v>
      </c>
      <c r="D102" s="458">
        <v>1748.9978296618476</v>
      </c>
      <c r="E102" s="458">
        <v>1812.5341359598203</v>
      </c>
      <c r="F102" s="458">
        <v>1900.2783922472568</v>
      </c>
      <c r="G102" s="458">
        <v>2019.2942792952235</v>
      </c>
      <c r="H102" s="458">
        <v>2100.9957087583844</v>
      </c>
      <c r="I102" s="458">
        <v>2103.0130686747621</v>
      </c>
      <c r="J102" s="458">
        <v>2059.6402596066764</v>
      </c>
      <c r="K102" s="458">
        <v>2020.3029190546104</v>
      </c>
      <c r="L102" s="458">
        <v>2009.2079094250844</v>
      </c>
      <c r="M102" s="458">
        <v>1999.1215901386311</v>
      </c>
      <c r="N102" s="458">
        <v>2016.2683630379474</v>
      </c>
      <c r="O102" s="458">
        <v>1973.9060149039763</v>
      </c>
      <c r="P102" s="458">
        <v>1950.7079698029713</v>
      </c>
      <c r="Q102" s="458">
        <v>1918.4328879759823</v>
      </c>
      <c r="R102" s="458">
        <v>1888.1754912527256</v>
      </c>
      <c r="S102" s="458">
        <v>1866.9956012970247</v>
      </c>
      <c r="T102" s="458">
        <v>1854.8929146325258</v>
      </c>
      <c r="U102" s="458">
        <v>1858.927134780701</v>
      </c>
      <c r="V102" s="458">
        <v>1841.7817597850521</v>
      </c>
      <c r="W102" s="458">
        <v>1766.1423235108944</v>
      </c>
      <c r="X102" s="458">
        <v>1686.4722873203068</v>
      </c>
      <c r="Y102" s="458">
        <v>1595.7135483968173</v>
      </c>
      <c r="Z102" s="458">
        <v>1489.834895146864</v>
      </c>
      <c r="AA102" s="458">
        <v>1391.0215949408339</v>
      </c>
      <c r="AB102" s="458">
        <v>1257.937317151861</v>
      </c>
      <c r="AC102" s="458">
        <v>1074.4657685553254</v>
      </c>
      <c r="AD102" s="458">
        <v>933.35490444308982</v>
      </c>
      <c r="AE102" s="458">
        <v>792.26543167088664</v>
      </c>
      <c r="AF102" s="458">
        <v>350.04253730445583</v>
      </c>
      <c r="AG102" s="458">
        <v>199.04985036997184</v>
      </c>
      <c r="AH102" s="458">
        <v>120.57587641098782</v>
      </c>
      <c r="AI102" s="458">
        <v>71.303296239406109</v>
      </c>
      <c r="AJ102" s="458">
        <v>39.143140946941287</v>
      </c>
      <c r="AK102" s="458">
        <v>23.072229545451361</v>
      </c>
      <c r="AL102" s="458">
        <v>0</v>
      </c>
    </row>
    <row r="103" spans="1:74">
      <c r="A103" s="253">
        <v>42.5</v>
      </c>
      <c r="B103" s="458">
        <v>1639.0754311093124</v>
      </c>
      <c r="C103" s="458">
        <v>1703.6161607642787</v>
      </c>
      <c r="D103" s="458">
        <v>1762.1083099403497</v>
      </c>
      <c r="E103" s="458">
        <v>1826.6536200966789</v>
      </c>
      <c r="F103" s="458">
        <v>1911.3727858198192</v>
      </c>
      <c r="G103" s="458">
        <v>2021.3115593170608</v>
      </c>
      <c r="H103" s="458">
        <v>2078.8048778060565</v>
      </c>
      <c r="I103" s="458">
        <v>2081.8308863299858</v>
      </c>
      <c r="J103" s="458">
        <v>2055.6056257882178</v>
      </c>
      <c r="K103" s="458">
        <v>2034.4239283939207</v>
      </c>
      <c r="L103" s="458">
        <v>2038.4585205054343</v>
      </c>
      <c r="M103" s="458">
        <v>2037.4498717290523</v>
      </c>
      <c r="N103" s="458">
        <v>2036.44122345151</v>
      </c>
      <c r="O103" s="458">
        <v>2026.3547681664795</v>
      </c>
      <c r="P103" s="458">
        <v>2015.2597252933201</v>
      </c>
      <c r="Q103" s="458">
        <v>1997.1043323737529</v>
      </c>
      <c r="R103" s="458">
        <v>1978.9491043381777</v>
      </c>
      <c r="S103" s="458">
        <v>1975.9232491349032</v>
      </c>
      <c r="T103" s="458">
        <v>2001.1388499370387</v>
      </c>
      <c r="U103" s="458">
        <v>2047.5363818999649</v>
      </c>
      <c r="V103" s="458">
        <v>2024.3374831202773</v>
      </c>
      <c r="W103" s="458">
        <v>1933.5617655928907</v>
      </c>
      <c r="X103" s="458">
        <v>1845.8159513762348</v>
      </c>
      <c r="Y103" s="458">
        <v>1740.9298905498288</v>
      </c>
      <c r="Z103" s="458">
        <v>1603.7807872290784</v>
      </c>
      <c r="AA103" s="458">
        <v>1474.7099748438977</v>
      </c>
      <c r="AB103" s="458">
        <v>1346.6586922581143</v>
      </c>
      <c r="AC103" s="458">
        <v>1145.0283119130809</v>
      </c>
      <c r="AD103" s="458">
        <v>960.56757634820201</v>
      </c>
      <c r="AE103" s="458">
        <v>767.07340608364041</v>
      </c>
      <c r="AF103" s="458">
        <v>337.96024530447613</v>
      </c>
      <c r="AG103" s="458">
        <v>219.17698581717505</v>
      </c>
      <c r="AH103" s="458">
        <v>127.61670426943685</v>
      </c>
      <c r="AI103" s="458">
        <v>75.324511642000047</v>
      </c>
      <c r="AJ103" s="458">
        <v>41.152539512670401</v>
      </c>
      <c r="AK103" s="458">
        <v>24.076394620737908</v>
      </c>
      <c r="AL103" s="458">
        <v>0</v>
      </c>
    </row>
    <row r="104" spans="1:74">
      <c r="A104" s="253">
        <v>45</v>
      </c>
      <c r="B104" s="458">
        <v>1639.0754311093124</v>
      </c>
      <c r="C104" s="458">
        <v>1703.6161607642787</v>
      </c>
      <c r="D104" s="458">
        <v>1761.0998079884325</v>
      </c>
      <c r="E104" s="458">
        <v>1820.602399209437</v>
      </c>
      <c r="F104" s="458">
        <v>1895.2355074461827</v>
      </c>
      <c r="G104" s="458">
        <v>1990.0439462403338</v>
      </c>
      <c r="H104" s="458">
        <v>2122.1780840415504</v>
      </c>
      <c r="I104" s="458">
        <v>2030.3893442756496</v>
      </c>
      <c r="J104" s="458">
        <v>2026.3547681664795</v>
      </c>
      <c r="K104" s="458">
        <v>2022.3202000823192</v>
      </c>
      <c r="L104" s="458">
        <v>2033.4152816143667</v>
      </c>
      <c r="M104" s="458">
        <v>2041.4844698251366</v>
      </c>
      <c r="N104" s="458">
        <v>2047.5363818999649</v>
      </c>
      <c r="O104" s="458">
        <v>2048.5450356512083</v>
      </c>
      <c r="P104" s="458">
        <v>2044.5104236255195</v>
      </c>
      <c r="Q104" s="458">
        <v>2039.4671697804051</v>
      </c>
      <c r="R104" s="458">
        <v>2042.493120594404</v>
      </c>
      <c r="S104" s="458">
        <v>2067.7095509149171</v>
      </c>
      <c r="T104" s="458">
        <v>2142.3519711951417</v>
      </c>
      <c r="U104" s="458">
        <v>2235.1542695622238</v>
      </c>
      <c r="V104" s="458">
        <v>2187.7439085078886</v>
      </c>
      <c r="W104" s="458">
        <v>2077.7962092756316</v>
      </c>
      <c r="X104" s="458">
        <v>1985.0008286036355</v>
      </c>
      <c r="Y104" s="458">
        <v>1845.8159513762348</v>
      </c>
      <c r="Z104" s="458">
        <v>1690.5061242974168</v>
      </c>
      <c r="AA104" s="458">
        <v>1529.1604020182688</v>
      </c>
      <c r="AB104" s="458">
        <v>1382.9555061606618</v>
      </c>
      <c r="AC104" s="458">
        <v>1146.0363803775579</v>
      </c>
      <c r="AD104" s="458">
        <v>991.8127038077688</v>
      </c>
      <c r="AE104" s="458">
        <v>715.68426728943632</v>
      </c>
      <c r="AF104" s="458">
        <v>366.15290577694071</v>
      </c>
      <c r="AG104" s="458">
        <v>247.35804637556123</v>
      </c>
      <c r="AH104" s="458">
        <v>141.69950455700601</v>
      </c>
      <c r="AI104" s="458">
        <v>78.340564620239888</v>
      </c>
      <c r="AJ104" s="458">
        <v>42.157275863478645</v>
      </c>
      <c r="AK104" s="458">
        <v>24.076394620737908</v>
      </c>
      <c r="AL104" s="458">
        <v>0</v>
      </c>
    </row>
    <row r="105" spans="1:74">
      <c r="A105" s="253">
        <v>47.5</v>
      </c>
      <c r="B105" s="458">
        <v>1639.0754311093124</v>
      </c>
      <c r="C105" s="458">
        <v>1680.421549934586</v>
      </c>
      <c r="D105" s="458">
        <v>1736.8959349898671</v>
      </c>
      <c r="E105" s="458">
        <v>1792.363635156662</v>
      </c>
      <c r="F105" s="458">
        <v>1859.9356911850903</v>
      </c>
      <c r="G105" s="458">
        <v>1937.5961529678818</v>
      </c>
      <c r="H105" s="458">
        <v>1965.8370985958388</v>
      </c>
      <c r="I105" s="458">
        <v>1971.8887827325018</v>
      </c>
      <c r="J105" s="458">
        <v>1985.0008286036355</v>
      </c>
      <c r="K105" s="458">
        <v>1993.0698229527777</v>
      </c>
      <c r="L105" s="458">
        <v>2017.2770012866408</v>
      </c>
      <c r="M105" s="458">
        <v>2029.3806994968827</v>
      </c>
      <c r="N105" s="458">
        <v>2042.493120594404</v>
      </c>
      <c r="O105" s="458">
        <v>2054.5969685690998</v>
      </c>
      <c r="P105" s="458">
        <v>2060.6489192955755</v>
      </c>
      <c r="Q105" s="458">
        <v>2069.7268786622876</v>
      </c>
      <c r="R105" s="458">
        <v>2096.9609947328336</v>
      </c>
      <c r="S105" s="458">
        <v>2166.5608861412375</v>
      </c>
      <c r="T105" s="458">
        <v>2302.7409842063093</v>
      </c>
      <c r="U105" s="458">
        <v>2419.7614425124839</v>
      </c>
      <c r="V105" s="458">
        <v>2352.1713321312977</v>
      </c>
      <c r="W105" s="458">
        <v>2222.0406640147612</v>
      </c>
      <c r="X105" s="458">
        <v>2112.0912121959464</v>
      </c>
      <c r="Y105" s="458">
        <v>1956.7596073044258</v>
      </c>
      <c r="Z105" s="458">
        <v>1772.1933611192419</v>
      </c>
      <c r="AA105" s="458">
        <v>1584.6211615713846</v>
      </c>
      <c r="AB105" s="458">
        <v>1369.8482122539233</v>
      </c>
      <c r="AC105" s="458">
        <v>1155.1090363270444</v>
      </c>
      <c r="AD105" s="458">
        <v>1044.226078658143</v>
      </c>
      <c r="AE105" s="458">
        <v>690.4948437134459</v>
      </c>
      <c r="AF105" s="458">
        <v>447.721933898185</v>
      </c>
      <c r="AG105" s="458">
        <v>296.68243718512292</v>
      </c>
      <c r="AH105" s="458">
        <v>165.84463549957897</v>
      </c>
      <c r="AI105" s="458">
        <v>85.378465429273547</v>
      </c>
      <c r="AJ105" s="458">
        <v>43.162036139125405</v>
      </c>
      <c r="AK105" s="458">
        <v>25.080601549217004</v>
      </c>
      <c r="AL105" s="458">
        <v>0</v>
      </c>
    </row>
    <row r="106" spans="1:74">
      <c r="A106" s="253">
        <v>50</v>
      </c>
      <c r="B106" s="458">
        <v>1639.0754311093124</v>
      </c>
      <c r="C106" s="458">
        <v>1701.5992254975022</v>
      </c>
      <c r="D106" s="458">
        <v>1756.0573068896419</v>
      </c>
      <c r="E106" s="458">
        <v>1807.4914896384403</v>
      </c>
      <c r="F106" s="458">
        <v>1865.9870410743999</v>
      </c>
      <c r="G106" s="458">
        <v>1930.5359805793269</v>
      </c>
      <c r="H106" s="458">
        <v>1952.7251802224259</v>
      </c>
      <c r="I106" s="458">
        <v>1965.8370985958388</v>
      </c>
      <c r="J106" s="458">
        <v>1986.0094511080301</v>
      </c>
      <c r="K106" s="458">
        <v>2004.1647434430383</v>
      </c>
      <c r="L106" s="458">
        <v>2036.44122345151</v>
      </c>
      <c r="M106" s="458">
        <v>2059.6402596066764</v>
      </c>
      <c r="N106" s="458">
        <v>2080.8222163334694</v>
      </c>
      <c r="O106" s="458">
        <v>2094.9436406273785</v>
      </c>
      <c r="P106" s="458">
        <v>2112.0912121959464</v>
      </c>
      <c r="Q106" s="458">
        <v>2136.299785040238</v>
      </c>
      <c r="R106" s="458">
        <v>2191.7787932036431</v>
      </c>
      <c r="S106" s="458">
        <v>2315.8550557632743</v>
      </c>
      <c r="T106" s="458">
        <v>2527.7077482107193</v>
      </c>
      <c r="U106" s="458">
        <v>2648.7744968170055</v>
      </c>
      <c r="V106" s="458">
        <v>2556.9650252548881</v>
      </c>
      <c r="W106" s="458">
        <v>2405.637978206652</v>
      </c>
      <c r="X106" s="458">
        <v>2273.4867863779655</v>
      </c>
      <c r="Y106" s="458">
        <v>2096.9609947328336</v>
      </c>
      <c r="Z106" s="458">
        <v>1894.226932093404</v>
      </c>
      <c r="AA106" s="458">
        <v>1665.2948018651193</v>
      </c>
      <c r="AB106" s="458">
        <v>1421.2698418401155</v>
      </c>
      <c r="AC106" s="458">
        <v>1249.872041166662</v>
      </c>
      <c r="AD106" s="458">
        <v>1196.4409171809359</v>
      </c>
      <c r="AE106" s="458">
        <v>780.17315792272359</v>
      </c>
      <c r="AF106" s="458">
        <v>615.93966653181371</v>
      </c>
      <c r="AG106" s="458">
        <v>405.42483738535867</v>
      </c>
      <c r="AH106" s="458">
        <v>215.15140531108909</v>
      </c>
      <c r="AI106" s="458">
        <v>102.47283981975923</v>
      </c>
      <c r="AJ106" s="458">
        <v>46.176455080303917</v>
      </c>
      <c r="AK106" s="458">
        <v>26.08484865749011</v>
      </c>
      <c r="AL106" s="458">
        <v>0</v>
      </c>
    </row>
    <row r="107" spans="1:74">
      <c r="A107" s="253">
        <v>52.5</v>
      </c>
      <c r="B107" s="458">
        <v>1639.0754311093124</v>
      </c>
      <c r="C107" s="458">
        <v>1689.497664150761</v>
      </c>
      <c r="D107" s="458">
        <v>1741.9383808997075</v>
      </c>
      <c r="E107" s="458">
        <v>1793.3721548322997</v>
      </c>
      <c r="F107" s="458">
        <v>1843.7988544784041</v>
      </c>
      <c r="G107" s="458">
        <v>1894.226932093404</v>
      </c>
      <c r="H107" s="458">
        <v>1912.3813702493455</v>
      </c>
      <c r="I107" s="458">
        <v>1934.5703616489466</v>
      </c>
      <c r="J107" s="458">
        <v>1958.7768239626887</v>
      </c>
      <c r="K107" s="458">
        <v>1989.0353216905689</v>
      </c>
      <c r="L107" s="458">
        <v>2026.3547681664795</v>
      </c>
      <c r="M107" s="458">
        <v>2055.6056257882178</v>
      </c>
      <c r="N107" s="458">
        <v>2087.8829165535226</v>
      </c>
      <c r="O107" s="458">
        <v>2113.0998972186903</v>
      </c>
      <c r="P107" s="458">
        <v>2141.3432723152087</v>
      </c>
      <c r="Q107" s="458">
        <v>2182.700313094072</v>
      </c>
      <c r="R107" s="458">
        <v>2270.4605114320148</v>
      </c>
      <c r="S107" s="458">
        <v>2456.0792991635499</v>
      </c>
      <c r="T107" s="458">
        <v>2740.5871481645768</v>
      </c>
      <c r="U107" s="458">
        <v>2835.4298161310112</v>
      </c>
      <c r="V107" s="458">
        <v>2712.3367694525091</v>
      </c>
      <c r="W107" s="458">
        <v>2565.0360572503428</v>
      </c>
      <c r="X107" s="458">
        <v>2414.7173386387876</v>
      </c>
      <c r="Y107" s="458">
        <v>2230.1105660002718</v>
      </c>
      <c r="Z107" s="458">
        <v>2008.1992752159911</v>
      </c>
      <c r="AA107" s="458">
        <v>1763.1168124688832</v>
      </c>
      <c r="AB107" s="458">
        <v>1539.2440291144057</v>
      </c>
      <c r="AC107" s="458">
        <v>1456.5602751816705</v>
      </c>
      <c r="AD107" s="458">
        <v>1474.7099748438977</v>
      </c>
      <c r="AE107" s="458">
        <v>1091.6019718106104</v>
      </c>
      <c r="AF107" s="458">
        <v>954.52024858783284</v>
      </c>
      <c r="AG107" s="458">
        <v>630.04403985316117</v>
      </c>
      <c r="AH107" s="458">
        <v>315.81050907438771</v>
      </c>
      <c r="AI107" s="458">
        <v>120.57587641098782</v>
      </c>
      <c r="AJ107" s="458">
        <v>50.19598424777044</v>
      </c>
      <c r="AK107" s="458">
        <v>26.08484865749011</v>
      </c>
      <c r="AL107" s="458">
        <v>0</v>
      </c>
    </row>
    <row r="108" spans="1:74">
      <c r="A108" s="253">
        <v>55</v>
      </c>
      <c r="B108" s="458">
        <v>1639.0754311093124</v>
      </c>
      <c r="C108" s="458">
        <v>1689.497664150761</v>
      </c>
      <c r="D108" s="458">
        <v>1737.9044230032487</v>
      </c>
      <c r="E108" s="458">
        <v>1782.278469632608</v>
      </c>
      <c r="F108" s="458">
        <v>1827.6621588599942</v>
      </c>
      <c r="G108" s="458">
        <v>1864.9784813963506</v>
      </c>
      <c r="H108" s="458">
        <v>1885.1497780941129</v>
      </c>
      <c r="I108" s="458">
        <v>1909.3556185560697</v>
      </c>
      <c r="J108" s="458">
        <v>1935.5789582303112</v>
      </c>
      <c r="K108" s="458">
        <v>1968.8629383413631</v>
      </c>
      <c r="L108" s="458">
        <v>2009.2079094250844</v>
      </c>
      <c r="M108" s="458">
        <v>2044.5104236255195</v>
      </c>
      <c r="N108" s="458">
        <v>2079.813546825415</v>
      </c>
      <c r="O108" s="458">
        <v>2115.1172687069893</v>
      </c>
      <c r="P108" s="458">
        <v>2146.3867714572339</v>
      </c>
      <c r="Q108" s="458">
        <v>2205.9009479859465</v>
      </c>
      <c r="R108" s="458">
        <v>2328.969201508371</v>
      </c>
      <c r="S108" s="458">
        <v>2573.1071146165109</v>
      </c>
      <c r="T108" s="458">
        <v>2902.0233770351701</v>
      </c>
      <c r="U108" s="458">
        <v>2950.4560186445374</v>
      </c>
      <c r="V108" s="458">
        <v>2806.1695010255689</v>
      </c>
      <c r="W108" s="458">
        <v>2665.9260725731801</v>
      </c>
      <c r="X108" s="458">
        <v>2504.5039412635933</v>
      </c>
      <c r="Y108" s="458">
        <v>2311.8199489014933</v>
      </c>
      <c r="Z108" s="458">
        <v>2086.8742436312004</v>
      </c>
      <c r="AA108" s="458">
        <v>1874.0555380789974</v>
      </c>
      <c r="AB108" s="458">
        <v>1729.8365352943624</v>
      </c>
      <c r="AC108" s="458">
        <v>1817.5767962963719</v>
      </c>
      <c r="AD108" s="458">
        <v>1919.441476119403</v>
      </c>
      <c r="AE108" s="458">
        <v>1725.8026055254718</v>
      </c>
      <c r="AF108" s="458">
        <v>1541.2607624665918</v>
      </c>
      <c r="AG108" s="458">
        <v>1002.8999225239919</v>
      </c>
      <c r="AH108" s="458">
        <v>431.60826196609258</v>
      </c>
      <c r="AI108" s="458">
        <v>140.69354214646376</v>
      </c>
      <c r="AJ108" s="458">
        <v>48.186177781824156</v>
      </c>
      <c r="AK108" s="458">
        <v>25.080601549217004</v>
      </c>
      <c r="AL108" s="458">
        <v>0</v>
      </c>
    </row>
    <row r="109" spans="1:74">
      <c r="A109" s="253">
        <v>57.5</v>
      </c>
      <c r="B109" s="458">
        <v>1639.0754311093124</v>
      </c>
      <c r="C109" s="458">
        <v>1682.4384599819907</v>
      </c>
      <c r="D109" s="458">
        <v>1728.8280519702566</v>
      </c>
      <c r="E109" s="458">
        <v>1771.1848534159269</v>
      </c>
      <c r="F109" s="458">
        <v>1808.5000177796319</v>
      </c>
      <c r="G109" s="458">
        <v>1839.7646672985848</v>
      </c>
      <c r="H109" s="458">
        <v>1857.9185789229516</v>
      </c>
      <c r="I109" s="458">
        <v>1882.1240697869928</v>
      </c>
      <c r="J109" s="458">
        <v>1910.3642019219667</v>
      </c>
      <c r="K109" s="458">
        <v>1944.656351056595</v>
      </c>
      <c r="L109" s="458">
        <v>1988.0266976517553</v>
      </c>
      <c r="M109" s="458">
        <v>2030.3893442756496</v>
      </c>
      <c r="N109" s="458">
        <v>2072.7528739657969</v>
      </c>
      <c r="O109" s="458">
        <v>2111.0825276544465</v>
      </c>
      <c r="P109" s="458">
        <v>2155.4650997291069</v>
      </c>
      <c r="Q109" s="458">
        <v>2240.1979844941325</v>
      </c>
      <c r="R109" s="458">
        <v>2411.6908813656842</v>
      </c>
      <c r="S109" s="458">
        <v>2723.4350976302153</v>
      </c>
      <c r="T109" s="458">
        <v>3034.2059949378436</v>
      </c>
      <c r="U109" s="458">
        <v>3039.2512486291398</v>
      </c>
      <c r="V109" s="458">
        <v>2888.9063416701338</v>
      </c>
      <c r="W109" s="458">
        <v>2750.6766397934202</v>
      </c>
      <c r="X109" s="458">
        <v>2593.2848685088161</v>
      </c>
      <c r="Y109" s="458">
        <v>2394.5410286252559</v>
      </c>
      <c r="Z109" s="458">
        <v>2191.7787932036431</v>
      </c>
      <c r="AA109" s="458">
        <v>2037.4498717290523</v>
      </c>
      <c r="AB109" s="458">
        <v>2052.5796556151499</v>
      </c>
      <c r="AC109" s="458">
        <v>2358.2240995535481</v>
      </c>
      <c r="AD109" s="458">
        <v>2613.4627792455449</v>
      </c>
      <c r="AE109" s="458">
        <v>2656.8458128075108</v>
      </c>
      <c r="AF109" s="458">
        <v>2289.6269872591311</v>
      </c>
      <c r="AG109" s="458">
        <v>1477.7349465575696</v>
      </c>
      <c r="AH109" s="458">
        <v>560.5328253292854</v>
      </c>
      <c r="AI109" s="458">
        <v>160.81409189195779</v>
      </c>
      <c r="AJ109" s="458">
        <v>51.200917835379968</v>
      </c>
      <c r="AK109" s="458">
        <v>27.089134400918912</v>
      </c>
      <c r="AL109" s="458">
        <v>0</v>
      </c>
    </row>
    <row r="110" spans="1:74">
      <c r="A110" s="253">
        <v>60</v>
      </c>
      <c r="B110" s="458">
        <v>1639.0754311093124</v>
      </c>
      <c r="C110" s="458">
        <v>1664.2863568606779</v>
      </c>
      <c r="D110" s="458">
        <v>1709.6669808663319</v>
      </c>
      <c r="E110" s="458">
        <v>1746.9808413915596</v>
      </c>
      <c r="F110" s="458">
        <v>1780.2614433587723</v>
      </c>
      <c r="G110" s="458">
        <v>1805.4744350428705</v>
      </c>
      <c r="H110" s="458">
        <v>1823.6280071456438</v>
      </c>
      <c r="I110" s="458">
        <v>1846.8245006510754</v>
      </c>
      <c r="J110" s="458">
        <v>1874.0555380789974</v>
      </c>
      <c r="K110" s="458">
        <v>1909.3556185560697</v>
      </c>
      <c r="L110" s="458">
        <v>1954.7423927236248</v>
      </c>
      <c r="M110" s="458">
        <v>2000.1302197837717</v>
      </c>
      <c r="N110" s="458">
        <v>2043.5017718612796</v>
      </c>
      <c r="O110" s="458">
        <v>2085.8655711959245</v>
      </c>
      <c r="P110" s="458">
        <v>2143.3606705495354</v>
      </c>
      <c r="Q110" s="458">
        <v>2141.3432723152087</v>
      </c>
      <c r="R110" s="458">
        <v>2455.0704625308163</v>
      </c>
      <c r="S110" s="458">
        <v>2809.1964160939297</v>
      </c>
      <c r="T110" s="458">
        <v>3094.7495884289274</v>
      </c>
      <c r="U110" s="458">
        <v>3075.577321357689</v>
      </c>
      <c r="V110" s="458">
        <v>2927.248611288916</v>
      </c>
      <c r="W110" s="458">
        <v>2804.151559458533</v>
      </c>
      <c r="X110" s="458">
        <v>2633.6408456181302</v>
      </c>
      <c r="Y110" s="458">
        <v>2446.9997843921392</v>
      </c>
      <c r="Z110" s="458">
        <v>2288.6182213657398</v>
      </c>
      <c r="AA110" s="458">
        <v>2211.9533277183218</v>
      </c>
      <c r="AB110" s="458">
        <v>2403.6203471994572</v>
      </c>
      <c r="AC110" s="458">
        <v>2984.7629544525821</v>
      </c>
      <c r="AD110" s="458">
        <v>3415.6498640056698</v>
      </c>
      <c r="AE110" s="458">
        <v>3521.6142634929647</v>
      </c>
      <c r="AF110" s="458">
        <v>2867.7174103446628</v>
      </c>
      <c r="AG110" s="458">
        <v>1706.6415681363681</v>
      </c>
      <c r="AH110" s="458">
        <v>591.76149571488634</v>
      </c>
      <c r="AI110" s="458">
        <v>160.81409189195779</v>
      </c>
      <c r="AJ110" s="458">
        <v>49.191070759971105</v>
      </c>
      <c r="AK110" s="458">
        <v>24.076394620737908</v>
      </c>
      <c r="AL110" s="458">
        <v>0</v>
      </c>
    </row>
    <row r="111" spans="1:74">
      <c r="A111" s="253">
        <v>62.5</v>
      </c>
      <c r="B111" s="458">
        <v>1639.0754311093124</v>
      </c>
      <c r="C111" s="458">
        <v>1657.2272589425841</v>
      </c>
      <c r="D111" s="458">
        <v>1701.5992254975022</v>
      </c>
      <c r="E111" s="458">
        <v>1733.8704744608951</v>
      </c>
      <c r="F111" s="458">
        <v>1763.1168124688832</v>
      </c>
      <c r="G111" s="458">
        <v>1782.278469632608</v>
      </c>
      <c r="H111" s="458">
        <v>1801.4403326077718</v>
      </c>
      <c r="I111" s="458">
        <v>1819.5938643465445</v>
      </c>
      <c r="J111" s="458">
        <v>1846.8245006510754</v>
      </c>
      <c r="K111" s="458">
        <v>1879.0983663391421</v>
      </c>
      <c r="L111" s="458">
        <v>1925.4930160885128</v>
      </c>
      <c r="M111" s="458">
        <v>1972.8973985606769</v>
      </c>
      <c r="N111" s="458">
        <v>2020.3029190546104</v>
      </c>
      <c r="O111" s="458">
        <v>2065.6922251337533</v>
      </c>
      <c r="P111" s="458">
        <v>2131.2563096602794</v>
      </c>
      <c r="Q111" s="458">
        <v>2258.3554519985455</v>
      </c>
      <c r="R111" s="458">
        <v>2498.4508094739776</v>
      </c>
      <c r="S111" s="458">
        <v>2879.825352024357</v>
      </c>
      <c r="T111" s="458">
        <v>3144.1944019675352</v>
      </c>
      <c r="U111" s="458">
        <v>3115.9401268957549</v>
      </c>
      <c r="V111" s="458">
        <v>2980.7268238231582</v>
      </c>
      <c r="W111" s="458">
        <v>2852.5825550881477</v>
      </c>
      <c r="X111" s="458">
        <v>2675.0063632358751</v>
      </c>
      <c r="Y111" s="458">
        <v>2506.5216551096996</v>
      </c>
      <c r="Z111" s="458">
        <v>2392.5234069412813</v>
      </c>
      <c r="AA111" s="458">
        <v>2426.8232055778144</v>
      </c>
      <c r="AB111" s="458">
        <v>2788.008079235663</v>
      </c>
      <c r="AC111" s="458">
        <v>3681.0714292401249</v>
      </c>
      <c r="AD111" s="458">
        <v>4221.0551187116253</v>
      </c>
      <c r="AE111" s="458">
        <v>4187.745619743886</v>
      </c>
      <c r="AF111" s="458">
        <v>3249.1410552393327</v>
      </c>
      <c r="AG111" s="458">
        <v>1659.2441410024423</v>
      </c>
      <c r="AH111" s="458">
        <v>541.39352572941186</v>
      </c>
      <c r="AI111" s="458">
        <v>144.71743439597881</v>
      </c>
      <c r="AJ111" s="458">
        <v>50.19598424777044</v>
      </c>
      <c r="AK111" s="458">
        <v>25.080601549217004</v>
      </c>
      <c r="AL111" s="458">
        <v>0</v>
      </c>
    </row>
    <row r="112" spans="1:74">
      <c r="A112" s="253">
        <v>65</v>
      </c>
      <c r="B112" s="458">
        <v>1639.0754311093124</v>
      </c>
      <c r="C112" s="458">
        <v>1670.3370360310155</v>
      </c>
      <c r="D112" s="458">
        <v>1710.6754529653192</v>
      </c>
      <c r="E112" s="458">
        <v>1742.9468718328628</v>
      </c>
      <c r="F112" s="458">
        <v>1812.5341359598203</v>
      </c>
      <c r="G112" s="458">
        <v>1782.278469632608</v>
      </c>
      <c r="H112" s="458">
        <v>1801.4403326077718</v>
      </c>
      <c r="I112" s="458">
        <v>1817.5767962963719</v>
      </c>
      <c r="J112" s="458">
        <v>1837.7475770214191</v>
      </c>
      <c r="K112" s="458">
        <v>1874.0555380789974</v>
      </c>
      <c r="L112" s="458">
        <v>1918.4328879759823</v>
      </c>
      <c r="M112" s="458">
        <v>1963.8198746832438</v>
      </c>
      <c r="N112" s="458">
        <v>2015.2597252933201</v>
      </c>
      <c r="O112" s="458">
        <v>2062.6662401528342</v>
      </c>
      <c r="P112" s="458">
        <v>2138.3171785243935</v>
      </c>
      <c r="Q112" s="458">
        <v>2279.5393483374469</v>
      </c>
      <c r="R112" s="458">
        <v>2548.8940187100684</v>
      </c>
      <c r="S112" s="458">
        <v>2944.4018947384297</v>
      </c>
      <c r="T112" s="458">
        <v>3195.6581960179255</v>
      </c>
      <c r="U112" s="458">
        <v>3168.4125539995202</v>
      </c>
      <c r="V112" s="458">
        <v>3056.4051736815013</v>
      </c>
      <c r="W112" s="458">
        <v>2905.0503936173795</v>
      </c>
      <c r="X112" s="458">
        <v>2720.4082763658648</v>
      </c>
      <c r="Y112" s="458">
        <v>2574.1159985672007</v>
      </c>
      <c r="Z112" s="458">
        <v>2512.5748063784786</v>
      </c>
      <c r="AA112" s="458">
        <v>2658.8636456354934</v>
      </c>
      <c r="AB112" s="458">
        <v>3248.1319365016116</v>
      </c>
      <c r="AC112" s="458">
        <v>4328.05103316855</v>
      </c>
      <c r="AD112" s="458">
        <v>4736.8799772585216</v>
      </c>
      <c r="AE112" s="458">
        <v>4448.172233784836</v>
      </c>
      <c r="AF112" s="458">
        <v>3294.5517210316275</v>
      </c>
      <c r="AG112" s="458">
        <v>1487.8182302094006</v>
      </c>
      <c r="AH112" s="458">
        <v>473.90787777004903</v>
      </c>
      <c r="AI112" s="458">
        <v>128.62256901424442</v>
      </c>
      <c r="AJ112" s="458">
        <v>48.186177781824156</v>
      </c>
      <c r="AK112" s="458">
        <v>26.08484865749011</v>
      </c>
      <c r="AL112" s="458">
        <v>0</v>
      </c>
    </row>
    <row r="113" spans="1:38">
      <c r="A113" s="253">
        <v>67.5</v>
      </c>
      <c r="B113" s="458">
        <v>1639.0754311093124</v>
      </c>
      <c r="C113" s="458">
        <v>1652.1850645275526</v>
      </c>
      <c r="D113" s="458">
        <v>1690.5061242974168</v>
      </c>
      <c r="E113" s="458">
        <v>1717.7347742684135</v>
      </c>
      <c r="F113" s="458">
        <v>1737.9044230032487</v>
      </c>
      <c r="G113" s="458">
        <v>1747.9893352360714</v>
      </c>
      <c r="H113" s="458">
        <v>1765.1338192544852</v>
      </c>
      <c r="I113" s="458">
        <v>1778.2444193679287</v>
      </c>
      <c r="J113" s="458">
        <v>1801.4403326077718</v>
      </c>
      <c r="K113" s="458">
        <v>1829.6792380542477</v>
      </c>
      <c r="L113" s="458">
        <v>1872.0384105685773</v>
      </c>
      <c r="M113" s="458">
        <v>1915.4071267251618</v>
      </c>
      <c r="N113" s="458">
        <v>1960.7940426962784</v>
      </c>
      <c r="O113" s="458">
        <v>2015.2597252933201</v>
      </c>
      <c r="P113" s="458">
        <v>2096.9609947328336</v>
      </c>
      <c r="Q113" s="458">
        <v>2250.285448365752</v>
      </c>
      <c r="R113" s="458">
        <v>2522.6634241833708</v>
      </c>
      <c r="S113" s="458">
        <v>2910.0954282549064</v>
      </c>
      <c r="T113" s="458">
        <v>3161.3489071574204</v>
      </c>
      <c r="U113" s="458">
        <v>3143.1853163337523</v>
      </c>
      <c r="V113" s="458">
        <v>3054.3870598493263</v>
      </c>
      <c r="W113" s="458">
        <v>2888.9063416701338</v>
      </c>
      <c r="X113" s="458">
        <v>2710.3188964706906</v>
      </c>
      <c r="Y113" s="458">
        <v>2591.2670860414801</v>
      </c>
      <c r="Z113" s="458">
        <v>2579.1604242428725</v>
      </c>
      <c r="AA113" s="458">
        <v>2851.5735675852898</v>
      </c>
      <c r="AB113" s="458">
        <v>3679.0529403377723</v>
      </c>
      <c r="AC113" s="458">
        <v>4883.2595704489404</v>
      </c>
      <c r="AD113" s="458">
        <v>4808.5549460884276</v>
      </c>
      <c r="AE113" s="458">
        <v>4339.1545352522735</v>
      </c>
      <c r="AF113" s="458">
        <v>3000.9075314208349</v>
      </c>
      <c r="AG113" s="458">
        <v>1274.0680237726388</v>
      </c>
      <c r="AH113" s="458">
        <v>409.45294924287418</v>
      </c>
      <c r="AI113" s="458">
        <v>116.55272914527278</v>
      </c>
      <c r="AJ113" s="458">
        <v>47.181305740243346</v>
      </c>
      <c r="AK113" s="458">
        <v>24.076394620737908</v>
      </c>
      <c r="AL113" s="458">
        <v>0</v>
      </c>
    </row>
    <row r="114" spans="1:38">
      <c r="A114" s="253">
        <v>70</v>
      </c>
      <c r="B114" s="458">
        <v>1639.0754311093124</v>
      </c>
      <c r="C114" s="458">
        <v>1643.1091533508616</v>
      </c>
      <c r="D114" s="458">
        <v>1679.4130958175858</v>
      </c>
      <c r="E114" s="458">
        <v>1704.6246292924041</v>
      </c>
      <c r="F114" s="458">
        <v>1717.7347742684135</v>
      </c>
      <c r="G114" s="458">
        <v>1726.8110870854687</v>
      </c>
      <c r="H114" s="458">
        <v>1740.9298905498288</v>
      </c>
      <c r="I114" s="458">
        <v>1753.031813170915</v>
      </c>
      <c r="J114" s="458">
        <v>1774.2103782455711</v>
      </c>
      <c r="K114" s="458">
        <v>1802.448857371257</v>
      </c>
      <c r="L114" s="458">
        <v>1838.7561218836893</v>
      </c>
      <c r="M114" s="458">
        <v>1878.0897996043796</v>
      </c>
      <c r="N114" s="458">
        <v>1919.441476119403</v>
      </c>
      <c r="O114" s="458">
        <v>1974.9146317621396</v>
      </c>
      <c r="P114" s="458">
        <v>2062.6662401528342</v>
      </c>
      <c r="Q114" s="458">
        <v>2224.0581367704171</v>
      </c>
      <c r="R114" s="458">
        <v>2502.4862290413962</v>
      </c>
      <c r="S114" s="458">
        <v>2885.8793419485855</v>
      </c>
      <c r="T114" s="458">
        <v>3127.0399902778909</v>
      </c>
      <c r="U114" s="458">
        <v>3132.0853957447089</v>
      </c>
      <c r="V114" s="458">
        <v>3040.2603003718768</v>
      </c>
      <c r="W114" s="458">
        <v>2871.7533852406859</v>
      </c>
      <c r="X114" s="458">
        <v>2703.256352860732</v>
      </c>
      <c r="Y114" s="458">
        <v>2610.4360826839252</v>
      </c>
      <c r="Z114" s="458">
        <v>2648.7744968170055</v>
      </c>
      <c r="AA114" s="458">
        <v>3066.4957627930094</v>
      </c>
      <c r="AB114" s="458">
        <v>4050.4729254268887</v>
      </c>
      <c r="AC114" s="458">
        <v>4845.9071144550253</v>
      </c>
      <c r="AD114" s="458">
        <v>4790.3837256036613</v>
      </c>
      <c r="AE114" s="458">
        <v>4230.139573182536</v>
      </c>
      <c r="AF114" s="458">
        <v>2771.8646923954316</v>
      </c>
      <c r="AG114" s="458">
        <v>1173.2545612426522</v>
      </c>
      <c r="AH114" s="458">
        <v>377.22919687654826</v>
      </c>
      <c r="AI114" s="458">
        <v>112.5297206338733</v>
      </c>
      <c r="AJ114" s="458">
        <v>48.186177781824156</v>
      </c>
      <c r="AK114" s="458">
        <v>23.072229545451361</v>
      </c>
      <c r="AL114" s="458">
        <v>0</v>
      </c>
    </row>
    <row r="115" spans="1:38">
      <c r="A115" s="253">
        <v>72.5</v>
      </c>
      <c r="B115" s="458">
        <v>1639.0754311093124</v>
      </c>
      <c r="C115" s="458">
        <v>1650.1681910632308</v>
      </c>
      <c r="D115" s="458">
        <v>1683.4469159116732</v>
      </c>
      <c r="E115" s="458">
        <v>1703.6161607642787</v>
      </c>
      <c r="F115" s="458">
        <v>1716.7262980193179</v>
      </c>
      <c r="G115" s="458">
        <v>1720.7602065632027</v>
      </c>
      <c r="H115" s="458">
        <v>1734.8789607183505</v>
      </c>
      <c r="I115" s="458">
        <v>1741.9383808997075</v>
      </c>
      <c r="J115" s="458">
        <v>1731.8535037042891</v>
      </c>
      <c r="K115" s="458">
        <v>1788.3295621263294</v>
      </c>
      <c r="L115" s="458">
        <v>1821.6109346304568</v>
      </c>
      <c r="M115" s="458">
        <v>1852.875807844227</v>
      </c>
      <c r="N115" s="458">
        <v>1891.2012092550665</v>
      </c>
      <c r="O115" s="458">
        <v>1944.656351056595</v>
      </c>
      <c r="P115" s="458">
        <v>2034.4239283939207</v>
      </c>
      <c r="Q115" s="458">
        <v>2200.8573108795235</v>
      </c>
      <c r="R115" s="458">
        <v>2475.2472736464852</v>
      </c>
      <c r="S115" s="458">
        <v>2837.447780051873</v>
      </c>
      <c r="T115" s="458">
        <v>3078.6045135029945</v>
      </c>
      <c r="U115" s="458">
        <v>3102.8221574733529</v>
      </c>
      <c r="V115" s="458">
        <v>3015.0341074627013</v>
      </c>
      <c r="W115" s="458">
        <v>2850.5645804390865</v>
      </c>
      <c r="X115" s="458">
        <v>2695.1848970234037</v>
      </c>
      <c r="Y115" s="458">
        <v>2625.5696004693659</v>
      </c>
      <c r="Z115" s="458">
        <v>2724.4440387986579</v>
      </c>
      <c r="AA115" s="458">
        <v>3439.8700122614036</v>
      </c>
      <c r="AB115" s="458">
        <v>4351.2674789863286</v>
      </c>
      <c r="AC115" s="458">
        <v>4878.2119245326594</v>
      </c>
      <c r="AD115" s="458">
        <v>4782.3076496979465</v>
      </c>
      <c r="AE115" s="458">
        <v>4231.1489582164759</v>
      </c>
      <c r="AF115" s="458">
        <v>2788.008079235663</v>
      </c>
      <c r="AG115" s="458">
        <v>1205.5139617506477</v>
      </c>
      <c r="AH115" s="458">
        <v>370.18060979006805</v>
      </c>
      <c r="AI115" s="458">
        <v>112.5297206338733</v>
      </c>
      <c r="AJ115" s="458">
        <v>47.181305740243346</v>
      </c>
      <c r="AK115" s="458">
        <v>24.076394620737908</v>
      </c>
      <c r="AL115" s="458">
        <v>0</v>
      </c>
    </row>
    <row r="116" spans="1:38">
      <c r="A116" s="253">
        <v>75</v>
      </c>
      <c r="B116" s="458">
        <v>1639.0754311093124</v>
      </c>
      <c r="C116" s="458">
        <v>1665.2948018651193</v>
      </c>
      <c r="D116" s="458">
        <v>1696.5568977856435</v>
      </c>
      <c r="E116" s="458">
        <v>1711.6839256582271</v>
      </c>
      <c r="F116" s="458">
        <v>1721.768685176148</v>
      </c>
      <c r="G116" s="458">
        <v>1723.7856441719903</v>
      </c>
      <c r="H116" s="458">
        <v>1734.8789607183505</v>
      </c>
      <c r="I116" s="458">
        <v>1742.9468718328628</v>
      </c>
      <c r="J116" s="458">
        <v>1761.0998079884325</v>
      </c>
      <c r="K116" s="458">
        <v>1784.2954981868616</v>
      </c>
      <c r="L116" s="458">
        <v>1810.5170757472663</v>
      </c>
      <c r="M116" s="458">
        <v>1839.7646672985848</v>
      </c>
      <c r="N116" s="458">
        <v>1872.0384105685773</v>
      </c>
      <c r="O116" s="458">
        <v>1919.441476119403</v>
      </c>
      <c r="P116" s="458">
        <v>2008.1992752159911</v>
      </c>
      <c r="Q116" s="458">
        <v>2166.5608861412375</v>
      </c>
      <c r="R116" s="458">
        <v>2421.7790870043609</v>
      </c>
      <c r="S116" s="458">
        <v>2752.6945425601039</v>
      </c>
      <c r="T116" s="458">
        <v>2984.7629544525821</v>
      </c>
      <c r="U116" s="458">
        <v>3022.0974202989837</v>
      </c>
      <c r="V116" s="458">
        <v>2938.3477832680401</v>
      </c>
      <c r="W116" s="458">
        <v>2789.0170440193724</v>
      </c>
      <c r="X116" s="458">
        <v>2654.8279815105079</v>
      </c>
      <c r="Y116" s="458">
        <v>2601.3560140502759</v>
      </c>
      <c r="Z116" s="458">
        <v>2753.7034944976781</v>
      </c>
      <c r="AA116" s="458">
        <v>3425.7415716643568</v>
      </c>
      <c r="AB116" s="458">
        <v>4507.7293303851866</v>
      </c>
      <c r="AC116" s="458">
        <v>4807.5454320372064</v>
      </c>
      <c r="AD116" s="458">
        <v>4715.6805454775331</v>
      </c>
      <c r="AE116" s="458">
        <v>4191.7831207152003</v>
      </c>
      <c r="AF116" s="458">
        <v>2847.5376211416979</v>
      </c>
      <c r="AG116" s="458">
        <v>1207.5302031596229</v>
      </c>
      <c r="AH116" s="458">
        <v>368.16675228114894</v>
      </c>
      <c r="AI116" s="458">
        <v>106.49547896400243</v>
      </c>
      <c r="AJ116" s="458">
        <v>45.171626266426578</v>
      </c>
      <c r="AK116" s="458">
        <v>22.068108142325048</v>
      </c>
      <c r="AL116" s="458">
        <v>0</v>
      </c>
    </row>
    <row r="117" spans="1:38">
      <c r="A117" s="253">
        <v>77.5</v>
      </c>
      <c r="B117" s="458">
        <v>1639.0754311093124</v>
      </c>
      <c r="C117" s="458">
        <v>1656.2188188320179</v>
      </c>
      <c r="D117" s="458">
        <v>1684.4553724448606</v>
      </c>
      <c r="E117" s="458">
        <v>1695.5484340384025</v>
      </c>
      <c r="F117" s="458">
        <v>1702.6076928325283</v>
      </c>
      <c r="G117" s="458">
        <v>1704.6246292924041</v>
      </c>
      <c r="H117" s="458">
        <v>1710.6754529653192</v>
      </c>
      <c r="I117" s="458">
        <v>1717.7347742684135</v>
      </c>
      <c r="J117" s="458">
        <v>1733.8704744608951</v>
      </c>
      <c r="K117" s="458">
        <v>1755.0488084043577</v>
      </c>
      <c r="L117" s="458">
        <v>1781.2699562104763</v>
      </c>
      <c r="M117" s="458">
        <v>1805.4744350428705</v>
      </c>
      <c r="N117" s="458">
        <v>1831.6963194699567</v>
      </c>
      <c r="O117" s="458">
        <v>1872.0384105685773</v>
      </c>
      <c r="P117" s="458">
        <v>1955.750999754207</v>
      </c>
      <c r="Q117" s="458">
        <v>2094.9436406273785</v>
      </c>
      <c r="R117" s="458">
        <v>2311.8199489014933</v>
      </c>
      <c r="S117" s="458">
        <v>2595.3026525445794</v>
      </c>
      <c r="T117" s="458">
        <v>2807.178472352779</v>
      </c>
      <c r="U117" s="458">
        <v>2863.681441123118</v>
      </c>
      <c r="V117" s="458">
        <v>2786.9991148167296</v>
      </c>
      <c r="W117" s="458">
        <v>2658.8636456354934</v>
      </c>
      <c r="X117" s="458">
        <v>2549.9028931335961</v>
      </c>
      <c r="Y117" s="458">
        <v>2505.512797983738</v>
      </c>
      <c r="Z117" s="458">
        <v>2690.1402493831206</v>
      </c>
      <c r="AA117" s="458">
        <v>3406.5673525779057</v>
      </c>
      <c r="AB117" s="458">
        <v>4458.2666011604624</v>
      </c>
      <c r="AC117" s="458">
        <v>4692.4622294491346</v>
      </c>
      <c r="AD117" s="458">
        <v>4699.5286613343405</v>
      </c>
      <c r="AE117" s="458">
        <v>4257.3930533682742</v>
      </c>
      <c r="AF117" s="458">
        <v>2939.3568009817645</v>
      </c>
      <c r="AG117" s="458">
        <v>1255.92099329955</v>
      </c>
      <c r="AH117" s="458">
        <v>372.19447824394808</v>
      </c>
      <c r="AI117" s="458">
        <v>105.48980471856567</v>
      </c>
      <c r="AJ117" s="458">
        <v>42.157275863478645</v>
      </c>
      <c r="AK117" s="458">
        <v>19.056026783849234</v>
      </c>
      <c r="AL117" s="458">
        <v>0</v>
      </c>
    </row>
    <row r="118" spans="1:38">
      <c r="A118" s="253">
        <v>80</v>
      </c>
      <c r="B118" s="458">
        <v>1639.0754311093124</v>
      </c>
      <c r="C118" s="458">
        <v>1632.0164410639579</v>
      </c>
      <c r="D118" s="458">
        <v>1655.2103793348597</v>
      </c>
      <c r="E118" s="458">
        <v>1665.2948018651193</v>
      </c>
      <c r="F118" s="458">
        <v>1668.3201405373907</v>
      </c>
      <c r="G118" s="458">
        <v>1667.311693703846</v>
      </c>
      <c r="H118" s="458">
        <v>1671.3454846903555</v>
      </c>
      <c r="I118" s="458">
        <v>1676.3877370977445</v>
      </c>
      <c r="J118" s="458">
        <v>1691.5145850450635</v>
      </c>
      <c r="K118" s="458">
        <v>1709.6669808663319</v>
      </c>
      <c r="L118" s="458">
        <v>1734.8789607183505</v>
      </c>
      <c r="M118" s="458">
        <v>1753.031813170915</v>
      </c>
      <c r="N118" s="458">
        <v>1775.2188876679345</v>
      </c>
      <c r="O118" s="458">
        <v>1810.5170757472663</v>
      </c>
      <c r="P118" s="458">
        <v>1881.1155014307371</v>
      </c>
      <c r="Q118" s="458">
        <v>2001.1388499370387</v>
      </c>
      <c r="R118" s="458">
        <v>2171.6044442036855</v>
      </c>
      <c r="S118" s="458">
        <v>2392.5234069412813</v>
      </c>
      <c r="T118" s="458">
        <v>2578.1515383186229</v>
      </c>
      <c r="U118" s="458">
        <v>2643.7299367952533</v>
      </c>
      <c r="V118" s="458">
        <v>2583.1959718808394</v>
      </c>
      <c r="W118" s="458">
        <v>2469.1942129984704</v>
      </c>
      <c r="X118" s="458">
        <v>2376.3824947816124</v>
      </c>
      <c r="Y118" s="458">
        <v>2345.1097898073535</v>
      </c>
      <c r="Z118" s="458">
        <v>2529.7254806385945</v>
      </c>
      <c r="AA118" s="458">
        <v>3187.5853889153136</v>
      </c>
      <c r="AB118" s="458">
        <v>4134.2491004484245</v>
      </c>
      <c r="AC118" s="458">
        <v>4372.4652115220379</v>
      </c>
      <c r="AD118" s="458">
        <v>4442.1156243407095</v>
      </c>
      <c r="AE118" s="458">
        <v>4051.482266702204</v>
      </c>
      <c r="AF118" s="458">
        <v>2807.178472352779</v>
      </c>
      <c r="AG118" s="458">
        <v>1253.9046726811175</v>
      </c>
      <c r="AH118" s="458">
        <v>369.17367966376946</v>
      </c>
      <c r="AI118" s="458">
        <v>99.455963666700598</v>
      </c>
      <c r="AJ118" s="458">
        <v>40.147827669756929</v>
      </c>
      <c r="AK118" s="458">
        <v>18.052101952375242</v>
      </c>
      <c r="AL118" s="458">
        <v>0</v>
      </c>
    </row>
    <row r="119" spans="1:38">
      <c r="A119" s="253">
        <v>82.5</v>
      </c>
      <c r="B119" s="458">
        <v>1639.0754311093124</v>
      </c>
      <c r="C119" s="458">
        <v>1648.1513200615109</v>
      </c>
      <c r="D119" s="458">
        <v>1670.3370360310155</v>
      </c>
      <c r="E119" s="458">
        <v>1678.4046423055361</v>
      </c>
      <c r="F119" s="458">
        <v>1679.4130958175858</v>
      </c>
      <c r="G119" s="458">
        <v>1675.3792854027276</v>
      </c>
      <c r="H119" s="458">
        <v>1675.3792854027276</v>
      </c>
      <c r="I119" s="458">
        <v>1679.4130958175858</v>
      </c>
      <c r="J119" s="458">
        <v>1665.2948018651193</v>
      </c>
      <c r="K119" s="458">
        <v>1708.6585093616097</v>
      </c>
      <c r="L119" s="458">
        <v>1732.8619887894267</v>
      </c>
      <c r="M119" s="458">
        <v>1750.0063246685534</v>
      </c>
      <c r="N119" s="458">
        <v>1769.1678397306264</v>
      </c>
      <c r="O119" s="458">
        <v>1798.4147617028943</v>
      </c>
      <c r="P119" s="458">
        <v>1861.9528056326203</v>
      </c>
      <c r="Q119" s="458">
        <v>1959.7854330702003</v>
      </c>
      <c r="R119" s="458">
        <v>2085.8655711959245</v>
      </c>
      <c r="S119" s="458">
        <v>2264.4079736344561</v>
      </c>
      <c r="T119" s="458">
        <v>2430.8585079786749</v>
      </c>
      <c r="U119" s="458">
        <v>2495.4242490709221</v>
      </c>
      <c r="V119" s="458">
        <v>2433.8849891715854</v>
      </c>
      <c r="W119" s="458">
        <v>2329.977985011195</v>
      </c>
      <c r="X119" s="458">
        <v>2240.1979844941325</v>
      </c>
      <c r="Y119" s="458">
        <v>2196.8224095068008</v>
      </c>
      <c r="Z119" s="458">
        <v>2345.1097898073535</v>
      </c>
      <c r="AA119" s="458">
        <v>2908.0774133505483</v>
      </c>
      <c r="AB119" s="458">
        <v>3612.4434308660921</v>
      </c>
      <c r="AC119" s="458">
        <v>3748.6914426823082</v>
      </c>
      <c r="AD119" s="458">
        <v>3814.2941130646404</v>
      </c>
      <c r="AE119" s="458">
        <v>3520.6050635579218</v>
      </c>
      <c r="AF119" s="458">
        <v>2500.4685184444229</v>
      </c>
      <c r="AG119" s="458">
        <v>1199.4652577592099</v>
      </c>
      <c r="AH119" s="458">
        <v>357.09073432669908</v>
      </c>
      <c r="AI119" s="458">
        <v>97.444763521530547</v>
      </c>
      <c r="AJ119" s="458">
        <v>39.143140946941287</v>
      </c>
      <c r="AK119" s="458">
        <v>15.040675804218308</v>
      </c>
      <c r="AL119" s="458">
        <v>0</v>
      </c>
    </row>
    <row r="120" spans="1:38">
      <c r="A120" s="253">
        <v>85</v>
      </c>
      <c r="B120" s="458">
        <v>1639.0754311093124</v>
      </c>
      <c r="C120" s="458">
        <v>1641.0922909919893</v>
      </c>
      <c r="D120" s="458">
        <v>1661.2610255114619</v>
      </c>
      <c r="E120" s="458">
        <v>1664.2863568606779</v>
      </c>
      <c r="F120" s="458">
        <v>1665.2948018651193</v>
      </c>
      <c r="G120" s="458">
        <v>1659.2441410024423</v>
      </c>
      <c r="H120" s="458">
        <v>1658.2356996661829</v>
      </c>
      <c r="I120" s="458">
        <v>1658.2356996661829</v>
      </c>
      <c r="J120" s="458">
        <v>1667.311693703846</v>
      </c>
      <c r="K120" s="458">
        <v>1658.2356996661829</v>
      </c>
      <c r="L120" s="458">
        <v>1704.6246292924041</v>
      </c>
      <c r="M120" s="458">
        <v>1719.7517285407014</v>
      </c>
      <c r="N120" s="458">
        <v>1738.9129116012623</v>
      </c>
      <c r="O120" s="458">
        <v>1765.1338192544852</v>
      </c>
      <c r="P120" s="458">
        <v>1818.5853300420854</v>
      </c>
      <c r="Q120" s="458">
        <v>1898.2612367205277</v>
      </c>
      <c r="R120" s="458">
        <v>1987.0180741241566</v>
      </c>
      <c r="S120" s="458">
        <v>2127.2215379395975</v>
      </c>
      <c r="T120" s="458">
        <v>2275.5043052446545</v>
      </c>
      <c r="U120" s="458">
        <v>2334.0131233838633</v>
      </c>
      <c r="V120" s="458">
        <v>2280.5481102260383</v>
      </c>
      <c r="W120" s="458">
        <v>2187.7439085078886</v>
      </c>
      <c r="X120" s="458">
        <v>2098.9783507771226</v>
      </c>
      <c r="Y120" s="458">
        <v>2030.3893442756496</v>
      </c>
      <c r="Z120" s="458">
        <v>2116.1259551720873</v>
      </c>
      <c r="AA120" s="458">
        <v>2481.3003490821429</v>
      </c>
      <c r="AB120" s="458">
        <v>2831.3938925945367</v>
      </c>
      <c r="AC120" s="458">
        <v>2747.6497884165942</v>
      </c>
      <c r="AD120" s="458">
        <v>2771.8646923954316</v>
      </c>
      <c r="AE120" s="458">
        <v>2618.5072812946296</v>
      </c>
      <c r="AF120" s="458">
        <v>1974.9146317621396</v>
      </c>
      <c r="AG120" s="458">
        <v>993.82855258696566</v>
      </c>
      <c r="AH120" s="458">
        <v>309.76993684768291</v>
      </c>
      <c r="AI120" s="458">
        <v>88.394889005535376</v>
      </c>
      <c r="AJ120" s="458">
        <v>36.12923810708449</v>
      </c>
      <c r="AK120" s="458">
        <v>13.03338714150617</v>
      </c>
      <c r="AL120" s="458">
        <v>0</v>
      </c>
    </row>
    <row r="121" spans="1:38">
      <c r="A121" s="253">
        <v>87.5</v>
      </c>
      <c r="B121" s="458">
        <v>1639.0754311093124</v>
      </c>
      <c r="C121" s="458">
        <v>1642.1007218620907</v>
      </c>
      <c r="D121" s="458">
        <v>1657.2272589425841</v>
      </c>
      <c r="E121" s="458">
        <v>1659.2441410024423</v>
      </c>
      <c r="F121" s="458">
        <v>1657.2272589425841</v>
      </c>
      <c r="G121" s="458">
        <v>1648.1513200615109</v>
      </c>
      <c r="H121" s="458">
        <v>1645.1260181828966</v>
      </c>
      <c r="I121" s="458">
        <v>1640.0838607409364</v>
      </c>
      <c r="J121" s="458">
        <v>1648.1513200615109</v>
      </c>
      <c r="K121" s="458">
        <v>1660.2525829509932</v>
      </c>
      <c r="L121" s="458">
        <v>1680.421549934586</v>
      </c>
      <c r="M121" s="458">
        <v>1693.5315083418986</v>
      </c>
      <c r="N121" s="458">
        <v>1705.6330984165525</v>
      </c>
      <c r="O121" s="458">
        <v>1730.8450192058197</v>
      </c>
      <c r="P121" s="458">
        <v>1776.2273976626655</v>
      </c>
      <c r="Q121" s="458">
        <v>1833.7134031046771</v>
      </c>
      <c r="R121" s="458">
        <v>1898.2612367205277</v>
      </c>
      <c r="S121" s="458">
        <v>2015.2597252933201</v>
      </c>
      <c r="T121" s="458">
        <v>2143.3606705495354</v>
      </c>
      <c r="U121" s="458">
        <v>2185.7264689469625</v>
      </c>
      <c r="V121" s="458">
        <v>2140.3345739099573</v>
      </c>
      <c r="W121" s="458">
        <v>2060.6489192955755</v>
      </c>
      <c r="X121" s="458">
        <v>1968.8629383413631</v>
      </c>
      <c r="Y121" s="458">
        <v>1877.0812334106956</v>
      </c>
      <c r="Z121" s="458">
        <v>1896.2440833351525</v>
      </c>
      <c r="AA121" s="458">
        <v>2077.7962092756316</v>
      </c>
      <c r="AB121" s="458">
        <v>2058.6316004112473</v>
      </c>
      <c r="AC121" s="458">
        <v>1811.5256055730838</v>
      </c>
      <c r="AD121" s="458">
        <v>1798.4147617028943</v>
      </c>
      <c r="AE121" s="458">
        <v>1699.5822926190442</v>
      </c>
      <c r="AF121" s="458">
        <v>1346.6586922581143</v>
      </c>
      <c r="AG121" s="458">
        <v>751.95858576924502</v>
      </c>
      <c r="AH121" s="458">
        <v>259.43664870738462</v>
      </c>
      <c r="AI121" s="458">
        <v>80.351331340225968</v>
      </c>
      <c r="AJ121" s="458">
        <v>33.11558670666593</v>
      </c>
      <c r="AK121" s="458">
        <v>12.029855959070284</v>
      </c>
      <c r="AL121" s="458">
        <v>0</v>
      </c>
    </row>
    <row r="122" spans="1:38">
      <c r="A122" s="253">
        <v>90</v>
      </c>
      <c r="B122" s="458">
        <v>1639.0754311093124</v>
      </c>
      <c r="C122" s="458">
        <v>1618.9069691460379</v>
      </c>
      <c r="D122" s="458">
        <v>1629.9995923619026</v>
      </c>
      <c r="E122" s="458">
        <v>1629.9995923619026</v>
      </c>
      <c r="F122" s="458">
        <v>1622.9406415574351</v>
      </c>
      <c r="G122" s="458">
        <v>1611.8480666005</v>
      </c>
      <c r="H122" s="458">
        <v>1606.806012253599</v>
      </c>
      <c r="I122" s="458">
        <v>1601.7639737125119</v>
      </c>
      <c r="J122" s="458">
        <v>1607.8144218600987</v>
      </c>
      <c r="K122" s="458">
        <v>1617.8985526110023</v>
      </c>
      <c r="L122" s="458">
        <v>1637.0585737058739</v>
      </c>
      <c r="M122" s="458">
        <v>1646.1344515254048</v>
      </c>
      <c r="N122" s="458">
        <v>1656.2188188320179</v>
      </c>
      <c r="O122" s="458">
        <v>1676.3877370977445</v>
      </c>
      <c r="P122" s="458">
        <v>1713.7008728243975</v>
      </c>
      <c r="Q122" s="458">
        <v>1753.031813170915</v>
      </c>
      <c r="R122" s="458">
        <v>1798.4147617028943</v>
      </c>
      <c r="S122" s="458">
        <v>1895.2355074461827</v>
      </c>
      <c r="T122" s="458">
        <v>2006.1820083163216</v>
      </c>
      <c r="U122" s="458">
        <v>2035.4325756730479</v>
      </c>
      <c r="V122" s="458">
        <v>1996.0957042545253</v>
      </c>
      <c r="W122" s="458">
        <v>1931.544575057809</v>
      </c>
      <c r="X122" s="458">
        <v>1841.7817597850521</v>
      </c>
      <c r="Y122" s="458">
        <v>1732.8619887894267</v>
      </c>
      <c r="Z122" s="458">
        <v>1700.5907587595589</v>
      </c>
      <c r="AA122" s="458">
        <v>1755.0488084043577</v>
      </c>
      <c r="AB122" s="458">
        <v>1468.660050025401</v>
      </c>
      <c r="AC122" s="458">
        <v>1169.2221979900869</v>
      </c>
      <c r="AD122" s="458">
        <v>1126.8832319225462</v>
      </c>
      <c r="AE122" s="458">
        <v>1031.1224832580795</v>
      </c>
      <c r="AF122" s="458">
        <v>838.62083198201321</v>
      </c>
      <c r="AG122" s="458">
        <v>517.21853772302381</v>
      </c>
      <c r="AH122" s="458">
        <v>201.06247565441669</v>
      </c>
      <c r="AI122" s="458">
        <v>71.303296239406109</v>
      </c>
      <c r="AJ122" s="458">
        <v>31.106636592896205</v>
      </c>
      <c r="AK122" s="458">
        <v>11.02640849775289</v>
      </c>
      <c r="AL122" s="458">
        <v>0</v>
      </c>
    </row>
    <row r="123" spans="1:38">
      <c r="A123" s="253">
        <v>92.5</v>
      </c>
      <c r="B123" s="458">
        <v>1639.0754311093124</v>
      </c>
      <c r="C123" s="458">
        <v>1619.9153863085889</v>
      </c>
      <c r="D123" s="458">
        <v>1631.0080164014964</v>
      </c>
      <c r="E123" s="458">
        <v>1626.9743239841825</v>
      </c>
      <c r="F123" s="458">
        <v>1616.8901367038713</v>
      </c>
      <c r="G123" s="458">
        <v>1602.7723801538846</v>
      </c>
      <c r="H123" s="458">
        <v>1593.6967450469183</v>
      </c>
      <c r="I123" s="458">
        <v>1586.6379534222458</v>
      </c>
      <c r="J123" s="458">
        <v>1590.6715448037448</v>
      </c>
      <c r="K123" s="458">
        <v>1597.7303542931845</v>
      </c>
      <c r="L123" s="458">
        <v>1614.8733067748915</v>
      </c>
      <c r="M123" s="458">
        <v>1619.9153863085889</v>
      </c>
      <c r="N123" s="458">
        <v>1628.9911689455628</v>
      </c>
      <c r="O123" s="458">
        <v>1644.1175854579226</v>
      </c>
      <c r="P123" s="458">
        <v>1675.3792854027276</v>
      </c>
      <c r="Q123" s="458">
        <v>1703.6161607642787</v>
      </c>
      <c r="R123" s="458">
        <v>1730.8450192058197</v>
      </c>
      <c r="S123" s="458">
        <v>1812.5341359598203</v>
      </c>
      <c r="T123" s="458">
        <v>1903.3041295474241</v>
      </c>
      <c r="U123" s="458">
        <v>1919.441476119403</v>
      </c>
      <c r="V123" s="458">
        <v>1887.1669196612788</v>
      </c>
      <c r="W123" s="458">
        <v>1834.7219457534077</v>
      </c>
      <c r="X123" s="458">
        <v>1746.9808413915596</v>
      </c>
      <c r="Y123" s="458">
        <v>1634.0332922559537</v>
      </c>
      <c r="Z123" s="458">
        <v>1573.5288523154536</v>
      </c>
      <c r="AA123" s="458">
        <v>1555.3779695551311</v>
      </c>
      <c r="AB123" s="458">
        <v>1097.6501079302609</v>
      </c>
      <c r="AC123" s="458">
        <v>826.52786616586718</v>
      </c>
      <c r="AD123" s="458">
        <v>770.09640604036883</v>
      </c>
      <c r="AE123" s="458">
        <v>679.41178622263476</v>
      </c>
      <c r="AF123" s="458">
        <v>547.4374431647625</v>
      </c>
      <c r="AG123" s="458">
        <v>353.06317597546882</v>
      </c>
      <c r="AH123" s="458">
        <v>161.82018819187493</v>
      </c>
      <c r="AI123" s="458">
        <v>66.277097278608665</v>
      </c>
      <c r="AJ123" s="458">
        <v>29.097816174642574</v>
      </c>
      <c r="AK123" s="458">
        <v>10.023052380778998</v>
      </c>
      <c r="AL123" s="458">
        <v>0</v>
      </c>
    </row>
    <row r="124" spans="1:38">
      <c r="A124" s="253">
        <v>95</v>
      </c>
      <c r="B124" s="458">
        <v>1639.0754311093124</v>
      </c>
      <c r="C124" s="458">
        <v>1651.1766274877552</v>
      </c>
      <c r="D124" s="458">
        <v>1658.2356996661829</v>
      </c>
      <c r="E124" s="458">
        <v>1649.1597552543581</v>
      </c>
      <c r="F124" s="458">
        <v>1637.0585737058739</v>
      </c>
      <c r="G124" s="458">
        <v>1619.9153863085889</v>
      </c>
      <c r="H124" s="458">
        <v>1609.8312429682078</v>
      </c>
      <c r="I124" s="458">
        <v>1599.7471627328159</v>
      </c>
      <c r="J124" s="458">
        <v>1599.7471627328159</v>
      </c>
      <c r="K124" s="458">
        <v>1604.789194937694</v>
      </c>
      <c r="L124" s="458">
        <v>1619.9153863085889</v>
      </c>
      <c r="M124" s="458">
        <v>1623.9490612261534</v>
      </c>
      <c r="N124" s="458">
        <v>1628.9911689455628</v>
      </c>
      <c r="O124" s="458">
        <v>1639.0754311093124</v>
      </c>
      <c r="P124" s="458">
        <v>1664.2863568606779</v>
      </c>
      <c r="Q124" s="458">
        <v>1677.3961893988017</v>
      </c>
      <c r="R124" s="458">
        <v>1695.5484340384025</v>
      </c>
      <c r="S124" s="458">
        <v>1762.1083099403497</v>
      </c>
      <c r="T124" s="458">
        <v>1837.7475770214191</v>
      </c>
      <c r="U124" s="458">
        <v>1843.7988544784041</v>
      </c>
      <c r="V124" s="458">
        <v>1811.5256055730838</v>
      </c>
      <c r="W124" s="458">
        <v>1763.1168124688832</v>
      </c>
      <c r="X124" s="458">
        <v>1676.3877370977445</v>
      </c>
      <c r="Y124" s="458">
        <v>1567.4785347016514</v>
      </c>
      <c r="Z124" s="458">
        <v>1495.8849063069583</v>
      </c>
      <c r="AA124" s="458">
        <v>1447.485509899763</v>
      </c>
      <c r="AB124" s="458">
        <v>886.99441302859464</v>
      </c>
      <c r="AC124" s="458">
        <v>661.2762649289582</v>
      </c>
      <c r="AD124" s="458">
        <v>598.81336201521617</v>
      </c>
      <c r="AE124" s="458">
        <v>511.17496508518565</v>
      </c>
      <c r="AF124" s="458">
        <v>404.41781565261778</v>
      </c>
      <c r="AG124" s="458">
        <v>267.48936407825727</v>
      </c>
      <c r="AH124" s="458">
        <v>135.66383892015347</v>
      </c>
      <c r="AI124" s="458">
        <v>62.256411089425562</v>
      </c>
      <c r="AJ124" s="458">
        <v>29.097816174642574</v>
      </c>
      <c r="AK124" s="458">
        <v>11.02640849775289</v>
      </c>
      <c r="AL124" s="458">
        <v>0</v>
      </c>
    </row>
    <row r="125" spans="1:38">
      <c r="A125" s="253">
        <v>97.5</v>
      </c>
      <c r="B125" s="458">
        <v>1639.0754311093124</v>
      </c>
      <c r="C125" s="458">
        <v>1620.9238040982657</v>
      </c>
      <c r="D125" s="458">
        <v>1624.9574815204433</v>
      </c>
      <c r="E125" s="458">
        <v>1611.8480666005</v>
      </c>
      <c r="F125" s="458">
        <v>1599.7471627328159</v>
      </c>
      <c r="G125" s="458">
        <v>1580.5875855657075</v>
      </c>
      <c r="H125" s="458">
        <v>1567.4785347016514</v>
      </c>
      <c r="I125" s="458">
        <v>1553.3612178210465</v>
      </c>
      <c r="J125" s="458">
        <v>1549.3277222035513</v>
      </c>
      <c r="K125" s="458">
        <v>1554.3695933613292</v>
      </c>
      <c r="L125" s="458">
        <v>1564.4533846379861</v>
      </c>
      <c r="M125" s="458">
        <v>1569.4953046517671</v>
      </c>
      <c r="N125" s="458">
        <v>1568.4869193528862</v>
      </c>
      <c r="O125" s="458">
        <v>1573.5288523154536</v>
      </c>
      <c r="P125" s="458">
        <v>1591.6799442467097</v>
      </c>
      <c r="Q125" s="458">
        <v>1593.6967450469183</v>
      </c>
      <c r="R125" s="458">
        <v>1600.7555679053571</v>
      </c>
      <c r="S125" s="458">
        <v>1649.1597552543581</v>
      </c>
      <c r="T125" s="458">
        <v>1703.6161607642787</v>
      </c>
      <c r="U125" s="458">
        <v>1703.6161607642787</v>
      </c>
      <c r="V125" s="458">
        <v>1673.3623838322726</v>
      </c>
      <c r="W125" s="458">
        <v>1625.9659024399143</v>
      </c>
      <c r="X125" s="458">
        <v>1546.3026073731548</v>
      </c>
      <c r="Y125" s="458">
        <v>1455.5519651324416</v>
      </c>
      <c r="Z125" s="458">
        <v>1385.9802839602717</v>
      </c>
      <c r="AA125" s="458">
        <v>1326.4942162964878</v>
      </c>
      <c r="AB125" s="458">
        <v>714.67667312976948</v>
      </c>
      <c r="AC125" s="458">
        <v>552.47409198138303</v>
      </c>
      <c r="AD125" s="458">
        <v>485.99419058790693</v>
      </c>
      <c r="AE125" s="458">
        <v>404.41781565261778</v>
      </c>
      <c r="AF125" s="458">
        <v>317.82405891022592</v>
      </c>
      <c r="AG125" s="458">
        <v>211.12590005317529</v>
      </c>
      <c r="AH125" s="458">
        <v>114.54120724389411</v>
      </c>
      <c r="AI125" s="458">
        <v>55.220845530457993</v>
      </c>
      <c r="AJ125" s="458">
        <v>26.08484865749011</v>
      </c>
      <c r="AK125" s="458">
        <v>8.016652840637061</v>
      </c>
      <c r="AL125" s="458">
        <v>0</v>
      </c>
    </row>
    <row r="126" spans="1:38">
      <c r="A126" s="253">
        <v>100</v>
      </c>
      <c r="B126" s="458">
        <v>1639.0754311093124</v>
      </c>
      <c r="C126" s="458">
        <v>1614.8733067748915</v>
      </c>
      <c r="D126" s="458">
        <v>1614.8733067748915</v>
      </c>
      <c r="E126" s="458">
        <v>1599.7471627328159</v>
      </c>
      <c r="F126" s="458">
        <v>1583.6127666073498</v>
      </c>
      <c r="G126" s="458">
        <v>1562.436621174744</v>
      </c>
      <c r="H126" s="458">
        <v>1547.3109783269385</v>
      </c>
      <c r="I126" s="458">
        <v>1530.1687617458649</v>
      </c>
      <c r="J126" s="458">
        <v>1526.1353268228436</v>
      </c>
      <c r="K126" s="458">
        <v>1527.143684556321</v>
      </c>
      <c r="L126" s="458">
        <v>1536.2189340366481</v>
      </c>
      <c r="M126" s="458">
        <v>1536.2189340366481</v>
      </c>
      <c r="N126" s="458">
        <v>1533.1938449098943</v>
      </c>
      <c r="O126" s="458">
        <v>1535.2105703325963</v>
      </c>
      <c r="P126" s="458">
        <v>1544.2858674367747</v>
      </c>
      <c r="Q126" s="458">
        <v>1536.2189340366481</v>
      </c>
      <c r="R126" s="458">
        <v>1534.2022072902007</v>
      </c>
      <c r="S126" s="458">
        <v>1567.4785347016514</v>
      </c>
      <c r="T126" s="458">
        <v>1601.7639737125119</v>
      </c>
      <c r="U126" s="458">
        <v>1591.6799442467097</v>
      </c>
      <c r="V126" s="458">
        <v>1563.4450025815011</v>
      </c>
      <c r="W126" s="458">
        <v>1511.0100409375907</v>
      </c>
      <c r="X126" s="458">
        <v>1440.4273984006345</v>
      </c>
      <c r="Y126" s="458">
        <v>1365.8152238951263</v>
      </c>
      <c r="Z126" s="458">
        <v>1307.3382477041578</v>
      </c>
      <c r="AA126" s="458">
        <v>1242.8149673180724</v>
      </c>
      <c r="AB126" s="458">
        <v>620.97690605782327</v>
      </c>
      <c r="AC126" s="458">
        <v>487.00139698135308</v>
      </c>
      <c r="AD126" s="458">
        <v>421.53752081806556</v>
      </c>
      <c r="AE126" s="458">
        <v>350.04253730445583</v>
      </c>
      <c r="AF126" s="458">
        <v>272.52243464871941</v>
      </c>
      <c r="AG126" s="458">
        <v>181.94337791178063</v>
      </c>
      <c r="AH126" s="458">
        <v>103.4784850535453</v>
      </c>
      <c r="AI126" s="458">
        <v>52.205871129025049</v>
      </c>
      <c r="AJ126" s="458">
        <v>25.080601549217004</v>
      </c>
      <c r="AK126" s="458">
        <v>8.016652840637061</v>
      </c>
      <c r="AL126" s="458">
        <v>0</v>
      </c>
    </row>
    <row r="127" spans="1:38">
      <c r="A127" s="253">
        <v>102.5</v>
      </c>
      <c r="B127" s="458">
        <v>1639.0754311093124</v>
      </c>
      <c r="C127" s="458">
        <v>1614.8733067748915</v>
      </c>
      <c r="D127" s="458">
        <v>1614.8733067748915</v>
      </c>
      <c r="E127" s="458">
        <v>1596.7219510268928</v>
      </c>
      <c r="F127" s="458">
        <v>1576.5540198432063</v>
      </c>
      <c r="G127" s="458">
        <v>1554.3695933613292</v>
      </c>
      <c r="H127" s="458">
        <v>1535.2105703325963</v>
      </c>
      <c r="I127" s="458">
        <v>1517.0601372255874</v>
      </c>
      <c r="J127" s="458">
        <v>1508.9933475480118</v>
      </c>
      <c r="K127" s="458">
        <v>1507.9850018626923</v>
      </c>
      <c r="L127" s="458">
        <v>1515.04343577995</v>
      </c>
      <c r="M127" s="458">
        <v>1513.0267370160941</v>
      </c>
      <c r="N127" s="458">
        <v>1504.959968849995</v>
      </c>
      <c r="O127" s="458">
        <v>1501.9349419116575</v>
      </c>
      <c r="P127" s="458">
        <v>1505.9683125132324</v>
      </c>
      <c r="Q127" s="458">
        <v>1487.8182302094006</v>
      </c>
      <c r="R127" s="458">
        <v>1473.7016523162054</v>
      </c>
      <c r="S127" s="458">
        <v>1491.8515628113962</v>
      </c>
      <c r="T127" s="458">
        <v>1513.0267370160941</v>
      </c>
      <c r="U127" s="458">
        <v>1495.8849063069583</v>
      </c>
      <c r="V127" s="458">
        <v>1460.593522346878</v>
      </c>
      <c r="W127" s="458">
        <v>1408.1621884105498</v>
      </c>
      <c r="X127" s="458">
        <v>1347.6669240119957</v>
      </c>
      <c r="Y127" s="458">
        <v>1287.1743732541738</v>
      </c>
      <c r="Z127" s="458">
        <v>1243.8231182793565</v>
      </c>
      <c r="AA127" s="458">
        <v>1181.3193292356812</v>
      </c>
      <c r="AB127" s="458">
        <v>563.55488026541718</v>
      </c>
      <c r="AC127" s="458">
        <v>445.70769278718001</v>
      </c>
      <c r="AD127" s="458">
        <v>387.29883465531185</v>
      </c>
      <c r="AE127" s="458">
        <v>319.83762149017559</v>
      </c>
      <c r="AF127" s="458">
        <v>248.36457445281798</v>
      </c>
      <c r="AG127" s="458">
        <v>166.85076266433626</v>
      </c>
      <c r="AH127" s="458">
        <v>96.439178946735424</v>
      </c>
      <c r="AI127" s="458">
        <v>50.19598424777044</v>
      </c>
      <c r="AJ127" s="458">
        <v>23.072229545451361</v>
      </c>
      <c r="AK127" s="458">
        <v>8.016652840637061</v>
      </c>
      <c r="AL127" s="458">
        <v>0</v>
      </c>
    </row>
    <row r="128" spans="1:38">
      <c r="A128" s="253">
        <v>105</v>
      </c>
      <c r="B128" s="458">
        <v>1639.0754311093124</v>
      </c>
      <c r="C128" s="458">
        <v>1619.9153863085889</v>
      </c>
      <c r="D128" s="458">
        <v>1616.8901367038713</v>
      </c>
      <c r="E128" s="458">
        <v>1599.7471627328159</v>
      </c>
      <c r="F128" s="458">
        <v>1574.5372408463463</v>
      </c>
      <c r="G128" s="458">
        <v>1546.3026073731548</v>
      </c>
      <c r="H128" s="458">
        <v>1526.1353268228436</v>
      </c>
      <c r="I128" s="458">
        <v>1506.9766568509476</v>
      </c>
      <c r="J128" s="458">
        <v>1495.8849063069583</v>
      </c>
      <c r="K128" s="458">
        <v>1489.834895146864</v>
      </c>
      <c r="L128" s="458">
        <v>1493.8682331993175</v>
      </c>
      <c r="M128" s="458">
        <v>1492.8598976651629</v>
      </c>
      <c r="N128" s="458">
        <v>1481.7682517963594</v>
      </c>
      <c r="O128" s="458">
        <v>1471.685009328937</v>
      </c>
      <c r="P128" s="458">
        <v>1470.6766888703037</v>
      </c>
      <c r="Q128" s="458">
        <v>1442.4439981679486</v>
      </c>
      <c r="R128" s="458">
        <v>1415.2201405678286</v>
      </c>
      <c r="S128" s="458">
        <v>1422.2781278895166</v>
      </c>
      <c r="T128" s="458">
        <v>1430.3444419494335</v>
      </c>
      <c r="U128" s="458">
        <v>1405.1373625798565</v>
      </c>
      <c r="V128" s="458">
        <v>1366.8234698708777</v>
      </c>
      <c r="W128" s="458">
        <v>1314.3956774101373</v>
      </c>
      <c r="X128" s="458">
        <v>1260.9618089825374</v>
      </c>
      <c r="Y128" s="458">
        <v>1214.5870745396398</v>
      </c>
      <c r="Z128" s="458">
        <v>1179.3031320662135</v>
      </c>
      <c r="AA128" s="458">
        <v>1124.8671298555184</v>
      </c>
      <c r="AB128" s="458">
        <v>509.16045669356748</v>
      </c>
      <c r="AC128" s="458">
        <v>411.46702004179934</v>
      </c>
      <c r="AD128" s="458">
        <v>359.10453055246012</v>
      </c>
      <c r="AE128" s="458">
        <v>299.70257913018418</v>
      </c>
      <c r="AF128" s="458">
        <v>232.26062580560185</v>
      </c>
      <c r="AG128" s="458">
        <v>154.77764754354726</v>
      </c>
      <c r="AH128" s="458">
        <v>90.405895411488231</v>
      </c>
      <c r="AI128" s="458">
        <v>46.176455080303917</v>
      </c>
      <c r="AJ128" s="458">
        <v>24.076394620737908</v>
      </c>
      <c r="AK128" s="458">
        <v>7.0136346326260179</v>
      </c>
      <c r="AL128" s="458">
        <v>0</v>
      </c>
    </row>
    <row r="129" spans="1:38">
      <c r="A129" s="253">
        <v>107.5</v>
      </c>
      <c r="B129" s="458">
        <v>1639.0754311093124</v>
      </c>
      <c r="C129" s="458">
        <v>1624.9574815204433</v>
      </c>
      <c r="D129" s="458">
        <v>1617.8985526110023</v>
      </c>
      <c r="E129" s="458">
        <v>1594.7051464033593</v>
      </c>
      <c r="F129" s="458">
        <v>1570.5036905978784</v>
      </c>
      <c r="G129" s="458">
        <v>1539.2440291144057</v>
      </c>
      <c r="H129" s="458">
        <v>1517.0601372255874</v>
      </c>
      <c r="I129" s="458">
        <v>1494.8765694134015</v>
      </c>
      <c r="J129" s="458">
        <v>1481.7682517963594</v>
      </c>
      <c r="K129" s="458">
        <v>1472.6933304777274</v>
      </c>
      <c r="L129" s="458">
        <v>1475.7182980603359</v>
      </c>
      <c r="M129" s="458">
        <v>1470.6766888703037</v>
      </c>
      <c r="N129" s="458">
        <v>1456.5602751816705</v>
      </c>
      <c r="O129" s="458">
        <v>1444.4606007517443</v>
      </c>
      <c r="P129" s="458">
        <v>1430.3444419494335</v>
      </c>
      <c r="Q129" s="458">
        <v>1396.0629241738613</v>
      </c>
      <c r="R129" s="458">
        <v>1363.7987341748062</v>
      </c>
      <c r="S129" s="458">
        <v>1355.7328051232605</v>
      </c>
      <c r="T129" s="458">
        <v>1353.716330339915</v>
      </c>
      <c r="U129" s="458">
        <v>1322.4613577025991</v>
      </c>
      <c r="V129" s="458">
        <v>1280.1170914954396</v>
      </c>
      <c r="W129" s="458">
        <v>1229.7090794083842</v>
      </c>
      <c r="X129" s="458">
        <v>1183.3355298428294</v>
      </c>
      <c r="Y129" s="458">
        <v>1143.0121776447149</v>
      </c>
      <c r="Z129" s="458">
        <v>1111.7625547001749</v>
      </c>
      <c r="AA129" s="458">
        <v>1068.4177617813787</v>
      </c>
      <c r="AB129" s="458">
        <v>467.86483635338556</v>
      </c>
      <c r="AC129" s="458">
        <v>376.22224775081384</v>
      </c>
      <c r="AD129" s="458">
        <v>338.96708669873658</v>
      </c>
      <c r="AE129" s="458">
        <v>285.60884857740479</v>
      </c>
      <c r="AF129" s="458">
        <v>224.20906517072982</v>
      </c>
      <c r="AG129" s="458">
        <v>145.72342504642882</v>
      </c>
      <c r="AH129" s="458">
        <v>86.383928307687412</v>
      </c>
      <c r="AI129" s="458">
        <v>44.166819783667599</v>
      </c>
      <c r="AJ129" s="458">
        <v>21.064032395764698</v>
      </c>
      <c r="AK129" s="458">
        <v>7.0136346326260179</v>
      </c>
      <c r="AL129" s="458">
        <v>0</v>
      </c>
    </row>
    <row r="130" spans="1:38">
      <c r="A130" s="253">
        <v>110</v>
      </c>
      <c r="B130" s="458">
        <v>1639.0754311093124</v>
      </c>
      <c r="C130" s="458">
        <v>1627.9827461528605</v>
      </c>
      <c r="D130" s="458">
        <v>1616.8901367038713</v>
      </c>
      <c r="E130" s="458">
        <v>1590.6715448037448</v>
      </c>
      <c r="F130" s="458">
        <v>1564.4533846379861</v>
      </c>
      <c r="G130" s="458">
        <v>1534.2022072902007</v>
      </c>
      <c r="H130" s="458">
        <v>1512.0183886409504</v>
      </c>
      <c r="I130" s="458">
        <v>1485.8015680026933</v>
      </c>
      <c r="J130" s="458">
        <v>1470.6766888703037</v>
      </c>
      <c r="K130" s="458">
        <v>1458.5768973715776</v>
      </c>
      <c r="L130" s="458">
        <v>1456.5602751816705</v>
      </c>
      <c r="M130" s="458">
        <v>1449.5021195076226</v>
      </c>
      <c r="N130" s="458">
        <v>1433.3693214517562</v>
      </c>
      <c r="O130" s="458">
        <v>1414.2118595312106</v>
      </c>
      <c r="P130" s="458">
        <v>1395.054656870223</v>
      </c>
      <c r="Q130" s="458">
        <v>1356.7410436388031</v>
      </c>
      <c r="R130" s="458">
        <v>1319.4367218177815</v>
      </c>
      <c r="S130" s="458">
        <v>1304.3136466121296</v>
      </c>
      <c r="T130" s="458">
        <v>1293.223502678904</v>
      </c>
      <c r="U130" s="458">
        <v>1257.937317151861</v>
      </c>
      <c r="V130" s="458">
        <v>1213.5789475434437</v>
      </c>
      <c r="W130" s="458">
        <v>1163.1736791750855</v>
      </c>
      <c r="X130" s="458">
        <v>1119.8268904951999</v>
      </c>
      <c r="Y130" s="458">
        <v>1082.5298304583089</v>
      </c>
      <c r="Z130" s="458">
        <v>1052.2899114552088</v>
      </c>
      <c r="AA130" s="458">
        <v>1006.9316688518034</v>
      </c>
      <c r="AB130" s="458">
        <v>399.38274468962521</v>
      </c>
      <c r="AC130" s="458">
        <v>341.98762877226108</v>
      </c>
      <c r="AD130" s="458">
        <v>315.81050907438771</v>
      </c>
      <c r="AE130" s="458">
        <v>270.50919518025506</v>
      </c>
      <c r="AF130" s="458">
        <v>212.13226923574965</v>
      </c>
      <c r="AG130" s="458">
        <v>136.66976487929523</v>
      </c>
      <c r="AH130" s="458">
        <v>81.356733631351972</v>
      </c>
      <c r="AI130" s="458">
        <v>42.157275863478645</v>
      </c>
      <c r="AJ130" s="458">
        <v>21.064032395764698</v>
      </c>
      <c r="AK130" s="458">
        <v>7.0136346326260179</v>
      </c>
      <c r="AL130" s="458">
        <v>0</v>
      </c>
    </row>
    <row r="131" spans="1:38">
      <c r="A131" s="253">
        <v>112.5</v>
      </c>
      <c r="B131" s="458">
        <v>1639.0754311093124</v>
      </c>
      <c r="C131" s="458">
        <v>1618.9069691460379</v>
      </c>
      <c r="D131" s="458">
        <v>1605.7976032793329</v>
      </c>
      <c r="E131" s="458">
        <v>1578.5708014174231</v>
      </c>
      <c r="F131" s="458">
        <v>1547.3109783269385</v>
      </c>
      <c r="G131" s="458">
        <v>1516.0517861677681</v>
      </c>
      <c r="H131" s="458">
        <v>1490.8432286384764</v>
      </c>
      <c r="I131" s="458">
        <v>1463.6184650240459</v>
      </c>
      <c r="J131" s="458">
        <v>1446.4772061481001</v>
      </c>
      <c r="K131" s="458">
        <v>1430.3444419494335</v>
      </c>
      <c r="L131" s="458">
        <v>1423.2864146530021</v>
      </c>
      <c r="M131" s="458">
        <v>1416.2284223220859</v>
      </c>
      <c r="N131" s="458">
        <v>1397.0711922049652</v>
      </c>
      <c r="O131" s="458">
        <v>1375.8977170220621</v>
      </c>
      <c r="P131" s="458">
        <v>1354.7245673567784</v>
      </c>
      <c r="Q131" s="458">
        <v>1315.4038847488816</v>
      </c>
      <c r="R131" s="458">
        <v>1269.0271559147989</v>
      </c>
      <c r="S131" s="458">
        <v>1247.85573028107</v>
      </c>
      <c r="T131" s="458">
        <v>1228.7009399454205</v>
      </c>
      <c r="U131" s="458">
        <v>1194.4246943704641</v>
      </c>
      <c r="V131" s="458">
        <v>1152.0848097396088</v>
      </c>
      <c r="W131" s="458">
        <v>1105.7143411803265</v>
      </c>
      <c r="X131" s="458">
        <v>1062.3697892092532</v>
      </c>
      <c r="Y131" s="458">
        <v>1028.0986001751089</v>
      </c>
      <c r="Z131" s="458">
        <v>995.84440545096857</v>
      </c>
      <c r="AA131" s="458">
        <v>953.51236434235159</v>
      </c>
      <c r="AB131" s="458">
        <v>355.07694944629657</v>
      </c>
      <c r="AC131" s="458">
        <v>310.77669077501207</v>
      </c>
      <c r="AD131" s="458">
        <v>292.65562908951142</v>
      </c>
      <c r="AE131" s="458">
        <v>254.40382792207021</v>
      </c>
      <c r="AF131" s="458">
        <v>197.0372454153181</v>
      </c>
      <c r="AG131" s="458">
        <v>130.63432201828778</v>
      </c>
      <c r="AH131" s="458">
        <v>76.329849463361882</v>
      </c>
      <c r="AI131" s="458">
        <v>40.147827669756929</v>
      </c>
      <c r="AJ131" s="458">
        <v>18.052101952375242</v>
      </c>
      <c r="AK131" s="458">
        <v>6.010760193776199</v>
      </c>
      <c r="AL131" s="458">
        <v>0</v>
      </c>
    </row>
    <row r="132" spans="1:38">
      <c r="A132" s="253">
        <v>115</v>
      </c>
      <c r="B132" s="458">
        <v>1639.0754311093124</v>
      </c>
      <c r="C132" s="458">
        <v>1629.9995923619026</v>
      </c>
      <c r="D132" s="458">
        <v>1615.8817214250384</v>
      </c>
      <c r="E132" s="458">
        <v>1585.6295571764856</v>
      </c>
      <c r="F132" s="458">
        <v>1554.3695933613292</v>
      </c>
      <c r="G132" s="458">
        <v>1519.0768413494509</v>
      </c>
      <c r="H132" s="458">
        <v>1492.8598976651629</v>
      </c>
      <c r="I132" s="458">
        <v>1462.6101501037324</v>
      </c>
      <c r="J132" s="458">
        <v>1440.4273984006345</v>
      </c>
      <c r="K132" s="458">
        <v>1424.2947021300658</v>
      </c>
      <c r="L132" s="458">
        <v>1414.2118595312106</v>
      </c>
      <c r="M132" s="458">
        <v>1403.1208156390885</v>
      </c>
      <c r="N132" s="458">
        <v>1385.9802839602717</v>
      </c>
      <c r="O132" s="458">
        <v>1360.7740051805092</v>
      </c>
      <c r="P132" s="458">
        <v>1334.559970193191</v>
      </c>
      <c r="Q132" s="458">
        <v>1292.2153124748895</v>
      </c>
      <c r="R132" s="458">
        <v>1242.8149673180724</v>
      </c>
      <c r="S132" s="458">
        <v>1212.5708213838691</v>
      </c>
      <c r="T132" s="458">
        <v>1190.3922589553699</v>
      </c>
      <c r="U132" s="458">
        <v>1155.1090363270444</v>
      </c>
      <c r="V132" s="458">
        <v>1114.7866737978545</v>
      </c>
      <c r="W132" s="458">
        <v>1071.4417609051841</v>
      </c>
      <c r="X132" s="458">
        <v>1031.1224832580795</v>
      </c>
      <c r="Y132" s="458">
        <v>998.86819238794283</v>
      </c>
      <c r="Z132" s="458">
        <v>962.58336073208568</v>
      </c>
      <c r="AA132" s="458">
        <v>923.27633700149374</v>
      </c>
      <c r="AB132" s="458">
        <v>328.89880868463291</v>
      </c>
      <c r="AC132" s="458">
        <v>290.64224575128782</v>
      </c>
      <c r="AD132" s="458">
        <v>275.54232167620648</v>
      </c>
      <c r="AE132" s="458">
        <v>241.3189644239616</v>
      </c>
      <c r="AF132" s="458">
        <v>186.97453299484269</v>
      </c>
      <c r="AG132" s="458">
        <v>125.60499860335548</v>
      </c>
      <c r="AH132" s="458">
        <v>75.324511642000047</v>
      </c>
      <c r="AI132" s="458">
        <v>40.147827669756929</v>
      </c>
      <c r="AJ132" s="458">
        <v>19.056026783849234</v>
      </c>
      <c r="AK132" s="458">
        <v>5.0080536687636448</v>
      </c>
      <c r="AL132" s="458">
        <v>0</v>
      </c>
    </row>
    <row r="133" spans="1:38">
      <c r="A133" s="253">
        <v>117.5</v>
      </c>
      <c r="B133" s="458">
        <v>1639.0754311093124</v>
      </c>
      <c r="C133" s="458">
        <v>1626.9743239841825</v>
      </c>
      <c r="D133" s="458">
        <v>1608.8228320984331</v>
      </c>
      <c r="E133" s="458">
        <v>1576.5540198432063</v>
      </c>
      <c r="F133" s="458">
        <v>1544.2858674367747</v>
      </c>
      <c r="G133" s="458">
        <v>1507.9850018626923</v>
      </c>
      <c r="H133" s="458">
        <v>1479.7515978041567</v>
      </c>
      <c r="I133" s="458">
        <v>1445.4689030985978</v>
      </c>
      <c r="J133" s="458">
        <v>1421.2698418401155</v>
      </c>
      <c r="K133" s="458">
        <v>1402.1125432541658</v>
      </c>
      <c r="L133" s="458">
        <v>1385.9802839602717</v>
      </c>
      <c r="M133" s="458">
        <v>1372.87296130921</v>
      </c>
      <c r="N133" s="458">
        <v>1355.7328051232605</v>
      </c>
      <c r="O133" s="458">
        <v>1328.5106501890004</v>
      </c>
      <c r="P133" s="458">
        <v>1299.2726603707636</v>
      </c>
      <c r="Q133" s="458">
        <v>1252.8965135862265</v>
      </c>
      <c r="R133" s="458">
        <v>1200.4733729791378</v>
      </c>
      <c r="S133" s="458">
        <v>1167.2060215705862</v>
      </c>
      <c r="T133" s="458">
        <v>1142.0041118423874</v>
      </c>
      <c r="U133" s="458">
        <v>1105.7143411803265</v>
      </c>
      <c r="V133" s="458">
        <v>1068.4177617813787</v>
      </c>
      <c r="W133" s="458">
        <v>1028.0986001751089</v>
      </c>
      <c r="X133" s="458">
        <v>989.79685912166553</v>
      </c>
      <c r="Y133" s="458">
        <v>957.54390769882389</v>
      </c>
      <c r="Z133" s="458">
        <v>926.29989574785589</v>
      </c>
      <c r="AA133" s="458">
        <v>881.95537282916689</v>
      </c>
      <c r="AB133" s="458">
        <v>310.77669077501207</v>
      </c>
      <c r="AC133" s="458">
        <v>269.50258105221343</v>
      </c>
      <c r="AD133" s="458">
        <v>256.41694440954058</v>
      </c>
      <c r="AE133" s="458">
        <v>223.20264019194434</v>
      </c>
      <c r="AF133" s="458">
        <v>173.89382052669683</v>
      </c>
      <c r="AG133" s="458">
        <v>116.55272914527278</v>
      </c>
      <c r="AH133" s="458">
        <v>71.303296239406109</v>
      </c>
      <c r="AI133" s="458">
        <v>37.13384546983891</v>
      </c>
      <c r="AJ133" s="458">
        <v>16.044422974417238</v>
      </c>
      <c r="AK133" s="458">
        <v>6.010760193776199</v>
      </c>
      <c r="AL133" s="458">
        <v>0</v>
      </c>
    </row>
    <row r="134" spans="1:38">
      <c r="A134" s="253">
        <v>120</v>
      </c>
      <c r="B134" s="458">
        <v>1639.0754311093124</v>
      </c>
      <c r="C134" s="458">
        <v>1610.8396544690274</v>
      </c>
      <c r="D134" s="458">
        <v>1591.6799442467097</v>
      </c>
      <c r="E134" s="458">
        <v>1556.3863464020239</v>
      </c>
      <c r="F134" s="458">
        <v>1521.0935481479901</v>
      </c>
      <c r="G134" s="458">
        <v>1482.7765798208968</v>
      </c>
      <c r="H134" s="458">
        <v>1451.5187319182774</v>
      </c>
      <c r="I134" s="458">
        <v>1416.2284223220859</v>
      </c>
      <c r="J134" s="458">
        <v>1389.0050683546133</v>
      </c>
      <c r="K134" s="458">
        <v>1367.8317165896251</v>
      </c>
      <c r="L134" s="458">
        <v>1350.6916237926162</v>
      </c>
      <c r="M134" s="458">
        <v>1334.559970193191</v>
      </c>
      <c r="N134" s="458">
        <v>1317.4203017417269</v>
      </c>
      <c r="O134" s="458">
        <v>1288.1825595230227</v>
      </c>
      <c r="P134" s="458">
        <v>1257.937317151861</v>
      </c>
      <c r="Q134" s="458">
        <v>1209.546447931808</v>
      </c>
      <c r="R134" s="458">
        <v>1155.1090363270444</v>
      </c>
      <c r="S134" s="458">
        <v>1117.8108010909987</v>
      </c>
      <c r="T134" s="458">
        <v>1093.6180134733102</v>
      </c>
      <c r="U134" s="458">
        <v>1060.3538059858045</v>
      </c>
      <c r="V134" s="458">
        <v>1025.0747259772024</v>
      </c>
      <c r="W134" s="458">
        <v>984.75726536836657</v>
      </c>
      <c r="X134" s="458">
        <v>953.51236434235159</v>
      </c>
      <c r="Y134" s="458">
        <v>938.39422900883744</v>
      </c>
      <c r="Z134" s="458">
        <v>894.04911731734217</v>
      </c>
      <c r="AA134" s="458">
        <v>851.72174146906048</v>
      </c>
      <c r="AB134" s="458">
        <v>297.68914776956171</v>
      </c>
      <c r="AC134" s="458">
        <v>251.38418306924891</v>
      </c>
      <c r="AD134" s="458">
        <v>238.29947983255269</v>
      </c>
      <c r="AE134" s="458">
        <v>203.07512106555058</v>
      </c>
      <c r="AF134" s="458">
        <v>158.80191819600202</v>
      </c>
      <c r="AG134" s="458">
        <v>107.50116269711758</v>
      </c>
      <c r="AH134" s="458">
        <v>66.277097278608665</v>
      </c>
      <c r="AI134" s="458">
        <v>35.124658653290489</v>
      </c>
      <c r="AJ134" s="458">
        <v>15.040675804218308</v>
      </c>
      <c r="AK134" s="458">
        <v>5.0080536687636448</v>
      </c>
      <c r="AL134" s="458">
        <v>0</v>
      </c>
    </row>
    <row r="135" spans="1:38">
      <c r="A135" s="253">
        <v>122.5</v>
      </c>
      <c r="B135" s="458">
        <v>1639.0754311093124</v>
      </c>
      <c r="C135" s="458">
        <v>1632.0164410639579</v>
      </c>
      <c r="D135" s="458">
        <v>1612.8564793622302</v>
      </c>
      <c r="E135" s="458">
        <v>1572.5204644301359</v>
      </c>
      <c r="F135" s="458">
        <v>1536.2189340366481</v>
      </c>
      <c r="G135" s="458">
        <v>1495.8849063069583</v>
      </c>
      <c r="H135" s="458">
        <v>1460.593522346878</v>
      </c>
      <c r="I135" s="458">
        <v>1423.2864146530021</v>
      </c>
      <c r="J135" s="458">
        <v>1396.0629241738613</v>
      </c>
      <c r="K135" s="458">
        <v>1367.8317165896251</v>
      </c>
      <c r="L135" s="458">
        <v>1347.6669240119957</v>
      </c>
      <c r="M135" s="458">
        <v>1328.5106501890004</v>
      </c>
      <c r="N135" s="458">
        <v>1307.3382477041578</v>
      </c>
      <c r="O135" s="458">
        <v>1278.1007324082996</v>
      </c>
      <c r="P135" s="458">
        <v>1244.8312700569572</v>
      </c>
      <c r="Q135" s="458">
        <v>1196.4409171809359</v>
      </c>
      <c r="R135" s="458">
        <v>1135.9557357237859</v>
      </c>
      <c r="S135" s="458">
        <v>1092.6099921774353</v>
      </c>
      <c r="T135" s="458">
        <v>1068.4177617813787</v>
      </c>
      <c r="U135" s="458">
        <v>1036.1623080703848</v>
      </c>
      <c r="V135" s="458">
        <v>1002.8999225239919</v>
      </c>
      <c r="W135" s="458">
        <v>964.5991493330996</v>
      </c>
      <c r="X135" s="458">
        <v>930.33132274107584</v>
      </c>
      <c r="Y135" s="458">
        <v>903.11953305778582</v>
      </c>
      <c r="Z135" s="458">
        <v>873.8929684029963</v>
      </c>
      <c r="AA135" s="458">
        <v>834.58982389522112</v>
      </c>
      <c r="AB135" s="458">
        <v>295.67573001326275</v>
      </c>
      <c r="AC135" s="458">
        <v>239.30597047327453</v>
      </c>
      <c r="AD135" s="458">
        <v>219.17698581717505</v>
      </c>
      <c r="AE135" s="458">
        <v>187.9807803590999</v>
      </c>
      <c r="AF135" s="458">
        <v>146.72942263482432</v>
      </c>
      <c r="AG135" s="458">
        <v>102.47283981975923</v>
      </c>
      <c r="AH135" s="458">
        <v>63.261558950597731</v>
      </c>
      <c r="AI135" s="458">
        <v>32.111095952304076</v>
      </c>
      <c r="AJ135" s="458">
        <v>14.036995597894803</v>
      </c>
      <c r="AK135" s="458">
        <v>6.010760193776199</v>
      </c>
      <c r="AL135" s="458">
        <v>0</v>
      </c>
    </row>
    <row r="136" spans="1:38">
      <c r="A136" s="256">
        <v>125</v>
      </c>
      <c r="B136" s="458">
        <v>1639.0754311093124</v>
      </c>
      <c r="C136" s="458">
        <v>1618.9069691460379</v>
      </c>
      <c r="D136" s="458">
        <v>1594.7051464033593</v>
      </c>
      <c r="E136" s="458">
        <v>1555.3779695551311</v>
      </c>
      <c r="F136" s="458">
        <v>1516.0517861677681</v>
      </c>
      <c r="G136" s="458">
        <v>1470.6766888703037</v>
      </c>
      <c r="H136" s="458">
        <v>1435.3859113303176</v>
      </c>
      <c r="I136" s="458">
        <v>1397.0711922049652</v>
      </c>
      <c r="J136" s="458">
        <v>1366.8234698708777</v>
      </c>
      <c r="K136" s="458">
        <v>1336.5764162881019</v>
      </c>
      <c r="L136" s="458">
        <v>1311.3710600317036</v>
      </c>
      <c r="M136" s="458">
        <v>1288.1825595230227</v>
      </c>
      <c r="N136" s="458">
        <v>1266.0026447966725</v>
      </c>
      <c r="O136" s="458">
        <v>1272.0516742341567</v>
      </c>
      <c r="P136" s="458">
        <v>1199.4652577592099</v>
      </c>
      <c r="Q136" s="458">
        <v>1149.0605910828374</v>
      </c>
      <c r="R136" s="458">
        <v>1083.5378424249502</v>
      </c>
      <c r="S136" s="458">
        <v>1043.2181039227637</v>
      </c>
      <c r="T136" s="458">
        <v>1017.011105086951</v>
      </c>
      <c r="U136" s="458">
        <v>984.75726536836657</v>
      </c>
      <c r="V136" s="458">
        <v>950.48871799615188</v>
      </c>
      <c r="W136" s="458">
        <v>914.20572024248941</v>
      </c>
      <c r="X136" s="458">
        <v>882.96317857335953</v>
      </c>
      <c r="Y136" s="458">
        <v>853.73728395177477</v>
      </c>
      <c r="Z136" s="458">
        <v>826.52786616586718</v>
      </c>
      <c r="AA136" s="458">
        <v>785.21158272846617</v>
      </c>
      <c r="AB136" s="458">
        <v>283.5955144338393</v>
      </c>
      <c r="AC136" s="458">
        <v>219.17698581717505</v>
      </c>
      <c r="AD136" s="458">
        <v>196.03095062626178</v>
      </c>
      <c r="AE136" s="458">
        <v>166.85076266433626</v>
      </c>
      <c r="AF136" s="458">
        <v>131.64021015674211</v>
      </c>
      <c r="AG136" s="458">
        <v>91.411415436090294</v>
      </c>
      <c r="AH136" s="458">
        <v>57.230920419256371</v>
      </c>
      <c r="AI136" s="458">
        <v>31.106636592896205</v>
      </c>
      <c r="AJ136" s="458">
        <v>13.03338714150617</v>
      </c>
      <c r="AK136" s="458">
        <v>4.0055490228453374</v>
      </c>
      <c r="AL136" s="458">
        <v>0</v>
      </c>
    </row>
    <row r="137" spans="1:38">
      <c r="A137" s="256">
        <v>127.5</v>
      </c>
      <c r="B137" s="458">
        <v>1639.0754311093124</v>
      </c>
      <c r="C137" s="458">
        <v>1600.7555679053571</v>
      </c>
      <c r="D137" s="458">
        <v>1571.5120771908057</v>
      </c>
      <c r="E137" s="458">
        <v>1532.1854831921119</v>
      </c>
      <c r="F137" s="458">
        <v>1491.8515628113962</v>
      </c>
      <c r="G137" s="458">
        <v>1447.485509899763</v>
      </c>
      <c r="H137" s="458">
        <v>1411.187020732295</v>
      </c>
      <c r="I137" s="458">
        <v>1371.8647108836617</v>
      </c>
      <c r="J137" s="458">
        <v>1338.5928654221241</v>
      </c>
      <c r="K137" s="458">
        <v>1308.3464496224353</v>
      </c>
      <c r="L137" s="458">
        <v>1280.1170914954396</v>
      </c>
      <c r="M137" s="458">
        <v>1253.9046726811175</v>
      </c>
      <c r="N137" s="458">
        <v>1230.7172196970171</v>
      </c>
      <c r="O137" s="458">
        <v>1200.4733729791378</v>
      </c>
      <c r="P137" s="458">
        <v>1162.1655957563262</v>
      </c>
      <c r="Q137" s="458">
        <v>1111.7625547001749</v>
      </c>
      <c r="R137" s="458">
        <v>1043.2181039227637</v>
      </c>
      <c r="S137" s="458">
        <v>1001.8919884694633</v>
      </c>
      <c r="T137" s="458">
        <v>975.68606162866456</v>
      </c>
      <c r="U137" s="458">
        <v>942.42570813372254</v>
      </c>
      <c r="V137" s="458">
        <v>909.16652750170431</v>
      </c>
      <c r="W137" s="458">
        <v>874.90076490654008</v>
      </c>
      <c r="X137" s="458">
        <v>842.65185942550795</v>
      </c>
      <c r="Y137" s="458">
        <v>813.42735274831409</v>
      </c>
      <c r="Z137" s="458">
        <v>783.19620891882039</v>
      </c>
      <c r="AA137" s="458">
        <v>742.8898388818767</v>
      </c>
      <c r="AB137" s="458">
        <v>285.60884857740479</v>
      </c>
      <c r="AC137" s="458">
        <v>204.08145125625859</v>
      </c>
      <c r="AD137" s="458">
        <v>180.93716345181977</v>
      </c>
      <c r="AE137" s="458">
        <v>150.7534814279953</v>
      </c>
      <c r="AF137" s="458">
        <v>120.57587641098782</v>
      </c>
      <c r="AG137" s="458">
        <v>86.383928307687412</v>
      </c>
      <c r="AH137" s="458">
        <v>54.215835334169334</v>
      </c>
      <c r="AI137" s="458">
        <v>27.089134400918912</v>
      </c>
      <c r="AJ137" s="458">
        <v>12.029855959070284</v>
      </c>
      <c r="AK137" s="458">
        <v>4.0055490228453374</v>
      </c>
      <c r="AL137" s="458">
        <v>0</v>
      </c>
    </row>
    <row r="138" spans="1:38">
      <c r="A138" s="256">
        <v>130</v>
      </c>
      <c r="B138" s="458">
        <v>1639.0754311093124</v>
      </c>
      <c r="C138" s="458">
        <v>1631.0080164014964</v>
      </c>
      <c r="D138" s="458">
        <v>1602.7723801538846</v>
      </c>
      <c r="E138" s="458">
        <v>1560.4198603120992</v>
      </c>
      <c r="F138" s="458">
        <v>1518.0684889529637</v>
      </c>
      <c r="G138" s="458">
        <v>1469.6683691022997</v>
      </c>
      <c r="H138" s="458">
        <v>1432.3610275750814</v>
      </c>
      <c r="I138" s="458">
        <v>1389.0050683546133</v>
      </c>
      <c r="J138" s="458">
        <v>1352.7080940732289</v>
      </c>
      <c r="K138" s="458">
        <v>1317.4203017417269</v>
      </c>
      <c r="L138" s="458">
        <v>1287.1743732541738</v>
      </c>
      <c r="M138" s="458">
        <v>1256.929154821795</v>
      </c>
      <c r="N138" s="458">
        <v>1226.6846634991973</v>
      </c>
      <c r="O138" s="458">
        <v>1193.4165842398838</v>
      </c>
      <c r="P138" s="458">
        <v>1155.1090363270444</v>
      </c>
      <c r="Q138" s="458">
        <v>1100.6741884862965</v>
      </c>
      <c r="R138" s="458">
        <v>1032.1304462556957</v>
      </c>
      <c r="S138" s="458">
        <v>988.78893831612163</v>
      </c>
      <c r="T138" s="458">
        <v>957.54390769882389</v>
      </c>
      <c r="U138" s="458">
        <v>924.28418881946754</v>
      </c>
      <c r="V138" s="458">
        <v>889.01003712505587</v>
      </c>
      <c r="W138" s="458">
        <v>855.75283118813752</v>
      </c>
      <c r="X138" s="458">
        <v>825.52012695763631</v>
      </c>
      <c r="Y138" s="458">
        <v>796.29623070059233</v>
      </c>
      <c r="Z138" s="458">
        <v>762.03509929357801</v>
      </c>
      <c r="AA138" s="458">
        <v>723.74507141792458</v>
      </c>
      <c r="AB138" s="458">
        <v>291.64893568472075</v>
      </c>
      <c r="AC138" s="458">
        <v>195.02466099770112</v>
      </c>
      <c r="AD138" s="458">
        <v>169.86918038037837</v>
      </c>
      <c r="AE138" s="458">
        <v>137.67569823504508</v>
      </c>
      <c r="AF138" s="458">
        <v>114.54120724389411</v>
      </c>
      <c r="AG138" s="458">
        <v>84.37301438003783</v>
      </c>
      <c r="AH138" s="458">
        <v>52.205871129025049</v>
      </c>
      <c r="AI138" s="458">
        <v>28.093457349309364</v>
      </c>
      <c r="AJ138" s="458">
        <v>13.03338714150617</v>
      </c>
      <c r="AK138" s="458">
        <v>5.0080536687636448</v>
      </c>
      <c r="AL138" s="458">
        <v>0</v>
      </c>
    </row>
    <row r="139" spans="1:38">
      <c r="A139" s="256">
        <v>132.5</v>
      </c>
      <c r="B139" s="458">
        <v>1639.0754311093124</v>
      </c>
      <c r="C139" s="458">
        <v>1621.9322225146773</v>
      </c>
      <c r="D139" s="458">
        <v>1587.6463503082571</v>
      </c>
      <c r="E139" s="458">
        <v>1546.3026073731548</v>
      </c>
      <c r="F139" s="458">
        <v>1500.9266009508469</v>
      </c>
      <c r="G139" s="458">
        <v>1451.5187319182774</v>
      </c>
      <c r="H139" s="458">
        <v>1410.1787425713437</v>
      </c>
      <c r="I139" s="458">
        <v>1366.8234698708777</v>
      </c>
      <c r="J139" s="458">
        <v>1330.5270871390355</v>
      </c>
      <c r="K139" s="458">
        <v>1289.1907465801335</v>
      </c>
      <c r="L139" s="458">
        <v>1254.912832585775</v>
      </c>
      <c r="M139" s="458">
        <v>1224.6683903637727</v>
      </c>
      <c r="N139" s="458">
        <v>1192.4084749600293</v>
      </c>
      <c r="O139" s="458">
        <v>1158.1332708244204</v>
      </c>
      <c r="P139" s="458">
        <v>1116.8027577507125</v>
      </c>
      <c r="Q139" s="458">
        <v>1060.3538059858045</v>
      </c>
      <c r="R139" s="458">
        <v>989.79685912166553</v>
      </c>
      <c r="S139" s="458">
        <v>947.465081258998</v>
      </c>
      <c r="T139" s="458">
        <v>915.2135621254165</v>
      </c>
      <c r="U139" s="458">
        <v>881.95537282916689</v>
      </c>
      <c r="V139" s="458">
        <v>847.6906708095355</v>
      </c>
      <c r="W139" s="458">
        <v>815.44280271612445</v>
      </c>
      <c r="X139" s="458">
        <v>783.19620891882039</v>
      </c>
      <c r="Y139" s="458">
        <v>752.96623108109668</v>
      </c>
      <c r="Z139" s="458">
        <v>714.67667312976948</v>
      </c>
      <c r="AA139" s="458">
        <v>679.41178622263476</v>
      </c>
      <c r="AB139" s="458">
        <v>306.74969472040391</v>
      </c>
      <c r="AC139" s="458">
        <v>181.94337791178063</v>
      </c>
      <c r="AD139" s="458">
        <v>155.78370551195141</v>
      </c>
      <c r="AE139" s="458">
        <v>130.63432201828778</v>
      </c>
      <c r="AF139" s="458">
        <v>105.48980471856567</v>
      </c>
      <c r="AG139" s="458">
        <v>78.340564620239888</v>
      </c>
      <c r="AH139" s="458">
        <v>48.186177781824156</v>
      </c>
      <c r="AI139" s="458">
        <v>25.080601549217004</v>
      </c>
      <c r="AJ139" s="458">
        <v>12.029855959070284</v>
      </c>
      <c r="AK139" s="458">
        <v>4.0055490228453374</v>
      </c>
      <c r="AL139" s="458">
        <v>0</v>
      </c>
    </row>
    <row r="140" spans="1:38">
      <c r="A140" s="256">
        <v>135</v>
      </c>
      <c r="B140" s="458">
        <v>1639.0754311093124</v>
      </c>
      <c r="C140" s="458">
        <v>1595.7135483968173</v>
      </c>
      <c r="D140" s="458">
        <v>1563.4450025815011</v>
      </c>
      <c r="E140" s="458">
        <v>1520.0851944146068</v>
      </c>
      <c r="F140" s="458">
        <v>1473.7016523162054</v>
      </c>
      <c r="G140" s="458">
        <v>1422.2781278895166</v>
      </c>
      <c r="H140" s="458">
        <v>1380.9389912984341</v>
      </c>
      <c r="I140" s="458">
        <v>1334.559970193191</v>
      </c>
      <c r="J140" s="458">
        <v>1296.2480779996804</v>
      </c>
      <c r="K140" s="458">
        <v>1257.937317151861</v>
      </c>
      <c r="L140" s="458">
        <v>1223.660255039309</v>
      </c>
      <c r="M140" s="458">
        <v>1189.3841522320038</v>
      </c>
      <c r="N140" s="458">
        <v>1156.117113614974</v>
      </c>
      <c r="O140" s="458">
        <v>1113.7786331869247</v>
      </c>
      <c r="P140" s="458">
        <v>1070.4337602486919</v>
      </c>
      <c r="Q140" s="458">
        <v>1016.0031569562071</v>
      </c>
      <c r="R140" s="458">
        <v>952.50448116116092</v>
      </c>
      <c r="S140" s="458">
        <v>907.15085820945785</v>
      </c>
      <c r="T140" s="458">
        <v>874.90076490654008</v>
      </c>
      <c r="U140" s="458">
        <v>839.62858703182133</v>
      </c>
      <c r="V140" s="458">
        <v>802.34246743205267</v>
      </c>
      <c r="W140" s="458">
        <v>770.09640604036883</v>
      </c>
      <c r="X140" s="458">
        <v>738.85932012952514</v>
      </c>
      <c r="Y140" s="458">
        <v>704.6008099179503</v>
      </c>
      <c r="Z140" s="458">
        <v>666.3138604664249</v>
      </c>
      <c r="AA140" s="458">
        <v>630.04403985316117</v>
      </c>
      <c r="AB140" s="458">
        <v>308.76318618903616</v>
      </c>
      <c r="AC140" s="458">
        <v>164.83851443258101</v>
      </c>
      <c r="AD140" s="458">
        <v>144.71743439597881</v>
      </c>
      <c r="AE140" s="458">
        <v>118.56428573008029</v>
      </c>
      <c r="AF140" s="458">
        <v>95.433604846914434</v>
      </c>
      <c r="AG140" s="458">
        <v>72.308579335641099</v>
      </c>
      <c r="AH140" s="458">
        <v>43.162036139125405</v>
      </c>
      <c r="AI140" s="458">
        <v>24.076394620737908</v>
      </c>
      <c r="AJ140" s="458">
        <v>11.02640849775289</v>
      </c>
      <c r="AK140" s="458">
        <v>2.001386774925161</v>
      </c>
      <c r="AL140" s="458">
        <v>0</v>
      </c>
    </row>
    <row r="141" spans="1:38">
      <c r="A141" s="256">
        <v>137.5</v>
      </c>
      <c r="B141" s="458">
        <v>1639.0754311093124</v>
      </c>
      <c r="C141" s="458">
        <v>1634.0332922559537</v>
      </c>
      <c r="D141" s="458">
        <v>1598.7387581952937</v>
      </c>
      <c r="E141" s="458">
        <v>1551.3444687027222</v>
      </c>
      <c r="F141" s="458">
        <v>1501.9349419116575</v>
      </c>
      <c r="G141" s="458">
        <v>1446.4772061481001</v>
      </c>
      <c r="H141" s="458">
        <v>1402.1125432541658</v>
      </c>
      <c r="I141" s="458">
        <v>1353.716330339915</v>
      </c>
      <c r="J141" s="458">
        <v>1313.3874708439646</v>
      </c>
      <c r="K141" s="458">
        <v>1274.0680237726388</v>
      </c>
      <c r="L141" s="458">
        <v>1234.7497890947386</v>
      </c>
      <c r="M141" s="458">
        <v>1196.4409171809359</v>
      </c>
      <c r="N141" s="458">
        <v>1157.1251917810205</v>
      </c>
      <c r="O141" s="458">
        <v>1110.7545168260053</v>
      </c>
      <c r="P141" s="458">
        <v>1064.3857762544767</v>
      </c>
      <c r="Q141" s="458">
        <v>1010.9634313066751</v>
      </c>
      <c r="R141" s="458">
        <v>948.4729591018255</v>
      </c>
      <c r="S141" s="458">
        <v>901.10387721829318</v>
      </c>
      <c r="T141" s="458">
        <v>862.80728378953188</v>
      </c>
      <c r="U141" s="458">
        <v>823.50465222952312</v>
      </c>
      <c r="V141" s="458">
        <v>785.21158272846617</v>
      </c>
      <c r="W141" s="458">
        <v>750.95094180631554</v>
      </c>
      <c r="X141" s="458">
        <v>719.71465807976961</v>
      </c>
      <c r="Y141" s="458">
        <v>685.45706810466959</v>
      </c>
      <c r="Z141" s="458">
        <v>642.13375404750673</v>
      </c>
      <c r="AA141" s="458">
        <v>603.8504602244393</v>
      </c>
      <c r="AB141" s="458">
        <v>304.73621645504568</v>
      </c>
      <c r="AC141" s="458">
        <v>158.80191819600202</v>
      </c>
      <c r="AD141" s="458">
        <v>134.65792041235557</v>
      </c>
      <c r="AE141" s="458">
        <v>111.52399075900288</v>
      </c>
      <c r="AF141" s="458">
        <v>92.416946510646028</v>
      </c>
      <c r="AG141" s="458">
        <v>69.292772726876819</v>
      </c>
      <c r="AH141" s="458">
        <v>41.152539512670401</v>
      </c>
      <c r="AI141" s="458">
        <v>23.072229545451361</v>
      </c>
      <c r="AJ141" s="458">
        <v>11.02640849775289</v>
      </c>
      <c r="AK141" s="458">
        <v>3.0032976479526123</v>
      </c>
      <c r="AL141" s="458">
        <v>0</v>
      </c>
    </row>
    <row r="142" spans="1:38">
      <c r="A142" s="256">
        <v>140</v>
      </c>
      <c r="B142" s="458">
        <v>1639.0754311093124</v>
      </c>
      <c r="C142" s="458">
        <v>1600.7555679053571</v>
      </c>
      <c r="D142" s="458">
        <v>1559.4114808570475</v>
      </c>
      <c r="E142" s="458">
        <v>1515.04343577995</v>
      </c>
      <c r="F142" s="458">
        <v>1465.63509694606</v>
      </c>
      <c r="G142" s="458">
        <v>1413.2035792127422</v>
      </c>
      <c r="H142" s="458">
        <v>1366.8234698708777</v>
      </c>
      <c r="I142" s="458">
        <v>1318.4285113946478</v>
      </c>
      <c r="J142" s="458">
        <v>1276.084376499027</v>
      </c>
      <c r="K142" s="458">
        <v>1236.7660787301068</v>
      </c>
      <c r="L142" s="458">
        <v>1195.4328053510533</v>
      </c>
      <c r="M142" s="458">
        <v>1155.1090363270444</v>
      </c>
      <c r="N142" s="458">
        <v>1115.7947153193904</v>
      </c>
      <c r="O142" s="458">
        <v>1064.3857762544767</v>
      </c>
      <c r="P142" s="458">
        <v>1018.0190542156654</v>
      </c>
      <c r="Q142" s="458">
        <v>969.63863922794894</v>
      </c>
      <c r="R142" s="458">
        <v>909.16652750170431</v>
      </c>
      <c r="S142" s="458">
        <v>857.76838316697331</v>
      </c>
      <c r="T142" s="458">
        <v>816.45052956695815</v>
      </c>
      <c r="U142" s="458">
        <v>777.15011862876509</v>
      </c>
      <c r="V142" s="458">
        <v>741.88220714112128</v>
      </c>
      <c r="W142" s="458">
        <v>707.62355386056902</v>
      </c>
      <c r="X142" s="458">
        <v>674.37409234918084</v>
      </c>
      <c r="Y142" s="458">
        <v>640.11878577395669</v>
      </c>
      <c r="Z142" s="458">
        <v>592.76890006969472</v>
      </c>
      <c r="AA142" s="458">
        <v>528.29860353797324</v>
      </c>
      <c r="AB142" s="458">
        <v>293.66232595374214</v>
      </c>
      <c r="AC142" s="458">
        <v>145.72342504642882</v>
      </c>
      <c r="AD142" s="458">
        <v>124.59915780868042</v>
      </c>
      <c r="AE142" s="458">
        <v>102.47283981975923</v>
      </c>
      <c r="AF142" s="458">
        <v>82.362148335243674</v>
      </c>
      <c r="AG142" s="458">
        <v>60.246164270520133</v>
      </c>
      <c r="AH142" s="458">
        <v>37.13384546983891</v>
      </c>
      <c r="AI142" s="458">
        <v>20.060004479273225</v>
      </c>
      <c r="AJ142" s="458">
        <v>8.016652840637061</v>
      </c>
      <c r="AK142" s="458">
        <v>3.0032976479526123</v>
      </c>
      <c r="AL142" s="458">
        <v>0</v>
      </c>
    </row>
    <row r="143" spans="1:38">
      <c r="A143" s="256">
        <v>142.5</v>
      </c>
      <c r="B143" s="458">
        <v>1639.0754311093124</v>
      </c>
      <c r="C143" s="458">
        <v>1609.8312429682078</v>
      </c>
      <c r="D143" s="458">
        <v>1565.4617673437849</v>
      </c>
      <c r="E143" s="458">
        <v>1519.0768413494509</v>
      </c>
      <c r="F143" s="458">
        <v>1469.6683691022997</v>
      </c>
      <c r="G143" s="458">
        <v>1414.2118595312106</v>
      </c>
      <c r="H143" s="458">
        <v>1367.8317165896251</v>
      </c>
      <c r="I143" s="458">
        <v>1315.4038847488816</v>
      </c>
      <c r="J143" s="458">
        <v>1274.0680237726388</v>
      </c>
      <c r="K143" s="458">
        <v>1228.7009399454205</v>
      </c>
      <c r="L143" s="458">
        <v>1188.3760463622414</v>
      </c>
      <c r="M143" s="458">
        <v>1146.0363803775579</v>
      </c>
      <c r="N143" s="458">
        <v>1099.6661607109011</v>
      </c>
      <c r="O143" s="458">
        <v>1049.2659668965161</v>
      </c>
      <c r="P143" s="458">
        <v>1002.8999225239919</v>
      </c>
      <c r="Q143" s="458">
        <v>948.4729591018255</v>
      </c>
      <c r="R143" s="458">
        <v>889.01003712505587</v>
      </c>
      <c r="S143" s="458">
        <v>835.59757409714064</v>
      </c>
      <c r="T143" s="458">
        <v>791.25773511047908</v>
      </c>
      <c r="U143" s="458">
        <v>753.97387774006802</v>
      </c>
      <c r="V143" s="458">
        <v>721.72986193823385</v>
      </c>
      <c r="W143" s="458">
        <v>682.43442047637177</v>
      </c>
      <c r="X143" s="458">
        <v>648.17869668861317</v>
      </c>
      <c r="Y143" s="458">
        <v>611.90990452585947</v>
      </c>
      <c r="Z143" s="458">
        <v>560.5328253292854</v>
      </c>
      <c r="AA143" s="458">
        <v>516.21127069520219</v>
      </c>
      <c r="AB143" s="458">
        <v>264.46956703503446</v>
      </c>
      <c r="AC143" s="458">
        <v>141.69950455700601</v>
      </c>
      <c r="AD143" s="458">
        <v>119.57007684445347</v>
      </c>
      <c r="AE143" s="458">
        <v>96.439178946735424</v>
      </c>
      <c r="AF143" s="458">
        <v>77.335200513321496</v>
      </c>
      <c r="AG143" s="458">
        <v>56.225874000831865</v>
      </c>
      <c r="AH143" s="458">
        <v>36.12923810708449</v>
      </c>
      <c r="AI143" s="458">
        <v>19.056026783849234</v>
      </c>
      <c r="AJ143" s="458">
        <v>6.010760193776199</v>
      </c>
      <c r="AK143" s="458">
        <v>1</v>
      </c>
      <c r="AL143" s="458">
        <v>0</v>
      </c>
    </row>
    <row r="144" spans="1:38">
      <c r="A144" s="256">
        <v>145</v>
      </c>
      <c r="B144" s="458">
        <v>1639.0754311093124</v>
      </c>
      <c r="C144" s="458">
        <v>1609.8312429682078</v>
      </c>
      <c r="D144" s="458">
        <v>1563.4450025815011</v>
      </c>
      <c r="E144" s="458">
        <v>1517.0601372255874</v>
      </c>
      <c r="F144" s="458">
        <v>1463.6184650240459</v>
      </c>
      <c r="G144" s="458">
        <v>1408.1621884105498</v>
      </c>
      <c r="H144" s="458">
        <v>1358.757522914859</v>
      </c>
      <c r="I144" s="458">
        <v>1305.3218461984061</v>
      </c>
      <c r="J144" s="458">
        <v>1261.9699745374417</v>
      </c>
      <c r="K144" s="458">
        <v>1215.5952023717614</v>
      </c>
      <c r="L144" s="458">
        <v>1173.2545612426522</v>
      </c>
      <c r="M144" s="458">
        <v>1126.8832319225462</v>
      </c>
      <c r="N144" s="458">
        <v>1079.50580018799</v>
      </c>
      <c r="O144" s="458">
        <v>1031.1224832580795</v>
      </c>
      <c r="P144" s="458">
        <v>980.72560891008311</v>
      </c>
      <c r="Q144" s="458">
        <v>926.29989574785589</v>
      </c>
      <c r="R144" s="458">
        <v>867.84621381082877</v>
      </c>
      <c r="S144" s="458">
        <v>812.4196296344146</v>
      </c>
      <c r="T144" s="458">
        <v>767.07340608364041</v>
      </c>
      <c r="U144" s="458">
        <v>723.74507141792458</v>
      </c>
      <c r="V144" s="458">
        <v>690.4948437134459</v>
      </c>
      <c r="W144" s="458">
        <v>657.24621608837697</v>
      </c>
      <c r="X144" s="458">
        <v>620.97690605782327</v>
      </c>
      <c r="Y144" s="458">
        <v>583.70232280039875</v>
      </c>
      <c r="Z144" s="458">
        <v>536.35697932476273</v>
      </c>
      <c r="AA144" s="458">
        <v>473.90787777004903</v>
      </c>
      <c r="AB144" s="458">
        <v>230.24770912114909</v>
      </c>
      <c r="AC144" s="458">
        <v>134.65792041235557</v>
      </c>
      <c r="AD144" s="458">
        <v>115.54696382165466</v>
      </c>
      <c r="AE144" s="458">
        <v>92.416946510646028</v>
      </c>
      <c r="AF144" s="458">
        <v>72.308579335641099</v>
      </c>
      <c r="AG144" s="458">
        <v>51.200917835379968</v>
      </c>
      <c r="AH144" s="458">
        <v>33.11558670666593</v>
      </c>
      <c r="AI144" s="458">
        <v>18.052101952375242</v>
      </c>
      <c r="AJ144" s="458">
        <v>6.010760193776199</v>
      </c>
      <c r="AK144" s="458">
        <v>2.001386774925161</v>
      </c>
      <c r="AL144" s="458">
        <v>0</v>
      </c>
    </row>
    <row r="145" spans="1:38">
      <c r="A145" s="256">
        <v>147.5</v>
      </c>
      <c r="B145" s="458">
        <v>1639.0754311093124</v>
      </c>
      <c r="C145" s="458">
        <v>1601.7639737125119</v>
      </c>
      <c r="D145" s="458">
        <v>1556.3863464020239</v>
      </c>
      <c r="E145" s="458">
        <v>1505.9683125132324</v>
      </c>
      <c r="F145" s="458">
        <v>1453.5353471278422</v>
      </c>
      <c r="G145" s="458">
        <v>1396.0629241738613</v>
      </c>
      <c r="H145" s="458">
        <v>1346.6586922581143</v>
      </c>
      <c r="I145" s="458">
        <v>1291.2071230566803</v>
      </c>
      <c r="J145" s="458">
        <v>1244.8312700569572</v>
      </c>
      <c r="K145" s="458">
        <v>1197.4490298593973</v>
      </c>
      <c r="L145" s="458">
        <v>1152.0848097396088</v>
      </c>
      <c r="M145" s="458">
        <v>1102.6902468030191</v>
      </c>
      <c r="N145" s="458">
        <v>1058.3378265913834</v>
      </c>
      <c r="O145" s="458">
        <v>1009.955489184565</v>
      </c>
      <c r="P145" s="458">
        <v>959.55968574044186</v>
      </c>
      <c r="Q145" s="458">
        <v>904.1273626634927</v>
      </c>
      <c r="R145" s="458">
        <v>844.66738037710456</v>
      </c>
      <c r="S145" s="458">
        <v>794.28082863136376</v>
      </c>
      <c r="T145" s="458">
        <v>741.88220714112128</v>
      </c>
      <c r="U145" s="458">
        <v>695.5326560411628</v>
      </c>
      <c r="V145" s="458">
        <v>660.26875041270193</v>
      </c>
      <c r="W145" s="458">
        <v>625.00672708558386</v>
      </c>
      <c r="X145" s="458">
        <v>592.76890006969472</v>
      </c>
      <c r="Y145" s="458">
        <v>562.54752681690172</v>
      </c>
      <c r="Z145" s="458">
        <v>515.20400563086378</v>
      </c>
      <c r="AA145" s="458">
        <v>451.75044323818958</v>
      </c>
      <c r="AB145" s="458">
        <v>200.05616048375992</v>
      </c>
      <c r="AC145" s="458">
        <v>133.65200941145397</v>
      </c>
      <c r="AD145" s="458">
        <v>114.54120724389411</v>
      </c>
      <c r="AE145" s="458">
        <v>91.411415436090294</v>
      </c>
      <c r="AF145" s="458">
        <v>70.298027302456234</v>
      </c>
      <c r="AG145" s="458">
        <v>48.186177781824156</v>
      </c>
      <c r="AH145" s="458">
        <v>30.102209640499385</v>
      </c>
      <c r="AI145" s="458">
        <v>18.052101952375242</v>
      </c>
      <c r="AJ145" s="458">
        <v>5.0080536687636448</v>
      </c>
      <c r="AK145" s="458">
        <v>0</v>
      </c>
      <c r="AL145" s="458">
        <v>0</v>
      </c>
    </row>
    <row r="146" spans="1:38">
      <c r="A146" s="253">
        <v>150</v>
      </c>
      <c r="B146" s="458">
        <v>1639.0754311093124</v>
      </c>
      <c r="C146" s="458">
        <v>1584.6211615713846</v>
      </c>
      <c r="D146" s="458">
        <v>1537.2272984019205</v>
      </c>
      <c r="E146" s="458">
        <v>1481.7682517963594</v>
      </c>
      <c r="F146" s="458">
        <v>1433.3693214517562</v>
      </c>
      <c r="G146" s="458">
        <v>1373.881212474487</v>
      </c>
      <c r="H146" s="458">
        <v>1323.4695712007247</v>
      </c>
      <c r="I146" s="458">
        <v>1266.0026447966725</v>
      </c>
      <c r="J146" s="458">
        <v>1217.6114605410178</v>
      </c>
      <c r="K146" s="458">
        <v>1168.2141093458158</v>
      </c>
      <c r="L146" s="458">
        <v>1121.8429835254665</v>
      </c>
      <c r="M146" s="458">
        <v>1072.4497625090453</v>
      </c>
      <c r="N146" s="458">
        <v>1028.0986001751089</v>
      </c>
      <c r="O146" s="458">
        <v>979.71769737990815</v>
      </c>
      <c r="P146" s="458">
        <v>928.31560705822335</v>
      </c>
      <c r="Q146" s="458">
        <v>872.88517306050676</v>
      </c>
      <c r="R146" s="458">
        <v>817.45825766036501</v>
      </c>
      <c r="S146" s="458">
        <v>764.05041802849428</v>
      </c>
      <c r="T146" s="458">
        <v>710.64631070258758</v>
      </c>
      <c r="U146" s="458">
        <v>659.26123743228948</v>
      </c>
      <c r="V146" s="458">
        <v>622.99181331659202</v>
      </c>
      <c r="W146" s="458">
        <v>589.74669214800133</v>
      </c>
      <c r="X146" s="458">
        <v>564.56223551278072</v>
      </c>
      <c r="Y146" s="458">
        <v>540.38621268984684</v>
      </c>
      <c r="Z146" s="458">
        <v>496.0663476570511</v>
      </c>
      <c r="AA146" s="458">
        <v>445.70769278718001</v>
      </c>
      <c r="AB146" s="458">
        <v>179.93095458195256</v>
      </c>
      <c r="AC146" s="458">
        <v>129.62844161748095</v>
      </c>
      <c r="AD146" s="458">
        <v>118.56428573008029</v>
      </c>
      <c r="AE146" s="458">
        <v>94.428041332223657</v>
      </c>
      <c r="AF146" s="458">
        <v>71.303296239406109</v>
      </c>
      <c r="AG146" s="458">
        <v>47.181305740243346</v>
      </c>
      <c r="AH146" s="458">
        <v>26.08484865749011</v>
      </c>
      <c r="AI146" s="458">
        <v>16.044422974417238</v>
      </c>
      <c r="AJ146" s="458">
        <v>4.0055490228453374</v>
      </c>
      <c r="AK146" s="458">
        <v>0</v>
      </c>
      <c r="AL146" s="458">
        <v>0</v>
      </c>
    </row>
    <row r="147" spans="1:38">
      <c r="A147" s="253">
        <v>152.5</v>
      </c>
      <c r="B147" s="458">
        <v>1639.0754311093124</v>
      </c>
      <c r="C147" s="458">
        <v>1567.4785347016514</v>
      </c>
      <c r="D147" s="458">
        <v>1519.0768413494509</v>
      </c>
      <c r="E147" s="458">
        <v>1464.6267806383148</v>
      </c>
      <c r="F147" s="458">
        <v>1411.187020732295</v>
      </c>
      <c r="G147" s="458">
        <v>1354.7245673567784</v>
      </c>
      <c r="H147" s="458">
        <v>1302.2972497757735</v>
      </c>
      <c r="I147" s="458">
        <v>1245.8394226502153</v>
      </c>
      <c r="J147" s="458">
        <v>1195.4328053510533</v>
      </c>
      <c r="K147" s="458">
        <v>1146.0363803775579</v>
      </c>
      <c r="L147" s="458">
        <v>1097.6501079302609</v>
      </c>
      <c r="M147" s="458">
        <v>1045.2340543655314</v>
      </c>
      <c r="N147" s="458">
        <v>1002.8999225239919</v>
      </c>
      <c r="O147" s="458">
        <v>953.51236434235159</v>
      </c>
      <c r="P147" s="458">
        <v>901.10387721829318</v>
      </c>
      <c r="Q147" s="458">
        <v>847.6906708095355</v>
      </c>
      <c r="R147" s="458">
        <v>796.29623070059233</v>
      </c>
      <c r="S147" s="458">
        <v>739.86694776308775</v>
      </c>
      <c r="T147" s="458">
        <v>687.47217392475886</v>
      </c>
      <c r="U147" s="458">
        <v>636.08886825596176</v>
      </c>
      <c r="V147" s="458">
        <v>593.77630613486906</v>
      </c>
      <c r="W147" s="458">
        <v>558.51813107578766</v>
      </c>
      <c r="X147" s="458">
        <v>538.37159224165714</v>
      </c>
      <c r="Y147" s="458">
        <v>525.27674417612116</v>
      </c>
      <c r="Z147" s="458">
        <v>492.03746007824526</v>
      </c>
      <c r="AA147" s="458">
        <v>432.61534908352962</v>
      </c>
      <c r="AB147" s="458">
        <v>173.89382052669683</v>
      </c>
      <c r="AC147" s="458">
        <v>139.68758692140284</v>
      </c>
      <c r="AD147" s="458">
        <v>128.62256901424442</v>
      </c>
      <c r="AE147" s="458">
        <v>112.5297206338733</v>
      </c>
      <c r="AF147" s="458">
        <v>80.351331340225968</v>
      </c>
      <c r="AG147" s="458">
        <v>45.171626266426578</v>
      </c>
      <c r="AH147" s="458">
        <v>25.080601549217004</v>
      </c>
      <c r="AI147" s="458">
        <v>15.040675804218308</v>
      </c>
      <c r="AJ147" s="458">
        <v>5.0080536687636448</v>
      </c>
      <c r="AK147" s="458">
        <v>0</v>
      </c>
      <c r="AL147" s="458">
        <v>0</v>
      </c>
    </row>
    <row r="148" spans="1:38">
      <c r="A148" s="253">
        <v>155</v>
      </c>
      <c r="B148" s="458">
        <v>1639.0754311093124</v>
      </c>
      <c r="C148" s="458">
        <v>1566.4701506984791</v>
      </c>
      <c r="D148" s="458">
        <v>1516.0517861677681</v>
      </c>
      <c r="E148" s="458">
        <v>1462.6101501037324</v>
      </c>
      <c r="F148" s="458">
        <v>1410.1787425713437</v>
      </c>
      <c r="G148" s="458">
        <v>1350.6916237926162</v>
      </c>
      <c r="H148" s="458">
        <v>1297.2562713408183</v>
      </c>
      <c r="I148" s="458">
        <v>1240.7986678470982</v>
      </c>
      <c r="J148" s="458">
        <v>1189.3841522320038</v>
      </c>
      <c r="K148" s="458">
        <v>1136.9637961806482</v>
      </c>
      <c r="L148" s="458">
        <v>1084.545855328405</v>
      </c>
      <c r="M148" s="458">
        <v>1069.4257605404598</v>
      </c>
      <c r="N148" s="458">
        <v>990.80478095256092</v>
      </c>
      <c r="O148" s="458">
        <v>939.40209717084554</v>
      </c>
      <c r="P148" s="458">
        <v>889.01003712505587</v>
      </c>
      <c r="Q148" s="458">
        <v>836.60532551321876</v>
      </c>
      <c r="R148" s="458">
        <v>784.20389517686067</v>
      </c>
      <c r="S148" s="458">
        <v>729.79073342857248</v>
      </c>
      <c r="T148" s="458">
        <v>677.39670417975822</v>
      </c>
      <c r="U148" s="458">
        <v>626.01418640486224</v>
      </c>
      <c r="V148" s="458">
        <v>583.70232280039875</v>
      </c>
      <c r="W148" s="458">
        <v>549.45209715999101</v>
      </c>
      <c r="X148" s="458">
        <v>525.27674417612116</v>
      </c>
      <c r="Y148" s="458">
        <v>508.15320548172508</v>
      </c>
      <c r="Z148" s="458">
        <v>482.97258393675241</v>
      </c>
      <c r="AA148" s="458">
        <v>419.52340124922512</v>
      </c>
      <c r="AB148" s="458">
        <v>176.9123618266558</v>
      </c>
      <c r="AC148" s="458">
        <v>150.7534814279953</v>
      </c>
      <c r="AD148" s="458">
        <v>145.72342504642882</v>
      </c>
      <c r="AE148" s="458">
        <v>136.66976487929523</v>
      </c>
      <c r="AF148" s="458">
        <v>104.48414005107793</v>
      </c>
      <c r="AG148" s="458">
        <v>48.186177781824156</v>
      </c>
      <c r="AH148" s="458">
        <v>24.076394620737908</v>
      </c>
      <c r="AI148" s="458">
        <v>12.029855959070284</v>
      </c>
      <c r="AJ148" s="458">
        <v>3.0032976479526123</v>
      </c>
      <c r="AK148" s="458">
        <v>0</v>
      </c>
      <c r="AL148" s="458">
        <v>0</v>
      </c>
    </row>
    <row r="149" spans="1:38">
      <c r="A149" s="253">
        <v>157.5</v>
      </c>
      <c r="B149" s="458">
        <v>1639.0754311093124</v>
      </c>
      <c r="C149" s="458">
        <v>1562.436621174744</v>
      </c>
      <c r="D149" s="458">
        <v>1511.0100409375907</v>
      </c>
      <c r="E149" s="458">
        <v>1456.5602751816705</v>
      </c>
      <c r="F149" s="458">
        <v>1402.1125432541658</v>
      </c>
      <c r="G149" s="458">
        <v>1341.6175448114911</v>
      </c>
      <c r="H149" s="458">
        <v>1289.1907465801335</v>
      </c>
      <c r="I149" s="458">
        <v>1230.7172196970171</v>
      </c>
      <c r="J149" s="458">
        <v>1177.2869383402924</v>
      </c>
      <c r="K149" s="458">
        <v>1124.8671298555184</v>
      </c>
      <c r="L149" s="458">
        <v>1071.4417609051841</v>
      </c>
      <c r="M149" s="458">
        <v>1021.0429075797676</v>
      </c>
      <c r="N149" s="458">
        <v>972.66234573309464</v>
      </c>
      <c r="O149" s="458">
        <v>922.26848628259552</v>
      </c>
      <c r="P149" s="458">
        <v>866.83842546287576</v>
      </c>
      <c r="Q149" s="458">
        <v>818.46598699481831</v>
      </c>
      <c r="R149" s="458">
        <v>769.08873806861379</v>
      </c>
      <c r="S149" s="458">
        <v>719.71465807976961</v>
      </c>
      <c r="T149" s="458">
        <v>666.3138604664249</v>
      </c>
      <c r="U149" s="458">
        <v>612.91734254867754</v>
      </c>
      <c r="V149" s="458">
        <v>576.65063763657156</v>
      </c>
      <c r="W149" s="458">
        <v>542.40084064130906</v>
      </c>
      <c r="X149" s="458">
        <v>504.12422061952947</v>
      </c>
      <c r="Y149" s="458">
        <v>480.95818998708097</v>
      </c>
      <c r="Z149" s="458">
        <v>458.80042075130535</v>
      </c>
      <c r="AA149" s="458">
        <v>399.38274468962521</v>
      </c>
      <c r="AB149" s="458">
        <v>187.9807803590999</v>
      </c>
      <c r="AC149" s="458">
        <v>161.82018819187493</v>
      </c>
      <c r="AD149" s="458">
        <v>164.83851443258101</v>
      </c>
      <c r="AE149" s="458">
        <v>160.81409189195779</v>
      </c>
      <c r="AF149" s="458">
        <v>131.64021015674211</v>
      </c>
      <c r="AG149" s="458">
        <v>57.230920419256371</v>
      </c>
      <c r="AH149" s="458">
        <v>24.076394620737908</v>
      </c>
      <c r="AI149" s="458">
        <v>12.029855959070284</v>
      </c>
      <c r="AJ149" s="458">
        <v>2.001386774925161</v>
      </c>
      <c r="AK149" s="458">
        <v>0</v>
      </c>
      <c r="AL149" s="458">
        <v>0</v>
      </c>
    </row>
    <row r="150" spans="1:38">
      <c r="A150" s="253">
        <v>160</v>
      </c>
      <c r="B150" s="458">
        <v>1639.0754311093124</v>
      </c>
      <c r="C150" s="458">
        <v>1554.3695933613292</v>
      </c>
      <c r="D150" s="458">
        <v>1502.9432835487548</v>
      </c>
      <c r="E150" s="458">
        <v>1445.4689030985978</v>
      </c>
      <c r="F150" s="458">
        <v>1392.0298593293548</v>
      </c>
      <c r="G150" s="458">
        <v>1331.5353067591789</v>
      </c>
      <c r="H150" s="458">
        <v>1278.1007324082996</v>
      </c>
      <c r="I150" s="458">
        <v>1218.6195908767722</v>
      </c>
      <c r="J150" s="458">
        <v>1164.1817634666452</v>
      </c>
      <c r="K150" s="458">
        <v>1108.7384438202087</v>
      </c>
      <c r="L150" s="458">
        <v>1056.3218510332676</v>
      </c>
      <c r="M150" s="458">
        <v>1004.9157936679831</v>
      </c>
      <c r="N150" s="458">
        <v>954.52024858783284</v>
      </c>
      <c r="O150" s="458">
        <v>903.11953305778582</v>
      </c>
      <c r="P150" s="458">
        <v>853.73728395177477</v>
      </c>
      <c r="Q150" s="458">
        <v>803.35017798856984</v>
      </c>
      <c r="R150" s="458">
        <v>753.97387774006802</v>
      </c>
      <c r="S150" s="458">
        <v>711.6538991736503</v>
      </c>
      <c r="T150" s="458">
        <v>660.26875041270193</v>
      </c>
      <c r="U150" s="458">
        <v>610.90246816001093</v>
      </c>
      <c r="V150" s="458">
        <v>573.62851316240085</v>
      </c>
      <c r="W150" s="458">
        <v>525.27674417612116</v>
      </c>
      <c r="X150" s="458">
        <v>484.98698627977393</v>
      </c>
      <c r="Y150" s="458">
        <v>448.72905785103239</v>
      </c>
      <c r="Z150" s="458">
        <v>422.54458421059621</v>
      </c>
      <c r="AA150" s="458">
        <v>386.29185899410305</v>
      </c>
      <c r="AB150" s="458">
        <v>217.16418624552571</v>
      </c>
      <c r="AC150" s="458">
        <v>176.9123618266558</v>
      </c>
      <c r="AD150" s="458">
        <v>182.94959793098093</v>
      </c>
      <c r="AE150" s="458">
        <v>178.92475133337754</v>
      </c>
      <c r="AF150" s="458">
        <v>150.7534814279953</v>
      </c>
      <c r="AG150" s="458">
        <v>69.292772726876819</v>
      </c>
      <c r="AH150" s="458">
        <v>24.076394620737908</v>
      </c>
      <c r="AI150" s="458">
        <v>12.029855959070284</v>
      </c>
      <c r="AJ150" s="458">
        <v>2.001386774925161</v>
      </c>
      <c r="AK150" s="458">
        <v>0</v>
      </c>
      <c r="AL150" s="458">
        <v>0</v>
      </c>
    </row>
    <row r="151" spans="1:38">
      <c r="A151" s="253">
        <v>162.5</v>
      </c>
      <c r="B151" s="458">
        <v>1639.0754311093124</v>
      </c>
      <c r="C151" s="458">
        <v>1578.5708014174231</v>
      </c>
      <c r="D151" s="458">
        <v>1526.1353268228436</v>
      </c>
      <c r="E151" s="458">
        <v>1466.6434139468058</v>
      </c>
      <c r="F151" s="458">
        <v>1409.1704651305902</v>
      </c>
      <c r="G151" s="458">
        <v>1347.6669240119957</v>
      </c>
      <c r="H151" s="458">
        <v>1353.716330339915</v>
      </c>
      <c r="I151" s="458">
        <v>1230.7172196970171</v>
      </c>
      <c r="J151" s="458">
        <v>1175.2707480638032</v>
      </c>
      <c r="K151" s="458">
        <v>1118.8188453394343</v>
      </c>
      <c r="L151" s="458">
        <v>1062.3697892092532</v>
      </c>
      <c r="M151" s="458">
        <v>1010.9634313066751</v>
      </c>
      <c r="N151" s="458">
        <v>958.55179619027911</v>
      </c>
      <c r="O151" s="458">
        <v>903.11953305778582</v>
      </c>
      <c r="P151" s="458">
        <v>852.72951211551185</v>
      </c>
      <c r="Q151" s="458">
        <v>801.33475813991458</v>
      </c>
      <c r="R151" s="458">
        <v>755.98917509219189</v>
      </c>
      <c r="S151" s="458">
        <v>715.68426728943632</v>
      </c>
      <c r="T151" s="458">
        <v>671.35149405270056</v>
      </c>
      <c r="U151" s="458">
        <v>635.08139285545383</v>
      </c>
      <c r="V151" s="458">
        <v>588.73929294176708</v>
      </c>
      <c r="W151" s="458">
        <v>531.32048016773717</v>
      </c>
      <c r="X151" s="458">
        <v>472.90069882800782</v>
      </c>
      <c r="Y151" s="458">
        <v>426.57286170170653</v>
      </c>
      <c r="Z151" s="458">
        <v>406.43186161691915</v>
      </c>
      <c r="AA151" s="458">
        <v>383.27094777186403</v>
      </c>
      <c r="AB151" s="458">
        <v>239.30597047327453</v>
      </c>
      <c r="AC151" s="458">
        <v>198.04354533856682</v>
      </c>
      <c r="AD151" s="458">
        <v>200.05616048375992</v>
      </c>
      <c r="AE151" s="458">
        <v>200.05616048375992</v>
      </c>
      <c r="AF151" s="458">
        <v>162.82629074089672</v>
      </c>
      <c r="AG151" s="458">
        <v>85.378465429273547</v>
      </c>
      <c r="AH151" s="458">
        <v>24.076394620737908</v>
      </c>
      <c r="AI151" s="458">
        <v>11.02640849775289</v>
      </c>
      <c r="AJ151" s="458">
        <v>2.001386774925161</v>
      </c>
      <c r="AK151" s="458">
        <v>0</v>
      </c>
      <c r="AL151" s="458">
        <v>0</v>
      </c>
    </row>
    <row r="152" spans="1:38">
      <c r="A152" s="253">
        <v>165</v>
      </c>
      <c r="B152" s="458">
        <v>1639.0754311093124</v>
      </c>
      <c r="C152" s="458">
        <v>1549.3277222035513</v>
      </c>
      <c r="D152" s="458">
        <v>1496.8932438795296</v>
      </c>
      <c r="E152" s="458">
        <v>1437.402504039183</v>
      </c>
      <c r="F152" s="458">
        <v>1379.9307349701794</v>
      </c>
      <c r="G152" s="458">
        <v>1320.4449330105424</v>
      </c>
      <c r="H152" s="458">
        <v>1264.9944760272024</v>
      </c>
      <c r="I152" s="458">
        <v>1206.5220820343841</v>
      </c>
      <c r="J152" s="458">
        <v>1150.0686630859591</v>
      </c>
      <c r="K152" s="458">
        <v>1092.6099921774353</v>
      </c>
      <c r="L152" s="458">
        <v>1036.1623080703848</v>
      </c>
      <c r="M152" s="458">
        <v>984.75726536836657</v>
      </c>
      <c r="N152" s="458">
        <v>932.34704278695699</v>
      </c>
      <c r="O152" s="458">
        <v>876.91636139145783</v>
      </c>
      <c r="P152" s="458">
        <v>827.53560660155279</v>
      </c>
      <c r="Q152" s="458">
        <v>779.16547685559692</v>
      </c>
      <c r="R152" s="458">
        <v>734.82882334190344</v>
      </c>
      <c r="S152" s="458">
        <v>695.5326560411628</v>
      </c>
      <c r="T152" s="458">
        <v>659.26123743228948</v>
      </c>
      <c r="U152" s="458">
        <v>629.03657407058643</v>
      </c>
      <c r="V152" s="458">
        <v>582.69493397084909</v>
      </c>
      <c r="W152" s="458">
        <v>518.22580671051151</v>
      </c>
      <c r="X152" s="458">
        <v>443.69346076982475</v>
      </c>
      <c r="Y152" s="458">
        <v>403.41079642490519</v>
      </c>
      <c r="Z152" s="458">
        <v>385.28488595522572</v>
      </c>
      <c r="AA152" s="458">
        <v>347.02192467364125</v>
      </c>
      <c r="AB152" s="458">
        <v>239.30597047327453</v>
      </c>
      <c r="AC152" s="458">
        <v>207.1004714754566</v>
      </c>
      <c r="AD152" s="458">
        <v>204.08145125625859</v>
      </c>
      <c r="AE152" s="458">
        <v>193.0120973286374</v>
      </c>
      <c r="AF152" s="458">
        <v>161.82018819187493</v>
      </c>
      <c r="AG152" s="458">
        <v>89.400386559498514</v>
      </c>
      <c r="AH152" s="458">
        <v>21.064032395764698</v>
      </c>
      <c r="AI152" s="458">
        <v>8.016652840637061</v>
      </c>
      <c r="AJ152" s="458">
        <v>0</v>
      </c>
      <c r="AK152" s="458">
        <v>0</v>
      </c>
      <c r="AL152" s="458">
        <v>0</v>
      </c>
    </row>
    <row r="153" spans="1:38">
      <c r="A153" s="253">
        <v>167.5</v>
      </c>
      <c r="B153" s="458">
        <v>1639.0754311093124</v>
      </c>
      <c r="C153" s="458">
        <v>1580.5875855657075</v>
      </c>
      <c r="D153" s="458">
        <v>1525.1269697549496</v>
      </c>
      <c r="E153" s="458">
        <v>1462.6101501037324</v>
      </c>
      <c r="F153" s="458">
        <v>1404.1290887478256</v>
      </c>
      <c r="G153" s="458">
        <v>1341.6175448114911</v>
      </c>
      <c r="H153" s="458">
        <v>1284.1498191833634</v>
      </c>
      <c r="I153" s="458">
        <v>1220.6358540470935</v>
      </c>
      <c r="J153" s="458">
        <v>1164.1817634666452</v>
      </c>
      <c r="K153" s="458">
        <v>1106.7223744766704</v>
      </c>
      <c r="L153" s="458">
        <v>1051.2819289698355</v>
      </c>
      <c r="M153" s="458">
        <v>996.85233341219282</v>
      </c>
      <c r="N153" s="458">
        <v>941.4178367344432</v>
      </c>
      <c r="O153" s="458">
        <v>885.98660269562492</v>
      </c>
      <c r="P153" s="458">
        <v>835.59757409714064</v>
      </c>
      <c r="Q153" s="458">
        <v>786.21927157197922</v>
      </c>
      <c r="R153" s="458">
        <v>742.8898388818767</v>
      </c>
      <c r="S153" s="458">
        <v>704.6008099179503</v>
      </c>
      <c r="T153" s="458">
        <v>675.38162812523888</v>
      </c>
      <c r="U153" s="458">
        <v>640.11878577395669</v>
      </c>
      <c r="V153" s="458">
        <v>593.77630613486906</v>
      </c>
      <c r="W153" s="458">
        <v>519.23307765386471</v>
      </c>
      <c r="X153" s="458">
        <v>452.75757619336599</v>
      </c>
      <c r="Y153" s="458">
        <v>409.45294924287418</v>
      </c>
      <c r="Z153" s="458">
        <v>385.28488595522572</v>
      </c>
      <c r="AA153" s="458">
        <v>334.93973913680242</v>
      </c>
      <c r="AB153" s="458">
        <v>248.36457445281798</v>
      </c>
      <c r="AC153" s="458">
        <v>216.15779343785601</v>
      </c>
      <c r="AD153" s="458">
        <v>200.05616048375992</v>
      </c>
      <c r="AE153" s="458">
        <v>180.93716345181977</v>
      </c>
      <c r="AF153" s="458">
        <v>146.72942263482432</v>
      </c>
      <c r="AG153" s="458">
        <v>87.389402877861457</v>
      </c>
      <c r="AH153" s="458">
        <v>18.052101952375242</v>
      </c>
      <c r="AI153" s="458">
        <v>6.010760193776199</v>
      </c>
      <c r="AJ153" s="458">
        <v>0</v>
      </c>
      <c r="AK153" s="458">
        <v>0</v>
      </c>
      <c r="AL153" s="458">
        <v>0</v>
      </c>
    </row>
    <row r="154" spans="1:38">
      <c r="A154" s="253">
        <v>170</v>
      </c>
      <c r="B154" s="458">
        <v>1639.0754311093124</v>
      </c>
      <c r="C154" s="458">
        <v>1573.5288523154536</v>
      </c>
      <c r="D154" s="458">
        <v>1514.0350860625763</v>
      </c>
      <c r="E154" s="458">
        <v>1452.5270391734393</v>
      </c>
      <c r="F154" s="458">
        <v>1395.054656870223</v>
      </c>
      <c r="G154" s="458">
        <v>1331.5353067591789</v>
      </c>
      <c r="H154" s="458">
        <v>1275.0761997376587</v>
      </c>
      <c r="I154" s="458">
        <v>1212.5708213838691</v>
      </c>
      <c r="J154" s="458">
        <v>1155.1090363270444</v>
      </c>
      <c r="K154" s="458">
        <v>1094.6260356973835</v>
      </c>
      <c r="L154" s="458">
        <v>1040.1941855580774</v>
      </c>
      <c r="M154" s="458">
        <v>985.76518206204776</v>
      </c>
      <c r="N154" s="458">
        <v>928.31560705822335</v>
      </c>
      <c r="O154" s="458">
        <v>874.90076490654008</v>
      </c>
      <c r="P154" s="458">
        <v>824.51238897835572</v>
      </c>
      <c r="Q154" s="458">
        <v>776.14244147242925</v>
      </c>
      <c r="R154" s="458">
        <v>734.82882334190344</v>
      </c>
      <c r="S154" s="458">
        <v>698.55536095230354</v>
      </c>
      <c r="T154" s="458">
        <v>671.35149405270056</v>
      </c>
      <c r="U154" s="458">
        <v>629.03657407058643</v>
      </c>
      <c r="V154" s="458">
        <v>579.67277793349717</v>
      </c>
      <c r="W154" s="458">
        <v>498.08080372144371</v>
      </c>
      <c r="X154" s="458">
        <v>448.72905785103239</v>
      </c>
      <c r="Y154" s="458">
        <v>408.44591755181006</v>
      </c>
      <c r="Z154" s="458">
        <v>378.23614868748763</v>
      </c>
      <c r="AA154" s="458">
        <v>324.871583172518</v>
      </c>
      <c r="AB154" s="458">
        <v>250.37764281601082</v>
      </c>
      <c r="AC154" s="458">
        <v>213.13864318787526</v>
      </c>
      <c r="AD154" s="458">
        <v>190.99955462404839</v>
      </c>
      <c r="AE154" s="458">
        <v>162.82629074089672</v>
      </c>
      <c r="AF154" s="458">
        <v>128.62256901424442</v>
      </c>
      <c r="AG154" s="458">
        <v>76.329849463361882</v>
      </c>
      <c r="AH154" s="458">
        <v>16.044422974417238</v>
      </c>
      <c r="AI154" s="458">
        <v>7.0136346326260179</v>
      </c>
      <c r="AJ154" s="458">
        <v>1</v>
      </c>
      <c r="AK154" s="458">
        <v>0</v>
      </c>
      <c r="AL154" s="458">
        <v>0</v>
      </c>
    </row>
    <row r="155" spans="1:38">
      <c r="A155" s="253">
        <v>172.5</v>
      </c>
      <c r="B155" s="458">
        <v>1639.0754311093124</v>
      </c>
      <c r="C155" s="458">
        <v>1573.5288523154536</v>
      </c>
      <c r="D155" s="458">
        <v>1516.0517861677681</v>
      </c>
      <c r="E155" s="458">
        <v>1452.5270391734393</v>
      </c>
      <c r="F155" s="458">
        <v>1396.0629241738613</v>
      </c>
      <c r="G155" s="458">
        <v>1332.5435271419701</v>
      </c>
      <c r="H155" s="458">
        <v>1274.0680237726388</v>
      </c>
      <c r="I155" s="458">
        <v>1211.5626960616064</v>
      </c>
      <c r="J155" s="458">
        <v>1154.1009599179961</v>
      </c>
      <c r="K155" s="458">
        <v>1093.6180134733102</v>
      </c>
      <c r="L155" s="458">
        <v>1036.1623080703848</v>
      </c>
      <c r="M155" s="458">
        <v>980.72560891008311</v>
      </c>
      <c r="N155" s="458">
        <v>925.29204173531855</v>
      </c>
      <c r="O155" s="458">
        <v>869.86179401276763</v>
      </c>
      <c r="P155" s="458">
        <v>818.46598699481831</v>
      </c>
      <c r="Q155" s="458">
        <v>771.104075329338</v>
      </c>
      <c r="R155" s="458">
        <v>746.92037948002371</v>
      </c>
      <c r="S155" s="458">
        <v>697.5477911939663</v>
      </c>
      <c r="T155" s="458">
        <v>668.32890935113085</v>
      </c>
      <c r="U155" s="458">
        <v>620.97690605782327</v>
      </c>
      <c r="V155" s="458">
        <v>560.5328253292854</v>
      </c>
      <c r="W155" s="458">
        <v>481.96538591056179</v>
      </c>
      <c r="X155" s="458">
        <v>433.62243854303483</v>
      </c>
      <c r="Y155" s="458">
        <v>400.38975383450293</v>
      </c>
      <c r="Z155" s="458">
        <v>376.22224775081384</v>
      </c>
      <c r="AA155" s="458">
        <v>307.75643880970762</v>
      </c>
      <c r="AB155" s="458">
        <v>243.33197514986256</v>
      </c>
      <c r="AC155" s="458">
        <v>208.10682135074404</v>
      </c>
      <c r="AD155" s="458">
        <v>188.98703310439885</v>
      </c>
      <c r="AE155" s="458">
        <v>157.79584087948061</v>
      </c>
      <c r="AF155" s="458">
        <v>121.58168435931715</v>
      </c>
      <c r="AG155" s="458">
        <v>76.329849463361882</v>
      </c>
      <c r="AH155" s="458">
        <v>16.044422974417238</v>
      </c>
      <c r="AI155" s="458">
        <v>7.0136346326260179</v>
      </c>
      <c r="AJ155" s="458">
        <v>1</v>
      </c>
      <c r="AK155" s="458">
        <v>0</v>
      </c>
      <c r="AL155" s="458">
        <v>0</v>
      </c>
    </row>
    <row r="156" spans="1:38">
      <c r="A156" s="253">
        <v>175</v>
      </c>
      <c r="B156" s="458">
        <v>1639.0754311093124</v>
      </c>
      <c r="C156" s="458">
        <v>1574.5372408463463</v>
      </c>
      <c r="D156" s="458">
        <v>1518.0684889529637</v>
      </c>
      <c r="E156" s="458">
        <v>1454.543655781004</v>
      </c>
      <c r="F156" s="458">
        <v>1397.0711922049652</v>
      </c>
      <c r="G156" s="458">
        <v>1335.5681928604727</v>
      </c>
      <c r="H156" s="458">
        <v>1277.0925540561173</v>
      </c>
      <c r="I156" s="458">
        <v>1214.5870745396398</v>
      </c>
      <c r="J156" s="458">
        <v>1157.1251917810205</v>
      </c>
      <c r="K156" s="458">
        <v>1096.6420829267092</v>
      </c>
      <c r="L156" s="458">
        <v>1039.1862147201346</v>
      </c>
      <c r="M156" s="458">
        <v>981.73352147507615</v>
      </c>
      <c r="N156" s="458">
        <v>926.29989574785589</v>
      </c>
      <c r="O156" s="458">
        <v>871.87737888041204</v>
      </c>
      <c r="P156" s="458">
        <v>822.49691671264225</v>
      </c>
      <c r="Q156" s="458">
        <v>774.1270910823755</v>
      </c>
      <c r="R156" s="458">
        <v>734.82882334190344</v>
      </c>
      <c r="S156" s="458">
        <v>703.5932314798099</v>
      </c>
      <c r="T156" s="458">
        <v>677.39670417975822</v>
      </c>
      <c r="U156" s="458">
        <v>628.02910989995701</v>
      </c>
      <c r="V156" s="458">
        <v>563.55488026541718</v>
      </c>
      <c r="W156" s="458">
        <v>482.97258393675241</v>
      </c>
      <c r="X156" s="458">
        <v>428.5870147208546</v>
      </c>
      <c r="Y156" s="458">
        <v>392.33375205940774</v>
      </c>
      <c r="Z156" s="458">
        <v>370.18060979006805</v>
      </c>
      <c r="AA156" s="458">
        <v>291.64893568472075</v>
      </c>
      <c r="AB156" s="458">
        <v>233.2670906927834</v>
      </c>
      <c r="AC156" s="458">
        <v>203.07512106555058</v>
      </c>
      <c r="AD156" s="458">
        <v>180.93716345181977</v>
      </c>
      <c r="AE156" s="458">
        <v>152.76555124800095</v>
      </c>
      <c r="AF156" s="458">
        <v>121.58168435931715</v>
      </c>
      <c r="AG156" s="458">
        <v>82.362148335243674</v>
      </c>
      <c r="AH156" s="458">
        <v>18.052101952375242</v>
      </c>
      <c r="AI156" s="458">
        <v>8.016652840637061</v>
      </c>
      <c r="AJ156" s="458">
        <v>1</v>
      </c>
      <c r="AK156" s="458">
        <v>0</v>
      </c>
      <c r="AL156" s="458">
        <v>0</v>
      </c>
    </row>
    <row r="157" spans="1:38">
      <c r="A157" s="253">
        <v>177.5</v>
      </c>
      <c r="B157" s="458">
        <v>1639.0754311093124</v>
      </c>
      <c r="C157" s="458">
        <v>1591.6799442467097</v>
      </c>
      <c r="D157" s="458">
        <v>1535.2105703325963</v>
      </c>
      <c r="E157" s="458">
        <v>1470.6766888703037</v>
      </c>
      <c r="F157" s="458">
        <v>1412.1952996129335</v>
      </c>
      <c r="G157" s="458">
        <v>1348.6751565194156</v>
      </c>
      <c r="H157" s="458">
        <v>1291.2071230566803</v>
      </c>
      <c r="I157" s="458">
        <v>1227.6928013087979</v>
      </c>
      <c r="J157" s="458">
        <v>1171.2383778827652</v>
      </c>
      <c r="K157" s="458">
        <v>1108.7384438202087</v>
      </c>
      <c r="L157" s="458">
        <v>1050.2739474499635</v>
      </c>
      <c r="M157" s="458">
        <v>992.82062768624883</v>
      </c>
      <c r="N157" s="458">
        <v>937.38636192823219</v>
      </c>
      <c r="O157" s="458">
        <v>884.97879350789503</v>
      </c>
      <c r="P157" s="458">
        <v>835.59757409714064</v>
      </c>
      <c r="Q157" s="458">
        <v>786.21927157197922</v>
      </c>
      <c r="R157" s="458">
        <v>744.90510645760855</v>
      </c>
      <c r="S157" s="458">
        <v>714.67667312976948</v>
      </c>
      <c r="T157" s="458">
        <v>688.47972904866845</v>
      </c>
      <c r="U157" s="458">
        <v>642.13375404750673</v>
      </c>
      <c r="V157" s="458">
        <v>573.62851316240085</v>
      </c>
      <c r="W157" s="458">
        <v>494.05189976489993</v>
      </c>
      <c r="X157" s="458">
        <v>435.63662446655979</v>
      </c>
      <c r="Y157" s="458">
        <v>395.35473353973106</v>
      </c>
      <c r="Z157" s="458">
        <v>367.1598276496963</v>
      </c>
      <c r="AA157" s="458">
        <v>277.55559808638526</v>
      </c>
      <c r="AB157" s="458">
        <v>226.22192864759808</v>
      </c>
      <c r="AC157" s="458">
        <v>198.04354533856682</v>
      </c>
      <c r="AD157" s="458">
        <v>172.88765168108893</v>
      </c>
      <c r="AE157" s="458">
        <v>144.71743439597881</v>
      </c>
      <c r="AF157" s="458">
        <v>115.54696382165466</v>
      </c>
      <c r="AG157" s="458">
        <v>76.329849463361882</v>
      </c>
      <c r="AH157" s="458">
        <v>18.052101952375242</v>
      </c>
      <c r="AI157" s="458">
        <v>7.0136346326260179</v>
      </c>
      <c r="AJ157" s="458">
        <v>2.001386774925161</v>
      </c>
      <c r="AK157" s="458">
        <v>0</v>
      </c>
      <c r="AL157" s="458">
        <v>0</v>
      </c>
    </row>
    <row r="158" spans="1:38">
      <c r="A158" s="253">
        <v>180</v>
      </c>
      <c r="B158" s="458">
        <v>1639.0754311093124</v>
      </c>
      <c r="C158" s="458">
        <v>1600.7555679053571</v>
      </c>
      <c r="D158" s="458">
        <v>1544.2858674367747</v>
      </c>
      <c r="E158" s="458">
        <v>1479.7515978041567</v>
      </c>
      <c r="F158" s="458">
        <v>1423.2864146530021</v>
      </c>
      <c r="G158" s="458">
        <v>1359.7657636742626</v>
      </c>
      <c r="H158" s="458">
        <v>1300.2808560583592</v>
      </c>
      <c r="I158" s="458">
        <v>1236.7660787301068</v>
      </c>
      <c r="J158" s="458">
        <v>1180.3112302208708</v>
      </c>
      <c r="K158" s="458">
        <v>1115.7947153193904</v>
      </c>
      <c r="L158" s="458">
        <v>1059.3458158095118</v>
      </c>
      <c r="M158" s="458">
        <v>999.87612340042017</v>
      </c>
      <c r="N158" s="458">
        <v>943.43358060979006</v>
      </c>
      <c r="O158" s="458">
        <v>892.03348182666912</v>
      </c>
      <c r="P158" s="458">
        <v>839.62858703182133</v>
      </c>
      <c r="Q158" s="458">
        <v>790.25003983212787</v>
      </c>
      <c r="R158" s="458">
        <v>750.95094180631554</v>
      </c>
      <c r="S158" s="458">
        <v>722.73746597640445</v>
      </c>
      <c r="T158" s="458">
        <v>694.5250906509001</v>
      </c>
      <c r="U158" s="458">
        <v>647.1712023231205</v>
      </c>
      <c r="V158" s="458">
        <v>570.60640459417959</v>
      </c>
      <c r="W158" s="458">
        <v>492.03746007824526</v>
      </c>
      <c r="X158" s="458">
        <v>437.65081969353872</v>
      </c>
      <c r="Y158" s="458">
        <v>396.36173249989935</v>
      </c>
      <c r="Z158" s="458">
        <v>363.13215678677932</v>
      </c>
      <c r="AA158" s="458">
        <v>259.43664870738462</v>
      </c>
      <c r="AB158" s="458">
        <v>219.17698581717505</v>
      </c>
      <c r="AC158" s="458">
        <v>190.99955462404839</v>
      </c>
      <c r="AD158" s="458">
        <v>162.82629074089672</v>
      </c>
      <c r="AE158" s="458">
        <v>134.65792041235557</v>
      </c>
      <c r="AF158" s="458">
        <v>85.378465429273547</v>
      </c>
      <c r="AG158" s="458">
        <v>31.106636592896205</v>
      </c>
      <c r="AH158" s="458">
        <v>11.02640849775289</v>
      </c>
      <c r="AI158" s="458">
        <v>7.0136346326260179</v>
      </c>
      <c r="AJ158" s="458">
        <v>2.001386774925161</v>
      </c>
      <c r="AK158" s="458">
        <v>0</v>
      </c>
      <c r="AL158" s="458">
        <v>0</v>
      </c>
    </row>
    <row r="159" spans="1:38">
      <c r="A159" s="253"/>
      <c r="B159" s="22" t="s">
        <v>551</v>
      </c>
    </row>
    <row r="160" spans="1:38">
      <c r="A160" s="253"/>
      <c r="B160" s="256" t="s">
        <v>524</v>
      </c>
    </row>
    <row r="161" spans="1:74">
      <c r="A161" s="253"/>
      <c r="B161" s="256" t="s">
        <v>0</v>
      </c>
    </row>
    <row r="162" spans="1:74">
      <c r="A162" s="253"/>
      <c r="B162" s="256" t="s">
        <v>315</v>
      </c>
    </row>
    <row r="163" spans="1:74">
      <c r="A163" s="253"/>
      <c r="B163" s="256">
        <v>130</v>
      </c>
    </row>
    <row r="164" spans="1:74">
      <c r="A164" s="253"/>
      <c r="B164" s="256" t="s">
        <v>114</v>
      </c>
    </row>
    <row r="165" spans="1:74">
      <c r="A165" s="253"/>
    </row>
    <row r="166" spans="1:74">
      <c r="A166" s="253"/>
      <c r="B166" s="256">
        <v>73</v>
      </c>
    </row>
    <row r="167" spans="1:74">
      <c r="A167" s="253"/>
      <c r="B167" s="256">
        <v>73</v>
      </c>
    </row>
    <row r="168" spans="1:74">
      <c r="B168" s="256">
        <v>0</v>
      </c>
      <c r="C168" s="256">
        <v>2.5</v>
      </c>
      <c r="D168" s="256">
        <v>5</v>
      </c>
      <c r="E168" s="256">
        <v>7.5</v>
      </c>
      <c r="F168" s="256">
        <v>10</v>
      </c>
      <c r="G168" s="256">
        <v>12.5</v>
      </c>
      <c r="H168" s="256">
        <v>15</v>
      </c>
      <c r="I168" s="256">
        <v>17.5</v>
      </c>
      <c r="J168" s="256">
        <v>20</v>
      </c>
      <c r="K168" s="256">
        <v>22.5</v>
      </c>
      <c r="L168" s="256">
        <v>25</v>
      </c>
      <c r="M168" s="256">
        <v>27.5</v>
      </c>
      <c r="N168" s="256">
        <v>30</v>
      </c>
      <c r="O168" s="256">
        <v>32.5</v>
      </c>
      <c r="P168" s="256">
        <v>35</v>
      </c>
      <c r="Q168" s="256">
        <v>37.5</v>
      </c>
      <c r="R168" s="256">
        <v>40</v>
      </c>
      <c r="S168" s="256">
        <v>42.5</v>
      </c>
      <c r="T168" s="256">
        <v>45</v>
      </c>
      <c r="U168" s="256">
        <v>47.5</v>
      </c>
      <c r="V168" s="256">
        <v>50</v>
      </c>
      <c r="W168" s="256">
        <v>52.5</v>
      </c>
      <c r="X168" s="256">
        <v>55</v>
      </c>
      <c r="Y168" s="256">
        <v>57.5</v>
      </c>
      <c r="Z168" s="256">
        <v>60</v>
      </c>
      <c r="AA168" s="256">
        <v>62.5</v>
      </c>
      <c r="AB168" s="256">
        <v>65</v>
      </c>
      <c r="AC168" s="256">
        <v>67.5</v>
      </c>
      <c r="AD168" s="256">
        <v>70</v>
      </c>
      <c r="AE168" s="256">
        <v>72.5</v>
      </c>
      <c r="AF168" s="256">
        <v>75</v>
      </c>
      <c r="AG168" s="256">
        <v>77.5</v>
      </c>
      <c r="AH168" s="256">
        <v>80</v>
      </c>
      <c r="AI168" s="256">
        <v>82.5</v>
      </c>
      <c r="AJ168" s="256">
        <v>85</v>
      </c>
      <c r="AK168" s="256">
        <v>87.5</v>
      </c>
      <c r="AL168" s="256">
        <v>90</v>
      </c>
      <c r="AM168" s="256">
        <v>92.5</v>
      </c>
      <c r="AN168" s="256">
        <v>95</v>
      </c>
      <c r="AO168" s="256">
        <v>97.5</v>
      </c>
      <c r="AP168" s="256">
        <v>100</v>
      </c>
      <c r="AQ168" s="256">
        <v>102.5</v>
      </c>
      <c r="AR168" s="256">
        <v>105</v>
      </c>
      <c r="AS168" s="256">
        <v>107.5</v>
      </c>
      <c r="AT168" s="256">
        <v>110</v>
      </c>
      <c r="AU168" s="256">
        <v>112.5</v>
      </c>
      <c r="AV168" s="256">
        <v>115</v>
      </c>
      <c r="AW168" s="256">
        <v>117.5</v>
      </c>
      <c r="AX168" s="256">
        <v>120</v>
      </c>
      <c r="AY168" s="256">
        <v>122.5</v>
      </c>
      <c r="AZ168" s="256">
        <v>125</v>
      </c>
      <c r="BA168" s="256">
        <v>127.5</v>
      </c>
      <c r="BB168" s="256">
        <v>130</v>
      </c>
      <c r="BC168" s="256">
        <v>132.5</v>
      </c>
      <c r="BD168" s="256">
        <v>135</v>
      </c>
      <c r="BE168" s="256">
        <v>137.5</v>
      </c>
      <c r="BF168" s="256">
        <v>140</v>
      </c>
      <c r="BG168" s="256">
        <v>142.5</v>
      </c>
      <c r="BH168" s="256">
        <v>145</v>
      </c>
      <c r="BI168" s="256">
        <v>147.5</v>
      </c>
      <c r="BJ168" s="256">
        <v>150</v>
      </c>
      <c r="BK168" s="256">
        <v>152.5</v>
      </c>
      <c r="BL168" s="256">
        <v>155</v>
      </c>
      <c r="BM168" s="256">
        <v>157.5</v>
      </c>
      <c r="BN168" s="256">
        <v>160</v>
      </c>
      <c r="BO168" s="256">
        <v>162.5</v>
      </c>
      <c r="BP168" s="256">
        <v>165</v>
      </c>
      <c r="BQ168" s="256">
        <v>167.5</v>
      </c>
      <c r="BR168" s="256">
        <v>170</v>
      </c>
      <c r="BS168" s="256">
        <v>172.5</v>
      </c>
      <c r="BT168" s="256">
        <v>175</v>
      </c>
      <c r="BU168" s="256">
        <v>177.5</v>
      </c>
      <c r="BV168" s="256">
        <v>180</v>
      </c>
    </row>
    <row r="169" spans="1:74">
      <c r="A169" s="256">
        <v>0</v>
      </c>
      <c r="B169" s="459">
        <v>978.70978688561252</v>
      </c>
      <c r="C169" s="459">
        <v>981.73352147507615</v>
      </c>
      <c r="D169" s="459">
        <v>1012.9793185616809</v>
      </c>
      <c r="E169" s="459">
        <v>1244.8312700569572</v>
      </c>
      <c r="F169" s="459">
        <v>1624.9574815204433</v>
      </c>
      <c r="G169" s="459">
        <v>1861.9528056326203</v>
      </c>
      <c r="H169" s="459">
        <v>1928.5187932018594</v>
      </c>
      <c r="I169" s="459">
        <v>1813.5426669071608</v>
      </c>
      <c r="J169" s="459">
        <v>1576.5540198432063</v>
      </c>
      <c r="K169" s="459">
        <v>1327.5024328602644</v>
      </c>
      <c r="L169" s="459">
        <v>1276.084376499027</v>
      </c>
      <c r="M169" s="459">
        <v>1236.7660787301068</v>
      </c>
      <c r="N169" s="459">
        <v>1191.4003665316188</v>
      </c>
      <c r="O169" s="459">
        <v>1172.2464691296789</v>
      </c>
      <c r="P169" s="459">
        <v>1173.2545612426522</v>
      </c>
      <c r="Q169" s="459">
        <v>1175.2707480638032</v>
      </c>
      <c r="R169" s="459">
        <v>1197.4490298593973</v>
      </c>
      <c r="S169" s="459">
        <v>1209.546447931808</v>
      </c>
      <c r="T169" s="459">
        <v>1249.872041166662</v>
      </c>
      <c r="U169" s="459">
        <v>1294.2316936681152</v>
      </c>
      <c r="V169" s="459">
        <v>1295.2398854419098</v>
      </c>
      <c r="W169" s="459">
        <v>1357.7492829028563</v>
      </c>
      <c r="X169" s="459">
        <v>1390.0133312824107</v>
      </c>
      <c r="Y169" s="459">
        <v>1488.826562337018</v>
      </c>
      <c r="Z169" s="459">
        <v>1409.1704651305902</v>
      </c>
      <c r="AA169" s="459">
        <v>1401.1042715935748</v>
      </c>
      <c r="AB169" s="459">
        <v>1270.0353278886269</v>
      </c>
      <c r="AC169" s="459">
        <v>1026.0826830543308</v>
      </c>
      <c r="AD169" s="459">
        <v>750.95094180631554</v>
      </c>
      <c r="AE169" s="459">
        <v>354.07006128064398</v>
      </c>
      <c r="AF169" s="459">
        <v>109.51255827368547</v>
      </c>
      <c r="AG169" s="459">
        <v>80.351331340225968</v>
      </c>
      <c r="AH169" s="459">
        <v>65.271902290436884</v>
      </c>
      <c r="AI169" s="459">
        <v>49.191070759971105</v>
      </c>
      <c r="AJ169" s="459">
        <v>42.157275863478645</v>
      </c>
      <c r="AK169" s="459">
        <v>31.106636592896205</v>
      </c>
      <c r="AL169" s="459">
        <v>15.040675804218308</v>
      </c>
      <c r="AM169" s="459">
        <v>10.023052380778998</v>
      </c>
      <c r="AN169" s="459">
        <v>9.0197967621976929</v>
      </c>
      <c r="AO169" s="459">
        <v>9.0197967621976929</v>
      </c>
      <c r="AP169" s="459">
        <v>7.0136346326260179</v>
      </c>
      <c r="AQ169" s="459">
        <v>5.0080536687636448</v>
      </c>
      <c r="AR169" s="459">
        <v>5.0080536687636448</v>
      </c>
      <c r="AS169" s="459">
        <v>4.0055490228453374</v>
      </c>
      <c r="AT169" s="459">
        <v>4.0055490228453374</v>
      </c>
      <c r="AU169" s="459">
        <v>3.0032976479526123</v>
      </c>
      <c r="AV169" s="459">
        <v>1</v>
      </c>
      <c r="AW169" s="459">
        <v>0</v>
      </c>
      <c r="AX169" s="459">
        <v>0</v>
      </c>
      <c r="AY169" s="459">
        <v>0</v>
      </c>
      <c r="AZ169" s="459">
        <v>0</v>
      </c>
      <c r="BA169" s="459">
        <v>0</v>
      </c>
      <c r="BB169" s="459">
        <v>0</v>
      </c>
      <c r="BC169" s="459">
        <v>0</v>
      </c>
      <c r="BD169" s="459">
        <v>0</v>
      </c>
      <c r="BE169" s="459">
        <v>0</v>
      </c>
      <c r="BF169" s="459">
        <v>0</v>
      </c>
      <c r="BG169" s="459">
        <v>0</v>
      </c>
      <c r="BH169" s="459">
        <v>0</v>
      </c>
      <c r="BI169" s="459">
        <v>0</v>
      </c>
      <c r="BJ169" s="459">
        <v>0</v>
      </c>
      <c r="BK169" s="459">
        <v>0</v>
      </c>
      <c r="BL169" s="459">
        <v>0</v>
      </c>
      <c r="BM169" s="459">
        <v>0</v>
      </c>
      <c r="BN169" s="459">
        <v>0</v>
      </c>
      <c r="BO169" s="459">
        <v>0</v>
      </c>
      <c r="BP169" s="459">
        <v>0</v>
      </c>
      <c r="BQ169" s="459">
        <v>0</v>
      </c>
      <c r="BR169" s="459">
        <v>0</v>
      </c>
      <c r="BS169" s="459">
        <v>0</v>
      </c>
      <c r="BT169" s="459">
        <v>0</v>
      </c>
      <c r="BU169" s="459">
        <v>0</v>
      </c>
      <c r="BV169" s="459">
        <v>0</v>
      </c>
    </row>
    <row r="170" spans="1:74">
      <c r="A170" s="256">
        <v>2.5</v>
      </c>
      <c r="B170" s="459">
        <v>978.70978688561252</v>
      </c>
      <c r="C170" s="459">
        <v>985.76518206204776</v>
      </c>
      <c r="D170" s="459">
        <v>1035.15434114499</v>
      </c>
      <c r="E170" s="459">
        <v>1311.3710600317036</v>
      </c>
      <c r="F170" s="459">
        <v>1612.8564793622302</v>
      </c>
      <c r="G170" s="459">
        <v>1838.7561218836893</v>
      </c>
      <c r="H170" s="459">
        <v>1928.5187932018594</v>
      </c>
      <c r="I170" s="459">
        <v>1802.448857371257</v>
      </c>
      <c r="J170" s="459">
        <v>1503.9516258616848</v>
      </c>
      <c r="K170" s="459">
        <v>1276.084376499027</v>
      </c>
      <c r="L170" s="459">
        <v>1217.6114605410178</v>
      </c>
      <c r="M170" s="459">
        <v>1184.3436314337064</v>
      </c>
      <c r="N170" s="459">
        <v>1163.1736791750855</v>
      </c>
      <c r="O170" s="459">
        <v>1144.0202443352066</v>
      </c>
      <c r="P170" s="459">
        <v>1136.9637961806482</v>
      </c>
      <c r="Q170" s="459">
        <v>1158.1332708244204</v>
      </c>
      <c r="R170" s="459">
        <v>1240.7986678470982</v>
      </c>
      <c r="S170" s="459">
        <v>1235.7579335016051</v>
      </c>
      <c r="T170" s="459">
        <v>1267.0108143681848</v>
      </c>
      <c r="U170" s="459">
        <v>1283.1416360737333</v>
      </c>
      <c r="V170" s="459">
        <v>1307.3382477041578</v>
      </c>
      <c r="W170" s="459">
        <v>1390.0133312824107</v>
      </c>
      <c r="X170" s="459">
        <v>1422.2781278895166</v>
      </c>
      <c r="Y170" s="459">
        <v>1477.7349465575696</v>
      </c>
      <c r="Z170" s="459">
        <v>1408.1621884105498</v>
      </c>
      <c r="AA170" s="459">
        <v>1382.9555061606618</v>
      </c>
      <c r="AB170" s="459">
        <v>1261.9699745374417</v>
      </c>
      <c r="AC170" s="459">
        <v>1032.1304462556957</v>
      </c>
      <c r="AD170" s="459">
        <v>692.5099642532108</v>
      </c>
      <c r="AE170" s="459">
        <v>311.78344796045536</v>
      </c>
      <c r="AF170" s="459">
        <v>104.48414005107793</v>
      </c>
      <c r="AG170" s="459">
        <v>83.367575300668861</v>
      </c>
      <c r="AH170" s="459">
        <v>58.235984471133037</v>
      </c>
      <c r="AI170" s="459">
        <v>48.186177781824156</v>
      </c>
      <c r="AJ170" s="459">
        <v>38.138479987815508</v>
      </c>
      <c r="AK170" s="459">
        <v>26.08484865749011</v>
      </c>
      <c r="AL170" s="459">
        <v>17.048232921663399</v>
      </c>
      <c r="AM170" s="459">
        <v>9.0197967621976929</v>
      </c>
      <c r="AN170" s="459">
        <v>8.016652840637061</v>
      </c>
      <c r="AO170" s="459">
        <v>9.0197967621976929</v>
      </c>
      <c r="AP170" s="459">
        <v>6.010760193776199</v>
      </c>
      <c r="AQ170" s="459">
        <v>5.0080536687636448</v>
      </c>
      <c r="AR170" s="459">
        <v>4.0055490228453374</v>
      </c>
      <c r="AS170" s="459">
        <v>4.0055490228453374</v>
      </c>
      <c r="AT170" s="459">
        <v>4.0055490228453374</v>
      </c>
      <c r="AU170" s="459">
        <v>3.0032976479526123</v>
      </c>
      <c r="AV170" s="459">
        <v>1</v>
      </c>
      <c r="AW170" s="459">
        <v>0</v>
      </c>
      <c r="AX170" s="459">
        <v>0</v>
      </c>
      <c r="AY170" s="459">
        <v>0</v>
      </c>
      <c r="AZ170" s="459">
        <v>0</v>
      </c>
      <c r="BA170" s="459">
        <v>0</v>
      </c>
      <c r="BB170" s="459">
        <v>0</v>
      </c>
      <c r="BC170" s="459">
        <v>0</v>
      </c>
      <c r="BD170" s="459">
        <v>0</v>
      </c>
      <c r="BE170" s="459">
        <v>0</v>
      </c>
      <c r="BF170" s="459">
        <v>0</v>
      </c>
      <c r="BG170" s="459">
        <v>0</v>
      </c>
      <c r="BH170" s="459">
        <v>0</v>
      </c>
      <c r="BI170" s="459">
        <v>0</v>
      </c>
      <c r="BJ170" s="459">
        <v>0</v>
      </c>
      <c r="BK170" s="459">
        <v>0</v>
      </c>
      <c r="BL170" s="459">
        <v>0</v>
      </c>
      <c r="BM170" s="459">
        <v>0</v>
      </c>
      <c r="BN170" s="459">
        <v>0</v>
      </c>
      <c r="BO170" s="459">
        <v>0</v>
      </c>
      <c r="BP170" s="459">
        <v>0</v>
      </c>
      <c r="BQ170" s="459">
        <v>0</v>
      </c>
      <c r="BR170" s="459">
        <v>0</v>
      </c>
      <c r="BS170" s="459">
        <v>0</v>
      </c>
      <c r="BT170" s="459">
        <v>0</v>
      </c>
      <c r="BU170" s="459">
        <v>0</v>
      </c>
      <c r="BV170" s="459">
        <v>0</v>
      </c>
    </row>
    <row r="171" spans="1:74">
      <c r="A171" s="256">
        <v>5</v>
      </c>
      <c r="B171" s="459">
        <v>978.70978688561252</v>
      </c>
      <c r="C171" s="459">
        <v>996.85233341219282</v>
      </c>
      <c r="D171" s="459">
        <v>1047.2500086926027</v>
      </c>
      <c r="E171" s="459">
        <v>1293.223502678904</v>
      </c>
      <c r="F171" s="459">
        <v>1507.9850018626923</v>
      </c>
      <c r="G171" s="459">
        <v>1702.6076928325283</v>
      </c>
      <c r="H171" s="459">
        <v>1755.0488084043577</v>
      </c>
      <c r="I171" s="459">
        <v>1666.3032474796319</v>
      </c>
      <c r="J171" s="459">
        <v>1457.5685859282098</v>
      </c>
      <c r="K171" s="459">
        <v>1261.9699745374417</v>
      </c>
      <c r="L171" s="459">
        <v>1224.6683903637727</v>
      </c>
      <c r="M171" s="459">
        <v>1223.660255039309</v>
      </c>
      <c r="N171" s="459">
        <v>1214.5870745396398</v>
      </c>
      <c r="O171" s="459">
        <v>1199.4652577592099</v>
      </c>
      <c r="P171" s="459">
        <v>1224.6683903637727</v>
      </c>
      <c r="Q171" s="459">
        <v>1248.8638853173522</v>
      </c>
      <c r="R171" s="459">
        <v>1296.2480779996804</v>
      </c>
      <c r="S171" s="459">
        <v>1239.7905193387353</v>
      </c>
      <c r="T171" s="459">
        <v>1285.1580030837267</v>
      </c>
      <c r="U171" s="459">
        <v>1292.2153124748895</v>
      </c>
      <c r="V171" s="459">
        <v>1391.0215949408339</v>
      </c>
      <c r="W171" s="459">
        <v>1441.435697931985</v>
      </c>
      <c r="X171" s="459">
        <v>1565.4617673437849</v>
      </c>
      <c r="Y171" s="459">
        <v>1599.7471627328159</v>
      </c>
      <c r="Z171" s="459">
        <v>1589.6631459994105</v>
      </c>
      <c r="AA171" s="459">
        <v>1522.1019025491566</v>
      </c>
      <c r="AB171" s="459">
        <v>1377.9142245220639</v>
      </c>
      <c r="AC171" s="459">
        <v>1119.8268904951999</v>
      </c>
      <c r="AD171" s="459">
        <v>749.94329919411564</v>
      </c>
      <c r="AE171" s="459">
        <v>337.96024530447613</v>
      </c>
      <c r="AF171" s="459">
        <v>110.51826994484387</v>
      </c>
      <c r="AG171" s="459">
        <v>86.383928307687412</v>
      </c>
      <c r="AH171" s="459">
        <v>63.261558950597731</v>
      </c>
      <c r="AI171" s="459">
        <v>48.186177781824156</v>
      </c>
      <c r="AJ171" s="459">
        <v>34.120107905260866</v>
      </c>
      <c r="AK171" s="459">
        <v>33.11558670666593</v>
      </c>
      <c r="AL171" s="459">
        <v>23.072229545451361</v>
      </c>
      <c r="AM171" s="459">
        <v>13.03338714150617</v>
      </c>
      <c r="AN171" s="459">
        <v>10.023052380778998</v>
      </c>
      <c r="AO171" s="459">
        <v>10.023052380778998</v>
      </c>
      <c r="AP171" s="459">
        <v>6.010760193776199</v>
      </c>
      <c r="AQ171" s="459">
        <v>5.0080536687636448</v>
      </c>
      <c r="AR171" s="459">
        <v>5.0080536687636448</v>
      </c>
      <c r="AS171" s="459">
        <v>4.0055490228453374</v>
      </c>
      <c r="AT171" s="459">
        <v>4.0055490228453374</v>
      </c>
      <c r="AU171" s="459">
        <v>3.0032976479526123</v>
      </c>
      <c r="AV171" s="459">
        <v>2.001386774925161</v>
      </c>
      <c r="AW171" s="459">
        <v>0</v>
      </c>
      <c r="AX171" s="459">
        <v>0</v>
      </c>
      <c r="AY171" s="459">
        <v>0</v>
      </c>
      <c r="AZ171" s="459">
        <v>0</v>
      </c>
      <c r="BA171" s="459">
        <v>0</v>
      </c>
      <c r="BB171" s="459">
        <v>0</v>
      </c>
      <c r="BC171" s="459">
        <v>0</v>
      </c>
      <c r="BD171" s="459">
        <v>0</v>
      </c>
      <c r="BE171" s="459">
        <v>0</v>
      </c>
      <c r="BF171" s="459">
        <v>0</v>
      </c>
      <c r="BG171" s="459">
        <v>0</v>
      </c>
      <c r="BH171" s="459">
        <v>0</v>
      </c>
      <c r="BI171" s="459">
        <v>0</v>
      </c>
      <c r="BJ171" s="459">
        <v>0</v>
      </c>
      <c r="BK171" s="459">
        <v>0</v>
      </c>
      <c r="BL171" s="459">
        <v>0</v>
      </c>
      <c r="BM171" s="459">
        <v>0</v>
      </c>
      <c r="BN171" s="459">
        <v>0</v>
      </c>
      <c r="BO171" s="459">
        <v>0</v>
      </c>
      <c r="BP171" s="459">
        <v>0</v>
      </c>
      <c r="BQ171" s="459">
        <v>0</v>
      </c>
      <c r="BR171" s="459">
        <v>0</v>
      </c>
      <c r="BS171" s="459">
        <v>0</v>
      </c>
      <c r="BT171" s="459">
        <v>0</v>
      </c>
      <c r="BU171" s="459">
        <v>0</v>
      </c>
      <c r="BV171" s="459">
        <v>0</v>
      </c>
    </row>
    <row r="172" spans="1:74">
      <c r="A172" s="256">
        <v>7.5</v>
      </c>
      <c r="B172" s="459">
        <v>978.70978688561252</v>
      </c>
      <c r="C172" s="459">
        <v>992.82062768624883</v>
      </c>
      <c r="D172" s="459">
        <v>1034.1463752001064</v>
      </c>
      <c r="E172" s="459">
        <v>1230.7172196970171</v>
      </c>
      <c r="F172" s="459">
        <v>1382.9555061606618</v>
      </c>
      <c r="G172" s="459">
        <v>1566.4701506984791</v>
      </c>
      <c r="H172" s="459">
        <v>1602.7723801538846</v>
      </c>
      <c r="I172" s="459">
        <v>1574.5372408463463</v>
      </c>
      <c r="J172" s="459">
        <v>1461.6018358778508</v>
      </c>
      <c r="K172" s="459">
        <v>1307.3382477041578</v>
      </c>
      <c r="L172" s="459">
        <v>1271.0435006619564</v>
      </c>
      <c r="M172" s="459">
        <v>1234.7497890947386</v>
      </c>
      <c r="N172" s="459">
        <v>1192.4084749600293</v>
      </c>
      <c r="O172" s="459">
        <v>1169.2221979900869</v>
      </c>
      <c r="P172" s="459">
        <v>1208.5383251256644</v>
      </c>
      <c r="Q172" s="459">
        <v>1229.7090794083842</v>
      </c>
      <c r="R172" s="459">
        <v>1244.8312700569572</v>
      </c>
      <c r="S172" s="459">
        <v>1239.7905193387353</v>
      </c>
      <c r="T172" s="459">
        <v>1273.0598486045944</v>
      </c>
      <c r="U172" s="459">
        <v>1263.9863080604141</v>
      </c>
      <c r="V172" s="459">
        <v>1362.7904904313311</v>
      </c>
      <c r="W172" s="459">
        <v>1453.5353471278422</v>
      </c>
      <c r="X172" s="459">
        <v>1589.6631459994105</v>
      </c>
      <c r="Y172" s="459">
        <v>1678.4046423055361</v>
      </c>
      <c r="Z172" s="459">
        <v>1653.1935021822549</v>
      </c>
      <c r="AA172" s="459">
        <v>1610.8396544690274</v>
      </c>
      <c r="AB172" s="459">
        <v>1421.2698418401155</v>
      </c>
      <c r="AC172" s="459">
        <v>1153.0928843885954</v>
      </c>
      <c r="AD172" s="459">
        <v>770.09640604036883</v>
      </c>
      <c r="AE172" s="459">
        <v>431.60826196609258</v>
      </c>
      <c r="AF172" s="459">
        <v>218.17058371244863</v>
      </c>
      <c r="AG172" s="459">
        <v>93.422488515161888</v>
      </c>
      <c r="AH172" s="459">
        <v>66.277097278608665</v>
      </c>
      <c r="AI172" s="459">
        <v>44.166819783667599</v>
      </c>
      <c r="AJ172" s="459">
        <v>35.124658653290489</v>
      </c>
      <c r="AK172" s="459">
        <v>29.097816174642574</v>
      </c>
      <c r="AL172" s="459">
        <v>22.068108142325048</v>
      </c>
      <c r="AM172" s="459">
        <v>15.040675804218308</v>
      </c>
      <c r="AN172" s="459">
        <v>12.029855959070284</v>
      </c>
      <c r="AO172" s="459">
        <v>10.023052380778998</v>
      </c>
      <c r="AP172" s="459">
        <v>7.0136346326260179</v>
      </c>
      <c r="AQ172" s="459">
        <v>5.0080536687636448</v>
      </c>
      <c r="AR172" s="459">
        <v>5.0080536687636448</v>
      </c>
      <c r="AS172" s="459">
        <v>4.0055490228453374</v>
      </c>
      <c r="AT172" s="459">
        <v>4.0055490228453374</v>
      </c>
      <c r="AU172" s="459">
        <v>3.0032976479526123</v>
      </c>
      <c r="AV172" s="459">
        <v>2.001386774925161</v>
      </c>
      <c r="AW172" s="459">
        <v>0</v>
      </c>
      <c r="AX172" s="459">
        <v>0</v>
      </c>
      <c r="AY172" s="459">
        <v>0</v>
      </c>
      <c r="AZ172" s="459">
        <v>0</v>
      </c>
      <c r="BA172" s="459">
        <v>0</v>
      </c>
      <c r="BB172" s="459">
        <v>0</v>
      </c>
      <c r="BC172" s="459">
        <v>0</v>
      </c>
      <c r="BD172" s="459">
        <v>0</v>
      </c>
      <c r="BE172" s="459">
        <v>0</v>
      </c>
      <c r="BF172" s="459">
        <v>0</v>
      </c>
      <c r="BG172" s="459">
        <v>0</v>
      </c>
      <c r="BH172" s="459">
        <v>0</v>
      </c>
      <c r="BI172" s="459">
        <v>0</v>
      </c>
      <c r="BJ172" s="459">
        <v>0</v>
      </c>
      <c r="BK172" s="459">
        <v>0</v>
      </c>
      <c r="BL172" s="459">
        <v>0</v>
      </c>
      <c r="BM172" s="459">
        <v>0</v>
      </c>
      <c r="BN172" s="459">
        <v>0</v>
      </c>
      <c r="BO172" s="459">
        <v>0</v>
      </c>
      <c r="BP172" s="459">
        <v>0</v>
      </c>
      <c r="BQ172" s="459">
        <v>0</v>
      </c>
      <c r="BR172" s="459">
        <v>0</v>
      </c>
      <c r="BS172" s="459">
        <v>0</v>
      </c>
      <c r="BT172" s="459">
        <v>0</v>
      </c>
      <c r="BU172" s="459">
        <v>0</v>
      </c>
      <c r="BV172" s="459">
        <v>0</v>
      </c>
    </row>
    <row r="173" spans="1:74">
      <c r="A173" s="256">
        <v>10</v>
      </c>
      <c r="B173" s="459">
        <v>978.70978688561252</v>
      </c>
      <c r="C173" s="459">
        <v>988.78893831612163</v>
      </c>
      <c r="D173" s="459">
        <v>1021.0429075797676</v>
      </c>
      <c r="E173" s="459">
        <v>1192.4084749600293</v>
      </c>
      <c r="F173" s="459">
        <v>1327.5024328602644</v>
      </c>
      <c r="G173" s="459">
        <v>1530.1687617458649</v>
      </c>
      <c r="H173" s="459">
        <v>1610.8396544690274</v>
      </c>
      <c r="I173" s="459">
        <v>1597.7303542931845</v>
      </c>
      <c r="J173" s="459">
        <v>1500.9266009508469</v>
      </c>
      <c r="K173" s="459">
        <v>1357.7492829028563</v>
      </c>
      <c r="L173" s="459">
        <v>1287.1743732541738</v>
      </c>
      <c r="M173" s="459">
        <v>1227.6928013087979</v>
      </c>
      <c r="N173" s="459">
        <v>1190.3922589553699</v>
      </c>
      <c r="O173" s="459">
        <v>1160.1494315402317</v>
      </c>
      <c r="P173" s="459">
        <v>1186.3598371864221</v>
      </c>
      <c r="Q173" s="459">
        <v>1234.7497890947386</v>
      </c>
      <c r="R173" s="459">
        <v>1318.4285113946478</v>
      </c>
      <c r="S173" s="459">
        <v>1280.1170914954396</v>
      </c>
      <c r="T173" s="459">
        <v>1343.6340015233225</v>
      </c>
      <c r="U173" s="459">
        <v>1341.6175448114911</v>
      </c>
      <c r="V173" s="459">
        <v>1375.8977170220621</v>
      </c>
      <c r="W173" s="459">
        <v>1429.3361502014563</v>
      </c>
      <c r="X173" s="459">
        <v>1586.6379534222458</v>
      </c>
      <c r="Y173" s="459">
        <v>1685.4638295811908</v>
      </c>
      <c r="Z173" s="459">
        <v>1686.4722873203068</v>
      </c>
      <c r="AA173" s="459">
        <v>1616.8901367038713</v>
      </c>
      <c r="AB173" s="459">
        <v>1419.2532718855859</v>
      </c>
      <c r="AC173" s="459">
        <v>1112.770593487423</v>
      </c>
      <c r="AD173" s="459">
        <v>792.26543167088664</v>
      </c>
      <c r="AE173" s="459">
        <v>476.92942740841636</v>
      </c>
      <c r="AF173" s="459">
        <v>236.28651130948512</v>
      </c>
      <c r="AG173" s="459">
        <v>94.428041332223657</v>
      </c>
      <c r="AH173" s="459">
        <v>65.271902290436884</v>
      </c>
      <c r="AI173" s="459">
        <v>46.176455080303917</v>
      </c>
      <c r="AJ173" s="459">
        <v>34.120107905260866</v>
      </c>
      <c r="AK173" s="459">
        <v>25.080601549217004</v>
      </c>
      <c r="AL173" s="459">
        <v>24.076394620737908</v>
      </c>
      <c r="AM173" s="459">
        <v>20.060004479273225</v>
      </c>
      <c r="AN173" s="459">
        <v>17.048232921663399</v>
      </c>
      <c r="AO173" s="459">
        <v>11.02640849775289</v>
      </c>
      <c r="AP173" s="459">
        <v>7.0136346326260179</v>
      </c>
      <c r="AQ173" s="459">
        <v>4.0055490228453374</v>
      </c>
      <c r="AR173" s="459">
        <v>5.0080536687636448</v>
      </c>
      <c r="AS173" s="459">
        <v>4.0055490228453374</v>
      </c>
      <c r="AT173" s="459">
        <v>4.0055490228453374</v>
      </c>
      <c r="AU173" s="459">
        <v>2.001386774925161</v>
      </c>
      <c r="AV173" s="459">
        <v>2.001386774925161</v>
      </c>
      <c r="AW173" s="459">
        <v>0</v>
      </c>
      <c r="AX173" s="459">
        <v>0</v>
      </c>
      <c r="AY173" s="459">
        <v>0</v>
      </c>
      <c r="AZ173" s="459">
        <v>0</v>
      </c>
      <c r="BA173" s="459">
        <v>0</v>
      </c>
      <c r="BB173" s="459">
        <v>0</v>
      </c>
      <c r="BC173" s="459">
        <v>0</v>
      </c>
      <c r="BD173" s="459">
        <v>0</v>
      </c>
      <c r="BE173" s="459">
        <v>0</v>
      </c>
      <c r="BF173" s="459">
        <v>0</v>
      </c>
      <c r="BG173" s="459">
        <v>0</v>
      </c>
      <c r="BH173" s="459">
        <v>0</v>
      </c>
      <c r="BI173" s="459">
        <v>0</v>
      </c>
      <c r="BJ173" s="459">
        <v>0</v>
      </c>
      <c r="BK173" s="459">
        <v>0</v>
      </c>
      <c r="BL173" s="459">
        <v>0</v>
      </c>
      <c r="BM173" s="459">
        <v>0</v>
      </c>
      <c r="BN173" s="459">
        <v>0</v>
      </c>
      <c r="BO173" s="459">
        <v>0</v>
      </c>
      <c r="BP173" s="459">
        <v>0</v>
      </c>
      <c r="BQ173" s="459">
        <v>0</v>
      </c>
      <c r="BR173" s="459">
        <v>0</v>
      </c>
      <c r="BS173" s="459">
        <v>0</v>
      </c>
      <c r="BT173" s="459">
        <v>0</v>
      </c>
      <c r="BU173" s="459">
        <v>0</v>
      </c>
      <c r="BV173" s="459">
        <v>0</v>
      </c>
    </row>
    <row r="174" spans="1:74">
      <c r="A174" s="256">
        <v>12.5</v>
      </c>
      <c r="B174" s="459">
        <v>978.70978688561252</v>
      </c>
      <c r="C174" s="459">
        <v>986.77309978526648</v>
      </c>
      <c r="D174" s="459">
        <v>1016.0031569562071</v>
      </c>
      <c r="E174" s="459">
        <v>1178.2950347724434</v>
      </c>
      <c r="F174" s="459">
        <v>1346.6586922581143</v>
      </c>
      <c r="G174" s="459">
        <v>1551.3444687027222</v>
      </c>
      <c r="H174" s="459">
        <v>1684.4553724448606</v>
      </c>
      <c r="I174" s="459">
        <v>1659.2441410024423</v>
      </c>
      <c r="J174" s="459">
        <v>1522.1019025491566</v>
      </c>
      <c r="K174" s="459">
        <v>1377.9142245220639</v>
      </c>
      <c r="L174" s="459">
        <v>1286.1661877742031</v>
      </c>
      <c r="M174" s="459">
        <v>1224.6683903637727</v>
      </c>
      <c r="N174" s="459">
        <v>1194.4246943704641</v>
      </c>
      <c r="O174" s="459">
        <v>1154.1009599179961</v>
      </c>
      <c r="P174" s="459">
        <v>1207.5302031596229</v>
      </c>
      <c r="Q174" s="459">
        <v>1252.8965135862265</v>
      </c>
      <c r="R174" s="459">
        <v>1318.4285113946478</v>
      </c>
      <c r="S174" s="459">
        <v>1329.5188682821172</v>
      </c>
      <c r="T174" s="459">
        <v>1395.054656870223</v>
      </c>
      <c r="U174" s="459">
        <v>1359.7657636742626</v>
      </c>
      <c r="V174" s="459">
        <v>1425.3029903202066</v>
      </c>
      <c r="W174" s="459">
        <v>1512.0183886409504</v>
      </c>
      <c r="X174" s="459">
        <v>1646.1344515254048</v>
      </c>
      <c r="Y174" s="459">
        <v>1784.2954981868616</v>
      </c>
      <c r="Z174" s="459">
        <v>1813.5426669071608</v>
      </c>
      <c r="AA174" s="459">
        <v>1725.8026055254718</v>
      </c>
      <c r="AB174" s="459">
        <v>1526.1353268228436</v>
      </c>
      <c r="AC174" s="459">
        <v>1138.979919772223</v>
      </c>
      <c r="AD174" s="459">
        <v>807.3810328268321</v>
      </c>
      <c r="AE174" s="459">
        <v>587.73189545758112</v>
      </c>
      <c r="AF174" s="459">
        <v>294.66902626557766</v>
      </c>
      <c r="AG174" s="459">
        <v>93.422488515161888</v>
      </c>
      <c r="AH174" s="459">
        <v>66.277097278608665</v>
      </c>
      <c r="AI174" s="459">
        <v>47.181305740243346</v>
      </c>
      <c r="AJ174" s="459">
        <v>32.111095952304076</v>
      </c>
      <c r="AK174" s="459">
        <v>25.080601549217004</v>
      </c>
      <c r="AL174" s="459">
        <v>22.068108142325048</v>
      </c>
      <c r="AM174" s="459">
        <v>17.048232921663399</v>
      </c>
      <c r="AN174" s="459">
        <v>17.048232921663399</v>
      </c>
      <c r="AO174" s="459">
        <v>15.040675804218308</v>
      </c>
      <c r="AP174" s="459">
        <v>7.0136346326260179</v>
      </c>
      <c r="AQ174" s="459">
        <v>5.0080536687636448</v>
      </c>
      <c r="AR174" s="459">
        <v>4.0055490228453374</v>
      </c>
      <c r="AS174" s="459">
        <v>3.0032976479526123</v>
      </c>
      <c r="AT174" s="459">
        <v>4.0055490228453374</v>
      </c>
      <c r="AU174" s="459">
        <v>2.001386774925161</v>
      </c>
      <c r="AV174" s="459">
        <v>2.001386774925161</v>
      </c>
      <c r="AW174" s="459">
        <v>0</v>
      </c>
      <c r="AX174" s="459">
        <v>0</v>
      </c>
      <c r="AY174" s="459">
        <v>0</v>
      </c>
      <c r="AZ174" s="459">
        <v>0</v>
      </c>
      <c r="BA174" s="459">
        <v>0</v>
      </c>
      <c r="BB174" s="459">
        <v>0</v>
      </c>
      <c r="BC174" s="459">
        <v>0</v>
      </c>
      <c r="BD174" s="459">
        <v>0</v>
      </c>
      <c r="BE174" s="459">
        <v>0</v>
      </c>
      <c r="BF174" s="459">
        <v>0</v>
      </c>
      <c r="BG174" s="459">
        <v>0</v>
      </c>
      <c r="BH174" s="459">
        <v>0</v>
      </c>
      <c r="BI174" s="459">
        <v>0</v>
      </c>
      <c r="BJ174" s="459">
        <v>0</v>
      </c>
      <c r="BK174" s="459">
        <v>0</v>
      </c>
      <c r="BL174" s="459">
        <v>0</v>
      </c>
      <c r="BM174" s="459">
        <v>0</v>
      </c>
      <c r="BN174" s="459">
        <v>0</v>
      </c>
      <c r="BO174" s="459">
        <v>0</v>
      </c>
      <c r="BP174" s="459">
        <v>0</v>
      </c>
      <c r="BQ174" s="459">
        <v>0</v>
      </c>
      <c r="BR174" s="459">
        <v>0</v>
      </c>
      <c r="BS174" s="459">
        <v>0</v>
      </c>
      <c r="BT174" s="459">
        <v>0</v>
      </c>
      <c r="BU174" s="459">
        <v>0</v>
      </c>
      <c r="BV174" s="459">
        <v>0</v>
      </c>
    </row>
    <row r="175" spans="1:74">
      <c r="A175" s="256">
        <v>15</v>
      </c>
      <c r="B175" s="459">
        <v>978.70978688561252</v>
      </c>
      <c r="C175" s="459">
        <v>997.86026239152636</v>
      </c>
      <c r="D175" s="459">
        <v>1020.0349554630559</v>
      </c>
      <c r="E175" s="459">
        <v>1190.3922589553699</v>
      </c>
      <c r="F175" s="459">
        <v>1405.1373625798565</v>
      </c>
      <c r="G175" s="459">
        <v>1581.5959786041019</v>
      </c>
      <c r="H175" s="459">
        <v>1690.5061242974168</v>
      </c>
      <c r="I175" s="459">
        <v>1645.1260181828966</v>
      </c>
      <c r="J175" s="459">
        <v>1545.2942370762919</v>
      </c>
      <c r="K175" s="459">
        <v>1405.1373625798565</v>
      </c>
      <c r="L175" s="459">
        <v>1289.1907465801335</v>
      </c>
      <c r="M175" s="459">
        <v>1237.7742247795727</v>
      </c>
      <c r="N175" s="459">
        <v>1212.5708213838691</v>
      </c>
      <c r="O175" s="459">
        <v>1180.3112302208708</v>
      </c>
      <c r="P175" s="459">
        <v>1231.7253608106423</v>
      </c>
      <c r="Q175" s="459">
        <v>1282.1334537554555</v>
      </c>
      <c r="R175" s="459">
        <v>1361.7822474330501</v>
      </c>
      <c r="S175" s="459">
        <v>1379.9307349701794</v>
      </c>
      <c r="T175" s="459">
        <v>1410.1787425713437</v>
      </c>
      <c r="U175" s="459">
        <v>1396.0629241738613</v>
      </c>
      <c r="V175" s="459">
        <v>1484.7932379245299</v>
      </c>
      <c r="W175" s="459">
        <v>1585.6295571764856</v>
      </c>
      <c r="X175" s="459">
        <v>1793.3721548322997</v>
      </c>
      <c r="Y175" s="459">
        <v>1930.5359805793269</v>
      </c>
      <c r="Z175" s="459">
        <v>2010.2165441400143</v>
      </c>
      <c r="AA175" s="459">
        <v>1962.811263503067</v>
      </c>
      <c r="AB175" s="459">
        <v>1717.7347742684135</v>
      </c>
      <c r="AC175" s="459">
        <v>1282.1334537554555</v>
      </c>
      <c r="AD175" s="459">
        <v>888.00222450550336</v>
      </c>
      <c r="AE175" s="459">
        <v>617.9545574224918</v>
      </c>
      <c r="AF175" s="459">
        <v>314.80373896081153</v>
      </c>
      <c r="AG175" s="459">
        <v>90.405895411488231</v>
      </c>
      <c r="AH175" s="459">
        <v>67.282307497705418</v>
      </c>
      <c r="AI175" s="459">
        <v>49.191070759971105</v>
      </c>
      <c r="AJ175" s="459">
        <v>32.111095952304076</v>
      </c>
      <c r="AK175" s="459">
        <v>25.080601549217004</v>
      </c>
      <c r="AL175" s="459">
        <v>22.068108142325048</v>
      </c>
      <c r="AM175" s="459">
        <v>17.048232921663399</v>
      </c>
      <c r="AN175" s="459">
        <v>15.040675804218308</v>
      </c>
      <c r="AO175" s="459">
        <v>17.048232921663399</v>
      </c>
      <c r="AP175" s="459">
        <v>10.023052380778998</v>
      </c>
      <c r="AQ175" s="459">
        <v>5.0080536687636448</v>
      </c>
      <c r="AR175" s="459">
        <v>3.0032976479526123</v>
      </c>
      <c r="AS175" s="459">
        <v>3.0032976479526123</v>
      </c>
      <c r="AT175" s="459">
        <v>2.001386774925161</v>
      </c>
      <c r="AU175" s="459">
        <v>2.001386774925161</v>
      </c>
      <c r="AV175" s="459">
        <v>2.001386774925161</v>
      </c>
      <c r="AW175" s="459">
        <v>0</v>
      </c>
      <c r="AX175" s="459">
        <v>0</v>
      </c>
      <c r="AY175" s="459">
        <v>0</v>
      </c>
      <c r="AZ175" s="459">
        <v>0</v>
      </c>
      <c r="BA175" s="459">
        <v>0</v>
      </c>
      <c r="BB175" s="459">
        <v>0</v>
      </c>
      <c r="BC175" s="459">
        <v>0</v>
      </c>
      <c r="BD175" s="459">
        <v>0</v>
      </c>
      <c r="BE175" s="459">
        <v>0</v>
      </c>
      <c r="BF175" s="459">
        <v>0</v>
      </c>
      <c r="BG175" s="459">
        <v>0</v>
      </c>
      <c r="BH175" s="459">
        <v>0</v>
      </c>
      <c r="BI175" s="459">
        <v>0</v>
      </c>
      <c r="BJ175" s="459">
        <v>0</v>
      </c>
      <c r="BK175" s="459">
        <v>0</v>
      </c>
      <c r="BL175" s="459">
        <v>0</v>
      </c>
      <c r="BM175" s="459">
        <v>0</v>
      </c>
      <c r="BN175" s="459">
        <v>0</v>
      </c>
      <c r="BO175" s="459">
        <v>0</v>
      </c>
      <c r="BP175" s="459">
        <v>0</v>
      </c>
      <c r="BQ175" s="459">
        <v>0</v>
      </c>
      <c r="BR175" s="459">
        <v>0</v>
      </c>
      <c r="BS175" s="459">
        <v>0</v>
      </c>
      <c r="BT175" s="459">
        <v>0</v>
      </c>
      <c r="BU175" s="459">
        <v>0</v>
      </c>
      <c r="BV175" s="459">
        <v>0</v>
      </c>
    </row>
    <row r="176" spans="1:74">
      <c r="A176" s="256">
        <v>17.5</v>
      </c>
      <c r="B176" s="459">
        <v>978.70978688561252</v>
      </c>
      <c r="C176" s="459">
        <v>984.75726536836657</v>
      </c>
      <c r="D176" s="459">
        <v>1002.8999225239919</v>
      </c>
      <c r="E176" s="459">
        <v>1176.2788427705009</v>
      </c>
      <c r="F176" s="459">
        <v>1414.2118595312106</v>
      </c>
      <c r="G176" s="459">
        <v>1504.959968849995</v>
      </c>
      <c r="H176" s="459">
        <v>1574.5372408463463</v>
      </c>
      <c r="I176" s="459">
        <v>1577.5624103083503</v>
      </c>
      <c r="J176" s="459">
        <v>1517.0601372255874</v>
      </c>
      <c r="K176" s="459">
        <v>1364.8069786629198</v>
      </c>
      <c r="L176" s="459">
        <v>1286.1661877742031</v>
      </c>
      <c r="M176" s="459">
        <v>1245.8394226502153</v>
      </c>
      <c r="N176" s="459">
        <v>1206.5220820343841</v>
      </c>
      <c r="O176" s="459">
        <v>1178.2950347724434</v>
      </c>
      <c r="P176" s="459">
        <v>1226.6846634991973</v>
      </c>
      <c r="Q176" s="459">
        <v>1309.3546523168495</v>
      </c>
      <c r="R176" s="459">
        <v>1415.2201405678286</v>
      </c>
      <c r="S176" s="459">
        <v>1419.2532718855859</v>
      </c>
      <c r="T176" s="459">
        <v>1464.6267806383148</v>
      </c>
      <c r="U176" s="459">
        <v>1435.3859113303176</v>
      </c>
      <c r="V176" s="459">
        <v>1456.5602751816705</v>
      </c>
      <c r="W176" s="459">
        <v>1579.579193170011</v>
      </c>
      <c r="X176" s="459">
        <v>1768.1593337492909</v>
      </c>
      <c r="Y176" s="459">
        <v>1923.4758339847333</v>
      </c>
      <c r="Z176" s="459">
        <v>2015.2597252933201</v>
      </c>
      <c r="AA176" s="459">
        <v>1892.2097829975603</v>
      </c>
      <c r="AB176" s="459">
        <v>1653.1935021822549</v>
      </c>
      <c r="AC176" s="459">
        <v>1243.8231182793565</v>
      </c>
      <c r="AD176" s="459">
        <v>921.26063666397067</v>
      </c>
      <c r="AE176" s="459">
        <v>634.07391905157954</v>
      </c>
      <c r="AF176" s="459">
        <v>313.79697206375391</v>
      </c>
      <c r="AG176" s="459">
        <v>92.416946510646028</v>
      </c>
      <c r="AH176" s="459">
        <v>68.287532720608553</v>
      </c>
      <c r="AI176" s="459">
        <v>51.200917835379968</v>
      </c>
      <c r="AJ176" s="459">
        <v>34.120107905260866</v>
      </c>
      <c r="AK176" s="459">
        <v>24.076394620737908</v>
      </c>
      <c r="AL176" s="459">
        <v>19.056026783849234</v>
      </c>
      <c r="AM176" s="459">
        <v>15.040675804218308</v>
      </c>
      <c r="AN176" s="459">
        <v>14.036995597894803</v>
      </c>
      <c r="AO176" s="459">
        <v>12.029855959070284</v>
      </c>
      <c r="AP176" s="459">
        <v>10.023052380778998</v>
      </c>
      <c r="AQ176" s="459">
        <v>8.016652840637061</v>
      </c>
      <c r="AR176" s="459">
        <v>4.0055490228453374</v>
      </c>
      <c r="AS176" s="459">
        <v>2.001386774925161</v>
      </c>
      <c r="AT176" s="459">
        <v>1</v>
      </c>
      <c r="AU176" s="459">
        <v>1</v>
      </c>
      <c r="AV176" s="459">
        <v>1</v>
      </c>
      <c r="AW176" s="459">
        <v>0</v>
      </c>
      <c r="AX176" s="459">
        <v>0</v>
      </c>
      <c r="AY176" s="459">
        <v>0</v>
      </c>
      <c r="AZ176" s="459">
        <v>0</v>
      </c>
      <c r="BA176" s="459">
        <v>0</v>
      </c>
      <c r="BB176" s="459">
        <v>0</v>
      </c>
      <c r="BC176" s="459">
        <v>0</v>
      </c>
      <c r="BD176" s="459">
        <v>0</v>
      </c>
      <c r="BE176" s="459">
        <v>0</v>
      </c>
      <c r="BF176" s="459">
        <v>0</v>
      </c>
      <c r="BG176" s="459">
        <v>0</v>
      </c>
      <c r="BH176" s="459">
        <v>0</v>
      </c>
      <c r="BI176" s="459">
        <v>0</v>
      </c>
      <c r="BJ176" s="459">
        <v>0</v>
      </c>
      <c r="BK176" s="459">
        <v>0</v>
      </c>
      <c r="BL176" s="459">
        <v>0</v>
      </c>
      <c r="BM176" s="459">
        <v>0</v>
      </c>
      <c r="BN176" s="459">
        <v>0</v>
      </c>
      <c r="BO176" s="459">
        <v>0</v>
      </c>
      <c r="BP176" s="459">
        <v>0</v>
      </c>
      <c r="BQ176" s="459">
        <v>0</v>
      </c>
      <c r="BR176" s="459">
        <v>0</v>
      </c>
      <c r="BS176" s="459">
        <v>0</v>
      </c>
      <c r="BT176" s="459">
        <v>0</v>
      </c>
      <c r="BU176" s="459">
        <v>0</v>
      </c>
      <c r="BV176" s="459">
        <v>0</v>
      </c>
    </row>
    <row r="177" spans="1:74">
      <c r="A177" s="256">
        <v>20</v>
      </c>
      <c r="B177" s="459">
        <v>978.70978688561252</v>
      </c>
      <c r="C177" s="459">
        <v>985.76518206204776</v>
      </c>
      <c r="D177" s="459">
        <v>994.83647850888315</v>
      </c>
      <c r="E177" s="459">
        <v>1153.0928843885954</v>
      </c>
      <c r="F177" s="459">
        <v>1358.757522914859</v>
      </c>
      <c r="G177" s="459">
        <v>1417.236704793469</v>
      </c>
      <c r="H177" s="459">
        <v>1487.8182302094006</v>
      </c>
      <c r="I177" s="459">
        <v>1524.1186133530769</v>
      </c>
      <c r="J177" s="459">
        <v>1502.9432835487548</v>
      </c>
      <c r="K177" s="459">
        <v>1401.1042715935748</v>
      </c>
      <c r="L177" s="459">
        <v>1345.6504612583315</v>
      </c>
      <c r="M177" s="459">
        <v>1260.9618089825374</v>
      </c>
      <c r="N177" s="459">
        <v>1218.6195908767722</v>
      </c>
      <c r="O177" s="459">
        <v>1203.4977237104949</v>
      </c>
      <c r="P177" s="459">
        <v>1230.7172196970171</v>
      </c>
      <c r="Q177" s="459">
        <v>1333.5517482868315</v>
      </c>
      <c r="R177" s="459">
        <v>1391.0215949408339</v>
      </c>
      <c r="S177" s="459">
        <v>1411.187020732295</v>
      </c>
      <c r="T177" s="459">
        <v>1459.5852095112941</v>
      </c>
      <c r="U177" s="459">
        <v>1440.4273984006345</v>
      </c>
      <c r="V177" s="459">
        <v>1430.3444419494335</v>
      </c>
      <c r="W177" s="459">
        <v>1503.9516258616848</v>
      </c>
      <c r="X177" s="459">
        <v>1678.4046423055361</v>
      </c>
      <c r="Y177" s="459">
        <v>1860.9442481358299</v>
      </c>
      <c r="Z177" s="459">
        <v>2117.1346421175112</v>
      </c>
      <c r="AA177" s="459">
        <v>2233.136786771614</v>
      </c>
      <c r="AB177" s="459">
        <v>1979.9577237667249</v>
      </c>
      <c r="AC177" s="459">
        <v>1427.3195688376973</v>
      </c>
      <c r="AD177" s="459">
        <v>947.465081258998</v>
      </c>
      <c r="AE177" s="459">
        <v>651.20118916201011</v>
      </c>
      <c r="AF177" s="459">
        <v>317.82405891022592</v>
      </c>
      <c r="AG177" s="459">
        <v>93.422488515161888</v>
      </c>
      <c r="AH177" s="459">
        <v>67.282307497705418</v>
      </c>
      <c r="AI177" s="459">
        <v>51.200917835379968</v>
      </c>
      <c r="AJ177" s="459">
        <v>36.12923810708449</v>
      </c>
      <c r="AK177" s="459">
        <v>24.076394620737908</v>
      </c>
      <c r="AL177" s="459">
        <v>17.048232921663399</v>
      </c>
      <c r="AM177" s="459">
        <v>15.040675804218308</v>
      </c>
      <c r="AN177" s="459">
        <v>14.036995597894803</v>
      </c>
      <c r="AO177" s="459">
        <v>13.03338714150617</v>
      </c>
      <c r="AP177" s="459">
        <v>8.016652840637061</v>
      </c>
      <c r="AQ177" s="459">
        <v>6.010760193776199</v>
      </c>
      <c r="AR177" s="459">
        <v>3.0032976479526123</v>
      </c>
      <c r="AS177" s="459">
        <v>1</v>
      </c>
      <c r="AT177" s="459">
        <v>2.001386774925161</v>
      </c>
      <c r="AU177" s="459">
        <v>1</v>
      </c>
      <c r="AV177" s="459">
        <v>1</v>
      </c>
      <c r="AW177" s="459">
        <v>0</v>
      </c>
      <c r="AX177" s="459">
        <v>0</v>
      </c>
      <c r="AY177" s="459">
        <v>0</v>
      </c>
      <c r="AZ177" s="459">
        <v>0</v>
      </c>
      <c r="BA177" s="459">
        <v>0</v>
      </c>
      <c r="BB177" s="459">
        <v>0</v>
      </c>
      <c r="BC177" s="459">
        <v>0</v>
      </c>
      <c r="BD177" s="459">
        <v>0</v>
      </c>
      <c r="BE177" s="459">
        <v>0</v>
      </c>
      <c r="BF177" s="459">
        <v>0</v>
      </c>
      <c r="BG177" s="459">
        <v>0</v>
      </c>
      <c r="BH177" s="459">
        <v>0</v>
      </c>
      <c r="BI177" s="459">
        <v>0</v>
      </c>
      <c r="BJ177" s="459">
        <v>0</v>
      </c>
      <c r="BK177" s="459">
        <v>0</v>
      </c>
      <c r="BL177" s="459">
        <v>0</v>
      </c>
      <c r="BM177" s="459">
        <v>0</v>
      </c>
      <c r="BN177" s="459">
        <v>0</v>
      </c>
      <c r="BO177" s="459">
        <v>0</v>
      </c>
      <c r="BP177" s="459">
        <v>0</v>
      </c>
      <c r="BQ177" s="459">
        <v>0</v>
      </c>
      <c r="BR177" s="459">
        <v>0</v>
      </c>
      <c r="BS177" s="459">
        <v>0</v>
      </c>
      <c r="BT177" s="459">
        <v>0</v>
      </c>
      <c r="BU177" s="459">
        <v>0</v>
      </c>
      <c r="BV177" s="459">
        <v>0</v>
      </c>
    </row>
    <row r="178" spans="1:74">
      <c r="A178" s="253">
        <v>22.5</v>
      </c>
      <c r="B178" s="459">
        <v>978.70978688561252</v>
      </c>
      <c r="C178" s="459">
        <v>976.6939690089232</v>
      </c>
      <c r="D178" s="459">
        <v>982.74143507382496</v>
      </c>
      <c r="E178" s="459">
        <v>1123.8590801752944</v>
      </c>
      <c r="F178" s="459">
        <v>1293.223502678904</v>
      </c>
      <c r="G178" s="459">
        <v>1329.5188682821172</v>
      </c>
      <c r="H178" s="459">
        <v>1409.1704651305902</v>
      </c>
      <c r="I178" s="459">
        <v>1460.593522346878</v>
      </c>
      <c r="J178" s="459">
        <v>1518.0684889529637</v>
      </c>
      <c r="K178" s="459">
        <v>1446.4772061481001</v>
      </c>
      <c r="L178" s="459">
        <v>1338.5928654221241</v>
      </c>
      <c r="M178" s="459">
        <v>1279.1089115549482</v>
      </c>
      <c r="N178" s="459">
        <v>1226.6846634991973</v>
      </c>
      <c r="O178" s="459">
        <v>1206.5220820343841</v>
      </c>
      <c r="P178" s="459">
        <v>1247.85573028107</v>
      </c>
      <c r="Q178" s="459">
        <v>1313.3874708439646</v>
      </c>
      <c r="R178" s="459">
        <v>1410.1787425713437</v>
      </c>
      <c r="S178" s="459">
        <v>1480.7599244572896</v>
      </c>
      <c r="T178" s="459">
        <v>1438.4108014537403</v>
      </c>
      <c r="U178" s="459">
        <v>1446.4772061481001</v>
      </c>
      <c r="V178" s="459">
        <v>1476.7266219650498</v>
      </c>
      <c r="W178" s="459">
        <v>1644.1175854579226</v>
      </c>
      <c r="X178" s="459">
        <v>1776.2273976626655</v>
      </c>
      <c r="Y178" s="459">
        <v>1887.1669196612788</v>
      </c>
      <c r="Z178" s="459">
        <v>2073.7615400479999</v>
      </c>
      <c r="AA178" s="459">
        <v>2132.2650037833255</v>
      </c>
      <c r="AB178" s="459">
        <v>1881.1155014307371</v>
      </c>
      <c r="AC178" s="459">
        <v>1381.9472483621071</v>
      </c>
      <c r="AD178" s="459">
        <v>935.3706310158758</v>
      </c>
      <c r="AE178" s="459">
        <v>660.26875041270193</v>
      </c>
      <c r="AF178" s="459">
        <v>326.88518973280463</v>
      </c>
      <c r="AG178" s="459">
        <v>92.416946510646028</v>
      </c>
      <c r="AH178" s="459">
        <v>68.287532720608553</v>
      </c>
      <c r="AI178" s="459">
        <v>50.19598424777044</v>
      </c>
      <c r="AJ178" s="459">
        <v>36.12923810708449</v>
      </c>
      <c r="AK178" s="459">
        <v>26.08484865749011</v>
      </c>
      <c r="AL178" s="459">
        <v>17.048232921663399</v>
      </c>
      <c r="AM178" s="459">
        <v>14.036995597894803</v>
      </c>
      <c r="AN178" s="459">
        <v>14.036995597894803</v>
      </c>
      <c r="AO178" s="459">
        <v>12.029855959070284</v>
      </c>
      <c r="AP178" s="459">
        <v>7.0136346326260179</v>
      </c>
      <c r="AQ178" s="459">
        <v>5.0080536687636448</v>
      </c>
      <c r="AR178" s="459">
        <v>4.0055490228453374</v>
      </c>
      <c r="AS178" s="459">
        <v>3.0032976479526123</v>
      </c>
      <c r="AT178" s="459">
        <v>3.0032976479526123</v>
      </c>
      <c r="AU178" s="459">
        <v>1</v>
      </c>
      <c r="AV178" s="459">
        <v>0</v>
      </c>
      <c r="AW178" s="459">
        <v>0</v>
      </c>
      <c r="AX178" s="459">
        <v>0</v>
      </c>
      <c r="AY178" s="459">
        <v>0</v>
      </c>
      <c r="AZ178" s="459">
        <v>0</v>
      </c>
      <c r="BA178" s="459">
        <v>0</v>
      </c>
      <c r="BB178" s="459">
        <v>0</v>
      </c>
      <c r="BC178" s="459">
        <v>0</v>
      </c>
      <c r="BD178" s="459">
        <v>0</v>
      </c>
      <c r="BE178" s="459">
        <v>0</v>
      </c>
      <c r="BF178" s="459">
        <v>0</v>
      </c>
      <c r="BG178" s="459">
        <v>0</v>
      </c>
      <c r="BH178" s="459">
        <v>0</v>
      </c>
      <c r="BI178" s="459">
        <v>0</v>
      </c>
      <c r="BJ178" s="459">
        <v>0</v>
      </c>
      <c r="BK178" s="459">
        <v>0</v>
      </c>
      <c r="BL178" s="459">
        <v>0</v>
      </c>
      <c r="BM178" s="459">
        <v>0</v>
      </c>
      <c r="BN178" s="459">
        <v>0</v>
      </c>
      <c r="BO178" s="459">
        <v>0</v>
      </c>
      <c r="BP178" s="459">
        <v>0</v>
      </c>
      <c r="BQ178" s="459">
        <v>0</v>
      </c>
      <c r="BR178" s="459">
        <v>0</v>
      </c>
      <c r="BS178" s="459">
        <v>0</v>
      </c>
      <c r="BT178" s="459">
        <v>0</v>
      </c>
      <c r="BU178" s="459">
        <v>0</v>
      </c>
      <c r="BV178" s="459">
        <v>0</v>
      </c>
    </row>
    <row r="179" spans="1:74">
      <c r="A179" s="253">
        <v>25</v>
      </c>
      <c r="B179" s="459">
        <v>978.70978688561252</v>
      </c>
      <c r="C179" s="459">
        <v>976.6939690089232</v>
      </c>
      <c r="D179" s="459">
        <v>981.73352147507615</v>
      </c>
      <c r="E179" s="459">
        <v>1106.7223744766704</v>
      </c>
      <c r="F179" s="459">
        <v>1253.9046726811175</v>
      </c>
      <c r="G179" s="459">
        <v>1297.2562713408183</v>
      </c>
      <c r="H179" s="459">
        <v>1348.6751565194156</v>
      </c>
      <c r="I179" s="459">
        <v>1455.5519651324416</v>
      </c>
      <c r="J179" s="459">
        <v>1554.3695933613292</v>
      </c>
      <c r="K179" s="459">
        <v>1472.6933304777274</v>
      </c>
      <c r="L179" s="459">
        <v>1367.8317165896251</v>
      </c>
      <c r="M179" s="459">
        <v>1289.1907465801335</v>
      </c>
      <c r="N179" s="459">
        <v>1254.912832585775</v>
      </c>
      <c r="O179" s="459">
        <v>1218.6195908767722</v>
      </c>
      <c r="P179" s="459">
        <v>1272.0516742341567</v>
      </c>
      <c r="Q179" s="459">
        <v>1350.6916237926162</v>
      </c>
      <c r="R179" s="459">
        <v>1406.1456371346665</v>
      </c>
      <c r="S179" s="459">
        <v>1468.660050025401</v>
      </c>
      <c r="T179" s="459">
        <v>1424.2947021300658</v>
      </c>
      <c r="U179" s="459">
        <v>1468.660050025401</v>
      </c>
      <c r="V179" s="459">
        <v>1521.0935481479901</v>
      </c>
      <c r="W179" s="459">
        <v>1627.9827461528605</v>
      </c>
      <c r="X179" s="459">
        <v>1695.5484340384025</v>
      </c>
      <c r="Y179" s="459">
        <v>1791.3551160479287</v>
      </c>
      <c r="Z179" s="459">
        <v>1996.0957042545253</v>
      </c>
      <c r="AA179" s="459">
        <v>2118.1433295430343</v>
      </c>
      <c r="AB179" s="459">
        <v>1924.4844247725937</v>
      </c>
      <c r="AC179" s="459">
        <v>1424.2947021300658</v>
      </c>
      <c r="AD179" s="459">
        <v>971.654442519893</v>
      </c>
      <c r="AE179" s="459">
        <v>674.37409234918084</v>
      </c>
      <c r="AF179" s="459">
        <v>308.76318618903616</v>
      </c>
      <c r="AG179" s="459">
        <v>100.46157902783952</v>
      </c>
      <c r="AH179" s="459">
        <v>73.313876394686872</v>
      </c>
      <c r="AI179" s="459">
        <v>53.210843750071625</v>
      </c>
      <c r="AJ179" s="459">
        <v>36.12923810708449</v>
      </c>
      <c r="AK179" s="459">
        <v>26.08484865749011</v>
      </c>
      <c r="AL179" s="459">
        <v>21.064032395764698</v>
      </c>
      <c r="AM179" s="459">
        <v>14.036995597894803</v>
      </c>
      <c r="AN179" s="459">
        <v>11.02640849775289</v>
      </c>
      <c r="AO179" s="459">
        <v>10.023052380778998</v>
      </c>
      <c r="AP179" s="459">
        <v>8.016652840637061</v>
      </c>
      <c r="AQ179" s="459">
        <v>5.0080536687636448</v>
      </c>
      <c r="AR179" s="459">
        <v>3.0032976479526123</v>
      </c>
      <c r="AS179" s="459">
        <v>3.0032976479526123</v>
      </c>
      <c r="AT179" s="459">
        <v>2.001386774925161</v>
      </c>
      <c r="AU179" s="459">
        <v>1</v>
      </c>
      <c r="AV179" s="459">
        <v>1</v>
      </c>
      <c r="AW179" s="459">
        <v>0</v>
      </c>
      <c r="AX179" s="459">
        <v>0</v>
      </c>
      <c r="AY179" s="459">
        <v>0</v>
      </c>
      <c r="AZ179" s="459">
        <v>0</v>
      </c>
      <c r="BA179" s="459">
        <v>0</v>
      </c>
      <c r="BB179" s="459">
        <v>0</v>
      </c>
      <c r="BC179" s="459">
        <v>0</v>
      </c>
      <c r="BD179" s="459">
        <v>0</v>
      </c>
      <c r="BE179" s="459">
        <v>0</v>
      </c>
      <c r="BF179" s="459">
        <v>0</v>
      </c>
      <c r="BG179" s="459">
        <v>0</v>
      </c>
      <c r="BH179" s="459">
        <v>0</v>
      </c>
      <c r="BI179" s="459">
        <v>0</v>
      </c>
      <c r="BJ179" s="459">
        <v>0</v>
      </c>
      <c r="BK179" s="459">
        <v>0</v>
      </c>
      <c r="BL179" s="459">
        <v>0</v>
      </c>
      <c r="BM179" s="459">
        <v>0</v>
      </c>
      <c r="BN179" s="459">
        <v>0</v>
      </c>
      <c r="BO179" s="459">
        <v>0</v>
      </c>
      <c r="BP179" s="459">
        <v>0</v>
      </c>
      <c r="BQ179" s="459">
        <v>0</v>
      </c>
      <c r="BR179" s="459">
        <v>0</v>
      </c>
      <c r="BS179" s="459">
        <v>0</v>
      </c>
      <c r="BT179" s="459">
        <v>0</v>
      </c>
      <c r="BU179" s="459">
        <v>0</v>
      </c>
      <c r="BV179" s="459">
        <v>0</v>
      </c>
    </row>
    <row r="180" spans="1:74">
      <c r="A180" s="253">
        <v>27.5</v>
      </c>
      <c r="B180" s="459">
        <v>978.70978688561252</v>
      </c>
      <c r="C180" s="459">
        <v>983.74934970527374</v>
      </c>
      <c r="D180" s="459">
        <v>985.76518206204776</v>
      </c>
      <c r="E180" s="459">
        <v>1104.7063088020459</v>
      </c>
      <c r="F180" s="459">
        <v>1228.7009399454205</v>
      </c>
      <c r="G180" s="459">
        <v>1285.1580030837267</v>
      </c>
      <c r="H180" s="459">
        <v>1328.5106501890004</v>
      </c>
      <c r="I180" s="459">
        <v>1488.826562337018</v>
      </c>
      <c r="J180" s="459">
        <v>1554.3695933613292</v>
      </c>
      <c r="K180" s="459">
        <v>1493.8682331993175</v>
      </c>
      <c r="L180" s="459">
        <v>1409.1704651305902</v>
      </c>
      <c r="M180" s="459">
        <v>1353.716330339915</v>
      </c>
      <c r="N180" s="459">
        <v>1281.1252722291497</v>
      </c>
      <c r="O180" s="459">
        <v>1258.9454802891037</v>
      </c>
      <c r="P180" s="459">
        <v>1325.4860004982527</v>
      </c>
      <c r="Q180" s="459">
        <v>1358.757522914859</v>
      </c>
      <c r="R180" s="459">
        <v>1381.9472483621071</v>
      </c>
      <c r="S180" s="459">
        <v>1478.7432718374282</v>
      </c>
      <c r="T180" s="459">
        <v>1469.6683691022997</v>
      </c>
      <c r="U180" s="459">
        <v>1506.9766568509476</v>
      </c>
      <c r="V180" s="459">
        <v>1529.1604020182688</v>
      </c>
      <c r="W180" s="459">
        <v>1656.2188188320179</v>
      </c>
      <c r="X180" s="459">
        <v>1611.8480666005</v>
      </c>
      <c r="Y180" s="459">
        <v>1750.0063246685534</v>
      </c>
      <c r="Z180" s="459">
        <v>1945.6649528760877</v>
      </c>
      <c r="AA180" s="459">
        <v>2133.2736983830673</v>
      </c>
      <c r="AB180" s="459">
        <v>1898.2612367205277</v>
      </c>
      <c r="AC180" s="459">
        <v>1352.7080940732289</v>
      </c>
      <c r="AD180" s="459">
        <v>895.0569367657157</v>
      </c>
      <c r="AE180" s="459">
        <v>621.98435887211519</v>
      </c>
      <c r="AF180" s="459">
        <v>325.87838489895006</v>
      </c>
      <c r="AG180" s="459">
        <v>115.54696382165466</v>
      </c>
      <c r="AH180" s="459">
        <v>76.329849463361882</v>
      </c>
      <c r="AI180" s="459">
        <v>55.220845530457993</v>
      </c>
      <c r="AJ180" s="459">
        <v>38.138479987815508</v>
      </c>
      <c r="AK180" s="459">
        <v>26.08484865749011</v>
      </c>
      <c r="AL180" s="459">
        <v>20.060004479273225</v>
      </c>
      <c r="AM180" s="459">
        <v>16.044422974417238</v>
      </c>
      <c r="AN180" s="459">
        <v>11.02640849775289</v>
      </c>
      <c r="AO180" s="459">
        <v>10.023052380778998</v>
      </c>
      <c r="AP180" s="459">
        <v>8.016652840637061</v>
      </c>
      <c r="AQ180" s="459">
        <v>7.0136346326260179</v>
      </c>
      <c r="AR180" s="459">
        <v>5.0080536687636448</v>
      </c>
      <c r="AS180" s="459">
        <v>4.0055490228453374</v>
      </c>
      <c r="AT180" s="459">
        <v>3.0032976479526123</v>
      </c>
      <c r="AU180" s="459">
        <v>2.001386774925161</v>
      </c>
      <c r="AV180" s="459">
        <v>0</v>
      </c>
      <c r="AW180" s="459">
        <v>0</v>
      </c>
      <c r="AX180" s="459">
        <v>0</v>
      </c>
      <c r="AY180" s="459">
        <v>0</v>
      </c>
      <c r="AZ180" s="459">
        <v>0</v>
      </c>
      <c r="BA180" s="459">
        <v>0</v>
      </c>
      <c r="BB180" s="459">
        <v>0</v>
      </c>
      <c r="BC180" s="459">
        <v>0</v>
      </c>
      <c r="BD180" s="459">
        <v>0</v>
      </c>
      <c r="BE180" s="459">
        <v>0</v>
      </c>
      <c r="BF180" s="459">
        <v>0</v>
      </c>
      <c r="BG180" s="459">
        <v>0</v>
      </c>
      <c r="BH180" s="459">
        <v>0</v>
      </c>
      <c r="BI180" s="459">
        <v>0</v>
      </c>
      <c r="BJ180" s="459">
        <v>0</v>
      </c>
      <c r="BK180" s="459">
        <v>0</v>
      </c>
      <c r="BL180" s="459">
        <v>0</v>
      </c>
      <c r="BM180" s="459">
        <v>0</v>
      </c>
      <c r="BN180" s="459">
        <v>0</v>
      </c>
      <c r="BO180" s="459">
        <v>0</v>
      </c>
      <c r="BP180" s="459">
        <v>0</v>
      </c>
      <c r="BQ180" s="459">
        <v>0</v>
      </c>
      <c r="BR180" s="459">
        <v>0</v>
      </c>
      <c r="BS180" s="459">
        <v>0</v>
      </c>
      <c r="BT180" s="459">
        <v>0</v>
      </c>
      <c r="BU180" s="459">
        <v>0</v>
      </c>
      <c r="BV180" s="459">
        <v>0</v>
      </c>
    </row>
    <row r="181" spans="1:74">
      <c r="A181" s="253">
        <v>30</v>
      </c>
      <c r="B181" s="459">
        <v>978.70978688561252</v>
      </c>
      <c r="C181" s="459">
        <v>973.67024998967611</v>
      </c>
      <c r="D181" s="459">
        <v>975.68606162866456</v>
      </c>
      <c r="E181" s="459">
        <v>1095.6340588487997</v>
      </c>
      <c r="F181" s="459">
        <v>1202.4896059554876</v>
      </c>
      <c r="G181" s="459">
        <v>1284.1498191833634</v>
      </c>
      <c r="H181" s="459">
        <v>1304.3136466121296</v>
      </c>
      <c r="I181" s="459">
        <v>1469.6683691022997</v>
      </c>
      <c r="J181" s="459">
        <v>1511.0100409375907</v>
      </c>
      <c r="K181" s="459">
        <v>1511.0100409375907</v>
      </c>
      <c r="L181" s="459">
        <v>1449.5021195076226</v>
      </c>
      <c r="M181" s="459">
        <v>1385.9802839602717</v>
      </c>
      <c r="N181" s="459">
        <v>1251.8883553017529</v>
      </c>
      <c r="O181" s="459">
        <v>1289.1907465801335</v>
      </c>
      <c r="P181" s="459">
        <v>1360.7740051805092</v>
      </c>
      <c r="Q181" s="459">
        <v>1354.7245673567784</v>
      </c>
      <c r="R181" s="459">
        <v>1401.1042715935748</v>
      </c>
      <c r="S181" s="459">
        <v>1525.1269697549496</v>
      </c>
      <c r="T181" s="459">
        <v>1460.593522346878</v>
      </c>
      <c r="U181" s="459">
        <v>1513.0267370160941</v>
      </c>
      <c r="V181" s="459">
        <v>1484.7932379245299</v>
      </c>
      <c r="W181" s="459">
        <v>1644.1175854579226</v>
      </c>
      <c r="X181" s="459">
        <v>1728.8280519702566</v>
      </c>
      <c r="Y181" s="459">
        <v>1801.4403326077718</v>
      </c>
      <c r="Z181" s="459">
        <v>2105.0304305244067</v>
      </c>
      <c r="AA181" s="459">
        <v>2398.5762770867805</v>
      </c>
      <c r="AB181" s="459">
        <v>2148.4041744305805</v>
      </c>
      <c r="AC181" s="459">
        <v>1423.2864146530021</v>
      </c>
      <c r="AD181" s="459">
        <v>943.43358060979006</v>
      </c>
      <c r="AE181" s="459">
        <v>710.64631070258758</v>
      </c>
      <c r="AF181" s="459">
        <v>329.90562278367804</v>
      </c>
      <c r="AG181" s="459">
        <v>118.56428573008029</v>
      </c>
      <c r="AH181" s="459">
        <v>79.345941616877255</v>
      </c>
      <c r="AI181" s="459">
        <v>58.235984471133037</v>
      </c>
      <c r="AJ181" s="459">
        <v>42.157275863478645</v>
      </c>
      <c r="AK181" s="459">
        <v>28.093457349309364</v>
      </c>
      <c r="AL181" s="459">
        <v>19.056026783849234</v>
      </c>
      <c r="AM181" s="459">
        <v>14.036995597894803</v>
      </c>
      <c r="AN181" s="459">
        <v>13.03338714150617</v>
      </c>
      <c r="AO181" s="459">
        <v>10.023052380778998</v>
      </c>
      <c r="AP181" s="459">
        <v>7.0136346326260179</v>
      </c>
      <c r="AQ181" s="459">
        <v>6.010760193776199</v>
      </c>
      <c r="AR181" s="459">
        <v>6.010760193776199</v>
      </c>
      <c r="AS181" s="459">
        <v>5.0080536687636448</v>
      </c>
      <c r="AT181" s="459">
        <v>4.0055490228453374</v>
      </c>
      <c r="AU181" s="459">
        <v>2.001386774925161</v>
      </c>
      <c r="AV181" s="459">
        <v>1</v>
      </c>
      <c r="AW181" s="459">
        <v>0</v>
      </c>
      <c r="AX181" s="459">
        <v>0</v>
      </c>
      <c r="AY181" s="459">
        <v>0</v>
      </c>
      <c r="AZ181" s="459">
        <v>0</v>
      </c>
      <c r="BA181" s="459">
        <v>0</v>
      </c>
      <c r="BB181" s="459">
        <v>0</v>
      </c>
      <c r="BC181" s="459">
        <v>0</v>
      </c>
      <c r="BD181" s="459">
        <v>0</v>
      </c>
      <c r="BE181" s="459">
        <v>0</v>
      </c>
      <c r="BF181" s="459">
        <v>0</v>
      </c>
      <c r="BG181" s="459">
        <v>0</v>
      </c>
      <c r="BH181" s="459">
        <v>0</v>
      </c>
      <c r="BI181" s="459">
        <v>0</v>
      </c>
      <c r="BJ181" s="459">
        <v>0</v>
      </c>
      <c r="BK181" s="459">
        <v>0</v>
      </c>
      <c r="BL181" s="459">
        <v>0</v>
      </c>
      <c r="BM181" s="459">
        <v>0</v>
      </c>
      <c r="BN181" s="459">
        <v>0</v>
      </c>
      <c r="BO181" s="459">
        <v>0</v>
      </c>
      <c r="BP181" s="459">
        <v>0</v>
      </c>
      <c r="BQ181" s="459">
        <v>0</v>
      </c>
      <c r="BR181" s="459">
        <v>0</v>
      </c>
      <c r="BS181" s="459">
        <v>0</v>
      </c>
      <c r="BT181" s="459">
        <v>0</v>
      </c>
      <c r="BU181" s="459">
        <v>0</v>
      </c>
      <c r="BV181" s="459">
        <v>0</v>
      </c>
    </row>
    <row r="182" spans="1:74">
      <c r="A182" s="253">
        <v>32.5</v>
      </c>
      <c r="B182" s="459">
        <v>978.70978688561252</v>
      </c>
      <c r="C182" s="459">
        <v>983.74934970527374</v>
      </c>
      <c r="D182" s="459">
        <v>985.76518206204776</v>
      </c>
      <c r="E182" s="459">
        <v>1104.7063088020459</v>
      </c>
      <c r="F182" s="459">
        <v>1212.5708213838691</v>
      </c>
      <c r="G182" s="459">
        <v>1292.2153124748895</v>
      </c>
      <c r="H182" s="459">
        <v>1319.4367218177815</v>
      </c>
      <c r="I182" s="459">
        <v>1441.435697931985</v>
      </c>
      <c r="J182" s="459">
        <v>1528.152042954941</v>
      </c>
      <c r="K182" s="459">
        <v>1572.5204644301359</v>
      </c>
      <c r="L182" s="459">
        <v>1506.9766568509476</v>
      </c>
      <c r="M182" s="459">
        <v>1386.9885446930134</v>
      </c>
      <c r="N182" s="459">
        <v>1311.3710600317036</v>
      </c>
      <c r="O182" s="459">
        <v>1337.5846404755096</v>
      </c>
      <c r="P182" s="459">
        <v>1370.8564611983852</v>
      </c>
      <c r="Q182" s="459">
        <v>1418.2449879814724</v>
      </c>
      <c r="R182" s="459">
        <v>1448.493814353101</v>
      </c>
      <c r="S182" s="459">
        <v>1545.2942370762919</v>
      </c>
      <c r="T182" s="459">
        <v>1488.826562337018</v>
      </c>
      <c r="U182" s="459">
        <v>1483.7849085304433</v>
      </c>
      <c r="V182" s="459">
        <v>1542.2691301314956</v>
      </c>
      <c r="W182" s="459">
        <v>1760.0913066134603</v>
      </c>
      <c r="X182" s="459">
        <v>1911.3727858198192</v>
      </c>
      <c r="Y182" s="459">
        <v>2065.6922251337533</v>
      </c>
      <c r="Z182" s="459">
        <v>2462.132327647329</v>
      </c>
      <c r="AA182" s="459">
        <v>2807.178472352779</v>
      </c>
      <c r="AB182" s="459">
        <v>2442.9644552893333</v>
      </c>
      <c r="AC182" s="459">
        <v>1711.6839256582271</v>
      </c>
      <c r="AD182" s="459">
        <v>1071.4417609051841</v>
      </c>
      <c r="AE182" s="459">
        <v>846.682906133291</v>
      </c>
      <c r="AF182" s="459">
        <v>272.52243464871941</v>
      </c>
      <c r="AG182" s="459">
        <v>135.66383892015347</v>
      </c>
      <c r="AH182" s="459">
        <v>89.400386559498514</v>
      </c>
      <c r="AI182" s="459">
        <v>59.241065852707941</v>
      </c>
      <c r="AJ182" s="459">
        <v>43.162036139125405</v>
      </c>
      <c r="AK182" s="459">
        <v>32.111095952304076</v>
      </c>
      <c r="AL182" s="459">
        <v>21.064032395764698</v>
      </c>
      <c r="AM182" s="459">
        <v>14.036995597894803</v>
      </c>
      <c r="AN182" s="459">
        <v>12.029855959070284</v>
      </c>
      <c r="AO182" s="459">
        <v>11.02640849775289</v>
      </c>
      <c r="AP182" s="459">
        <v>8.016652840637061</v>
      </c>
      <c r="AQ182" s="459">
        <v>7.0136346326260179</v>
      </c>
      <c r="AR182" s="459">
        <v>5.0080536687636448</v>
      </c>
      <c r="AS182" s="459">
        <v>3.0032976479526123</v>
      </c>
      <c r="AT182" s="459">
        <v>5.0080536687636448</v>
      </c>
      <c r="AU182" s="459">
        <v>2.001386774925161</v>
      </c>
      <c r="AV182" s="459">
        <v>1</v>
      </c>
      <c r="AW182" s="459">
        <v>0</v>
      </c>
      <c r="AX182" s="459">
        <v>0</v>
      </c>
      <c r="AY182" s="459">
        <v>0</v>
      </c>
      <c r="AZ182" s="459">
        <v>0</v>
      </c>
      <c r="BA182" s="459">
        <v>0</v>
      </c>
      <c r="BB182" s="459">
        <v>0</v>
      </c>
      <c r="BC182" s="459">
        <v>0</v>
      </c>
      <c r="BD182" s="459">
        <v>0</v>
      </c>
      <c r="BE182" s="459">
        <v>0</v>
      </c>
      <c r="BF182" s="459">
        <v>0</v>
      </c>
      <c r="BG182" s="459">
        <v>0</v>
      </c>
      <c r="BH182" s="459">
        <v>0</v>
      </c>
      <c r="BI182" s="459">
        <v>0</v>
      </c>
      <c r="BJ182" s="459">
        <v>0</v>
      </c>
      <c r="BK182" s="459">
        <v>0</v>
      </c>
      <c r="BL182" s="459">
        <v>0</v>
      </c>
      <c r="BM182" s="459">
        <v>0</v>
      </c>
      <c r="BN182" s="459">
        <v>0</v>
      </c>
      <c r="BO182" s="459">
        <v>0</v>
      </c>
      <c r="BP182" s="459">
        <v>0</v>
      </c>
      <c r="BQ182" s="459">
        <v>0</v>
      </c>
      <c r="BR182" s="459">
        <v>0</v>
      </c>
      <c r="BS182" s="459">
        <v>0</v>
      </c>
      <c r="BT182" s="459">
        <v>0</v>
      </c>
      <c r="BU182" s="459">
        <v>0</v>
      </c>
      <c r="BV182" s="459">
        <v>0</v>
      </c>
    </row>
    <row r="183" spans="1:74">
      <c r="A183" s="253">
        <v>35</v>
      </c>
      <c r="B183" s="459">
        <v>978.70978688561252</v>
      </c>
      <c r="C183" s="459">
        <v>980.72560891008311</v>
      </c>
      <c r="D183" s="459">
        <v>983.74934970527374</v>
      </c>
      <c r="E183" s="459">
        <v>1098.6581338586072</v>
      </c>
      <c r="F183" s="459">
        <v>1222.6521205445858</v>
      </c>
      <c r="G183" s="459">
        <v>1276.084376499027</v>
      </c>
      <c r="H183" s="459">
        <v>1298.2644654647133</v>
      </c>
      <c r="I183" s="459">
        <v>1401.1042715935748</v>
      </c>
      <c r="J183" s="459">
        <v>1545.2942370762919</v>
      </c>
      <c r="K183" s="459">
        <v>1566.4701506984791</v>
      </c>
      <c r="L183" s="459">
        <v>1492.8598976651629</v>
      </c>
      <c r="M183" s="459">
        <v>1406.1456371346665</v>
      </c>
      <c r="N183" s="459">
        <v>1337.5846404755096</v>
      </c>
      <c r="O183" s="459">
        <v>1364.8069786629198</v>
      </c>
      <c r="P183" s="459">
        <v>1393.0381244474436</v>
      </c>
      <c r="Q183" s="459">
        <v>1401.1042715935748</v>
      </c>
      <c r="R183" s="459">
        <v>1467.6517316400773</v>
      </c>
      <c r="S183" s="459">
        <v>1566.4701506984791</v>
      </c>
      <c r="T183" s="459">
        <v>1487.8182302094006</v>
      </c>
      <c r="U183" s="459">
        <v>1518.0684889529637</v>
      </c>
      <c r="V183" s="459">
        <v>1593.6967450469183</v>
      </c>
      <c r="W183" s="459">
        <v>1939.6133498034187</v>
      </c>
      <c r="X183" s="459">
        <v>2011.2251793605242</v>
      </c>
      <c r="Y183" s="459">
        <v>2349.1449542526016</v>
      </c>
      <c r="Z183" s="459">
        <v>2654.8279815105079</v>
      </c>
      <c r="AA183" s="459">
        <v>3046.3146178503071</v>
      </c>
      <c r="AB183" s="459">
        <v>2495.4242490709221</v>
      </c>
      <c r="AC183" s="459">
        <v>1757.065805953526</v>
      </c>
      <c r="AD183" s="459">
        <v>1091.6019718106104</v>
      </c>
      <c r="AE183" s="459">
        <v>753.97387774006802</v>
      </c>
      <c r="AF183" s="459">
        <v>244.33848676014631</v>
      </c>
      <c r="AG183" s="459">
        <v>140.69354214646376</v>
      </c>
      <c r="AH183" s="459">
        <v>95.433604846914434</v>
      </c>
      <c r="AI183" s="459">
        <v>63.261558950597731</v>
      </c>
      <c r="AJ183" s="459">
        <v>46.176455080303917</v>
      </c>
      <c r="AK183" s="459">
        <v>31.106636592896205</v>
      </c>
      <c r="AL183" s="459">
        <v>23.072229545451361</v>
      </c>
      <c r="AM183" s="459">
        <v>14.036995597894803</v>
      </c>
      <c r="AN183" s="459">
        <v>11.02640849775289</v>
      </c>
      <c r="AO183" s="459">
        <v>11.02640849775289</v>
      </c>
      <c r="AP183" s="459">
        <v>8.016652840637061</v>
      </c>
      <c r="AQ183" s="459">
        <v>7.0136346326260179</v>
      </c>
      <c r="AR183" s="459">
        <v>6.010760193776199</v>
      </c>
      <c r="AS183" s="459">
        <v>4.0055490228453374</v>
      </c>
      <c r="AT183" s="459">
        <v>4.0055490228453374</v>
      </c>
      <c r="AU183" s="459">
        <v>2.001386774925161</v>
      </c>
      <c r="AV183" s="459">
        <v>1</v>
      </c>
      <c r="AW183" s="459">
        <v>0</v>
      </c>
      <c r="AX183" s="459">
        <v>0</v>
      </c>
      <c r="AY183" s="459">
        <v>0</v>
      </c>
      <c r="AZ183" s="459">
        <v>0</v>
      </c>
      <c r="BA183" s="459">
        <v>0</v>
      </c>
      <c r="BB183" s="459">
        <v>0</v>
      </c>
      <c r="BC183" s="459">
        <v>0</v>
      </c>
      <c r="BD183" s="459">
        <v>0</v>
      </c>
      <c r="BE183" s="459">
        <v>0</v>
      </c>
      <c r="BF183" s="459">
        <v>0</v>
      </c>
      <c r="BG183" s="459">
        <v>0</v>
      </c>
      <c r="BH183" s="459">
        <v>0</v>
      </c>
      <c r="BI183" s="459">
        <v>0</v>
      </c>
      <c r="BJ183" s="459">
        <v>0</v>
      </c>
      <c r="BK183" s="459">
        <v>0</v>
      </c>
      <c r="BL183" s="459">
        <v>0</v>
      </c>
      <c r="BM183" s="459">
        <v>0</v>
      </c>
      <c r="BN183" s="459">
        <v>0</v>
      </c>
      <c r="BO183" s="459">
        <v>0</v>
      </c>
      <c r="BP183" s="459">
        <v>0</v>
      </c>
      <c r="BQ183" s="459">
        <v>0</v>
      </c>
      <c r="BR183" s="459">
        <v>0</v>
      </c>
      <c r="BS183" s="459">
        <v>0</v>
      </c>
      <c r="BT183" s="459">
        <v>0</v>
      </c>
      <c r="BU183" s="459">
        <v>0</v>
      </c>
      <c r="BV183" s="459">
        <v>0</v>
      </c>
    </row>
    <row r="184" spans="1:74">
      <c r="A184" s="253">
        <v>37.5</v>
      </c>
      <c r="B184" s="459">
        <v>978.70978688561252</v>
      </c>
      <c r="C184" s="459">
        <v>962.58336073208568</v>
      </c>
      <c r="D184" s="459">
        <v>971.654442519893</v>
      </c>
      <c r="E184" s="459">
        <v>1079.50580018799</v>
      </c>
      <c r="F184" s="459">
        <v>1218.6195908767722</v>
      </c>
      <c r="G184" s="459">
        <v>1229.7090794083842</v>
      </c>
      <c r="H184" s="459">
        <v>1257.937317151861</v>
      </c>
      <c r="I184" s="459">
        <v>1372.87296130921</v>
      </c>
      <c r="J184" s="459">
        <v>1505.9683125132324</v>
      </c>
      <c r="K184" s="459">
        <v>1524.1186133530769</v>
      </c>
      <c r="L184" s="459">
        <v>1489.834895146864</v>
      </c>
      <c r="M184" s="459">
        <v>1419.2532718855859</v>
      </c>
      <c r="N184" s="459">
        <v>1350.6916237926162</v>
      </c>
      <c r="O184" s="459">
        <v>1354.7245673567784</v>
      </c>
      <c r="P184" s="459">
        <v>1410.1787425713437</v>
      </c>
      <c r="Q184" s="459">
        <v>1419.2532718855859</v>
      </c>
      <c r="R184" s="459">
        <v>1421.2698418401155</v>
      </c>
      <c r="S184" s="459">
        <v>1568.4869193528862</v>
      </c>
      <c r="T184" s="459">
        <v>1531.1771221372917</v>
      </c>
      <c r="U184" s="459">
        <v>1525.1269697549496</v>
      </c>
      <c r="V184" s="459">
        <v>1793.3721548322997</v>
      </c>
      <c r="W184" s="459">
        <v>2161.5173398079901</v>
      </c>
      <c r="X184" s="459">
        <v>2374.3648884472714</v>
      </c>
      <c r="Y184" s="459">
        <v>2838.4567625500113</v>
      </c>
      <c r="Z184" s="459">
        <v>3010.9979361185592</v>
      </c>
      <c r="AA184" s="459">
        <v>2968.6184647230252</v>
      </c>
      <c r="AB184" s="459">
        <v>2645.7477596510598</v>
      </c>
      <c r="AC184" s="459">
        <v>2025.346125392472</v>
      </c>
      <c r="AD184" s="459">
        <v>1282.1334537554555</v>
      </c>
      <c r="AE184" s="459">
        <v>750.95094180631554</v>
      </c>
      <c r="AF184" s="459">
        <v>248.36457445281798</v>
      </c>
      <c r="AG184" s="459">
        <v>147.73542711369169</v>
      </c>
      <c r="AH184" s="459">
        <v>97.444763521530547</v>
      </c>
      <c r="AI184" s="459">
        <v>65.271902290436884</v>
      </c>
      <c r="AJ184" s="459">
        <v>48.186177781824156</v>
      </c>
      <c r="AK184" s="459">
        <v>33.11558670666593</v>
      </c>
      <c r="AL184" s="459">
        <v>21.064032395764698</v>
      </c>
      <c r="AM184" s="459">
        <v>15.040675804218308</v>
      </c>
      <c r="AN184" s="459">
        <v>11.02640849775289</v>
      </c>
      <c r="AO184" s="459">
        <v>11.02640849775289</v>
      </c>
      <c r="AP184" s="459">
        <v>8.016652840637061</v>
      </c>
      <c r="AQ184" s="459">
        <v>6.010760193776199</v>
      </c>
      <c r="AR184" s="459">
        <v>5.0080536687636448</v>
      </c>
      <c r="AS184" s="459">
        <v>4.0055490228453374</v>
      </c>
      <c r="AT184" s="459">
        <v>3.0032976479526123</v>
      </c>
      <c r="AU184" s="459">
        <v>1</v>
      </c>
      <c r="AV184" s="459">
        <v>1</v>
      </c>
      <c r="AW184" s="459">
        <v>0</v>
      </c>
      <c r="AX184" s="459">
        <v>0</v>
      </c>
      <c r="AY184" s="459">
        <v>0</v>
      </c>
      <c r="AZ184" s="459">
        <v>0</v>
      </c>
      <c r="BA184" s="459">
        <v>0</v>
      </c>
      <c r="BB184" s="459">
        <v>0</v>
      </c>
      <c r="BC184" s="459">
        <v>0</v>
      </c>
      <c r="BD184" s="459">
        <v>0</v>
      </c>
      <c r="BE184" s="459">
        <v>0</v>
      </c>
      <c r="BF184" s="459">
        <v>0</v>
      </c>
      <c r="BG184" s="459">
        <v>0</v>
      </c>
      <c r="BH184" s="459">
        <v>0</v>
      </c>
      <c r="BI184" s="459">
        <v>0</v>
      </c>
      <c r="BJ184" s="459">
        <v>0</v>
      </c>
      <c r="BK184" s="459">
        <v>0</v>
      </c>
      <c r="BL184" s="459">
        <v>0</v>
      </c>
      <c r="BM184" s="459">
        <v>0</v>
      </c>
      <c r="BN184" s="459">
        <v>0</v>
      </c>
      <c r="BO184" s="459">
        <v>0</v>
      </c>
      <c r="BP184" s="459">
        <v>0</v>
      </c>
      <c r="BQ184" s="459">
        <v>0</v>
      </c>
      <c r="BR184" s="459">
        <v>0</v>
      </c>
      <c r="BS184" s="459">
        <v>0</v>
      </c>
      <c r="BT184" s="459">
        <v>0</v>
      </c>
      <c r="BU184" s="459">
        <v>0</v>
      </c>
      <c r="BV184" s="459">
        <v>0</v>
      </c>
    </row>
    <row r="185" spans="1:74">
      <c r="A185" s="253">
        <v>40</v>
      </c>
      <c r="B185" s="459">
        <v>978.70978688561252</v>
      </c>
      <c r="C185" s="459">
        <v>963.59125450600254</v>
      </c>
      <c r="D185" s="459">
        <v>976.6939690089232</v>
      </c>
      <c r="E185" s="459">
        <v>1081.5218194293543</v>
      </c>
      <c r="F185" s="459">
        <v>1231.7253608106423</v>
      </c>
      <c r="G185" s="459">
        <v>1212.5708213838691</v>
      </c>
      <c r="H185" s="459">
        <v>1235.7579335016051</v>
      </c>
      <c r="I185" s="459">
        <v>1387.9968061579712</v>
      </c>
      <c r="J185" s="459">
        <v>1475.7182980603359</v>
      </c>
      <c r="K185" s="459">
        <v>1502.9432835487548</v>
      </c>
      <c r="L185" s="459">
        <v>1515.04343577995</v>
      </c>
      <c r="M185" s="459">
        <v>1416.2284223220859</v>
      </c>
      <c r="N185" s="459">
        <v>1379.9307349701794</v>
      </c>
      <c r="O185" s="459">
        <v>1397.0711922049652</v>
      </c>
      <c r="P185" s="459">
        <v>1445.4689030985978</v>
      </c>
      <c r="Q185" s="459">
        <v>1463.6184650240459</v>
      </c>
      <c r="R185" s="459">
        <v>1482.7765798208968</v>
      </c>
      <c r="S185" s="459">
        <v>1565.4617673437849</v>
      </c>
      <c r="T185" s="459">
        <v>1529.1604020182688</v>
      </c>
      <c r="U185" s="459">
        <v>1583.6127666073498</v>
      </c>
      <c r="V185" s="459">
        <v>1918.4328879759823</v>
      </c>
      <c r="W185" s="459">
        <v>2308.7936233718156</v>
      </c>
      <c r="X185" s="459">
        <v>2568.0627007938024</v>
      </c>
      <c r="Y185" s="459">
        <v>3259.2322598210385</v>
      </c>
      <c r="Z185" s="459">
        <v>2967.6094370223068</v>
      </c>
      <c r="AA185" s="459">
        <v>3377.3016473084622</v>
      </c>
      <c r="AB185" s="459">
        <v>3376.292489563893</v>
      </c>
      <c r="AC185" s="459">
        <v>2779.9363741089437</v>
      </c>
      <c r="AD185" s="459">
        <v>1697.5653621317338</v>
      </c>
      <c r="AE185" s="459">
        <v>789.24234583746443</v>
      </c>
      <c r="AF185" s="459">
        <v>262.45638811906474</v>
      </c>
      <c r="AG185" s="459">
        <v>164.83851443258101</v>
      </c>
      <c r="AH185" s="459">
        <v>105.48980471856567</v>
      </c>
      <c r="AI185" s="459">
        <v>71.303296239406109</v>
      </c>
      <c r="AJ185" s="459">
        <v>50.19598424777044</v>
      </c>
      <c r="AK185" s="459">
        <v>37.13384546983891</v>
      </c>
      <c r="AL185" s="459">
        <v>23.072229545451361</v>
      </c>
      <c r="AM185" s="459">
        <v>15.040675804218308</v>
      </c>
      <c r="AN185" s="459">
        <v>13.03338714150617</v>
      </c>
      <c r="AO185" s="459">
        <v>11.02640849775289</v>
      </c>
      <c r="AP185" s="459">
        <v>7.0136346326260179</v>
      </c>
      <c r="AQ185" s="459">
        <v>6.010760193776199</v>
      </c>
      <c r="AR185" s="459">
        <v>5.0080536687636448</v>
      </c>
      <c r="AS185" s="459">
        <v>4.0055490228453374</v>
      </c>
      <c r="AT185" s="459">
        <v>4.0055490228453374</v>
      </c>
      <c r="AU185" s="459">
        <v>3.0032976479526123</v>
      </c>
      <c r="AV185" s="459">
        <v>1</v>
      </c>
      <c r="AW185" s="459">
        <v>0</v>
      </c>
      <c r="AX185" s="459">
        <v>0</v>
      </c>
      <c r="AY185" s="459">
        <v>0</v>
      </c>
      <c r="AZ185" s="459">
        <v>0</v>
      </c>
      <c r="BA185" s="459">
        <v>0</v>
      </c>
      <c r="BB185" s="459">
        <v>0</v>
      </c>
      <c r="BC185" s="459">
        <v>0</v>
      </c>
      <c r="BD185" s="459">
        <v>0</v>
      </c>
      <c r="BE185" s="459">
        <v>0</v>
      </c>
      <c r="BF185" s="459">
        <v>0</v>
      </c>
      <c r="BG185" s="459">
        <v>0</v>
      </c>
      <c r="BH185" s="459">
        <v>0</v>
      </c>
      <c r="BI185" s="459">
        <v>0</v>
      </c>
      <c r="BJ185" s="459">
        <v>0</v>
      </c>
      <c r="BK185" s="459">
        <v>0</v>
      </c>
      <c r="BL185" s="459">
        <v>0</v>
      </c>
      <c r="BM185" s="459">
        <v>0</v>
      </c>
      <c r="BN185" s="459">
        <v>0</v>
      </c>
      <c r="BO185" s="459">
        <v>0</v>
      </c>
      <c r="BP185" s="459">
        <v>0</v>
      </c>
      <c r="BQ185" s="459">
        <v>0</v>
      </c>
      <c r="BR185" s="459">
        <v>0</v>
      </c>
      <c r="BS185" s="459">
        <v>0</v>
      </c>
      <c r="BT185" s="459">
        <v>0</v>
      </c>
      <c r="BU185" s="459">
        <v>0</v>
      </c>
      <c r="BV185" s="459">
        <v>0</v>
      </c>
    </row>
    <row r="186" spans="1:74">
      <c r="A186" s="253">
        <v>42.5</v>
      </c>
      <c r="B186" s="459">
        <v>978.70978688561252</v>
      </c>
      <c r="C186" s="459">
        <v>976.6939690089232</v>
      </c>
      <c r="D186" s="459">
        <v>993.82855258696566</v>
      </c>
      <c r="E186" s="459">
        <v>1098.6581338586072</v>
      </c>
      <c r="F186" s="459">
        <v>1235.7579335016051</v>
      </c>
      <c r="G186" s="459">
        <v>1219.6277220456941</v>
      </c>
      <c r="H186" s="459">
        <v>1255.92099329955</v>
      </c>
      <c r="I186" s="459">
        <v>1397.0711922049652</v>
      </c>
      <c r="J186" s="459">
        <v>1420.2615565053034</v>
      </c>
      <c r="K186" s="459">
        <v>1491.8515628113962</v>
      </c>
      <c r="L186" s="459">
        <v>1545.2942370762919</v>
      </c>
      <c r="M186" s="459">
        <v>1454.543655781004</v>
      </c>
      <c r="N186" s="459">
        <v>1416.2284223220859</v>
      </c>
      <c r="O186" s="459">
        <v>1505.9683125132324</v>
      </c>
      <c r="P186" s="459">
        <v>1520.0851944146068</v>
      </c>
      <c r="Q186" s="459">
        <v>1566.4701506984791</v>
      </c>
      <c r="R186" s="459">
        <v>1583.6127666073498</v>
      </c>
      <c r="S186" s="459">
        <v>1592.6883443279025</v>
      </c>
      <c r="T186" s="459">
        <v>1592.6883443279025</v>
      </c>
      <c r="U186" s="459">
        <v>1661.2610255114619</v>
      </c>
      <c r="V186" s="459">
        <v>2046.5277286451053</v>
      </c>
      <c r="W186" s="459">
        <v>2320.8989492161431</v>
      </c>
      <c r="X186" s="459">
        <v>2939.3568009817645</v>
      </c>
      <c r="Y186" s="459">
        <v>3404.549019988046</v>
      </c>
      <c r="Z186" s="459">
        <v>3658.8681122623229</v>
      </c>
      <c r="AA186" s="459">
        <v>4230.139573182536</v>
      </c>
      <c r="AB186" s="459">
        <v>4823.6976822392398</v>
      </c>
      <c r="AC186" s="459">
        <v>3661.8958293969185</v>
      </c>
      <c r="AD186" s="459">
        <v>2193.7962383350541</v>
      </c>
      <c r="AE186" s="459">
        <v>977.70187742826306</v>
      </c>
      <c r="AF186" s="459">
        <v>301.71602400391555</v>
      </c>
      <c r="AG186" s="459">
        <v>181.94337791178063</v>
      </c>
      <c r="AH186" s="459">
        <v>114.54120724389411</v>
      </c>
      <c r="AI186" s="459">
        <v>82.362148335243674</v>
      </c>
      <c r="AJ186" s="459">
        <v>53.210843750071625</v>
      </c>
      <c r="AK186" s="459">
        <v>39.143140946941287</v>
      </c>
      <c r="AL186" s="459">
        <v>27.089134400918912</v>
      </c>
      <c r="AM186" s="459">
        <v>18.052101952375242</v>
      </c>
      <c r="AN186" s="459">
        <v>14.036995597894803</v>
      </c>
      <c r="AO186" s="459">
        <v>13.03338714150617</v>
      </c>
      <c r="AP186" s="459">
        <v>9.0197967621976929</v>
      </c>
      <c r="AQ186" s="459">
        <v>7.0136346326260179</v>
      </c>
      <c r="AR186" s="459">
        <v>6.010760193776199</v>
      </c>
      <c r="AS186" s="459">
        <v>5.0080536687636448</v>
      </c>
      <c r="AT186" s="459">
        <v>5.0080536687636448</v>
      </c>
      <c r="AU186" s="459">
        <v>3.0032976479526123</v>
      </c>
      <c r="AV186" s="459">
        <v>2.001386774925161</v>
      </c>
      <c r="AW186" s="459">
        <v>0</v>
      </c>
      <c r="AX186" s="459">
        <v>0</v>
      </c>
      <c r="AY186" s="459">
        <v>0</v>
      </c>
      <c r="AZ186" s="459">
        <v>0</v>
      </c>
      <c r="BA186" s="459">
        <v>0</v>
      </c>
      <c r="BB186" s="459">
        <v>0</v>
      </c>
      <c r="BC186" s="459">
        <v>0</v>
      </c>
      <c r="BD186" s="459">
        <v>0</v>
      </c>
      <c r="BE186" s="459">
        <v>0</v>
      </c>
      <c r="BF186" s="459">
        <v>0</v>
      </c>
      <c r="BG186" s="459">
        <v>0</v>
      </c>
      <c r="BH186" s="459">
        <v>0</v>
      </c>
      <c r="BI186" s="459">
        <v>0</v>
      </c>
      <c r="BJ186" s="459">
        <v>0</v>
      </c>
      <c r="BK186" s="459">
        <v>0</v>
      </c>
      <c r="BL186" s="459">
        <v>0</v>
      </c>
      <c r="BM186" s="459">
        <v>0</v>
      </c>
      <c r="BN186" s="459">
        <v>0</v>
      </c>
      <c r="BO186" s="459">
        <v>0</v>
      </c>
      <c r="BP186" s="459">
        <v>0</v>
      </c>
      <c r="BQ186" s="459">
        <v>0</v>
      </c>
      <c r="BR186" s="459">
        <v>0</v>
      </c>
      <c r="BS186" s="459">
        <v>0</v>
      </c>
      <c r="BT186" s="459">
        <v>0</v>
      </c>
      <c r="BU186" s="459">
        <v>0</v>
      </c>
      <c r="BV186" s="459">
        <v>0</v>
      </c>
    </row>
    <row r="187" spans="1:74">
      <c r="A187" s="253">
        <v>45</v>
      </c>
      <c r="B187" s="459">
        <v>978.70978688561252</v>
      </c>
      <c r="C187" s="459">
        <v>977.70187742826306</v>
      </c>
      <c r="D187" s="459">
        <v>997.86026239152636</v>
      </c>
      <c r="E187" s="459">
        <v>1103.6982773426655</v>
      </c>
      <c r="F187" s="459">
        <v>1216.6033310391174</v>
      </c>
      <c r="G187" s="459">
        <v>1214.5870745396398</v>
      </c>
      <c r="H187" s="459">
        <v>1276.084376499027</v>
      </c>
      <c r="I187" s="459">
        <v>1376.9059704032798</v>
      </c>
      <c r="J187" s="459">
        <v>1435.3859113303176</v>
      </c>
      <c r="K187" s="459">
        <v>1477.7349465575696</v>
      </c>
      <c r="L187" s="459">
        <v>1486.809898764471</v>
      </c>
      <c r="M187" s="459">
        <v>1486.809898764471</v>
      </c>
      <c r="N187" s="459">
        <v>1488.826562337018</v>
      </c>
      <c r="O187" s="459">
        <v>1591.6799442467097</v>
      </c>
      <c r="P187" s="459">
        <v>1570.5036905978784</v>
      </c>
      <c r="Q187" s="459">
        <v>1614.8733067748915</v>
      </c>
      <c r="R187" s="459">
        <v>1554.3695933613292</v>
      </c>
      <c r="S187" s="459">
        <v>1530.1687617458649</v>
      </c>
      <c r="T187" s="459">
        <v>1592.6883443279025</v>
      </c>
      <c r="U187" s="459">
        <v>1644.1175854579226</v>
      </c>
      <c r="V187" s="459">
        <v>1989.0353216905689</v>
      </c>
      <c r="W187" s="459">
        <v>2368.312079726496</v>
      </c>
      <c r="X187" s="459">
        <v>3089.704243455029</v>
      </c>
      <c r="Y187" s="459">
        <v>3854.6655486669483</v>
      </c>
      <c r="Z187" s="459">
        <v>4375.493467419532</v>
      </c>
      <c r="AA187" s="459">
        <v>4991.2804336876488</v>
      </c>
      <c r="AB187" s="459">
        <v>5477.9073501087751</v>
      </c>
      <c r="AC187" s="459">
        <v>4267.4869792076979</v>
      </c>
      <c r="AD187" s="459">
        <v>2911.1044362313983</v>
      </c>
      <c r="AE187" s="459">
        <v>1448.493814353101</v>
      </c>
      <c r="AF187" s="459">
        <v>406.43186161691915</v>
      </c>
      <c r="AG187" s="459">
        <v>207.1004714754566</v>
      </c>
      <c r="AH187" s="459">
        <v>127.61670426943685</v>
      </c>
      <c r="AI187" s="459">
        <v>87.389402877861457</v>
      </c>
      <c r="AJ187" s="459">
        <v>59.241065852707941</v>
      </c>
      <c r="AK187" s="459">
        <v>42.157275863478645</v>
      </c>
      <c r="AL187" s="459">
        <v>28.093457349309364</v>
      </c>
      <c r="AM187" s="459">
        <v>21.064032395764698</v>
      </c>
      <c r="AN187" s="459">
        <v>16.044422974417238</v>
      </c>
      <c r="AO187" s="459">
        <v>13.03338714150617</v>
      </c>
      <c r="AP187" s="459">
        <v>10.023052380778998</v>
      </c>
      <c r="AQ187" s="459">
        <v>7.0136346326260179</v>
      </c>
      <c r="AR187" s="459">
        <v>7.0136346326260179</v>
      </c>
      <c r="AS187" s="459">
        <v>5.0080536687636448</v>
      </c>
      <c r="AT187" s="459">
        <v>6.010760193776199</v>
      </c>
      <c r="AU187" s="459">
        <v>4.0055490228453374</v>
      </c>
      <c r="AV187" s="459">
        <v>3.0032976479526123</v>
      </c>
      <c r="AW187" s="459">
        <v>0</v>
      </c>
      <c r="AX187" s="459">
        <v>0</v>
      </c>
      <c r="AY187" s="459">
        <v>0</v>
      </c>
      <c r="AZ187" s="459">
        <v>0</v>
      </c>
      <c r="BA187" s="459">
        <v>0</v>
      </c>
      <c r="BB187" s="459">
        <v>0</v>
      </c>
      <c r="BC187" s="459">
        <v>0</v>
      </c>
      <c r="BD187" s="459">
        <v>0</v>
      </c>
      <c r="BE187" s="459">
        <v>0</v>
      </c>
      <c r="BF187" s="459">
        <v>0</v>
      </c>
      <c r="BG187" s="459">
        <v>0</v>
      </c>
      <c r="BH187" s="459">
        <v>0</v>
      </c>
      <c r="BI187" s="459">
        <v>0</v>
      </c>
      <c r="BJ187" s="459">
        <v>0</v>
      </c>
      <c r="BK187" s="459">
        <v>0</v>
      </c>
      <c r="BL187" s="459">
        <v>0</v>
      </c>
      <c r="BM187" s="459">
        <v>0</v>
      </c>
      <c r="BN187" s="459">
        <v>0</v>
      </c>
      <c r="BO187" s="459">
        <v>0</v>
      </c>
      <c r="BP187" s="459">
        <v>0</v>
      </c>
      <c r="BQ187" s="459">
        <v>0</v>
      </c>
      <c r="BR187" s="459">
        <v>0</v>
      </c>
      <c r="BS187" s="459">
        <v>0</v>
      </c>
      <c r="BT187" s="459">
        <v>0</v>
      </c>
      <c r="BU187" s="459">
        <v>0</v>
      </c>
      <c r="BV187" s="459">
        <v>0</v>
      </c>
    </row>
    <row r="188" spans="1:74">
      <c r="A188" s="253">
        <v>47.5</v>
      </c>
      <c r="B188" s="459">
        <v>978.70978688561252</v>
      </c>
      <c r="C188" s="459">
        <v>971.654442519893</v>
      </c>
      <c r="D188" s="459">
        <v>995.84440545096857</v>
      </c>
      <c r="E188" s="459">
        <v>1097.6501079302609</v>
      </c>
      <c r="F188" s="459">
        <v>1188.3760463622414</v>
      </c>
      <c r="G188" s="459">
        <v>1201.4814890447985</v>
      </c>
      <c r="H188" s="459">
        <v>1282.1334537554555</v>
      </c>
      <c r="I188" s="459">
        <v>1358.757522914859</v>
      </c>
      <c r="J188" s="459">
        <v>1383.9637646935635</v>
      </c>
      <c r="K188" s="459">
        <v>1474.7099748438977</v>
      </c>
      <c r="L188" s="459">
        <v>1424.2947021300658</v>
      </c>
      <c r="M188" s="459">
        <v>1501.9349419116575</v>
      </c>
      <c r="N188" s="459">
        <v>1558.4031020534044</v>
      </c>
      <c r="O188" s="459">
        <v>1618.9069691460379</v>
      </c>
      <c r="P188" s="459">
        <v>1633.024866348906</v>
      </c>
      <c r="Q188" s="459">
        <v>1605.7976032793329</v>
      </c>
      <c r="R188" s="459">
        <v>1516.0517861677681</v>
      </c>
      <c r="S188" s="459">
        <v>1466.6434139468058</v>
      </c>
      <c r="T188" s="459">
        <v>1573.5288523154536</v>
      </c>
      <c r="U188" s="459">
        <v>1604.789194937694</v>
      </c>
      <c r="V188" s="459">
        <v>1900.2783922472568</v>
      </c>
      <c r="W188" s="459">
        <v>2318.8813905195775</v>
      </c>
      <c r="X188" s="459">
        <v>2973.663608363659</v>
      </c>
      <c r="Y188" s="459">
        <v>3882.9258051876818</v>
      </c>
      <c r="Z188" s="459">
        <v>4447.1627983050639</v>
      </c>
      <c r="AA188" s="459">
        <v>5313.3376118963934</v>
      </c>
      <c r="AB188" s="459">
        <v>5964.5775133243988</v>
      </c>
      <c r="AC188" s="459">
        <v>5125.5526074821109</v>
      </c>
      <c r="AD188" s="459">
        <v>3794.1085550601065</v>
      </c>
      <c r="AE188" s="459">
        <v>1948.6907614674124</v>
      </c>
      <c r="AF188" s="459">
        <v>657.24621608837697</v>
      </c>
      <c r="AG188" s="459">
        <v>255.41038418438637</v>
      </c>
      <c r="AH188" s="459">
        <v>144.71743439597881</v>
      </c>
      <c r="AI188" s="459">
        <v>93.422488515161888</v>
      </c>
      <c r="AJ188" s="459">
        <v>63.261558950597731</v>
      </c>
      <c r="AK188" s="459">
        <v>43.162036139125405</v>
      </c>
      <c r="AL188" s="459">
        <v>31.106636592896205</v>
      </c>
      <c r="AM188" s="459">
        <v>22.068108142325048</v>
      </c>
      <c r="AN188" s="459">
        <v>18.052101952375242</v>
      </c>
      <c r="AO188" s="459">
        <v>14.036995597894803</v>
      </c>
      <c r="AP188" s="459">
        <v>11.02640849775289</v>
      </c>
      <c r="AQ188" s="459">
        <v>8.016652840637061</v>
      </c>
      <c r="AR188" s="459">
        <v>6.010760193776199</v>
      </c>
      <c r="AS188" s="459">
        <v>5.0080536687636448</v>
      </c>
      <c r="AT188" s="459">
        <v>6.010760193776199</v>
      </c>
      <c r="AU188" s="459">
        <v>4.0055490228453374</v>
      </c>
      <c r="AV188" s="459">
        <v>2.001386774925161</v>
      </c>
      <c r="AW188" s="459">
        <v>0</v>
      </c>
      <c r="AX188" s="459">
        <v>0</v>
      </c>
      <c r="AY188" s="459">
        <v>0</v>
      </c>
      <c r="AZ188" s="459">
        <v>0</v>
      </c>
      <c r="BA188" s="459">
        <v>0</v>
      </c>
      <c r="BB188" s="459">
        <v>0</v>
      </c>
      <c r="BC188" s="459">
        <v>0</v>
      </c>
      <c r="BD188" s="459">
        <v>0</v>
      </c>
      <c r="BE188" s="459">
        <v>0</v>
      </c>
      <c r="BF188" s="459">
        <v>0</v>
      </c>
      <c r="BG188" s="459">
        <v>0</v>
      </c>
      <c r="BH188" s="459">
        <v>0</v>
      </c>
      <c r="BI188" s="459">
        <v>0</v>
      </c>
      <c r="BJ188" s="459">
        <v>0</v>
      </c>
      <c r="BK188" s="459">
        <v>0</v>
      </c>
      <c r="BL188" s="459">
        <v>0</v>
      </c>
      <c r="BM188" s="459">
        <v>0</v>
      </c>
      <c r="BN188" s="459">
        <v>0</v>
      </c>
      <c r="BO188" s="459">
        <v>0</v>
      </c>
      <c r="BP188" s="459">
        <v>0</v>
      </c>
      <c r="BQ188" s="459">
        <v>0</v>
      </c>
      <c r="BR188" s="459">
        <v>0</v>
      </c>
      <c r="BS188" s="459">
        <v>0</v>
      </c>
      <c r="BT188" s="459">
        <v>0</v>
      </c>
      <c r="BU188" s="459">
        <v>0</v>
      </c>
      <c r="BV188" s="459">
        <v>0</v>
      </c>
    </row>
    <row r="189" spans="1:74">
      <c r="A189" s="253">
        <v>50</v>
      </c>
      <c r="B189" s="459">
        <v>978.70978688561252</v>
      </c>
      <c r="C189" s="459">
        <v>968.63073915137215</v>
      </c>
      <c r="D189" s="459">
        <v>999.87612340042017</v>
      </c>
      <c r="E189" s="459">
        <v>1106.7223744766704</v>
      </c>
      <c r="F189" s="459">
        <v>1163.1736791750855</v>
      </c>
      <c r="G189" s="459">
        <v>1195.4328053510533</v>
      </c>
      <c r="H189" s="459">
        <v>1283.1416360737333</v>
      </c>
      <c r="I189" s="459">
        <v>1347.6669240119957</v>
      </c>
      <c r="J189" s="459">
        <v>1338.5928654221241</v>
      </c>
      <c r="K189" s="459">
        <v>1438.4108014537403</v>
      </c>
      <c r="L189" s="459">
        <v>1422.2781278895166</v>
      </c>
      <c r="M189" s="459">
        <v>1519.0768413494509</v>
      </c>
      <c r="N189" s="459">
        <v>1621.9322225146773</v>
      </c>
      <c r="O189" s="459">
        <v>1623.9490612261534</v>
      </c>
      <c r="P189" s="459">
        <v>1715.717822362054</v>
      </c>
      <c r="Q189" s="459">
        <v>1624.9574815204433</v>
      </c>
      <c r="R189" s="459">
        <v>1439.4190995743888</v>
      </c>
      <c r="S189" s="459">
        <v>1407.153912411736</v>
      </c>
      <c r="T189" s="459">
        <v>1564.4533846379861</v>
      </c>
      <c r="U189" s="459">
        <v>1650.1681910632308</v>
      </c>
      <c r="V189" s="459">
        <v>1857.9185789229516</v>
      </c>
      <c r="W189" s="459">
        <v>2132.2650037833255</v>
      </c>
      <c r="X189" s="459">
        <v>2876.7983618283301</v>
      </c>
      <c r="Y189" s="459">
        <v>3620.5172458997545</v>
      </c>
      <c r="Z189" s="459">
        <v>4377.5123058478102</v>
      </c>
      <c r="AA189" s="459">
        <v>5645.5110555351785</v>
      </c>
      <c r="AB189" s="459">
        <v>6351.3169233429635</v>
      </c>
      <c r="AC189" s="459">
        <v>6150.3709621715225</v>
      </c>
      <c r="AD189" s="459">
        <v>4812.5930044101588</v>
      </c>
      <c r="AE189" s="459">
        <v>2793.0529067993107</v>
      </c>
      <c r="AF189" s="459">
        <v>1289.1907465801335</v>
      </c>
      <c r="AG189" s="459">
        <v>363.13215678677932</v>
      </c>
      <c r="AH189" s="459">
        <v>169.86918038037837</v>
      </c>
      <c r="AI189" s="459">
        <v>103.4784850535453</v>
      </c>
      <c r="AJ189" s="459">
        <v>69.292772726876819</v>
      </c>
      <c r="AK189" s="459">
        <v>48.186177781824156</v>
      </c>
      <c r="AL189" s="459">
        <v>35.124658653290489</v>
      </c>
      <c r="AM189" s="459">
        <v>26.08484865749011</v>
      </c>
      <c r="AN189" s="459">
        <v>19.056026783849234</v>
      </c>
      <c r="AO189" s="459">
        <v>17.048232921663399</v>
      </c>
      <c r="AP189" s="459">
        <v>11.02640849775289</v>
      </c>
      <c r="AQ189" s="459">
        <v>9.0197967621976929</v>
      </c>
      <c r="AR189" s="459">
        <v>8.016652840637061</v>
      </c>
      <c r="AS189" s="459">
        <v>7.0136346326260179</v>
      </c>
      <c r="AT189" s="459">
        <v>6.010760193776199</v>
      </c>
      <c r="AU189" s="459">
        <v>4.0055490228453374</v>
      </c>
      <c r="AV189" s="459">
        <v>3.0032976479526123</v>
      </c>
      <c r="AW189" s="459">
        <v>0</v>
      </c>
      <c r="AX189" s="459">
        <v>0</v>
      </c>
      <c r="AY189" s="459">
        <v>0</v>
      </c>
      <c r="AZ189" s="459">
        <v>0</v>
      </c>
      <c r="BA189" s="459">
        <v>0</v>
      </c>
      <c r="BB189" s="459">
        <v>0</v>
      </c>
      <c r="BC189" s="459">
        <v>0</v>
      </c>
      <c r="BD189" s="459">
        <v>0</v>
      </c>
      <c r="BE189" s="459">
        <v>0</v>
      </c>
      <c r="BF189" s="459">
        <v>0</v>
      </c>
      <c r="BG189" s="459">
        <v>0</v>
      </c>
      <c r="BH189" s="459">
        <v>0</v>
      </c>
      <c r="BI189" s="459">
        <v>0</v>
      </c>
      <c r="BJ189" s="459">
        <v>0</v>
      </c>
      <c r="BK189" s="459">
        <v>0</v>
      </c>
      <c r="BL189" s="459">
        <v>0</v>
      </c>
      <c r="BM189" s="459">
        <v>0</v>
      </c>
      <c r="BN189" s="459">
        <v>0</v>
      </c>
      <c r="BO189" s="459">
        <v>0</v>
      </c>
      <c r="BP189" s="459">
        <v>0</v>
      </c>
      <c r="BQ189" s="459">
        <v>0</v>
      </c>
      <c r="BR189" s="459">
        <v>0</v>
      </c>
      <c r="BS189" s="459">
        <v>0</v>
      </c>
      <c r="BT189" s="459">
        <v>0</v>
      </c>
      <c r="BU189" s="459">
        <v>0</v>
      </c>
      <c r="BV189" s="459">
        <v>0</v>
      </c>
    </row>
    <row r="190" spans="1:74">
      <c r="A190" s="253">
        <v>52.5</v>
      </c>
      <c r="B190" s="459">
        <v>978.70978688561252</v>
      </c>
      <c r="C190" s="459">
        <v>962.58336073208568</v>
      </c>
      <c r="D190" s="459">
        <v>1000.884055427933</v>
      </c>
      <c r="E190" s="459">
        <v>1104.7063088020459</v>
      </c>
      <c r="F190" s="459">
        <v>1139.9879829053571</v>
      </c>
      <c r="G190" s="459">
        <v>1196.4409171809359</v>
      </c>
      <c r="H190" s="459">
        <v>1272.0516742341567</v>
      </c>
      <c r="I190" s="459">
        <v>1328.5106501890004</v>
      </c>
      <c r="J190" s="459">
        <v>1307.3382477041578</v>
      </c>
      <c r="K190" s="459">
        <v>1342.625772789228</v>
      </c>
      <c r="L190" s="459">
        <v>1426.3112792229169</v>
      </c>
      <c r="M190" s="459">
        <v>1525.1269697549496</v>
      </c>
      <c r="N190" s="459">
        <v>1645.1260181828966</v>
      </c>
      <c r="O190" s="459">
        <v>1677.3961893988017</v>
      </c>
      <c r="P190" s="459">
        <v>1763.1168124688832</v>
      </c>
      <c r="Q190" s="459">
        <v>1608.8228320984331</v>
      </c>
      <c r="R190" s="459">
        <v>1404.1290887478256</v>
      </c>
      <c r="S190" s="459">
        <v>1418.2449879814724</v>
      </c>
      <c r="T190" s="459">
        <v>1598.7387581952937</v>
      </c>
      <c r="U190" s="459">
        <v>1690.5061242974168</v>
      </c>
      <c r="V190" s="459">
        <v>1785.3040133183388</v>
      </c>
      <c r="W190" s="459">
        <v>1950.7079698029713</v>
      </c>
      <c r="X190" s="459">
        <v>2558.9827808708856</v>
      </c>
      <c r="Y190" s="459">
        <v>3468.1270671336761</v>
      </c>
      <c r="Z190" s="459">
        <v>4309.881727538851</v>
      </c>
      <c r="AA190" s="459">
        <v>5633.394956544561</v>
      </c>
      <c r="AB190" s="459">
        <v>6478.5523364836854</v>
      </c>
      <c r="AC190" s="459">
        <v>6460.3756948991577</v>
      </c>
      <c r="AD190" s="459">
        <v>5691.9563418294001</v>
      </c>
      <c r="AE190" s="459">
        <v>4179.6706294712667</v>
      </c>
      <c r="AF190" s="459">
        <v>2294.6708233821846</v>
      </c>
      <c r="AG190" s="459">
        <v>536.35697932476273</v>
      </c>
      <c r="AH190" s="459">
        <v>215.15140531108909</v>
      </c>
      <c r="AI190" s="459">
        <v>115.54696382165466</v>
      </c>
      <c r="AJ190" s="459">
        <v>74.319187225450264</v>
      </c>
      <c r="AK190" s="459">
        <v>54.215835334169334</v>
      </c>
      <c r="AL190" s="459">
        <v>40.147827669756929</v>
      </c>
      <c r="AM190" s="459">
        <v>27.089134400918912</v>
      </c>
      <c r="AN190" s="459">
        <v>22.068108142325048</v>
      </c>
      <c r="AO190" s="459">
        <v>17.048232921663399</v>
      </c>
      <c r="AP190" s="459">
        <v>12.029855959070284</v>
      </c>
      <c r="AQ190" s="459">
        <v>10.023052380778998</v>
      </c>
      <c r="AR190" s="459">
        <v>9.0197967621976929</v>
      </c>
      <c r="AS190" s="459">
        <v>8.016652840637061</v>
      </c>
      <c r="AT190" s="459">
        <v>7.0136346326260179</v>
      </c>
      <c r="AU190" s="459">
        <v>5.0080536687636448</v>
      </c>
      <c r="AV190" s="459">
        <v>3.0032976479526123</v>
      </c>
      <c r="AW190" s="459">
        <v>0</v>
      </c>
      <c r="AX190" s="459">
        <v>0</v>
      </c>
      <c r="AY190" s="459">
        <v>0</v>
      </c>
      <c r="AZ190" s="459">
        <v>0</v>
      </c>
      <c r="BA190" s="459">
        <v>0</v>
      </c>
      <c r="BB190" s="459">
        <v>0</v>
      </c>
      <c r="BC190" s="459">
        <v>0</v>
      </c>
      <c r="BD190" s="459">
        <v>0</v>
      </c>
      <c r="BE190" s="459">
        <v>0</v>
      </c>
      <c r="BF190" s="459">
        <v>0</v>
      </c>
      <c r="BG190" s="459">
        <v>0</v>
      </c>
      <c r="BH190" s="459">
        <v>0</v>
      </c>
      <c r="BI190" s="459">
        <v>0</v>
      </c>
      <c r="BJ190" s="459">
        <v>0</v>
      </c>
      <c r="BK190" s="459">
        <v>0</v>
      </c>
      <c r="BL190" s="459">
        <v>0</v>
      </c>
      <c r="BM190" s="459">
        <v>0</v>
      </c>
      <c r="BN190" s="459">
        <v>0</v>
      </c>
      <c r="BO190" s="459">
        <v>0</v>
      </c>
      <c r="BP190" s="459">
        <v>0</v>
      </c>
      <c r="BQ190" s="459">
        <v>0</v>
      </c>
      <c r="BR190" s="459">
        <v>0</v>
      </c>
      <c r="BS190" s="459">
        <v>0</v>
      </c>
      <c r="BT190" s="459">
        <v>0</v>
      </c>
      <c r="BU190" s="459">
        <v>0</v>
      </c>
      <c r="BV190" s="459">
        <v>0</v>
      </c>
    </row>
    <row r="191" spans="1:74">
      <c r="A191" s="253">
        <v>55</v>
      </c>
      <c r="B191" s="459">
        <v>978.70978688561252</v>
      </c>
      <c r="C191" s="459">
        <v>962.58336073208568</v>
      </c>
      <c r="D191" s="459">
        <v>1001.8919884694633</v>
      </c>
      <c r="E191" s="459">
        <v>1101.6822171839497</v>
      </c>
      <c r="F191" s="459">
        <v>1128.8993375929786</v>
      </c>
      <c r="G191" s="459">
        <v>1201.4814890447985</v>
      </c>
      <c r="H191" s="459">
        <v>1260.9618089825374</v>
      </c>
      <c r="I191" s="459">
        <v>1324.477785466137</v>
      </c>
      <c r="J191" s="459">
        <v>1308.3464496224353</v>
      </c>
      <c r="K191" s="459">
        <v>1302.2972497757735</v>
      </c>
      <c r="L191" s="459">
        <v>1423.2864146530021</v>
      </c>
      <c r="M191" s="459">
        <v>1510.0016939064622</v>
      </c>
      <c r="N191" s="459">
        <v>1608.8228320984331</v>
      </c>
      <c r="O191" s="459">
        <v>1742.9468718328628</v>
      </c>
      <c r="P191" s="459">
        <v>1770.1763462862782</v>
      </c>
      <c r="Q191" s="459">
        <v>1638.0670020974976</v>
      </c>
      <c r="R191" s="459">
        <v>1424.2947021300658</v>
      </c>
      <c r="S191" s="459">
        <v>1438.4108014537403</v>
      </c>
      <c r="T191" s="459">
        <v>1602.7723801538846</v>
      </c>
      <c r="U191" s="459">
        <v>1720.7602065632027</v>
      </c>
      <c r="V191" s="459">
        <v>1703.6161607642787</v>
      </c>
      <c r="W191" s="459">
        <v>1963.8198746832438</v>
      </c>
      <c r="X191" s="459">
        <v>2469.1942129984704</v>
      </c>
      <c r="Y191" s="459">
        <v>3018.0612395134881</v>
      </c>
      <c r="Z191" s="459">
        <v>3796.1271060421468</v>
      </c>
      <c r="AA191" s="459">
        <v>5152.811300450333</v>
      </c>
      <c r="AB191" s="459">
        <v>6060.5027679936966</v>
      </c>
      <c r="AC191" s="459">
        <v>6545.2004570925847</v>
      </c>
      <c r="AD191" s="459">
        <v>6496.7290290150322</v>
      </c>
      <c r="AE191" s="459">
        <v>5292.1357426815994</v>
      </c>
      <c r="AF191" s="459">
        <v>2807.178472352779</v>
      </c>
      <c r="AG191" s="459">
        <v>694.5250906509001</v>
      </c>
      <c r="AH191" s="459">
        <v>255.41038418438637</v>
      </c>
      <c r="AI191" s="459">
        <v>129.62844161748095</v>
      </c>
      <c r="AJ191" s="459">
        <v>80.351331340225968</v>
      </c>
      <c r="AK191" s="459">
        <v>67.282307497705418</v>
      </c>
      <c r="AL191" s="459">
        <v>42.157275863478645</v>
      </c>
      <c r="AM191" s="459">
        <v>28.093457349309364</v>
      </c>
      <c r="AN191" s="459">
        <v>22.068108142325048</v>
      </c>
      <c r="AO191" s="459">
        <v>18.052101952375242</v>
      </c>
      <c r="AP191" s="459">
        <v>14.036995597894803</v>
      </c>
      <c r="AQ191" s="459">
        <v>11.02640849775289</v>
      </c>
      <c r="AR191" s="459">
        <v>10.023052380778998</v>
      </c>
      <c r="AS191" s="459">
        <v>11.02640849775289</v>
      </c>
      <c r="AT191" s="459">
        <v>9.0197967621976929</v>
      </c>
      <c r="AU191" s="459">
        <v>7.0136346326260179</v>
      </c>
      <c r="AV191" s="459">
        <v>4.0055490228453374</v>
      </c>
      <c r="AW191" s="459">
        <v>0</v>
      </c>
      <c r="AX191" s="459">
        <v>0</v>
      </c>
      <c r="AY191" s="459">
        <v>0</v>
      </c>
      <c r="AZ191" s="459">
        <v>0</v>
      </c>
      <c r="BA191" s="459">
        <v>0</v>
      </c>
      <c r="BB191" s="459">
        <v>0</v>
      </c>
      <c r="BC191" s="459">
        <v>0</v>
      </c>
      <c r="BD191" s="459">
        <v>0</v>
      </c>
      <c r="BE191" s="459">
        <v>0</v>
      </c>
      <c r="BF191" s="459">
        <v>0</v>
      </c>
      <c r="BG191" s="459">
        <v>0</v>
      </c>
      <c r="BH191" s="459">
        <v>0</v>
      </c>
      <c r="BI191" s="459">
        <v>0</v>
      </c>
      <c r="BJ191" s="459">
        <v>0</v>
      </c>
      <c r="BK191" s="459">
        <v>0</v>
      </c>
      <c r="BL191" s="459">
        <v>0</v>
      </c>
      <c r="BM191" s="459">
        <v>0</v>
      </c>
      <c r="BN191" s="459">
        <v>0</v>
      </c>
      <c r="BO191" s="459">
        <v>0</v>
      </c>
      <c r="BP191" s="459">
        <v>0</v>
      </c>
      <c r="BQ191" s="459">
        <v>0</v>
      </c>
      <c r="BR191" s="459">
        <v>0</v>
      </c>
      <c r="BS191" s="459">
        <v>0</v>
      </c>
      <c r="BT191" s="459">
        <v>0</v>
      </c>
      <c r="BU191" s="459">
        <v>0</v>
      </c>
      <c r="BV191" s="459">
        <v>0</v>
      </c>
    </row>
    <row r="192" spans="1:74">
      <c r="A192" s="253">
        <v>57.5</v>
      </c>
      <c r="B192" s="459">
        <v>978.70978688561252</v>
      </c>
      <c r="C192" s="459">
        <v>961.57546801245155</v>
      </c>
      <c r="D192" s="459">
        <v>1004.9157936679831</v>
      </c>
      <c r="E192" s="459">
        <v>1092.6099921774353</v>
      </c>
      <c r="F192" s="459">
        <v>1114.7866737978545</v>
      </c>
      <c r="G192" s="459">
        <v>1203.4977237104949</v>
      </c>
      <c r="H192" s="459">
        <v>1247.85573028107</v>
      </c>
      <c r="I192" s="459">
        <v>1316.4120928596087</v>
      </c>
      <c r="J192" s="459">
        <v>1301.2890525268974</v>
      </c>
      <c r="K192" s="459">
        <v>1310.3628557868033</v>
      </c>
      <c r="L192" s="459">
        <v>1427.3195688376973</v>
      </c>
      <c r="M192" s="459">
        <v>1502.9432835487548</v>
      </c>
      <c r="N192" s="459">
        <v>1555.3779695551311</v>
      </c>
      <c r="O192" s="459">
        <v>1766.1423235108944</v>
      </c>
      <c r="P192" s="459">
        <v>1778.2444193679287</v>
      </c>
      <c r="Q192" s="459">
        <v>1636.05014593482</v>
      </c>
      <c r="R192" s="459">
        <v>1505.9683125132324</v>
      </c>
      <c r="S192" s="459">
        <v>1493.8682331993175</v>
      </c>
      <c r="T192" s="459">
        <v>1642.1007218620907</v>
      </c>
      <c r="U192" s="459">
        <v>1735.8874475614546</v>
      </c>
      <c r="V192" s="459">
        <v>1750.0063246685534</v>
      </c>
      <c r="W192" s="459">
        <v>1904.3127097157051</v>
      </c>
      <c r="X192" s="459">
        <v>2221.0319283230428</v>
      </c>
      <c r="Y192" s="459">
        <v>2710.3188964706906</v>
      </c>
      <c r="Z192" s="459">
        <v>3360.1460066929826</v>
      </c>
      <c r="AA192" s="459">
        <v>4428.9929988609329</v>
      </c>
      <c r="AB192" s="459">
        <v>5360.789720181926</v>
      </c>
      <c r="AC192" s="459">
        <v>6310.9252587844649</v>
      </c>
      <c r="AD192" s="459">
        <v>7126.8848394734414</v>
      </c>
      <c r="AE192" s="459">
        <v>5766.6734650947765</v>
      </c>
      <c r="AF192" s="459">
        <v>3078.6045135029945</v>
      </c>
      <c r="AG192" s="459">
        <v>820.48144938076518</v>
      </c>
      <c r="AH192" s="459">
        <v>295.67573001326275</v>
      </c>
      <c r="AI192" s="459">
        <v>139.68758692140284</v>
      </c>
      <c r="AJ192" s="459">
        <v>86.383928307687412</v>
      </c>
      <c r="AK192" s="459">
        <v>78.340564620239888</v>
      </c>
      <c r="AL192" s="459">
        <v>43.162036139125405</v>
      </c>
      <c r="AM192" s="459">
        <v>30.102209640499385</v>
      </c>
      <c r="AN192" s="459">
        <v>23.072229545451361</v>
      </c>
      <c r="AO192" s="459">
        <v>19.056026783849234</v>
      </c>
      <c r="AP192" s="459">
        <v>14.036995597894803</v>
      </c>
      <c r="AQ192" s="459">
        <v>12.029855959070284</v>
      </c>
      <c r="AR192" s="459">
        <v>12.029855959070284</v>
      </c>
      <c r="AS192" s="459">
        <v>12.029855959070284</v>
      </c>
      <c r="AT192" s="459">
        <v>12.029855959070284</v>
      </c>
      <c r="AU192" s="459">
        <v>9.0197967621976929</v>
      </c>
      <c r="AV192" s="459">
        <v>6.010760193776199</v>
      </c>
      <c r="AW192" s="459">
        <v>0</v>
      </c>
      <c r="AX192" s="459">
        <v>0</v>
      </c>
      <c r="AY192" s="459">
        <v>0</v>
      </c>
      <c r="AZ192" s="459">
        <v>0</v>
      </c>
      <c r="BA192" s="459">
        <v>0</v>
      </c>
      <c r="BB192" s="459">
        <v>0</v>
      </c>
      <c r="BC192" s="459">
        <v>0</v>
      </c>
      <c r="BD192" s="459">
        <v>0</v>
      </c>
      <c r="BE192" s="459">
        <v>0</v>
      </c>
      <c r="BF192" s="459">
        <v>0</v>
      </c>
      <c r="BG192" s="459">
        <v>0</v>
      </c>
      <c r="BH192" s="459">
        <v>0</v>
      </c>
      <c r="BI192" s="459">
        <v>0</v>
      </c>
      <c r="BJ192" s="459">
        <v>0</v>
      </c>
      <c r="BK192" s="459">
        <v>0</v>
      </c>
      <c r="BL192" s="459">
        <v>0</v>
      </c>
      <c r="BM192" s="459">
        <v>0</v>
      </c>
      <c r="BN192" s="459">
        <v>0</v>
      </c>
      <c r="BO192" s="459">
        <v>0</v>
      </c>
      <c r="BP192" s="459">
        <v>0</v>
      </c>
      <c r="BQ192" s="459">
        <v>0</v>
      </c>
      <c r="BR192" s="459">
        <v>0</v>
      </c>
      <c r="BS192" s="459">
        <v>0</v>
      </c>
      <c r="BT192" s="459">
        <v>0</v>
      </c>
      <c r="BU192" s="459">
        <v>0</v>
      </c>
      <c r="BV192" s="459">
        <v>0</v>
      </c>
    </row>
    <row r="193" spans="1:74">
      <c r="A193" s="253">
        <v>60</v>
      </c>
      <c r="B193" s="459">
        <v>978.70978688561252</v>
      </c>
      <c r="C193" s="459">
        <v>972.66234573309464</v>
      </c>
      <c r="D193" s="459">
        <v>1018.0190542156654</v>
      </c>
      <c r="E193" s="459">
        <v>1098.6581338586072</v>
      </c>
      <c r="F193" s="459">
        <v>1111.7625547001749</v>
      </c>
      <c r="G193" s="459">
        <v>1214.5870745396398</v>
      </c>
      <c r="H193" s="459">
        <v>1254.912832585775</v>
      </c>
      <c r="I193" s="459">
        <v>1313.3874708439646</v>
      </c>
      <c r="J193" s="459">
        <v>1301.2890525268974</v>
      </c>
      <c r="K193" s="459">
        <v>1343.6340015233225</v>
      </c>
      <c r="L193" s="459">
        <v>1398.0794609630132</v>
      </c>
      <c r="M193" s="459">
        <v>1548.319349937213</v>
      </c>
      <c r="N193" s="459">
        <v>1573.5288523154536</v>
      </c>
      <c r="O193" s="459">
        <v>1776.2273976626655</v>
      </c>
      <c r="P193" s="459">
        <v>1805.4744350428705</v>
      </c>
      <c r="Q193" s="459">
        <v>1703.6161607642787</v>
      </c>
      <c r="R193" s="459">
        <v>1617.8985526110023</v>
      </c>
      <c r="S193" s="459">
        <v>1591.6799442467097</v>
      </c>
      <c r="T193" s="459">
        <v>1796.3977172574425</v>
      </c>
      <c r="U193" s="459">
        <v>1868.0041620639367</v>
      </c>
      <c r="V193" s="459">
        <v>1858.927134780701</v>
      </c>
      <c r="W193" s="459">
        <v>1886.158348608313</v>
      </c>
      <c r="X193" s="459">
        <v>2201.8660373779094</v>
      </c>
      <c r="Y193" s="459">
        <v>2596.3115451502367</v>
      </c>
      <c r="Z193" s="459">
        <v>3003.9346492763984</v>
      </c>
      <c r="AA193" s="459">
        <v>3979.8196641565773</v>
      </c>
      <c r="AB193" s="459">
        <v>4810.5739748260203</v>
      </c>
      <c r="AC193" s="459">
        <v>6385.6500400493942</v>
      </c>
      <c r="AD193" s="459">
        <v>7554.089760337838</v>
      </c>
      <c r="AE193" s="459">
        <v>6018.0935195425936</v>
      </c>
      <c r="AF193" s="459">
        <v>3384.3657599502199</v>
      </c>
      <c r="AG193" s="459">
        <v>964.5991493330996</v>
      </c>
      <c r="AH193" s="459">
        <v>315.81050907438771</v>
      </c>
      <c r="AI193" s="459">
        <v>149.7474565561628</v>
      </c>
      <c r="AJ193" s="459">
        <v>91.411415436090294</v>
      </c>
      <c r="AK193" s="459">
        <v>88.394889005535376</v>
      </c>
      <c r="AL193" s="459">
        <v>44.166819783667599</v>
      </c>
      <c r="AM193" s="459">
        <v>30.102209640499385</v>
      </c>
      <c r="AN193" s="459">
        <v>24.076394620737908</v>
      </c>
      <c r="AO193" s="459">
        <v>19.056026783849234</v>
      </c>
      <c r="AP193" s="459">
        <v>16.044422974417238</v>
      </c>
      <c r="AQ193" s="459">
        <v>13.03338714150617</v>
      </c>
      <c r="AR193" s="459">
        <v>12.029855959070284</v>
      </c>
      <c r="AS193" s="459">
        <v>13.03338714150617</v>
      </c>
      <c r="AT193" s="459">
        <v>13.03338714150617</v>
      </c>
      <c r="AU193" s="459">
        <v>11.02640849775289</v>
      </c>
      <c r="AV193" s="459">
        <v>8.016652840637061</v>
      </c>
      <c r="AW193" s="459">
        <v>0</v>
      </c>
      <c r="AX193" s="459">
        <v>0</v>
      </c>
      <c r="AY193" s="459">
        <v>0</v>
      </c>
      <c r="AZ193" s="459">
        <v>0</v>
      </c>
      <c r="BA193" s="459">
        <v>0</v>
      </c>
      <c r="BB193" s="459">
        <v>0</v>
      </c>
      <c r="BC193" s="459">
        <v>0</v>
      </c>
      <c r="BD193" s="459">
        <v>0</v>
      </c>
      <c r="BE193" s="459">
        <v>0</v>
      </c>
      <c r="BF193" s="459">
        <v>0</v>
      </c>
      <c r="BG193" s="459">
        <v>0</v>
      </c>
      <c r="BH193" s="459">
        <v>0</v>
      </c>
      <c r="BI193" s="459">
        <v>0</v>
      </c>
      <c r="BJ193" s="459">
        <v>0</v>
      </c>
      <c r="BK193" s="459">
        <v>0</v>
      </c>
      <c r="BL193" s="459">
        <v>0</v>
      </c>
      <c r="BM193" s="459">
        <v>0</v>
      </c>
      <c r="BN193" s="459">
        <v>0</v>
      </c>
      <c r="BO193" s="459">
        <v>0</v>
      </c>
      <c r="BP193" s="459">
        <v>0</v>
      </c>
      <c r="BQ193" s="459">
        <v>0</v>
      </c>
      <c r="BR193" s="459">
        <v>0</v>
      </c>
      <c r="BS193" s="459">
        <v>0</v>
      </c>
      <c r="BT193" s="459">
        <v>0</v>
      </c>
      <c r="BU193" s="459">
        <v>0</v>
      </c>
      <c r="BV193" s="459">
        <v>0</v>
      </c>
    </row>
    <row r="194" spans="1:74">
      <c r="A194" s="253">
        <v>62.5</v>
      </c>
      <c r="B194" s="459">
        <v>978.70978688561252</v>
      </c>
      <c r="C194" s="459">
        <v>968.63073915137215</v>
      </c>
      <c r="D194" s="459">
        <v>1012.9793185616809</v>
      </c>
      <c r="E194" s="459">
        <v>1083.5378424249502</v>
      </c>
      <c r="F194" s="459">
        <v>1091.6019718106104</v>
      </c>
      <c r="G194" s="459">
        <v>1192.4084749600293</v>
      </c>
      <c r="H194" s="459">
        <v>1241.8068171737657</v>
      </c>
      <c r="I194" s="459">
        <v>1292.2153124748895</v>
      </c>
      <c r="J194" s="459">
        <v>1288.1825595230227</v>
      </c>
      <c r="K194" s="459">
        <v>1353.716330339915</v>
      </c>
      <c r="L194" s="459">
        <v>1346.6586922581143</v>
      </c>
      <c r="M194" s="459">
        <v>1526.1353268228436</v>
      </c>
      <c r="N194" s="459">
        <v>1548.319349937213</v>
      </c>
      <c r="O194" s="459">
        <v>1701.5992254975022</v>
      </c>
      <c r="P194" s="459">
        <v>1779.2529310778141</v>
      </c>
      <c r="Q194" s="459">
        <v>1732.8619887894267</v>
      </c>
      <c r="R194" s="459">
        <v>1696.5568977856435</v>
      </c>
      <c r="S194" s="459">
        <v>1713.7008728243975</v>
      </c>
      <c r="T194" s="459">
        <v>1922.4672437252057</v>
      </c>
      <c r="U194" s="459">
        <v>2136.299785040238</v>
      </c>
      <c r="V194" s="459">
        <v>1942.6391489856537</v>
      </c>
      <c r="W194" s="459">
        <v>1894.226932093404</v>
      </c>
      <c r="X194" s="459">
        <v>2223.0494001639518</v>
      </c>
      <c r="Y194" s="459">
        <v>2606.400492722641</v>
      </c>
      <c r="Z194" s="459">
        <v>2854.6005311633357</v>
      </c>
      <c r="AA194" s="459">
        <v>3603.3604105030486</v>
      </c>
      <c r="AB194" s="459">
        <v>4487.5403954851763</v>
      </c>
      <c r="AC194" s="459">
        <v>6446.2383423141164</v>
      </c>
      <c r="AD194" s="459">
        <v>7467.2328587922821</v>
      </c>
      <c r="AE194" s="459">
        <v>6321.0231507766348</v>
      </c>
      <c r="AF194" s="459">
        <v>3351.0636441166816</v>
      </c>
      <c r="AG194" s="459">
        <v>936.37849593019109</v>
      </c>
      <c r="AH194" s="459">
        <v>299.70257913018418</v>
      </c>
      <c r="AI194" s="459">
        <v>151.75951300673236</v>
      </c>
      <c r="AJ194" s="459">
        <v>91.411415436090294</v>
      </c>
      <c r="AK194" s="459">
        <v>83.367575300668861</v>
      </c>
      <c r="AL194" s="459">
        <v>43.162036139125405</v>
      </c>
      <c r="AM194" s="459">
        <v>30.102209640499385</v>
      </c>
      <c r="AN194" s="459">
        <v>25.080601549217004</v>
      </c>
      <c r="AO194" s="459">
        <v>20.060004479273225</v>
      </c>
      <c r="AP194" s="459">
        <v>16.044422974417238</v>
      </c>
      <c r="AQ194" s="459">
        <v>13.03338714150617</v>
      </c>
      <c r="AR194" s="459">
        <v>12.029855959070284</v>
      </c>
      <c r="AS194" s="459">
        <v>12.029855959070284</v>
      </c>
      <c r="AT194" s="459">
        <v>12.029855959070284</v>
      </c>
      <c r="AU194" s="459">
        <v>11.02640849775289</v>
      </c>
      <c r="AV194" s="459">
        <v>8.016652840637061</v>
      </c>
      <c r="AW194" s="459">
        <v>0</v>
      </c>
      <c r="AX194" s="459">
        <v>0</v>
      </c>
      <c r="AY194" s="459">
        <v>0</v>
      </c>
      <c r="AZ194" s="459">
        <v>0</v>
      </c>
      <c r="BA194" s="459">
        <v>0</v>
      </c>
      <c r="BB194" s="459">
        <v>0</v>
      </c>
      <c r="BC194" s="459">
        <v>0</v>
      </c>
      <c r="BD194" s="459">
        <v>0</v>
      </c>
      <c r="BE194" s="459">
        <v>0</v>
      </c>
      <c r="BF194" s="459">
        <v>0</v>
      </c>
      <c r="BG194" s="459">
        <v>0</v>
      </c>
      <c r="BH194" s="459">
        <v>0</v>
      </c>
      <c r="BI194" s="459">
        <v>0</v>
      </c>
      <c r="BJ194" s="459">
        <v>0</v>
      </c>
      <c r="BK194" s="459">
        <v>0</v>
      </c>
      <c r="BL194" s="459">
        <v>0</v>
      </c>
      <c r="BM194" s="459">
        <v>0</v>
      </c>
      <c r="BN194" s="459">
        <v>0</v>
      </c>
      <c r="BO194" s="459">
        <v>0</v>
      </c>
      <c r="BP194" s="459">
        <v>0</v>
      </c>
      <c r="BQ194" s="459">
        <v>0</v>
      </c>
      <c r="BR194" s="459">
        <v>0</v>
      </c>
      <c r="BS194" s="459">
        <v>0</v>
      </c>
      <c r="BT194" s="459">
        <v>0</v>
      </c>
      <c r="BU194" s="459">
        <v>0</v>
      </c>
      <c r="BV194" s="459">
        <v>0</v>
      </c>
    </row>
    <row r="195" spans="1:74">
      <c r="A195" s="253">
        <v>65</v>
      </c>
      <c r="B195" s="459">
        <v>978.70978688561252</v>
      </c>
      <c r="C195" s="459">
        <v>968.63073915137215</v>
      </c>
      <c r="D195" s="459">
        <v>1012.9793185616809</v>
      </c>
      <c r="E195" s="459">
        <v>1069.4257605404598</v>
      </c>
      <c r="F195" s="459">
        <v>1080.5138093389564</v>
      </c>
      <c r="G195" s="459">
        <v>1175.2707480638032</v>
      </c>
      <c r="H195" s="459">
        <v>1238.7823716493383</v>
      </c>
      <c r="I195" s="459">
        <v>1272.0516742341567</v>
      </c>
      <c r="J195" s="459">
        <v>1281.1252722291497</v>
      </c>
      <c r="K195" s="459">
        <v>1344.6422310132136</v>
      </c>
      <c r="L195" s="459">
        <v>1327.5024328602644</v>
      </c>
      <c r="M195" s="459">
        <v>1447.485509899763</v>
      </c>
      <c r="N195" s="459">
        <v>1547.3109783269385</v>
      </c>
      <c r="O195" s="459">
        <v>1650.1681910632308</v>
      </c>
      <c r="P195" s="459">
        <v>1756.0573068896419</v>
      </c>
      <c r="Q195" s="459">
        <v>1733.8704744608951</v>
      </c>
      <c r="R195" s="459">
        <v>1735.8874475614546</v>
      </c>
      <c r="S195" s="459">
        <v>1830.6877784845742</v>
      </c>
      <c r="T195" s="459">
        <v>2139.3258759796122</v>
      </c>
      <c r="U195" s="459">
        <v>2323.9252905457292</v>
      </c>
      <c r="V195" s="459">
        <v>1970.8801674197155</v>
      </c>
      <c r="W195" s="459">
        <v>1873.0469740525225</v>
      </c>
      <c r="X195" s="459">
        <v>2268.4429970397496</v>
      </c>
      <c r="Y195" s="459">
        <v>2661.8903977455225</v>
      </c>
      <c r="Z195" s="459">
        <v>3022.0974202989837</v>
      </c>
      <c r="AA195" s="459">
        <v>3541.7983227576105</v>
      </c>
      <c r="AB195" s="459">
        <v>4488.5498400785627</v>
      </c>
      <c r="AC195" s="459">
        <v>6319.0035710881593</v>
      </c>
      <c r="AD195" s="459">
        <v>7413.7052702263418</v>
      </c>
      <c r="AE195" s="459">
        <v>6658.3018459907516</v>
      </c>
      <c r="AF195" s="459">
        <v>3221.8949595379031</v>
      </c>
      <c r="AG195" s="459">
        <v>852.72951211551185</v>
      </c>
      <c r="AH195" s="459">
        <v>293.66232595374214</v>
      </c>
      <c r="AI195" s="459">
        <v>153.77159610801158</v>
      </c>
      <c r="AJ195" s="459">
        <v>91.411415436090294</v>
      </c>
      <c r="AK195" s="459">
        <v>68.287532720608553</v>
      </c>
      <c r="AL195" s="459">
        <v>43.162036139125405</v>
      </c>
      <c r="AM195" s="459">
        <v>31.106636592896205</v>
      </c>
      <c r="AN195" s="459">
        <v>26.08484865749011</v>
      </c>
      <c r="AO195" s="459">
        <v>21.064032395764698</v>
      </c>
      <c r="AP195" s="459">
        <v>17.048232921663399</v>
      </c>
      <c r="AQ195" s="459">
        <v>13.03338714150617</v>
      </c>
      <c r="AR195" s="459">
        <v>12.029855959070284</v>
      </c>
      <c r="AS195" s="459">
        <v>12.029855959070284</v>
      </c>
      <c r="AT195" s="459">
        <v>11.02640849775289</v>
      </c>
      <c r="AU195" s="459">
        <v>11.02640849775289</v>
      </c>
      <c r="AV195" s="459">
        <v>9.0197967621976929</v>
      </c>
      <c r="AW195" s="459">
        <v>0</v>
      </c>
      <c r="AX195" s="459">
        <v>0</v>
      </c>
      <c r="AY195" s="459">
        <v>0</v>
      </c>
      <c r="AZ195" s="459">
        <v>0</v>
      </c>
      <c r="BA195" s="459">
        <v>0</v>
      </c>
      <c r="BB195" s="459">
        <v>0</v>
      </c>
      <c r="BC195" s="459">
        <v>0</v>
      </c>
      <c r="BD195" s="459">
        <v>0</v>
      </c>
      <c r="BE195" s="459">
        <v>0</v>
      </c>
      <c r="BF195" s="459">
        <v>0</v>
      </c>
      <c r="BG195" s="459">
        <v>0</v>
      </c>
      <c r="BH195" s="459">
        <v>0</v>
      </c>
      <c r="BI195" s="459">
        <v>0</v>
      </c>
      <c r="BJ195" s="459">
        <v>0</v>
      </c>
      <c r="BK195" s="459">
        <v>0</v>
      </c>
      <c r="BL195" s="459">
        <v>0</v>
      </c>
      <c r="BM195" s="459">
        <v>0</v>
      </c>
      <c r="BN195" s="459">
        <v>0</v>
      </c>
      <c r="BO195" s="459">
        <v>0</v>
      </c>
      <c r="BP195" s="459">
        <v>0</v>
      </c>
      <c r="BQ195" s="459">
        <v>0</v>
      </c>
      <c r="BR195" s="459">
        <v>0</v>
      </c>
      <c r="BS195" s="459">
        <v>0</v>
      </c>
      <c r="BT195" s="459">
        <v>0</v>
      </c>
      <c r="BU195" s="459">
        <v>0</v>
      </c>
      <c r="BV195" s="459">
        <v>0</v>
      </c>
    </row>
    <row r="196" spans="1:74">
      <c r="A196" s="253">
        <v>67.5</v>
      </c>
      <c r="B196" s="459">
        <v>978.70978688561252</v>
      </c>
      <c r="C196" s="459">
        <v>968.63073915137215</v>
      </c>
      <c r="D196" s="459">
        <v>1010.9634313066751</v>
      </c>
      <c r="E196" s="459">
        <v>1055.3138646951068</v>
      </c>
      <c r="F196" s="459">
        <v>1071.4417609051841</v>
      </c>
      <c r="G196" s="459">
        <v>1161.1575132111223</v>
      </c>
      <c r="H196" s="459">
        <v>1248.8638853173522</v>
      </c>
      <c r="I196" s="459">
        <v>1269.0271559147989</v>
      </c>
      <c r="J196" s="459">
        <v>1277.0925540561173</v>
      </c>
      <c r="K196" s="459">
        <v>1314.3956774101373</v>
      </c>
      <c r="L196" s="459">
        <v>1337.5846404755096</v>
      </c>
      <c r="M196" s="459">
        <v>1384.9720239602775</v>
      </c>
      <c r="N196" s="459">
        <v>1518.0684889529637</v>
      </c>
      <c r="O196" s="459">
        <v>1605.7976032793329</v>
      </c>
      <c r="P196" s="459">
        <v>1705.6330984165525</v>
      </c>
      <c r="Q196" s="459">
        <v>1723.7856441719903</v>
      </c>
      <c r="R196" s="459">
        <v>1792.363635156662</v>
      </c>
      <c r="S196" s="459">
        <v>1856.910023612141</v>
      </c>
      <c r="T196" s="459">
        <v>2273.4867863779655</v>
      </c>
      <c r="U196" s="459">
        <v>2346.1185802688565</v>
      </c>
      <c r="V196" s="459">
        <v>1844.8074026519096</v>
      </c>
      <c r="W196" s="459">
        <v>1791.3551160479287</v>
      </c>
      <c r="X196" s="459">
        <v>2275.5043052446545</v>
      </c>
      <c r="Y196" s="459">
        <v>2662.8993158797643</v>
      </c>
      <c r="Z196" s="459">
        <v>3040.2603003718768</v>
      </c>
      <c r="AA196" s="459">
        <v>3851.6376762893201</v>
      </c>
      <c r="AB196" s="459">
        <v>4698.5191704147655</v>
      </c>
      <c r="AC196" s="459">
        <v>6283.6610311036575</v>
      </c>
      <c r="AD196" s="459">
        <v>7056.1914167364057</v>
      </c>
      <c r="AE196" s="459">
        <v>6803.7207332762155</v>
      </c>
      <c r="AF196" s="459">
        <v>3097.7767993583707</v>
      </c>
      <c r="AG196" s="459">
        <v>764.05041802849428</v>
      </c>
      <c r="AH196" s="459">
        <v>274.53568897522905</v>
      </c>
      <c r="AI196" s="459">
        <v>146.72942263482432</v>
      </c>
      <c r="AJ196" s="459">
        <v>90.405895411488231</v>
      </c>
      <c r="AK196" s="459">
        <v>60.246164270520133</v>
      </c>
      <c r="AL196" s="459">
        <v>42.157275863478645</v>
      </c>
      <c r="AM196" s="459">
        <v>33.11558670666593</v>
      </c>
      <c r="AN196" s="459">
        <v>27.089134400918912</v>
      </c>
      <c r="AO196" s="459">
        <v>23.072229545451361</v>
      </c>
      <c r="AP196" s="459">
        <v>17.048232921663399</v>
      </c>
      <c r="AQ196" s="459">
        <v>14.036995597894803</v>
      </c>
      <c r="AR196" s="459">
        <v>12.029855959070284</v>
      </c>
      <c r="AS196" s="459">
        <v>12.029855959070284</v>
      </c>
      <c r="AT196" s="459">
        <v>12.029855959070284</v>
      </c>
      <c r="AU196" s="459">
        <v>10.023052380778998</v>
      </c>
      <c r="AV196" s="459">
        <v>8.016652840637061</v>
      </c>
      <c r="AW196" s="459">
        <v>0</v>
      </c>
      <c r="AX196" s="459">
        <v>0</v>
      </c>
      <c r="AY196" s="459">
        <v>0</v>
      </c>
      <c r="AZ196" s="459">
        <v>0</v>
      </c>
      <c r="BA196" s="459">
        <v>0</v>
      </c>
      <c r="BB196" s="459">
        <v>0</v>
      </c>
      <c r="BC196" s="459">
        <v>0</v>
      </c>
      <c r="BD196" s="459">
        <v>0</v>
      </c>
      <c r="BE196" s="459">
        <v>0</v>
      </c>
      <c r="BF196" s="459">
        <v>0</v>
      </c>
      <c r="BG196" s="459">
        <v>0</v>
      </c>
      <c r="BH196" s="459">
        <v>0</v>
      </c>
      <c r="BI196" s="459">
        <v>0</v>
      </c>
      <c r="BJ196" s="459">
        <v>0</v>
      </c>
      <c r="BK196" s="459">
        <v>0</v>
      </c>
      <c r="BL196" s="459">
        <v>0</v>
      </c>
      <c r="BM196" s="459">
        <v>0</v>
      </c>
      <c r="BN196" s="459">
        <v>0</v>
      </c>
      <c r="BO196" s="459">
        <v>0</v>
      </c>
      <c r="BP196" s="459">
        <v>0</v>
      </c>
      <c r="BQ196" s="459">
        <v>0</v>
      </c>
      <c r="BR196" s="459">
        <v>0</v>
      </c>
      <c r="BS196" s="459">
        <v>0</v>
      </c>
      <c r="BT196" s="459">
        <v>0</v>
      </c>
      <c r="BU196" s="459">
        <v>0</v>
      </c>
      <c r="BV196" s="459">
        <v>0</v>
      </c>
    </row>
    <row r="197" spans="1:74">
      <c r="A197" s="253">
        <v>70</v>
      </c>
      <c r="B197" s="459">
        <v>978.70978688561252</v>
      </c>
      <c r="C197" s="459">
        <v>967.62284012250916</v>
      </c>
      <c r="D197" s="459">
        <v>1007.9396079561258</v>
      </c>
      <c r="E197" s="459">
        <v>1043.2181039227637</v>
      </c>
      <c r="F197" s="459">
        <v>1059.3458158095118</v>
      </c>
      <c r="G197" s="459">
        <v>1140.9960469290074</v>
      </c>
      <c r="H197" s="459">
        <v>1252.8965135862265</v>
      </c>
      <c r="I197" s="459">
        <v>1252.8965135862265</v>
      </c>
      <c r="J197" s="459">
        <v>1267.0108143681848</v>
      </c>
      <c r="K197" s="459">
        <v>1279.1089115549482</v>
      </c>
      <c r="L197" s="459">
        <v>1348.6751565194156</v>
      </c>
      <c r="M197" s="459">
        <v>1382.9555061606618</v>
      </c>
      <c r="N197" s="459">
        <v>1470.6766888703037</v>
      </c>
      <c r="O197" s="459">
        <v>1569.4953046517671</v>
      </c>
      <c r="P197" s="459">
        <v>1652.1850645275526</v>
      </c>
      <c r="Q197" s="459">
        <v>1699.5822926190442</v>
      </c>
      <c r="R197" s="459">
        <v>1767.1508283426058</v>
      </c>
      <c r="S197" s="459">
        <v>1930.5359805793269</v>
      </c>
      <c r="T197" s="459">
        <v>2211.9533277183218</v>
      </c>
      <c r="U197" s="459">
        <v>2213.9707913078155</v>
      </c>
      <c r="V197" s="459">
        <v>1701.5992254975022</v>
      </c>
      <c r="W197" s="459">
        <v>1635.0417187847181</v>
      </c>
      <c r="X197" s="459">
        <v>1918.4328879759823</v>
      </c>
      <c r="Y197" s="459">
        <v>2264.4079736344561</v>
      </c>
      <c r="Z197" s="459">
        <v>2765.8109465161397</v>
      </c>
      <c r="AA197" s="459">
        <v>3611.4342052535821</v>
      </c>
      <c r="AB197" s="459">
        <v>4612.7132389982626</v>
      </c>
      <c r="AC197" s="459">
        <v>6014.0545590376532</v>
      </c>
      <c r="AD197" s="459">
        <v>6876.4313455241781</v>
      </c>
      <c r="AE197" s="459">
        <v>6688.597188138915</v>
      </c>
      <c r="AF197" s="459">
        <v>2735.5424162568956</v>
      </c>
      <c r="AG197" s="459">
        <v>628.02910989995701</v>
      </c>
      <c r="AH197" s="459">
        <v>239.30597047327453</v>
      </c>
      <c r="AI197" s="459">
        <v>137.67569823504508</v>
      </c>
      <c r="AJ197" s="459">
        <v>88.394889005535376</v>
      </c>
      <c r="AK197" s="459">
        <v>59.241065852707941</v>
      </c>
      <c r="AL197" s="459">
        <v>42.157275863478645</v>
      </c>
      <c r="AM197" s="459">
        <v>35.124658653290489</v>
      </c>
      <c r="AN197" s="459">
        <v>29.097816174642574</v>
      </c>
      <c r="AO197" s="459">
        <v>22.068108142325048</v>
      </c>
      <c r="AP197" s="459">
        <v>17.048232921663399</v>
      </c>
      <c r="AQ197" s="459">
        <v>14.036995597894803</v>
      </c>
      <c r="AR197" s="459">
        <v>13.03338714150617</v>
      </c>
      <c r="AS197" s="459">
        <v>13.03338714150617</v>
      </c>
      <c r="AT197" s="459">
        <v>12.029855959070284</v>
      </c>
      <c r="AU197" s="459">
        <v>10.023052380778998</v>
      </c>
      <c r="AV197" s="459">
        <v>9.0197967621976929</v>
      </c>
      <c r="AW197" s="459">
        <v>0</v>
      </c>
      <c r="AX197" s="459">
        <v>0</v>
      </c>
      <c r="AY197" s="459">
        <v>0</v>
      </c>
      <c r="AZ197" s="459">
        <v>0</v>
      </c>
      <c r="BA197" s="459">
        <v>0</v>
      </c>
      <c r="BB197" s="459">
        <v>0</v>
      </c>
      <c r="BC197" s="459">
        <v>0</v>
      </c>
      <c r="BD197" s="459">
        <v>0</v>
      </c>
      <c r="BE197" s="459">
        <v>0</v>
      </c>
      <c r="BF197" s="459">
        <v>0</v>
      </c>
      <c r="BG197" s="459">
        <v>0</v>
      </c>
      <c r="BH197" s="459">
        <v>0</v>
      </c>
      <c r="BI197" s="459">
        <v>0</v>
      </c>
      <c r="BJ197" s="459">
        <v>0</v>
      </c>
      <c r="BK197" s="459">
        <v>0</v>
      </c>
      <c r="BL197" s="459">
        <v>0</v>
      </c>
      <c r="BM197" s="459">
        <v>0</v>
      </c>
      <c r="BN197" s="459">
        <v>0</v>
      </c>
      <c r="BO197" s="459">
        <v>0</v>
      </c>
      <c r="BP197" s="459">
        <v>0</v>
      </c>
      <c r="BQ197" s="459">
        <v>0</v>
      </c>
      <c r="BR197" s="459">
        <v>0</v>
      </c>
      <c r="BS197" s="459">
        <v>0</v>
      </c>
      <c r="BT197" s="459">
        <v>0</v>
      </c>
      <c r="BU197" s="459">
        <v>0</v>
      </c>
      <c r="BV197" s="459">
        <v>0</v>
      </c>
    </row>
    <row r="198" spans="1:74">
      <c r="A198" s="253">
        <v>72.5</v>
      </c>
      <c r="B198" s="459">
        <v>978.70978688561252</v>
      </c>
      <c r="C198" s="459">
        <v>966.61494214244817</v>
      </c>
      <c r="D198" s="459">
        <v>1005.92373075542</v>
      </c>
      <c r="E198" s="459">
        <v>1029.1065602168239</v>
      </c>
      <c r="F198" s="459">
        <v>1053.2978949051587</v>
      </c>
      <c r="G198" s="459">
        <v>1124.8671298555184</v>
      </c>
      <c r="H198" s="459">
        <v>1259.9536442328774</v>
      </c>
      <c r="I198" s="459">
        <v>1233.7416455101745</v>
      </c>
      <c r="J198" s="459">
        <v>1247.85573028107</v>
      </c>
      <c r="K198" s="459">
        <v>1271.0435006619564</v>
      </c>
      <c r="L198" s="459">
        <v>1333.5517482868315</v>
      </c>
      <c r="M198" s="459">
        <v>1402.1125432541658</v>
      </c>
      <c r="N198" s="459">
        <v>1454.543655781004</v>
      </c>
      <c r="O198" s="459">
        <v>1546.3026073731548</v>
      </c>
      <c r="P198" s="459">
        <v>1568.4869193528862</v>
      </c>
      <c r="Q198" s="459">
        <v>1674.3708343141161</v>
      </c>
      <c r="R198" s="459">
        <v>1724.7941245541988</v>
      </c>
      <c r="S198" s="459">
        <v>1983.9922066112313</v>
      </c>
      <c r="T198" s="459">
        <v>2128.2302301535951</v>
      </c>
      <c r="U198" s="459">
        <v>2095.9523174376363</v>
      </c>
      <c r="V198" s="459">
        <v>1608.8228320984331</v>
      </c>
      <c r="W198" s="459">
        <v>1561.4282404181374</v>
      </c>
      <c r="X198" s="459">
        <v>1682.4384599819907</v>
      </c>
      <c r="Y198" s="459">
        <v>1760.0913066134603</v>
      </c>
      <c r="Z198" s="459">
        <v>2155.4650997291069</v>
      </c>
      <c r="AA198" s="459">
        <v>2631.6230320113164</v>
      </c>
      <c r="AB198" s="459">
        <v>3500.4211256580302</v>
      </c>
      <c r="AC198" s="459">
        <v>4937.7744773633103</v>
      </c>
      <c r="AD198" s="459">
        <v>7024.8845551582717</v>
      </c>
      <c r="AE198" s="459">
        <v>6145.3221522584126</v>
      </c>
      <c r="AF198" s="459">
        <v>2187.7439085078886</v>
      </c>
      <c r="AG198" s="459">
        <v>533.33507413241443</v>
      </c>
      <c r="AH198" s="459">
        <v>198.04354533856682</v>
      </c>
      <c r="AI198" s="459">
        <v>126.61084744487482</v>
      </c>
      <c r="AJ198" s="459">
        <v>88.394889005535376</v>
      </c>
      <c r="AK198" s="459">
        <v>59.241065852707941</v>
      </c>
      <c r="AL198" s="459">
        <v>46.176455080303917</v>
      </c>
      <c r="AM198" s="459">
        <v>36.12923810708449</v>
      </c>
      <c r="AN198" s="459">
        <v>29.097816174642574</v>
      </c>
      <c r="AO198" s="459">
        <v>23.072229545451361</v>
      </c>
      <c r="AP198" s="459">
        <v>18.052101952375242</v>
      </c>
      <c r="AQ198" s="459">
        <v>16.044422974417238</v>
      </c>
      <c r="AR198" s="459">
        <v>13.03338714150617</v>
      </c>
      <c r="AS198" s="459">
        <v>13.03338714150617</v>
      </c>
      <c r="AT198" s="459">
        <v>12.029855959070284</v>
      </c>
      <c r="AU198" s="459">
        <v>10.023052380778998</v>
      </c>
      <c r="AV198" s="459">
        <v>9.0197967621976929</v>
      </c>
      <c r="AW198" s="459">
        <v>0</v>
      </c>
      <c r="AX198" s="459">
        <v>0</v>
      </c>
      <c r="AY198" s="459">
        <v>0</v>
      </c>
      <c r="AZ198" s="459">
        <v>0</v>
      </c>
      <c r="BA198" s="459">
        <v>0</v>
      </c>
      <c r="BB198" s="459">
        <v>0</v>
      </c>
      <c r="BC198" s="459">
        <v>0</v>
      </c>
      <c r="BD198" s="459">
        <v>0</v>
      </c>
      <c r="BE198" s="459">
        <v>0</v>
      </c>
      <c r="BF198" s="459">
        <v>0</v>
      </c>
      <c r="BG198" s="459">
        <v>0</v>
      </c>
      <c r="BH198" s="459">
        <v>0</v>
      </c>
      <c r="BI198" s="459">
        <v>0</v>
      </c>
      <c r="BJ198" s="459">
        <v>0</v>
      </c>
      <c r="BK198" s="459">
        <v>0</v>
      </c>
      <c r="BL198" s="459">
        <v>0</v>
      </c>
      <c r="BM198" s="459">
        <v>0</v>
      </c>
      <c r="BN198" s="459">
        <v>0</v>
      </c>
      <c r="BO198" s="459">
        <v>0</v>
      </c>
      <c r="BP198" s="459">
        <v>0</v>
      </c>
      <c r="BQ198" s="459">
        <v>0</v>
      </c>
      <c r="BR198" s="459">
        <v>0</v>
      </c>
      <c r="BS198" s="459">
        <v>0</v>
      </c>
      <c r="BT198" s="459">
        <v>0</v>
      </c>
      <c r="BU198" s="459">
        <v>0</v>
      </c>
      <c r="BV198" s="459">
        <v>0</v>
      </c>
    </row>
    <row r="199" spans="1:74">
      <c r="A199" s="253">
        <v>75</v>
      </c>
      <c r="B199" s="459">
        <v>978.70978688561252</v>
      </c>
      <c r="C199" s="459">
        <v>962.58336073208568</v>
      </c>
      <c r="D199" s="459">
        <v>998.86819238794283</v>
      </c>
      <c r="E199" s="459">
        <v>1019.0270043413617</v>
      </c>
      <c r="F199" s="459">
        <v>1047.2500086926027</v>
      </c>
      <c r="G199" s="459">
        <v>1103.6982773426655</v>
      </c>
      <c r="H199" s="459">
        <v>1248.8638853173522</v>
      </c>
      <c r="I199" s="459">
        <v>1204.5058423091175</v>
      </c>
      <c r="J199" s="459">
        <v>1223.660255039309</v>
      </c>
      <c r="K199" s="459">
        <v>1262.9781408969488</v>
      </c>
      <c r="L199" s="459">
        <v>1294.2316936681152</v>
      </c>
      <c r="M199" s="459">
        <v>1381.9472483621071</v>
      </c>
      <c r="N199" s="459">
        <v>1429.3361502014563</v>
      </c>
      <c r="O199" s="459">
        <v>1537.2272984019205</v>
      </c>
      <c r="P199" s="459">
        <v>1508.9933475480118</v>
      </c>
      <c r="Q199" s="459">
        <v>1615.8817214250384</v>
      </c>
      <c r="R199" s="459">
        <v>1672.3539339575655</v>
      </c>
      <c r="S199" s="459">
        <v>1957.7682153740088</v>
      </c>
      <c r="T199" s="459">
        <v>2016.2683630379474</v>
      </c>
      <c r="U199" s="459">
        <v>2001.1388499370387</v>
      </c>
      <c r="V199" s="459">
        <v>1550.3360951255308</v>
      </c>
      <c r="W199" s="459">
        <v>1540.2523954607502</v>
      </c>
      <c r="X199" s="459">
        <v>1608.8228320984331</v>
      </c>
      <c r="Y199" s="459">
        <v>1645.1260181828966</v>
      </c>
      <c r="Z199" s="459">
        <v>1902.2955499130685</v>
      </c>
      <c r="AA199" s="459">
        <v>2224.0581367704171</v>
      </c>
      <c r="AB199" s="459">
        <v>2742.6050435261163</v>
      </c>
      <c r="AC199" s="459">
        <v>4124.1554948419925</v>
      </c>
      <c r="AD199" s="459">
        <v>6696.6759692225914</v>
      </c>
      <c r="AE199" s="459">
        <v>5130.6005026840066</v>
      </c>
      <c r="AF199" s="459">
        <v>1763.1168124688832</v>
      </c>
      <c r="AG199" s="459">
        <v>487.00139698135308</v>
      </c>
      <c r="AH199" s="459">
        <v>171.8814886853159</v>
      </c>
      <c r="AI199" s="459">
        <v>121.58168435931715</v>
      </c>
      <c r="AJ199" s="459">
        <v>85.378465429273547</v>
      </c>
      <c r="AK199" s="459">
        <v>60.246164270520133</v>
      </c>
      <c r="AL199" s="459">
        <v>48.186177781824156</v>
      </c>
      <c r="AM199" s="459">
        <v>38.138479987815508</v>
      </c>
      <c r="AN199" s="459">
        <v>30.102209640499385</v>
      </c>
      <c r="AO199" s="459">
        <v>24.076394620737908</v>
      </c>
      <c r="AP199" s="459">
        <v>18.052101952375242</v>
      </c>
      <c r="AQ199" s="459">
        <v>16.044422974417238</v>
      </c>
      <c r="AR199" s="459">
        <v>14.036995597894803</v>
      </c>
      <c r="AS199" s="459">
        <v>13.03338714150617</v>
      </c>
      <c r="AT199" s="459">
        <v>12.029855959070284</v>
      </c>
      <c r="AU199" s="459">
        <v>11.02640849775289</v>
      </c>
      <c r="AV199" s="459">
        <v>9.0197967621976929</v>
      </c>
      <c r="AW199" s="459">
        <v>0</v>
      </c>
      <c r="AX199" s="459">
        <v>0</v>
      </c>
      <c r="AY199" s="459">
        <v>0</v>
      </c>
      <c r="AZ199" s="459">
        <v>0</v>
      </c>
      <c r="BA199" s="459">
        <v>0</v>
      </c>
      <c r="BB199" s="459">
        <v>0</v>
      </c>
      <c r="BC199" s="459">
        <v>0</v>
      </c>
      <c r="BD199" s="459">
        <v>0</v>
      </c>
      <c r="BE199" s="459">
        <v>0</v>
      </c>
      <c r="BF199" s="459">
        <v>0</v>
      </c>
      <c r="BG199" s="459">
        <v>0</v>
      </c>
      <c r="BH199" s="459">
        <v>0</v>
      </c>
      <c r="BI199" s="459">
        <v>0</v>
      </c>
      <c r="BJ199" s="459">
        <v>0</v>
      </c>
      <c r="BK199" s="459">
        <v>0</v>
      </c>
      <c r="BL199" s="459">
        <v>0</v>
      </c>
      <c r="BM199" s="459">
        <v>0</v>
      </c>
      <c r="BN199" s="459">
        <v>0</v>
      </c>
      <c r="BO199" s="459">
        <v>0</v>
      </c>
      <c r="BP199" s="459">
        <v>0</v>
      </c>
      <c r="BQ199" s="459">
        <v>0</v>
      </c>
      <c r="BR199" s="459">
        <v>0</v>
      </c>
      <c r="BS199" s="459">
        <v>0</v>
      </c>
      <c r="BT199" s="459">
        <v>0</v>
      </c>
      <c r="BU199" s="459">
        <v>0</v>
      </c>
      <c r="BV199" s="459">
        <v>0</v>
      </c>
    </row>
    <row r="200" spans="1:74">
      <c r="A200" s="256">
        <v>77.5</v>
      </c>
      <c r="B200" s="459">
        <v>978.70978688561252</v>
      </c>
      <c r="C200" s="459">
        <v>968.63073915137215</v>
      </c>
      <c r="D200" s="459">
        <v>1002.8999225239919</v>
      </c>
      <c r="E200" s="459">
        <v>1024.0667698902078</v>
      </c>
      <c r="F200" s="459">
        <v>1054.3058793187643</v>
      </c>
      <c r="G200" s="459">
        <v>1093.6180134733102</v>
      </c>
      <c r="H200" s="459">
        <v>1219.6277220456941</v>
      </c>
      <c r="I200" s="459">
        <v>1186.3598371864221</v>
      </c>
      <c r="J200" s="459">
        <v>1225.6765265172949</v>
      </c>
      <c r="K200" s="459">
        <v>1264.9944760272024</v>
      </c>
      <c r="L200" s="459">
        <v>1280.1170914954396</v>
      </c>
      <c r="M200" s="459">
        <v>1351.6998585572758</v>
      </c>
      <c r="N200" s="459">
        <v>1396.0629241738613</v>
      </c>
      <c r="O200" s="459">
        <v>1521.0935481479901</v>
      </c>
      <c r="P200" s="459">
        <v>1468.660050025401</v>
      </c>
      <c r="Q200" s="459">
        <v>1596.7219510268928</v>
      </c>
      <c r="R200" s="459">
        <v>1663.2779124666752</v>
      </c>
      <c r="S200" s="459">
        <v>1975.9232491349032</v>
      </c>
      <c r="T200" s="459">
        <v>1948.6907614674124</v>
      </c>
      <c r="U200" s="459">
        <v>1873.0469740525225</v>
      </c>
      <c r="V200" s="459">
        <v>1473.7016523162054</v>
      </c>
      <c r="W200" s="459">
        <v>1479.7515978041567</v>
      </c>
      <c r="X200" s="459">
        <v>1557.3947239015893</v>
      </c>
      <c r="Y200" s="459">
        <v>1609.8312429682078</v>
      </c>
      <c r="Z200" s="459">
        <v>1848.8416008511138</v>
      </c>
      <c r="AA200" s="459">
        <v>2124.1954641654788</v>
      </c>
      <c r="AB200" s="459">
        <v>2718.3903973918368</v>
      </c>
      <c r="AC200" s="459">
        <v>3773.9231043401892</v>
      </c>
      <c r="AD200" s="459">
        <v>5619.2595406286637</v>
      </c>
      <c r="AE200" s="459">
        <v>4274.5527414902626</v>
      </c>
      <c r="AF200" s="459">
        <v>1699.5822926190442</v>
      </c>
      <c r="AG200" s="459">
        <v>395.35473353973106</v>
      </c>
      <c r="AH200" s="459">
        <v>159.80800188016397</v>
      </c>
      <c r="AI200" s="459">
        <v>119.57007684445347</v>
      </c>
      <c r="AJ200" s="459">
        <v>87.389402877861457</v>
      </c>
      <c r="AK200" s="459">
        <v>62.256411089425562</v>
      </c>
      <c r="AL200" s="459">
        <v>46.176455080303917</v>
      </c>
      <c r="AM200" s="459">
        <v>36.12923810708449</v>
      </c>
      <c r="AN200" s="459">
        <v>31.106636592896205</v>
      </c>
      <c r="AO200" s="459">
        <v>26.08484865749011</v>
      </c>
      <c r="AP200" s="459">
        <v>19.056026783849234</v>
      </c>
      <c r="AQ200" s="459">
        <v>16.044422974417238</v>
      </c>
      <c r="AR200" s="459">
        <v>14.036995597894803</v>
      </c>
      <c r="AS200" s="459">
        <v>13.03338714150617</v>
      </c>
      <c r="AT200" s="459">
        <v>13.03338714150617</v>
      </c>
      <c r="AU200" s="459">
        <v>10.023052380778998</v>
      </c>
      <c r="AV200" s="459">
        <v>8.016652840637061</v>
      </c>
      <c r="AW200" s="459">
        <v>0</v>
      </c>
      <c r="AX200" s="459">
        <v>0</v>
      </c>
      <c r="AY200" s="459">
        <v>0</v>
      </c>
      <c r="AZ200" s="459">
        <v>0</v>
      </c>
      <c r="BA200" s="459">
        <v>0</v>
      </c>
      <c r="BB200" s="459">
        <v>0</v>
      </c>
      <c r="BC200" s="459">
        <v>0</v>
      </c>
      <c r="BD200" s="459">
        <v>0</v>
      </c>
      <c r="BE200" s="459">
        <v>0</v>
      </c>
      <c r="BF200" s="459">
        <v>0</v>
      </c>
      <c r="BG200" s="459">
        <v>0</v>
      </c>
      <c r="BH200" s="459">
        <v>0</v>
      </c>
      <c r="BI200" s="459">
        <v>0</v>
      </c>
      <c r="BJ200" s="459">
        <v>0</v>
      </c>
      <c r="BK200" s="459">
        <v>0</v>
      </c>
      <c r="BL200" s="459">
        <v>0</v>
      </c>
      <c r="BM200" s="459">
        <v>0</v>
      </c>
      <c r="BN200" s="459">
        <v>0</v>
      </c>
      <c r="BO200" s="459">
        <v>0</v>
      </c>
      <c r="BP200" s="459">
        <v>0</v>
      </c>
      <c r="BQ200" s="459">
        <v>0</v>
      </c>
      <c r="BR200" s="459">
        <v>0</v>
      </c>
      <c r="BS200" s="459">
        <v>0</v>
      </c>
      <c r="BT200" s="459">
        <v>0</v>
      </c>
      <c r="BU200" s="459">
        <v>0</v>
      </c>
      <c r="BV200" s="459">
        <v>0</v>
      </c>
    </row>
    <row r="201" spans="1:74">
      <c r="A201" s="256">
        <v>80</v>
      </c>
      <c r="B201" s="459">
        <v>978.70978688561252</v>
      </c>
      <c r="C201" s="459">
        <v>954.52024858783284</v>
      </c>
      <c r="D201" s="459">
        <v>990.80478095256092</v>
      </c>
      <c r="E201" s="459">
        <v>1012.9793185616809</v>
      </c>
      <c r="F201" s="459">
        <v>1043.2181039227637</v>
      </c>
      <c r="G201" s="459">
        <v>1063.3777822545951</v>
      </c>
      <c r="H201" s="459">
        <v>1158.1332708244204</v>
      </c>
      <c r="I201" s="459">
        <v>1147.0444497278606</v>
      </c>
      <c r="J201" s="459">
        <v>1214.5870745396398</v>
      </c>
      <c r="K201" s="459">
        <v>1247.85573028107</v>
      </c>
      <c r="L201" s="459">
        <v>1248.8638853173522</v>
      </c>
      <c r="M201" s="459">
        <v>1308.3464496224353</v>
      </c>
      <c r="N201" s="459">
        <v>1358.757522914859</v>
      </c>
      <c r="O201" s="459">
        <v>1456.5602751816705</v>
      </c>
      <c r="P201" s="459">
        <v>1424.2947021300658</v>
      </c>
      <c r="Q201" s="459">
        <v>1563.4450025815011</v>
      </c>
      <c r="R201" s="459">
        <v>1624.9574815204433</v>
      </c>
      <c r="S201" s="459">
        <v>1976.9318670220041</v>
      </c>
      <c r="T201" s="459">
        <v>1890.1926360499049</v>
      </c>
      <c r="U201" s="459">
        <v>1670.3370360310155</v>
      </c>
      <c r="V201" s="459">
        <v>1353.716330339915</v>
      </c>
      <c r="W201" s="459">
        <v>1390.0133312824107</v>
      </c>
      <c r="X201" s="459">
        <v>1437.402504039183</v>
      </c>
      <c r="Y201" s="459">
        <v>1511.0100409375907</v>
      </c>
      <c r="Z201" s="459">
        <v>1811.5256055730838</v>
      </c>
      <c r="AA201" s="459">
        <v>2061.6575794777095</v>
      </c>
      <c r="AB201" s="459">
        <v>2598.3293315363621</v>
      </c>
      <c r="AC201" s="459">
        <v>3258.223137956682</v>
      </c>
      <c r="AD201" s="459">
        <v>4598.5806495137804</v>
      </c>
      <c r="AE201" s="459">
        <v>3928.3445044491859</v>
      </c>
      <c r="AF201" s="459">
        <v>1677.3961893988017</v>
      </c>
      <c r="AG201" s="459">
        <v>335.94657151454635</v>
      </c>
      <c r="AH201" s="459">
        <v>156.78976997111801</v>
      </c>
      <c r="AI201" s="459">
        <v>112.5297206338733</v>
      </c>
      <c r="AJ201" s="459">
        <v>81.356733631351972</v>
      </c>
      <c r="AK201" s="459">
        <v>59.241065852707941</v>
      </c>
      <c r="AL201" s="459">
        <v>44.166819783667599</v>
      </c>
      <c r="AM201" s="459">
        <v>35.124658653290489</v>
      </c>
      <c r="AN201" s="459">
        <v>28.093457349309364</v>
      </c>
      <c r="AO201" s="459">
        <v>25.080601549217004</v>
      </c>
      <c r="AP201" s="459">
        <v>19.056026783849234</v>
      </c>
      <c r="AQ201" s="459">
        <v>16.044422974417238</v>
      </c>
      <c r="AR201" s="459">
        <v>13.03338714150617</v>
      </c>
      <c r="AS201" s="459">
        <v>13.03338714150617</v>
      </c>
      <c r="AT201" s="459">
        <v>11.02640849775289</v>
      </c>
      <c r="AU201" s="459">
        <v>10.023052380778998</v>
      </c>
      <c r="AV201" s="459">
        <v>8.016652840637061</v>
      </c>
      <c r="AW201" s="459">
        <v>0</v>
      </c>
      <c r="AX201" s="459">
        <v>0</v>
      </c>
      <c r="AY201" s="459">
        <v>0</v>
      </c>
      <c r="AZ201" s="459">
        <v>0</v>
      </c>
      <c r="BA201" s="459">
        <v>0</v>
      </c>
      <c r="BB201" s="459">
        <v>0</v>
      </c>
      <c r="BC201" s="459">
        <v>0</v>
      </c>
      <c r="BD201" s="459">
        <v>0</v>
      </c>
      <c r="BE201" s="459">
        <v>0</v>
      </c>
      <c r="BF201" s="459">
        <v>0</v>
      </c>
      <c r="BG201" s="459">
        <v>0</v>
      </c>
      <c r="BH201" s="459">
        <v>0</v>
      </c>
      <c r="BI201" s="459">
        <v>0</v>
      </c>
      <c r="BJ201" s="459">
        <v>0</v>
      </c>
      <c r="BK201" s="459">
        <v>0</v>
      </c>
      <c r="BL201" s="459">
        <v>0</v>
      </c>
      <c r="BM201" s="459">
        <v>0</v>
      </c>
      <c r="BN201" s="459">
        <v>0</v>
      </c>
      <c r="BO201" s="459">
        <v>0</v>
      </c>
      <c r="BP201" s="459">
        <v>0</v>
      </c>
      <c r="BQ201" s="459">
        <v>0</v>
      </c>
      <c r="BR201" s="459">
        <v>0</v>
      </c>
      <c r="BS201" s="459">
        <v>0</v>
      </c>
      <c r="BT201" s="459">
        <v>0</v>
      </c>
      <c r="BU201" s="459">
        <v>0</v>
      </c>
      <c r="BV201" s="459">
        <v>0</v>
      </c>
    </row>
    <row r="202" spans="1:74">
      <c r="A202" s="256">
        <v>82.5</v>
      </c>
      <c r="B202" s="459">
        <v>978.70978688561252</v>
      </c>
      <c r="C202" s="459">
        <v>959.55968574044186</v>
      </c>
      <c r="D202" s="459">
        <v>993.82855258696566</v>
      </c>
      <c r="E202" s="459">
        <v>1019.0270043413617</v>
      </c>
      <c r="F202" s="459">
        <v>1047.2500086926027</v>
      </c>
      <c r="G202" s="459">
        <v>1053.2978949051587</v>
      </c>
      <c r="H202" s="459">
        <v>1124.8671298555184</v>
      </c>
      <c r="I202" s="459">
        <v>1125.875180438205</v>
      </c>
      <c r="J202" s="459">
        <v>1205.5139617506477</v>
      </c>
      <c r="K202" s="459">
        <v>1242.8149673180724</v>
      </c>
      <c r="L202" s="459">
        <v>1256.929154821795</v>
      </c>
      <c r="M202" s="459">
        <v>1276.084376499027</v>
      </c>
      <c r="N202" s="459">
        <v>1352.7080940732289</v>
      </c>
      <c r="O202" s="459">
        <v>1392.0298593293548</v>
      </c>
      <c r="P202" s="459">
        <v>1409.1704651305902</v>
      </c>
      <c r="Q202" s="459">
        <v>1552.3528429347011</v>
      </c>
      <c r="R202" s="459">
        <v>1599.7471627328159</v>
      </c>
      <c r="S202" s="459">
        <v>1962.811263503067</v>
      </c>
      <c r="T202" s="459">
        <v>1866.9956012970247</v>
      </c>
      <c r="U202" s="459">
        <v>1504.959968849995</v>
      </c>
      <c r="V202" s="459">
        <v>1287.1743732541738</v>
      </c>
      <c r="W202" s="459">
        <v>1359.7657636742626</v>
      </c>
      <c r="X202" s="459">
        <v>1393.0381244474436</v>
      </c>
      <c r="Y202" s="459">
        <v>1481.7682517963594</v>
      </c>
      <c r="Z202" s="459">
        <v>1853.8843609643134</v>
      </c>
      <c r="AA202" s="459">
        <v>2126.2128462034316</v>
      </c>
      <c r="AB202" s="459">
        <v>2414.7173386387876</v>
      </c>
      <c r="AC202" s="459">
        <v>2949.4469971310127</v>
      </c>
      <c r="AD202" s="459">
        <v>4082.7719705263321</v>
      </c>
      <c r="AE202" s="459">
        <v>3658.8681122623229</v>
      </c>
      <c r="AF202" s="459">
        <v>1536.2189340366481</v>
      </c>
      <c r="AG202" s="459">
        <v>349.03566352307149</v>
      </c>
      <c r="AH202" s="459">
        <v>163.83239950048687</v>
      </c>
      <c r="AI202" s="459">
        <v>110.51826994484387</v>
      </c>
      <c r="AJ202" s="459">
        <v>81.356733631351972</v>
      </c>
      <c r="AK202" s="459">
        <v>59.241065852707941</v>
      </c>
      <c r="AL202" s="459">
        <v>45.171626266426578</v>
      </c>
      <c r="AM202" s="459">
        <v>34.120107905260866</v>
      </c>
      <c r="AN202" s="459">
        <v>30.102209640499385</v>
      </c>
      <c r="AO202" s="459">
        <v>25.080601549217004</v>
      </c>
      <c r="AP202" s="459">
        <v>19.056026783849234</v>
      </c>
      <c r="AQ202" s="459">
        <v>15.040675804218308</v>
      </c>
      <c r="AR202" s="459">
        <v>13.03338714150617</v>
      </c>
      <c r="AS202" s="459">
        <v>13.03338714150617</v>
      </c>
      <c r="AT202" s="459">
        <v>12.029855959070284</v>
      </c>
      <c r="AU202" s="459">
        <v>10.023052380778998</v>
      </c>
      <c r="AV202" s="459">
        <v>9.0197967621976929</v>
      </c>
      <c r="AW202" s="459">
        <v>0</v>
      </c>
      <c r="AX202" s="459">
        <v>0</v>
      </c>
      <c r="AY202" s="459">
        <v>0</v>
      </c>
      <c r="AZ202" s="459">
        <v>0</v>
      </c>
      <c r="BA202" s="459">
        <v>0</v>
      </c>
      <c r="BB202" s="459">
        <v>0</v>
      </c>
      <c r="BC202" s="459">
        <v>0</v>
      </c>
      <c r="BD202" s="459">
        <v>0</v>
      </c>
      <c r="BE202" s="459">
        <v>0</v>
      </c>
      <c r="BF202" s="459">
        <v>0</v>
      </c>
      <c r="BG202" s="459">
        <v>0</v>
      </c>
      <c r="BH202" s="459">
        <v>0</v>
      </c>
      <c r="BI202" s="459">
        <v>0</v>
      </c>
      <c r="BJ202" s="459">
        <v>0</v>
      </c>
      <c r="BK202" s="459">
        <v>0</v>
      </c>
      <c r="BL202" s="459">
        <v>0</v>
      </c>
      <c r="BM202" s="459">
        <v>0</v>
      </c>
      <c r="BN202" s="459">
        <v>0</v>
      </c>
      <c r="BO202" s="459">
        <v>0</v>
      </c>
      <c r="BP202" s="459">
        <v>0</v>
      </c>
      <c r="BQ202" s="459">
        <v>0</v>
      </c>
      <c r="BR202" s="459">
        <v>0</v>
      </c>
      <c r="BS202" s="459">
        <v>0</v>
      </c>
      <c r="BT202" s="459">
        <v>0</v>
      </c>
      <c r="BU202" s="459">
        <v>0</v>
      </c>
      <c r="BV202" s="459">
        <v>0</v>
      </c>
    </row>
    <row r="203" spans="1:74">
      <c r="A203" s="256">
        <v>85</v>
      </c>
      <c r="B203" s="459">
        <v>978.70978688561252</v>
      </c>
      <c r="C203" s="459">
        <v>953.51236434235159</v>
      </c>
      <c r="D203" s="459">
        <v>987.78101853697399</v>
      </c>
      <c r="E203" s="459">
        <v>1008.9475480673809</v>
      </c>
      <c r="F203" s="459">
        <v>1040.1941855580774</v>
      </c>
      <c r="G203" s="459">
        <v>1035.15434114499</v>
      </c>
      <c r="H203" s="459">
        <v>1084.545855328405</v>
      </c>
      <c r="I203" s="459">
        <v>1087.5698996509766</v>
      </c>
      <c r="J203" s="459">
        <v>1174.2626542209405</v>
      </c>
      <c r="K203" s="459">
        <v>1210.5545715773555</v>
      </c>
      <c r="L203" s="459">
        <v>1248.8638853173522</v>
      </c>
      <c r="M203" s="459">
        <v>1226.6846634991973</v>
      </c>
      <c r="N203" s="459">
        <v>1289.1907465801335</v>
      </c>
      <c r="O203" s="459">
        <v>1309.3546523168495</v>
      </c>
      <c r="P203" s="459">
        <v>1386.9885446930134</v>
      </c>
      <c r="Q203" s="459">
        <v>1514.0350860625763</v>
      </c>
      <c r="R203" s="459">
        <v>1579.579193170011</v>
      </c>
      <c r="S203" s="459">
        <v>1841.7817597850521</v>
      </c>
      <c r="T203" s="459">
        <v>1770.1763462862782</v>
      </c>
      <c r="U203" s="459">
        <v>1380.9389912984341</v>
      </c>
      <c r="V203" s="459">
        <v>1240.7986678470982</v>
      </c>
      <c r="W203" s="459">
        <v>1360.7740051805092</v>
      </c>
      <c r="X203" s="459">
        <v>1416.2284223220859</v>
      </c>
      <c r="Y203" s="459">
        <v>1518.0684889529637</v>
      </c>
      <c r="Z203" s="459">
        <v>1825.6450818896419</v>
      </c>
      <c r="AA203" s="459">
        <v>2119.1520174484262</v>
      </c>
      <c r="AB203" s="459">
        <v>2170.5957316541662</v>
      </c>
      <c r="AC203" s="459">
        <v>2542.8407805517922</v>
      </c>
      <c r="AD203" s="459">
        <v>3735.5710455974713</v>
      </c>
      <c r="AE203" s="459">
        <v>3253.177533320249</v>
      </c>
      <c r="AF203" s="459">
        <v>1247.85573028107</v>
      </c>
      <c r="AG203" s="459">
        <v>392.33375205940774</v>
      </c>
      <c r="AH203" s="459">
        <v>184.96205452537305</v>
      </c>
      <c r="AI203" s="459">
        <v>109.51255827368547</v>
      </c>
      <c r="AJ203" s="459">
        <v>78.340564620239888</v>
      </c>
      <c r="AK203" s="459">
        <v>60.246164270520133</v>
      </c>
      <c r="AL203" s="459">
        <v>46.176455080303917</v>
      </c>
      <c r="AM203" s="459">
        <v>35.124658653290489</v>
      </c>
      <c r="AN203" s="459">
        <v>29.097816174642574</v>
      </c>
      <c r="AO203" s="459">
        <v>24.076394620737908</v>
      </c>
      <c r="AP203" s="459">
        <v>19.056026783849234</v>
      </c>
      <c r="AQ203" s="459">
        <v>15.040675804218308</v>
      </c>
      <c r="AR203" s="459">
        <v>13.03338714150617</v>
      </c>
      <c r="AS203" s="459">
        <v>13.03338714150617</v>
      </c>
      <c r="AT203" s="459">
        <v>12.029855959070284</v>
      </c>
      <c r="AU203" s="459">
        <v>9.0197967621976929</v>
      </c>
      <c r="AV203" s="459">
        <v>9.0197967621976929</v>
      </c>
      <c r="AW203" s="459">
        <v>0</v>
      </c>
      <c r="AX203" s="459">
        <v>0</v>
      </c>
      <c r="AY203" s="459">
        <v>0</v>
      </c>
      <c r="AZ203" s="459">
        <v>0</v>
      </c>
      <c r="BA203" s="459">
        <v>0</v>
      </c>
      <c r="BB203" s="459">
        <v>0</v>
      </c>
      <c r="BC203" s="459">
        <v>0</v>
      </c>
      <c r="BD203" s="459">
        <v>0</v>
      </c>
      <c r="BE203" s="459">
        <v>0</v>
      </c>
      <c r="BF203" s="459">
        <v>0</v>
      </c>
      <c r="BG203" s="459">
        <v>0</v>
      </c>
      <c r="BH203" s="459">
        <v>0</v>
      </c>
      <c r="BI203" s="459">
        <v>0</v>
      </c>
      <c r="BJ203" s="459">
        <v>0</v>
      </c>
      <c r="BK203" s="459">
        <v>0</v>
      </c>
      <c r="BL203" s="459">
        <v>0</v>
      </c>
      <c r="BM203" s="459">
        <v>0</v>
      </c>
      <c r="BN203" s="459">
        <v>0</v>
      </c>
      <c r="BO203" s="459">
        <v>0</v>
      </c>
      <c r="BP203" s="459">
        <v>0</v>
      </c>
      <c r="BQ203" s="459">
        <v>0</v>
      </c>
      <c r="BR203" s="459">
        <v>0</v>
      </c>
      <c r="BS203" s="459">
        <v>0</v>
      </c>
      <c r="BT203" s="459">
        <v>0</v>
      </c>
      <c r="BU203" s="459">
        <v>0</v>
      </c>
      <c r="BV203" s="459">
        <v>0</v>
      </c>
    </row>
    <row r="204" spans="1:74">
      <c r="A204" s="256">
        <v>87.5</v>
      </c>
      <c r="B204" s="459">
        <v>978.70978688561252</v>
      </c>
      <c r="C204" s="459">
        <v>946.45720448724194</v>
      </c>
      <c r="D204" s="459">
        <v>980.72560891008311</v>
      </c>
      <c r="E204" s="459">
        <v>1004.9157936679831</v>
      </c>
      <c r="F204" s="459">
        <v>1028.0986001751089</v>
      </c>
      <c r="G204" s="459">
        <v>1021.0429075797676</v>
      </c>
      <c r="H204" s="459">
        <v>1055.3138646951068</v>
      </c>
      <c r="I204" s="459">
        <v>1057.3298383323311</v>
      </c>
      <c r="J204" s="459">
        <v>1120.8349365574829</v>
      </c>
      <c r="K204" s="459">
        <v>1174.2626542209405</v>
      </c>
      <c r="L204" s="459">
        <v>1236.7660787301068</v>
      </c>
      <c r="M204" s="459">
        <v>1182.3274291099117</v>
      </c>
      <c r="N204" s="459">
        <v>1188.3760463622414</v>
      </c>
      <c r="O204" s="459">
        <v>1157.1251917810205</v>
      </c>
      <c r="P204" s="459">
        <v>1339.6010911273706</v>
      </c>
      <c r="Q204" s="459">
        <v>1484.7932379245299</v>
      </c>
      <c r="R204" s="459">
        <v>1571.5120771908057</v>
      </c>
      <c r="S204" s="459">
        <v>1710.6754529653192</v>
      </c>
      <c r="T204" s="459">
        <v>1660.2525829509932</v>
      </c>
      <c r="U204" s="459">
        <v>1315.4038847488816</v>
      </c>
      <c r="V204" s="459">
        <v>1261.9699745374417</v>
      </c>
      <c r="W204" s="459">
        <v>1385.9802839602717</v>
      </c>
      <c r="X204" s="459">
        <v>1492.8598976651629</v>
      </c>
      <c r="Y204" s="459">
        <v>1584.6211615713846</v>
      </c>
      <c r="Z204" s="459">
        <v>1849.850151775712</v>
      </c>
      <c r="AA204" s="459">
        <v>1964.8284863809231</v>
      </c>
      <c r="AB204" s="459">
        <v>2054.5969685690998</v>
      </c>
      <c r="AC204" s="459">
        <v>2092.9262884626178</v>
      </c>
      <c r="AD204" s="459">
        <v>3282.4421486551114</v>
      </c>
      <c r="AE204" s="459">
        <v>2978.7087605553952</v>
      </c>
      <c r="AF204" s="459">
        <v>1264.9944760272024</v>
      </c>
      <c r="AG204" s="459">
        <v>394.34773714190084</v>
      </c>
      <c r="AH204" s="459">
        <v>183.95582347890559</v>
      </c>
      <c r="AI204" s="459">
        <v>108.50685582932681</v>
      </c>
      <c r="AJ204" s="459">
        <v>77.335200513321496</v>
      </c>
      <c r="AK204" s="459">
        <v>59.241065852707941</v>
      </c>
      <c r="AL204" s="459">
        <v>46.176455080303917</v>
      </c>
      <c r="AM204" s="459">
        <v>36.12923810708449</v>
      </c>
      <c r="AN204" s="459">
        <v>27.089134400918912</v>
      </c>
      <c r="AO204" s="459">
        <v>25.080601549217004</v>
      </c>
      <c r="AP204" s="459">
        <v>20.060004479273225</v>
      </c>
      <c r="AQ204" s="459">
        <v>15.040675804218308</v>
      </c>
      <c r="AR204" s="459">
        <v>14.036995597894803</v>
      </c>
      <c r="AS204" s="459">
        <v>12.029855959070284</v>
      </c>
      <c r="AT204" s="459">
        <v>12.029855959070284</v>
      </c>
      <c r="AU204" s="459">
        <v>11.02640849775289</v>
      </c>
      <c r="AV204" s="459">
        <v>9.0197967621976929</v>
      </c>
      <c r="AW204" s="459">
        <v>0</v>
      </c>
      <c r="AX204" s="459">
        <v>0</v>
      </c>
      <c r="AY204" s="459">
        <v>0</v>
      </c>
      <c r="AZ204" s="459">
        <v>0</v>
      </c>
      <c r="BA204" s="459">
        <v>0</v>
      </c>
      <c r="BB204" s="459">
        <v>0</v>
      </c>
      <c r="BC204" s="459">
        <v>0</v>
      </c>
      <c r="BD204" s="459">
        <v>0</v>
      </c>
      <c r="BE204" s="459">
        <v>0</v>
      </c>
      <c r="BF204" s="459">
        <v>0</v>
      </c>
      <c r="BG204" s="459">
        <v>0</v>
      </c>
      <c r="BH204" s="459">
        <v>0</v>
      </c>
      <c r="BI204" s="459">
        <v>0</v>
      </c>
      <c r="BJ204" s="459">
        <v>0</v>
      </c>
      <c r="BK204" s="459">
        <v>0</v>
      </c>
      <c r="BL204" s="459">
        <v>0</v>
      </c>
      <c r="BM204" s="459">
        <v>0</v>
      </c>
      <c r="BN204" s="459">
        <v>0</v>
      </c>
      <c r="BO204" s="459">
        <v>0</v>
      </c>
      <c r="BP204" s="459">
        <v>0</v>
      </c>
      <c r="BQ204" s="459">
        <v>0</v>
      </c>
      <c r="BR204" s="459">
        <v>0</v>
      </c>
      <c r="BS204" s="459">
        <v>0</v>
      </c>
      <c r="BT204" s="459">
        <v>0</v>
      </c>
      <c r="BU204" s="459">
        <v>0</v>
      </c>
      <c r="BV204" s="459">
        <v>0</v>
      </c>
    </row>
    <row r="205" spans="1:74">
      <c r="A205" s="256">
        <v>90</v>
      </c>
      <c r="B205" s="459">
        <v>978.70978688561252</v>
      </c>
      <c r="C205" s="459">
        <v>942.42570813372254</v>
      </c>
      <c r="D205" s="459">
        <v>980.72560891008311</v>
      </c>
      <c r="E205" s="459">
        <v>1001.8919884694633</v>
      </c>
      <c r="F205" s="459">
        <v>1014.9952098244208</v>
      </c>
      <c r="G205" s="459">
        <v>1012.9793185616809</v>
      </c>
      <c r="H205" s="459">
        <v>1034.1463752001064</v>
      </c>
      <c r="I205" s="459">
        <v>1032.1304462556957</v>
      </c>
      <c r="J205" s="459">
        <v>1080.5138093389564</v>
      </c>
      <c r="K205" s="459">
        <v>1111.7625547001749</v>
      </c>
      <c r="L205" s="459">
        <v>1204.5058423091175</v>
      </c>
      <c r="M205" s="459">
        <v>1143.0121776447149</v>
      </c>
      <c r="N205" s="459">
        <v>1130.9154468603931</v>
      </c>
      <c r="O205" s="459">
        <v>1078.4977919773303</v>
      </c>
      <c r="P205" s="459">
        <v>1200.4733729791378</v>
      </c>
      <c r="Q205" s="459">
        <v>1423.2864146530021</v>
      </c>
      <c r="R205" s="459">
        <v>1525.1269697549496</v>
      </c>
      <c r="S205" s="459">
        <v>1624.9574815204433</v>
      </c>
      <c r="T205" s="459">
        <v>1495.8849063069583</v>
      </c>
      <c r="U205" s="459">
        <v>1238.7823716493383</v>
      </c>
      <c r="V205" s="459">
        <v>1321.4531449723431</v>
      </c>
      <c r="W205" s="459">
        <v>1498.9099210598927</v>
      </c>
      <c r="X205" s="459">
        <v>1596.7219510268928</v>
      </c>
      <c r="Y205" s="459">
        <v>1718.7432511089901</v>
      </c>
      <c r="Z205" s="459">
        <v>1864.9784813963506</v>
      </c>
      <c r="AA205" s="459">
        <v>1913.389955210263</v>
      </c>
      <c r="AB205" s="459">
        <v>1877.0812334106956</v>
      </c>
      <c r="AC205" s="459">
        <v>1753.031813170915</v>
      </c>
      <c r="AD205" s="459">
        <v>2810.2053885076148</v>
      </c>
      <c r="AE205" s="459">
        <v>2739.5782010403482</v>
      </c>
      <c r="AF205" s="459">
        <v>1262.9781408969488</v>
      </c>
      <c r="AG205" s="459">
        <v>392.33375205940774</v>
      </c>
      <c r="AH205" s="459">
        <v>157.79584087948061</v>
      </c>
      <c r="AI205" s="459">
        <v>107.50116269711758</v>
      </c>
      <c r="AJ205" s="459">
        <v>78.340564620239888</v>
      </c>
      <c r="AK205" s="459">
        <v>60.246164270520133</v>
      </c>
      <c r="AL205" s="459">
        <v>50.19598424777044</v>
      </c>
      <c r="AM205" s="459">
        <v>34.120107905260866</v>
      </c>
      <c r="AN205" s="459">
        <v>27.089134400918912</v>
      </c>
      <c r="AO205" s="459">
        <v>24.076394620737908</v>
      </c>
      <c r="AP205" s="459">
        <v>20.060004479273225</v>
      </c>
      <c r="AQ205" s="459">
        <v>17.048232921663399</v>
      </c>
      <c r="AR205" s="459">
        <v>14.036995597894803</v>
      </c>
      <c r="AS205" s="459">
        <v>12.029855959070284</v>
      </c>
      <c r="AT205" s="459">
        <v>11.02640849775289</v>
      </c>
      <c r="AU205" s="459">
        <v>10.023052380778998</v>
      </c>
      <c r="AV205" s="459">
        <v>9.0197967621976929</v>
      </c>
      <c r="AW205" s="459">
        <v>0</v>
      </c>
      <c r="AX205" s="459">
        <v>0</v>
      </c>
      <c r="AY205" s="459">
        <v>0</v>
      </c>
      <c r="AZ205" s="459">
        <v>0</v>
      </c>
      <c r="BA205" s="459">
        <v>0</v>
      </c>
      <c r="BB205" s="459">
        <v>0</v>
      </c>
      <c r="BC205" s="459">
        <v>0</v>
      </c>
      <c r="BD205" s="459">
        <v>0</v>
      </c>
      <c r="BE205" s="459">
        <v>0</v>
      </c>
      <c r="BF205" s="459">
        <v>0</v>
      </c>
      <c r="BG205" s="459">
        <v>0</v>
      </c>
      <c r="BH205" s="459">
        <v>0</v>
      </c>
      <c r="BI205" s="459">
        <v>0</v>
      </c>
      <c r="BJ205" s="459">
        <v>0</v>
      </c>
      <c r="BK205" s="459">
        <v>0</v>
      </c>
      <c r="BL205" s="459">
        <v>0</v>
      </c>
      <c r="BM205" s="459">
        <v>0</v>
      </c>
      <c r="BN205" s="459">
        <v>0</v>
      </c>
      <c r="BO205" s="459">
        <v>0</v>
      </c>
      <c r="BP205" s="459">
        <v>0</v>
      </c>
      <c r="BQ205" s="459">
        <v>0</v>
      </c>
      <c r="BR205" s="459">
        <v>0</v>
      </c>
      <c r="BS205" s="459">
        <v>0</v>
      </c>
      <c r="BT205" s="459">
        <v>0</v>
      </c>
      <c r="BU205" s="459">
        <v>0</v>
      </c>
      <c r="BV205" s="459">
        <v>0</v>
      </c>
    </row>
    <row r="206" spans="1:74">
      <c r="A206" s="256">
        <v>92.5</v>
      </c>
      <c r="B206" s="459">
        <v>978.70978688561252</v>
      </c>
      <c r="C206" s="459">
        <v>952.50448116116092</v>
      </c>
      <c r="D206" s="459">
        <v>988.78893831612163</v>
      </c>
      <c r="E206" s="459">
        <v>1006.9316688518034</v>
      </c>
      <c r="F206" s="459">
        <v>1011.9713744327134</v>
      </c>
      <c r="G206" s="459">
        <v>1021.0429075797676</v>
      </c>
      <c r="H206" s="459">
        <v>1035.15434114499</v>
      </c>
      <c r="I206" s="459">
        <v>1032.1304462556957</v>
      </c>
      <c r="J206" s="459">
        <v>1059.3458158095118</v>
      </c>
      <c r="K206" s="459">
        <v>1077.4897847078546</v>
      </c>
      <c r="L206" s="459">
        <v>1162.1655957563262</v>
      </c>
      <c r="M206" s="459">
        <v>1116.8027577507125</v>
      </c>
      <c r="N206" s="459">
        <v>1102.6902468030191</v>
      </c>
      <c r="O206" s="459">
        <v>1088.5779162930164</v>
      </c>
      <c r="P206" s="459">
        <v>1133.939617491865</v>
      </c>
      <c r="Q206" s="459">
        <v>1250.8801978283477</v>
      </c>
      <c r="R206" s="459">
        <v>1473.7016523162054</v>
      </c>
      <c r="S206" s="459">
        <v>1540.2523954607502</v>
      </c>
      <c r="T206" s="459">
        <v>1362.7904904313311</v>
      </c>
      <c r="U206" s="459">
        <v>1226.6846634991973</v>
      </c>
      <c r="V206" s="459">
        <v>1384.9720239602775</v>
      </c>
      <c r="W206" s="459">
        <v>1658.2356996661829</v>
      </c>
      <c r="X206" s="459">
        <v>1840.7732132658066</v>
      </c>
      <c r="Y206" s="459">
        <v>1916.4157132785863</v>
      </c>
      <c r="Z206" s="459">
        <v>1932.5531700624222</v>
      </c>
      <c r="AA206" s="459">
        <v>1810.5170757472663</v>
      </c>
      <c r="AB206" s="459">
        <v>1516.0517861677681</v>
      </c>
      <c r="AC206" s="459">
        <v>1119.8268904951999</v>
      </c>
      <c r="AD206" s="459">
        <v>1480.7599244572896</v>
      </c>
      <c r="AE206" s="459">
        <v>2084.8568992479281</v>
      </c>
      <c r="AF206" s="459">
        <v>1288.1825595230227</v>
      </c>
      <c r="AG206" s="459">
        <v>362.12524602494449</v>
      </c>
      <c r="AH206" s="459">
        <v>148.74143843620294</v>
      </c>
      <c r="AI206" s="459">
        <v>107.50116269711758</v>
      </c>
      <c r="AJ206" s="459">
        <v>81.356733631351972</v>
      </c>
      <c r="AK206" s="459">
        <v>62.256411089425562</v>
      </c>
      <c r="AL206" s="459">
        <v>54.215835334169334</v>
      </c>
      <c r="AM206" s="459">
        <v>38.138479987815508</v>
      </c>
      <c r="AN206" s="459">
        <v>27.089134400918912</v>
      </c>
      <c r="AO206" s="459">
        <v>25.080601549217004</v>
      </c>
      <c r="AP206" s="459">
        <v>21.064032395764698</v>
      </c>
      <c r="AQ206" s="459">
        <v>17.048232921663399</v>
      </c>
      <c r="AR206" s="459">
        <v>14.036995597894803</v>
      </c>
      <c r="AS206" s="459">
        <v>13.03338714150617</v>
      </c>
      <c r="AT206" s="459">
        <v>12.029855959070284</v>
      </c>
      <c r="AU206" s="459">
        <v>12.029855959070284</v>
      </c>
      <c r="AV206" s="459">
        <v>9.0197967621976929</v>
      </c>
      <c r="AW206" s="459">
        <v>0</v>
      </c>
      <c r="AX206" s="459">
        <v>0</v>
      </c>
      <c r="AY206" s="459">
        <v>0</v>
      </c>
      <c r="AZ206" s="459">
        <v>0</v>
      </c>
      <c r="BA206" s="459">
        <v>0</v>
      </c>
      <c r="BB206" s="459">
        <v>0</v>
      </c>
      <c r="BC206" s="459">
        <v>0</v>
      </c>
      <c r="BD206" s="459">
        <v>0</v>
      </c>
      <c r="BE206" s="459">
        <v>0</v>
      </c>
      <c r="BF206" s="459">
        <v>0</v>
      </c>
      <c r="BG206" s="459">
        <v>0</v>
      </c>
      <c r="BH206" s="459">
        <v>0</v>
      </c>
      <c r="BI206" s="459">
        <v>0</v>
      </c>
      <c r="BJ206" s="459">
        <v>0</v>
      </c>
      <c r="BK206" s="459">
        <v>0</v>
      </c>
      <c r="BL206" s="459">
        <v>0</v>
      </c>
      <c r="BM206" s="459">
        <v>0</v>
      </c>
      <c r="BN206" s="459">
        <v>0</v>
      </c>
      <c r="BO206" s="459">
        <v>0</v>
      </c>
      <c r="BP206" s="459">
        <v>0</v>
      </c>
      <c r="BQ206" s="459">
        <v>0</v>
      </c>
      <c r="BR206" s="459">
        <v>0</v>
      </c>
      <c r="BS206" s="459">
        <v>0</v>
      </c>
      <c r="BT206" s="459">
        <v>0</v>
      </c>
      <c r="BU206" s="459">
        <v>0</v>
      </c>
      <c r="BV206" s="459">
        <v>0</v>
      </c>
    </row>
    <row r="207" spans="1:74">
      <c r="A207" s="256">
        <v>95</v>
      </c>
      <c r="B207" s="459">
        <v>978.70978688561252</v>
      </c>
      <c r="C207" s="459">
        <v>947.465081258998</v>
      </c>
      <c r="D207" s="459">
        <v>979.71769737990815</v>
      </c>
      <c r="E207" s="459">
        <v>993.82855258696566</v>
      </c>
      <c r="F207" s="459">
        <v>993.82855258696566</v>
      </c>
      <c r="G207" s="459">
        <v>1018.0190542156654</v>
      </c>
      <c r="H207" s="459">
        <v>1024.0667698902078</v>
      </c>
      <c r="I207" s="459">
        <v>1012.9793185616809</v>
      </c>
      <c r="J207" s="459">
        <v>1026.0826830543308</v>
      </c>
      <c r="K207" s="459">
        <v>1045.2340543655314</v>
      </c>
      <c r="L207" s="459">
        <v>1083.5378424249502</v>
      </c>
      <c r="M207" s="459">
        <v>1038.1782448589063</v>
      </c>
      <c r="N207" s="459">
        <v>1056.3218510332676</v>
      </c>
      <c r="O207" s="459">
        <v>1094.6260356973835</v>
      </c>
      <c r="P207" s="459">
        <v>1157.1251917810205</v>
      </c>
      <c r="Q207" s="459">
        <v>1146.0363803775579</v>
      </c>
      <c r="R207" s="459">
        <v>1323.4695712007247</v>
      </c>
      <c r="S207" s="459">
        <v>1420.2615565053034</v>
      </c>
      <c r="T207" s="459">
        <v>1289.1907465801335</v>
      </c>
      <c r="U207" s="459">
        <v>1290.1989344248907</v>
      </c>
      <c r="V207" s="459">
        <v>1581.5959786041019</v>
      </c>
      <c r="W207" s="459">
        <v>1933.5617655928907</v>
      </c>
      <c r="X207" s="459">
        <v>2064.6835629810971</v>
      </c>
      <c r="Y207" s="459">
        <v>1969.8715526225826</v>
      </c>
      <c r="Z207" s="459">
        <v>1834.7219457534077</v>
      </c>
      <c r="AA207" s="459">
        <v>1693.5315083418986</v>
      </c>
      <c r="AB207" s="459">
        <v>1350.6916237926162</v>
      </c>
      <c r="AC207" s="459">
        <v>748.93565793445475</v>
      </c>
      <c r="AD207" s="459">
        <v>961.57546801245155</v>
      </c>
      <c r="AE207" s="459">
        <v>1758.0743055956771</v>
      </c>
      <c r="AF207" s="459">
        <v>1035.15434114499</v>
      </c>
      <c r="AG207" s="459">
        <v>264.46956703503446</v>
      </c>
      <c r="AH207" s="459">
        <v>145.72342504642882</v>
      </c>
      <c r="AI207" s="459">
        <v>107.50116269711758</v>
      </c>
      <c r="AJ207" s="459">
        <v>84.37301438003783</v>
      </c>
      <c r="AK207" s="459">
        <v>68.287532720608553</v>
      </c>
      <c r="AL207" s="459">
        <v>65.271902290436884</v>
      </c>
      <c r="AM207" s="459">
        <v>42.157275863478645</v>
      </c>
      <c r="AN207" s="459">
        <v>29.097816174642574</v>
      </c>
      <c r="AO207" s="459">
        <v>25.080601549217004</v>
      </c>
      <c r="AP207" s="459">
        <v>21.064032395764698</v>
      </c>
      <c r="AQ207" s="459">
        <v>19.056026783849234</v>
      </c>
      <c r="AR207" s="459">
        <v>16.044422974417238</v>
      </c>
      <c r="AS207" s="459">
        <v>14.036995597894803</v>
      </c>
      <c r="AT207" s="459">
        <v>12.029855959070284</v>
      </c>
      <c r="AU207" s="459">
        <v>12.029855959070284</v>
      </c>
      <c r="AV207" s="459">
        <v>10.023052380778998</v>
      </c>
      <c r="AW207" s="459">
        <v>0</v>
      </c>
      <c r="AX207" s="459">
        <v>0</v>
      </c>
      <c r="AY207" s="459">
        <v>0</v>
      </c>
      <c r="AZ207" s="459">
        <v>0</v>
      </c>
      <c r="BA207" s="459">
        <v>0</v>
      </c>
      <c r="BB207" s="459">
        <v>0</v>
      </c>
      <c r="BC207" s="459">
        <v>0</v>
      </c>
      <c r="BD207" s="459">
        <v>0</v>
      </c>
      <c r="BE207" s="459">
        <v>0</v>
      </c>
      <c r="BF207" s="459">
        <v>0</v>
      </c>
      <c r="BG207" s="459">
        <v>0</v>
      </c>
      <c r="BH207" s="459">
        <v>0</v>
      </c>
      <c r="BI207" s="459">
        <v>0</v>
      </c>
      <c r="BJ207" s="459">
        <v>0</v>
      </c>
      <c r="BK207" s="459">
        <v>0</v>
      </c>
      <c r="BL207" s="459">
        <v>0</v>
      </c>
      <c r="BM207" s="459">
        <v>0</v>
      </c>
      <c r="BN207" s="459">
        <v>0</v>
      </c>
      <c r="BO207" s="459">
        <v>0</v>
      </c>
      <c r="BP207" s="459">
        <v>0</v>
      </c>
      <c r="BQ207" s="459">
        <v>0</v>
      </c>
      <c r="BR207" s="459">
        <v>0</v>
      </c>
      <c r="BS207" s="459">
        <v>0</v>
      </c>
      <c r="BT207" s="459">
        <v>0</v>
      </c>
      <c r="BU207" s="459">
        <v>0</v>
      </c>
      <c r="BV207" s="459">
        <v>0</v>
      </c>
    </row>
    <row r="208" spans="1:74">
      <c r="A208" s="256">
        <v>97.5</v>
      </c>
      <c r="B208" s="459">
        <v>978.70978688561252</v>
      </c>
      <c r="C208" s="459">
        <v>944.44145416149502</v>
      </c>
      <c r="D208" s="459">
        <v>969.63863922794894</v>
      </c>
      <c r="E208" s="459">
        <v>985.76518206204776</v>
      </c>
      <c r="F208" s="459">
        <v>983.74934970527374</v>
      </c>
      <c r="G208" s="459">
        <v>1013.9872636925819</v>
      </c>
      <c r="H208" s="459">
        <v>1013.9872636925819</v>
      </c>
      <c r="I208" s="459">
        <v>996.85233341219282</v>
      </c>
      <c r="J208" s="459">
        <v>1001.8919884694633</v>
      </c>
      <c r="K208" s="459">
        <v>1009.955489184565</v>
      </c>
      <c r="L208" s="459">
        <v>1017.011105086951</v>
      </c>
      <c r="M208" s="459">
        <v>976.6939690089232</v>
      </c>
      <c r="N208" s="459">
        <v>1011.9713744327134</v>
      </c>
      <c r="O208" s="459">
        <v>1042.2101301603341</v>
      </c>
      <c r="P208" s="459">
        <v>1081.5218194293543</v>
      </c>
      <c r="Q208" s="459">
        <v>1133.939617491865</v>
      </c>
      <c r="R208" s="459">
        <v>1241.8068171737657</v>
      </c>
      <c r="S208" s="459">
        <v>1281.1252722291497</v>
      </c>
      <c r="T208" s="459">
        <v>1234.7497890947386</v>
      </c>
      <c r="U208" s="459">
        <v>1405.1373625798565</v>
      </c>
      <c r="V208" s="459">
        <v>1756.0573068896419</v>
      </c>
      <c r="W208" s="459">
        <v>2093.9349643022947</v>
      </c>
      <c r="X208" s="459">
        <v>2122.1780840415504</v>
      </c>
      <c r="Y208" s="459">
        <v>1868.0041620639367</v>
      </c>
      <c r="Z208" s="459">
        <v>1654.2019404514808</v>
      </c>
      <c r="AA208" s="459">
        <v>1583.6127666073498</v>
      </c>
      <c r="AB208" s="459">
        <v>1287.1743732541738</v>
      </c>
      <c r="AC208" s="459">
        <v>605.86531128107947</v>
      </c>
      <c r="AD208" s="459">
        <v>519.23307765386471</v>
      </c>
      <c r="AE208" s="459">
        <v>494.05189976489993</v>
      </c>
      <c r="AF208" s="459">
        <v>310.77669077501207</v>
      </c>
      <c r="AG208" s="459">
        <v>188.98703310439885</v>
      </c>
      <c r="AH208" s="459">
        <v>135.66383892015347</v>
      </c>
      <c r="AI208" s="459">
        <v>107.50116269711758</v>
      </c>
      <c r="AJ208" s="459">
        <v>93.422488515161888</v>
      </c>
      <c r="AK208" s="459">
        <v>78.340564620239888</v>
      </c>
      <c r="AL208" s="459">
        <v>68.287532720608553</v>
      </c>
      <c r="AM208" s="459">
        <v>42.157275863478645</v>
      </c>
      <c r="AN208" s="459">
        <v>29.097816174642574</v>
      </c>
      <c r="AO208" s="459">
        <v>27.089134400918912</v>
      </c>
      <c r="AP208" s="459">
        <v>24.076394620737908</v>
      </c>
      <c r="AQ208" s="459">
        <v>21.064032395764698</v>
      </c>
      <c r="AR208" s="459">
        <v>17.048232921663399</v>
      </c>
      <c r="AS208" s="459">
        <v>15.040675804218308</v>
      </c>
      <c r="AT208" s="459">
        <v>11.02640849775289</v>
      </c>
      <c r="AU208" s="459">
        <v>12.029855959070284</v>
      </c>
      <c r="AV208" s="459">
        <v>11.02640849775289</v>
      </c>
      <c r="AW208" s="459">
        <v>0</v>
      </c>
      <c r="AX208" s="459">
        <v>0</v>
      </c>
      <c r="AY208" s="459">
        <v>0</v>
      </c>
      <c r="AZ208" s="459">
        <v>0</v>
      </c>
      <c r="BA208" s="459">
        <v>0</v>
      </c>
      <c r="BB208" s="459">
        <v>0</v>
      </c>
      <c r="BC208" s="459">
        <v>0</v>
      </c>
      <c r="BD208" s="459">
        <v>0</v>
      </c>
      <c r="BE208" s="459">
        <v>0</v>
      </c>
      <c r="BF208" s="459">
        <v>0</v>
      </c>
      <c r="BG208" s="459">
        <v>0</v>
      </c>
      <c r="BH208" s="459">
        <v>0</v>
      </c>
      <c r="BI208" s="459">
        <v>0</v>
      </c>
      <c r="BJ208" s="459">
        <v>0</v>
      </c>
      <c r="BK208" s="459">
        <v>0</v>
      </c>
      <c r="BL208" s="459">
        <v>0</v>
      </c>
      <c r="BM208" s="459">
        <v>0</v>
      </c>
      <c r="BN208" s="459">
        <v>0</v>
      </c>
      <c r="BO208" s="459">
        <v>0</v>
      </c>
      <c r="BP208" s="459">
        <v>0</v>
      </c>
      <c r="BQ208" s="459">
        <v>0</v>
      </c>
      <c r="BR208" s="459">
        <v>0</v>
      </c>
      <c r="BS208" s="459">
        <v>0</v>
      </c>
      <c r="BT208" s="459">
        <v>0</v>
      </c>
      <c r="BU208" s="459">
        <v>0</v>
      </c>
      <c r="BV208" s="459">
        <v>0</v>
      </c>
    </row>
    <row r="209" spans="1:74">
      <c r="A209" s="256">
        <v>100</v>
      </c>
      <c r="B209" s="459">
        <v>978.70978688561252</v>
      </c>
      <c r="C209" s="459">
        <v>938.39422900883744</v>
      </c>
      <c r="D209" s="459">
        <v>958.55179619027911</v>
      </c>
      <c r="E209" s="459">
        <v>979.71769737990815</v>
      </c>
      <c r="F209" s="459">
        <v>972.66234573309464</v>
      </c>
      <c r="G209" s="459">
        <v>1006.9316688518034</v>
      </c>
      <c r="H209" s="459">
        <v>1002.8999225239919</v>
      </c>
      <c r="I209" s="459">
        <v>983.74934970527374</v>
      </c>
      <c r="J209" s="459">
        <v>980.72560891008311</v>
      </c>
      <c r="K209" s="459">
        <v>992.82062768624883</v>
      </c>
      <c r="L209" s="459">
        <v>974.67815528855704</v>
      </c>
      <c r="M209" s="459">
        <v>954.52024858783284</v>
      </c>
      <c r="N209" s="459">
        <v>965.60704521228104</v>
      </c>
      <c r="O209" s="459">
        <v>986.77309978526648</v>
      </c>
      <c r="P209" s="459">
        <v>1024.0667698902078</v>
      </c>
      <c r="Q209" s="459">
        <v>1073.4577650593887</v>
      </c>
      <c r="R209" s="459">
        <v>1199.4652577592099</v>
      </c>
      <c r="S209" s="459">
        <v>1215.5952023717614</v>
      </c>
      <c r="T209" s="459">
        <v>1262.9781408969488</v>
      </c>
      <c r="U209" s="459">
        <v>1502.9432835487548</v>
      </c>
      <c r="V209" s="459">
        <v>1797.4062391975117</v>
      </c>
      <c r="W209" s="459">
        <v>2007.1906415129854</v>
      </c>
      <c r="X209" s="459">
        <v>1988.0266976517553</v>
      </c>
      <c r="Y209" s="459">
        <v>1754.0403104980044</v>
      </c>
      <c r="Z209" s="459">
        <v>1615.8817214250384</v>
      </c>
      <c r="AA209" s="459">
        <v>1555.3779695551311</v>
      </c>
      <c r="AB209" s="459">
        <v>1284.1498191833634</v>
      </c>
      <c r="AC209" s="459">
        <v>566.57695139125042</v>
      </c>
      <c r="AD209" s="459">
        <v>403.41079642490519</v>
      </c>
      <c r="AE209" s="459">
        <v>307.75643880970762</v>
      </c>
      <c r="AF209" s="459">
        <v>233.2670906927834</v>
      </c>
      <c r="AG209" s="459">
        <v>160.81409189195779</v>
      </c>
      <c r="AH209" s="459">
        <v>127.61670426943685</v>
      </c>
      <c r="AI209" s="459">
        <v>107.50116269711758</v>
      </c>
      <c r="AJ209" s="459">
        <v>91.411415436090294</v>
      </c>
      <c r="AK209" s="459">
        <v>83.367575300668861</v>
      </c>
      <c r="AL209" s="459">
        <v>69.292772726876819</v>
      </c>
      <c r="AM209" s="459">
        <v>40.147827669756929</v>
      </c>
      <c r="AN209" s="459">
        <v>30.102209640499385</v>
      </c>
      <c r="AO209" s="459">
        <v>28.093457349309364</v>
      </c>
      <c r="AP209" s="459">
        <v>23.072229545451361</v>
      </c>
      <c r="AQ209" s="459">
        <v>20.060004479273225</v>
      </c>
      <c r="AR209" s="459">
        <v>17.048232921663399</v>
      </c>
      <c r="AS209" s="459">
        <v>13.03338714150617</v>
      </c>
      <c r="AT209" s="459">
        <v>13.03338714150617</v>
      </c>
      <c r="AU209" s="459">
        <v>13.03338714150617</v>
      </c>
      <c r="AV209" s="459">
        <v>11.02640849775289</v>
      </c>
      <c r="AW209" s="459">
        <v>0</v>
      </c>
      <c r="AX209" s="459">
        <v>0</v>
      </c>
      <c r="AY209" s="459">
        <v>0</v>
      </c>
      <c r="AZ209" s="459">
        <v>0</v>
      </c>
      <c r="BA209" s="459">
        <v>0</v>
      </c>
      <c r="BB209" s="459">
        <v>0</v>
      </c>
      <c r="BC209" s="459">
        <v>0</v>
      </c>
      <c r="BD209" s="459">
        <v>0</v>
      </c>
      <c r="BE209" s="459">
        <v>0</v>
      </c>
      <c r="BF209" s="459">
        <v>0</v>
      </c>
      <c r="BG209" s="459">
        <v>0</v>
      </c>
      <c r="BH209" s="459">
        <v>0</v>
      </c>
      <c r="BI209" s="459">
        <v>0</v>
      </c>
      <c r="BJ209" s="459">
        <v>0</v>
      </c>
      <c r="BK209" s="459">
        <v>0</v>
      </c>
      <c r="BL209" s="459">
        <v>0</v>
      </c>
      <c r="BM209" s="459">
        <v>0</v>
      </c>
      <c r="BN209" s="459">
        <v>0</v>
      </c>
      <c r="BO209" s="459">
        <v>0</v>
      </c>
      <c r="BP209" s="459">
        <v>0</v>
      </c>
      <c r="BQ209" s="459">
        <v>0</v>
      </c>
      <c r="BR209" s="459">
        <v>0</v>
      </c>
      <c r="BS209" s="459">
        <v>0</v>
      </c>
      <c r="BT209" s="459">
        <v>0</v>
      </c>
      <c r="BU209" s="459">
        <v>0</v>
      </c>
      <c r="BV209" s="459">
        <v>0</v>
      </c>
    </row>
    <row r="210" spans="1:74">
      <c r="A210" s="253">
        <v>102.5</v>
      </c>
      <c r="B210" s="459">
        <v>978.70978688561252</v>
      </c>
      <c r="C210" s="459">
        <v>945.44932878769396</v>
      </c>
      <c r="D210" s="459">
        <v>965.60704521228104</v>
      </c>
      <c r="E210" s="459">
        <v>993.82855258696566</v>
      </c>
      <c r="F210" s="459">
        <v>978.70978688561252</v>
      </c>
      <c r="G210" s="459">
        <v>1013.9872636925819</v>
      </c>
      <c r="H210" s="459">
        <v>1005.92373075542</v>
      </c>
      <c r="I210" s="459">
        <v>985.76518206204776</v>
      </c>
      <c r="J210" s="459">
        <v>981.73352147507615</v>
      </c>
      <c r="K210" s="459">
        <v>1000.884055427933</v>
      </c>
      <c r="L210" s="459">
        <v>958.55179619027911</v>
      </c>
      <c r="M210" s="459">
        <v>942.42570813372254</v>
      </c>
      <c r="N210" s="459">
        <v>947.465081258998</v>
      </c>
      <c r="O210" s="459">
        <v>982.74143507382496</v>
      </c>
      <c r="P210" s="459">
        <v>1021.0429075797676</v>
      </c>
      <c r="Q210" s="459">
        <v>1063.3777822545951</v>
      </c>
      <c r="R210" s="459">
        <v>1194.4246943704641</v>
      </c>
      <c r="S210" s="459">
        <v>1200.4733729791378</v>
      </c>
      <c r="T210" s="459">
        <v>1269.0271559147989</v>
      </c>
      <c r="U210" s="459">
        <v>1480.7599244572896</v>
      </c>
      <c r="V210" s="459">
        <v>1718.7432511089901</v>
      </c>
      <c r="W210" s="459">
        <v>1836.7390327120816</v>
      </c>
      <c r="X210" s="459">
        <v>1879.0983663391421</v>
      </c>
      <c r="Y210" s="459">
        <v>1716.7262980193179</v>
      </c>
      <c r="Z210" s="459">
        <v>1622.9406415574351</v>
      </c>
      <c r="AA210" s="459">
        <v>1578.5708014174231</v>
      </c>
      <c r="AB210" s="459">
        <v>1318.4285113946478</v>
      </c>
      <c r="AC210" s="459">
        <v>566.57695139125042</v>
      </c>
      <c r="AD210" s="459">
        <v>400.38975383450293</v>
      </c>
      <c r="AE210" s="459">
        <v>297.68914776956171</v>
      </c>
      <c r="AF210" s="459">
        <v>233.2670906927834</v>
      </c>
      <c r="AG210" s="459">
        <v>157.79584087948061</v>
      </c>
      <c r="AH210" s="459">
        <v>130.63432201828778</v>
      </c>
      <c r="AI210" s="459">
        <v>114.54120724389411</v>
      </c>
      <c r="AJ210" s="459">
        <v>93.422488515161888</v>
      </c>
      <c r="AK210" s="459">
        <v>85.378465429273547</v>
      </c>
      <c r="AL210" s="459">
        <v>67.282307497705418</v>
      </c>
      <c r="AM210" s="459">
        <v>35.124658653290489</v>
      </c>
      <c r="AN210" s="459">
        <v>29.097816174642574</v>
      </c>
      <c r="AO210" s="459">
        <v>27.089134400918912</v>
      </c>
      <c r="AP210" s="459">
        <v>24.076394620737908</v>
      </c>
      <c r="AQ210" s="459">
        <v>21.064032395764698</v>
      </c>
      <c r="AR210" s="459">
        <v>19.056026783849234</v>
      </c>
      <c r="AS210" s="459">
        <v>16.044422974417238</v>
      </c>
      <c r="AT210" s="459">
        <v>15.040675804218308</v>
      </c>
      <c r="AU210" s="459">
        <v>14.036995597894803</v>
      </c>
      <c r="AV210" s="459">
        <v>12.029855959070284</v>
      </c>
      <c r="AW210" s="459">
        <v>0</v>
      </c>
      <c r="AX210" s="459">
        <v>0</v>
      </c>
      <c r="AY210" s="459">
        <v>0</v>
      </c>
      <c r="AZ210" s="459">
        <v>0</v>
      </c>
      <c r="BA210" s="459">
        <v>0</v>
      </c>
      <c r="BB210" s="459">
        <v>0</v>
      </c>
      <c r="BC210" s="459">
        <v>0</v>
      </c>
      <c r="BD210" s="459">
        <v>0</v>
      </c>
      <c r="BE210" s="459">
        <v>0</v>
      </c>
      <c r="BF210" s="459">
        <v>0</v>
      </c>
      <c r="BG210" s="459">
        <v>0</v>
      </c>
      <c r="BH210" s="459">
        <v>0</v>
      </c>
      <c r="BI210" s="459">
        <v>0</v>
      </c>
      <c r="BJ210" s="459">
        <v>0</v>
      </c>
      <c r="BK210" s="459">
        <v>0</v>
      </c>
      <c r="BL210" s="459">
        <v>0</v>
      </c>
      <c r="BM210" s="459">
        <v>0</v>
      </c>
      <c r="BN210" s="459">
        <v>0</v>
      </c>
      <c r="BO210" s="459">
        <v>0</v>
      </c>
      <c r="BP210" s="459">
        <v>0</v>
      </c>
      <c r="BQ210" s="459">
        <v>0</v>
      </c>
      <c r="BR210" s="459">
        <v>0</v>
      </c>
      <c r="BS210" s="459">
        <v>0</v>
      </c>
      <c r="BT210" s="459">
        <v>0</v>
      </c>
      <c r="BU210" s="459">
        <v>0</v>
      </c>
      <c r="BV210" s="459">
        <v>0</v>
      </c>
    </row>
    <row r="211" spans="1:74">
      <c r="A211" s="253">
        <v>105</v>
      </c>
      <c r="B211" s="459">
        <v>978.70978688561252</v>
      </c>
      <c r="C211" s="459">
        <v>942.42570813372254</v>
      </c>
      <c r="D211" s="459">
        <v>962.58336073208568</v>
      </c>
      <c r="E211" s="459">
        <v>994.83647850888315</v>
      </c>
      <c r="F211" s="459">
        <v>974.67815528855704</v>
      </c>
      <c r="G211" s="459">
        <v>1006.9316688518034</v>
      </c>
      <c r="H211" s="459">
        <v>990.80478095256092</v>
      </c>
      <c r="I211" s="459">
        <v>971.654442519893</v>
      </c>
      <c r="J211" s="459">
        <v>978.70978688561252</v>
      </c>
      <c r="K211" s="459">
        <v>986.77309978526648</v>
      </c>
      <c r="L211" s="459">
        <v>928.31560705822335</v>
      </c>
      <c r="M211" s="459">
        <v>925.29204173531855</v>
      </c>
      <c r="N211" s="459">
        <v>934.36276718645331</v>
      </c>
      <c r="O211" s="459">
        <v>985.76518206204776</v>
      </c>
      <c r="P211" s="459">
        <v>1054.3058793187643</v>
      </c>
      <c r="Q211" s="459">
        <v>1060.3538059858045</v>
      </c>
      <c r="R211" s="459">
        <v>1187.3679413468067</v>
      </c>
      <c r="S211" s="459">
        <v>1166.1979346651469</v>
      </c>
      <c r="T211" s="459">
        <v>1203.4977237104949</v>
      </c>
      <c r="U211" s="459">
        <v>1318.4285113946478</v>
      </c>
      <c r="V211" s="459">
        <v>1456.5602751816705</v>
      </c>
      <c r="W211" s="459">
        <v>1544.2858674367747</v>
      </c>
      <c r="X211" s="459">
        <v>1641.0922909919893</v>
      </c>
      <c r="Y211" s="459">
        <v>1587.6463503082571</v>
      </c>
      <c r="Z211" s="459">
        <v>1537.2272984019205</v>
      </c>
      <c r="AA211" s="459">
        <v>1539.2440291144057</v>
      </c>
      <c r="AB211" s="459">
        <v>1275.0761997376587</v>
      </c>
      <c r="AC211" s="459">
        <v>616.94711115541907</v>
      </c>
      <c r="AD211" s="459">
        <v>408.44591755181006</v>
      </c>
      <c r="AE211" s="459">
        <v>292.65562908951142</v>
      </c>
      <c r="AF211" s="459">
        <v>220.18339253845178</v>
      </c>
      <c r="AG211" s="459">
        <v>157.79584087948061</v>
      </c>
      <c r="AH211" s="459">
        <v>133.65200941145397</v>
      </c>
      <c r="AI211" s="459">
        <v>116.55272914527278</v>
      </c>
      <c r="AJ211" s="459">
        <v>94.428041332223657</v>
      </c>
      <c r="AK211" s="459">
        <v>82.362148335243674</v>
      </c>
      <c r="AL211" s="459">
        <v>59.241065852707941</v>
      </c>
      <c r="AM211" s="459">
        <v>31.106636592896205</v>
      </c>
      <c r="AN211" s="459">
        <v>27.089134400918912</v>
      </c>
      <c r="AO211" s="459">
        <v>25.080601549217004</v>
      </c>
      <c r="AP211" s="459">
        <v>22.068108142325048</v>
      </c>
      <c r="AQ211" s="459">
        <v>21.064032395764698</v>
      </c>
      <c r="AR211" s="459">
        <v>19.056026783849234</v>
      </c>
      <c r="AS211" s="459">
        <v>16.044422974417238</v>
      </c>
      <c r="AT211" s="459">
        <v>15.040675804218308</v>
      </c>
      <c r="AU211" s="459">
        <v>14.036995597894803</v>
      </c>
      <c r="AV211" s="459">
        <v>12.029855959070284</v>
      </c>
      <c r="AW211" s="459">
        <v>0</v>
      </c>
      <c r="AX211" s="459">
        <v>0</v>
      </c>
      <c r="AY211" s="459">
        <v>0</v>
      </c>
      <c r="AZ211" s="459">
        <v>0</v>
      </c>
      <c r="BA211" s="459">
        <v>0</v>
      </c>
      <c r="BB211" s="459">
        <v>0</v>
      </c>
      <c r="BC211" s="459">
        <v>0</v>
      </c>
      <c r="BD211" s="459">
        <v>0</v>
      </c>
      <c r="BE211" s="459">
        <v>0</v>
      </c>
      <c r="BF211" s="459">
        <v>0</v>
      </c>
      <c r="BG211" s="459">
        <v>0</v>
      </c>
      <c r="BH211" s="459">
        <v>0</v>
      </c>
      <c r="BI211" s="459">
        <v>0</v>
      </c>
      <c r="BJ211" s="459">
        <v>0</v>
      </c>
      <c r="BK211" s="459">
        <v>0</v>
      </c>
      <c r="BL211" s="459">
        <v>0</v>
      </c>
      <c r="BM211" s="459">
        <v>0</v>
      </c>
      <c r="BN211" s="459">
        <v>0</v>
      </c>
      <c r="BO211" s="459">
        <v>0</v>
      </c>
      <c r="BP211" s="459">
        <v>0</v>
      </c>
      <c r="BQ211" s="459">
        <v>0</v>
      </c>
      <c r="BR211" s="459">
        <v>0</v>
      </c>
      <c r="BS211" s="459">
        <v>0</v>
      </c>
      <c r="BT211" s="459">
        <v>0</v>
      </c>
      <c r="BU211" s="459">
        <v>0</v>
      </c>
      <c r="BV211" s="459">
        <v>0</v>
      </c>
    </row>
    <row r="212" spans="1:74">
      <c r="A212" s="253">
        <v>107.5</v>
      </c>
      <c r="B212" s="459">
        <v>978.70978688561252</v>
      </c>
      <c r="C212" s="459">
        <v>932.34704278695699</v>
      </c>
      <c r="D212" s="459">
        <v>953.51236434235159</v>
      </c>
      <c r="E212" s="459">
        <v>992.82062768624883</v>
      </c>
      <c r="F212" s="459">
        <v>963.59125450600254</v>
      </c>
      <c r="G212" s="459">
        <v>991.8127038077688</v>
      </c>
      <c r="H212" s="459">
        <v>969.63863922794894</v>
      </c>
      <c r="I212" s="459">
        <v>952.50448116116092</v>
      </c>
      <c r="J212" s="459">
        <v>974.67815528855704</v>
      </c>
      <c r="K212" s="459">
        <v>965.60704521228104</v>
      </c>
      <c r="L212" s="459">
        <v>910.1743638225912</v>
      </c>
      <c r="M212" s="459">
        <v>911.18220125834318</v>
      </c>
      <c r="N212" s="459">
        <v>915.2135621254165</v>
      </c>
      <c r="O212" s="459">
        <v>978.70978688561252</v>
      </c>
      <c r="P212" s="459">
        <v>1089.5859338675427</v>
      </c>
      <c r="Q212" s="459">
        <v>1088.5779162930164</v>
      </c>
      <c r="R212" s="459">
        <v>1166.1979346651469</v>
      </c>
      <c r="S212" s="459">
        <v>1131.9235028409682</v>
      </c>
      <c r="T212" s="459">
        <v>1152.0848097396088</v>
      </c>
      <c r="U212" s="459">
        <v>1154.1009599179961</v>
      </c>
      <c r="V212" s="459">
        <v>1217.6114605410178</v>
      </c>
      <c r="W212" s="459">
        <v>1218.6195908767722</v>
      </c>
      <c r="X212" s="459">
        <v>1273.0598486045944</v>
      </c>
      <c r="Y212" s="459">
        <v>1313.3874708439646</v>
      </c>
      <c r="Z212" s="459">
        <v>1394.0463902945748</v>
      </c>
      <c r="AA212" s="459">
        <v>1420.2615565053034</v>
      </c>
      <c r="AB212" s="459">
        <v>1090.5939523736934</v>
      </c>
      <c r="AC212" s="459">
        <v>581.68754688117576</v>
      </c>
      <c r="AD212" s="459">
        <v>431.60826196609258</v>
      </c>
      <c r="AE212" s="459">
        <v>302.72275148002575</v>
      </c>
      <c r="AF212" s="459">
        <v>214.14502188707684</v>
      </c>
      <c r="AG212" s="459">
        <v>154.77764754354726</v>
      </c>
      <c r="AH212" s="459">
        <v>131.64021015674211</v>
      </c>
      <c r="AI212" s="459">
        <v>110.51826994484387</v>
      </c>
      <c r="AJ212" s="459">
        <v>82.362148335243674</v>
      </c>
      <c r="AK212" s="459">
        <v>71.303296239406109</v>
      </c>
      <c r="AL212" s="459">
        <v>49.191070759971105</v>
      </c>
      <c r="AM212" s="459">
        <v>29.097816174642574</v>
      </c>
      <c r="AN212" s="459">
        <v>27.089134400918912</v>
      </c>
      <c r="AO212" s="459">
        <v>24.076394620737908</v>
      </c>
      <c r="AP212" s="459">
        <v>23.072229545451361</v>
      </c>
      <c r="AQ212" s="459">
        <v>22.068108142325048</v>
      </c>
      <c r="AR212" s="459">
        <v>19.056026783849234</v>
      </c>
      <c r="AS212" s="459">
        <v>17.048232921663399</v>
      </c>
      <c r="AT212" s="459">
        <v>15.040675804218308</v>
      </c>
      <c r="AU212" s="459">
        <v>16.044422974417238</v>
      </c>
      <c r="AV212" s="459">
        <v>13.03338714150617</v>
      </c>
      <c r="AW212" s="459">
        <v>0</v>
      </c>
      <c r="AX212" s="459">
        <v>0</v>
      </c>
      <c r="AY212" s="459">
        <v>0</v>
      </c>
      <c r="AZ212" s="459">
        <v>0</v>
      </c>
      <c r="BA212" s="459">
        <v>0</v>
      </c>
      <c r="BB212" s="459">
        <v>0</v>
      </c>
      <c r="BC212" s="459">
        <v>0</v>
      </c>
      <c r="BD212" s="459">
        <v>0</v>
      </c>
      <c r="BE212" s="459">
        <v>0</v>
      </c>
      <c r="BF212" s="459">
        <v>0</v>
      </c>
      <c r="BG212" s="459">
        <v>0</v>
      </c>
      <c r="BH212" s="459">
        <v>0</v>
      </c>
      <c r="BI212" s="459">
        <v>0</v>
      </c>
      <c r="BJ212" s="459">
        <v>0</v>
      </c>
      <c r="BK212" s="459">
        <v>0</v>
      </c>
      <c r="BL212" s="459">
        <v>0</v>
      </c>
      <c r="BM212" s="459">
        <v>0</v>
      </c>
      <c r="BN212" s="459">
        <v>0</v>
      </c>
      <c r="BO212" s="459">
        <v>0</v>
      </c>
      <c r="BP212" s="459">
        <v>0</v>
      </c>
      <c r="BQ212" s="459">
        <v>0</v>
      </c>
      <c r="BR212" s="459">
        <v>0</v>
      </c>
      <c r="BS212" s="459">
        <v>0</v>
      </c>
      <c r="BT212" s="459">
        <v>0</v>
      </c>
      <c r="BU212" s="459">
        <v>0</v>
      </c>
      <c r="BV212" s="459">
        <v>0</v>
      </c>
    </row>
    <row r="213" spans="1:74">
      <c r="A213" s="253">
        <v>110</v>
      </c>
      <c r="B213" s="459">
        <v>978.70978688561252</v>
      </c>
      <c r="C213" s="459">
        <v>945.44932878769396</v>
      </c>
      <c r="D213" s="459">
        <v>969.63863922794894</v>
      </c>
      <c r="E213" s="459">
        <v>1004.9157936679831</v>
      </c>
      <c r="F213" s="459">
        <v>975.68606162866456</v>
      </c>
      <c r="G213" s="459">
        <v>995.84440545096857</v>
      </c>
      <c r="H213" s="459">
        <v>970.64654035114972</v>
      </c>
      <c r="I213" s="459">
        <v>959.55968574044186</v>
      </c>
      <c r="J213" s="459">
        <v>987.78101853697399</v>
      </c>
      <c r="K213" s="459">
        <v>960.56757634820201</v>
      </c>
      <c r="L213" s="459">
        <v>911.18220125834318</v>
      </c>
      <c r="M213" s="459">
        <v>918.23709442176153</v>
      </c>
      <c r="N213" s="459">
        <v>917.22924921626895</v>
      </c>
      <c r="O213" s="459">
        <v>977.70187742826306</v>
      </c>
      <c r="P213" s="459">
        <v>1062.3697892092532</v>
      </c>
      <c r="Q213" s="459">
        <v>1069.4257605404598</v>
      </c>
      <c r="R213" s="459">
        <v>1161.1575132111223</v>
      </c>
      <c r="S213" s="459">
        <v>1119.8268904951999</v>
      </c>
      <c r="T213" s="459">
        <v>1130.9154468603931</v>
      </c>
      <c r="U213" s="459">
        <v>1075.4737729959711</v>
      </c>
      <c r="V213" s="459">
        <v>1127.8912843077392</v>
      </c>
      <c r="W213" s="459">
        <v>1076.4817783804408</v>
      </c>
      <c r="X213" s="459">
        <v>1067.4097639723441</v>
      </c>
      <c r="Y213" s="459">
        <v>1062.3697892092532</v>
      </c>
      <c r="Z213" s="459">
        <v>1159.1413507444108</v>
      </c>
      <c r="AA213" s="459">
        <v>1223.660255039309</v>
      </c>
      <c r="AB213" s="459">
        <v>1022.0508606905157</v>
      </c>
      <c r="AC213" s="459">
        <v>545.42279657635379</v>
      </c>
      <c r="AD213" s="459">
        <v>435.63662446655979</v>
      </c>
      <c r="AE213" s="459">
        <v>294.66902626557766</v>
      </c>
      <c r="AF213" s="459">
        <v>208.10682135074404</v>
      </c>
      <c r="AG213" s="459">
        <v>153.77159610801158</v>
      </c>
      <c r="AH213" s="459">
        <v>129.62844161748095</v>
      </c>
      <c r="AI213" s="459">
        <v>106.49547896400243</v>
      </c>
      <c r="AJ213" s="459">
        <v>79.345941616877255</v>
      </c>
      <c r="AK213" s="459">
        <v>57.230920419256371</v>
      </c>
      <c r="AL213" s="459">
        <v>42.157275863478645</v>
      </c>
      <c r="AM213" s="459">
        <v>29.097816174642574</v>
      </c>
      <c r="AN213" s="459">
        <v>28.093457349309364</v>
      </c>
      <c r="AO213" s="459">
        <v>27.089134400918912</v>
      </c>
      <c r="AP213" s="459">
        <v>25.080601549217004</v>
      </c>
      <c r="AQ213" s="459">
        <v>24.076394620737908</v>
      </c>
      <c r="AR213" s="459">
        <v>19.056026783849234</v>
      </c>
      <c r="AS213" s="459">
        <v>18.052101952375242</v>
      </c>
      <c r="AT213" s="459">
        <v>16.044422974417238</v>
      </c>
      <c r="AU213" s="459">
        <v>16.044422974417238</v>
      </c>
      <c r="AV213" s="459">
        <v>14.036995597894803</v>
      </c>
      <c r="AW213" s="459">
        <v>0</v>
      </c>
      <c r="AX213" s="459">
        <v>0</v>
      </c>
      <c r="AY213" s="459">
        <v>0</v>
      </c>
      <c r="AZ213" s="459">
        <v>0</v>
      </c>
      <c r="BA213" s="459">
        <v>0</v>
      </c>
      <c r="BB213" s="459">
        <v>0</v>
      </c>
      <c r="BC213" s="459">
        <v>0</v>
      </c>
      <c r="BD213" s="459">
        <v>0</v>
      </c>
      <c r="BE213" s="459">
        <v>0</v>
      </c>
      <c r="BF213" s="459">
        <v>0</v>
      </c>
      <c r="BG213" s="459">
        <v>0</v>
      </c>
      <c r="BH213" s="459">
        <v>0</v>
      </c>
      <c r="BI213" s="459">
        <v>0</v>
      </c>
      <c r="BJ213" s="459">
        <v>0</v>
      </c>
      <c r="BK213" s="459">
        <v>0</v>
      </c>
      <c r="BL213" s="459">
        <v>0</v>
      </c>
      <c r="BM213" s="459">
        <v>0</v>
      </c>
      <c r="BN213" s="459">
        <v>0</v>
      </c>
      <c r="BO213" s="459">
        <v>0</v>
      </c>
      <c r="BP213" s="459">
        <v>0</v>
      </c>
      <c r="BQ213" s="459">
        <v>0</v>
      </c>
      <c r="BR213" s="459">
        <v>0</v>
      </c>
      <c r="BS213" s="459">
        <v>0</v>
      </c>
      <c r="BT213" s="459">
        <v>0</v>
      </c>
      <c r="BU213" s="459">
        <v>0</v>
      </c>
      <c r="BV213" s="459">
        <v>0</v>
      </c>
    </row>
    <row r="214" spans="1:74">
      <c r="A214" s="253">
        <v>112.5</v>
      </c>
      <c r="B214" s="459">
        <v>978.70978688561252</v>
      </c>
      <c r="C214" s="459">
        <v>951.49659904538589</v>
      </c>
      <c r="D214" s="459">
        <v>975.68606162866456</v>
      </c>
      <c r="E214" s="459">
        <v>1010.9634313066751</v>
      </c>
      <c r="F214" s="459">
        <v>974.67815528855704</v>
      </c>
      <c r="G214" s="459">
        <v>984.75726536836657</v>
      </c>
      <c r="H214" s="459">
        <v>965.60704521228104</v>
      </c>
      <c r="I214" s="459">
        <v>954.52024858783284</v>
      </c>
      <c r="J214" s="459">
        <v>986.77309978526648</v>
      </c>
      <c r="K214" s="459">
        <v>946.45720448724194</v>
      </c>
      <c r="L214" s="459">
        <v>904.1273626634927</v>
      </c>
      <c r="M214" s="459">
        <v>908.15869229691498</v>
      </c>
      <c r="N214" s="459">
        <v>919.24494073234825</v>
      </c>
      <c r="O214" s="459">
        <v>987.78101853697399</v>
      </c>
      <c r="P214" s="459">
        <v>1070.4337602486919</v>
      </c>
      <c r="Q214" s="459">
        <v>1054.3058793187643</v>
      </c>
      <c r="R214" s="459">
        <v>1129.907391777464</v>
      </c>
      <c r="S214" s="459">
        <v>1074.4657685553254</v>
      </c>
      <c r="T214" s="459">
        <v>1115.7947153193904</v>
      </c>
      <c r="U214" s="459">
        <v>1074.4657685553254</v>
      </c>
      <c r="V214" s="459">
        <v>1123.8590801752944</v>
      </c>
      <c r="W214" s="459">
        <v>1066.4017671142508</v>
      </c>
      <c r="X214" s="459">
        <v>1039.1862147201346</v>
      </c>
      <c r="Y214" s="459">
        <v>1011.9713744327134</v>
      </c>
      <c r="Z214" s="459">
        <v>1052.2899114552088</v>
      </c>
      <c r="AA214" s="459">
        <v>1114.7866737978545</v>
      </c>
      <c r="AB214" s="459">
        <v>991.8127038077688</v>
      </c>
      <c r="AC214" s="459">
        <v>524.26946157658676</v>
      </c>
      <c r="AD214" s="459">
        <v>385.28488595522572</v>
      </c>
      <c r="AE214" s="459">
        <v>287.62219689954674</v>
      </c>
      <c r="AF214" s="459">
        <v>207.1004714754566</v>
      </c>
      <c r="AG214" s="459">
        <v>149.7474565561628</v>
      </c>
      <c r="AH214" s="459">
        <v>125.60499860335548</v>
      </c>
      <c r="AI214" s="459">
        <v>105.48980471856567</v>
      </c>
      <c r="AJ214" s="459">
        <v>84.37301438003783</v>
      </c>
      <c r="AK214" s="459">
        <v>62.256411089425562</v>
      </c>
      <c r="AL214" s="459">
        <v>42.157275863478645</v>
      </c>
      <c r="AM214" s="459">
        <v>30.102209640499385</v>
      </c>
      <c r="AN214" s="459">
        <v>30.102209640499385</v>
      </c>
      <c r="AO214" s="459">
        <v>29.097816174642574</v>
      </c>
      <c r="AP214" s="459">
        <v>28.093457349309364</v>
      </c>
      <c r="AQ214" s="459">
        <v>29.097816174642574</v>
      </c>
      <c r="AR214" s="459">
        <v>21.064032395764698</v>
      </c>
      <c r="AS214" s="459">
        <v>18.052101952375242</v>
      </c>
      <c r="AT214" s="459">
        <v>18.052101952375242</v>
      </c>
      <c r="AU214" s="459">
        <v>16.044422974417238</v>
      </c>
      <c r="AV214" s="459">
        <v>14.036995597894803</v>
      </c>
      <c r="AW214" s="459">
        <v>0</v>
      </c>
      <c r="AX214" s="459">
        <v>0</v>
      </c>
      <c r="AY214" s="459">
        <v>0</v>
      </c>
      <c r="AZ214" s="459">
        <v>0</v>
      </c>
      <c r="BA214" s="459">
        <v>0</v>
      </c>
      <c r="BB214" s="459">
        <v>0</v>
      </c>
      <c r="BC214" s="459">
        <v>0</v>
      </c>
      <c r="BD214" s="459">
        <v>0</v>
      </c>
      <c r="BE214" s="459">
        <v>0</v>
      </c>
      <c r="BF214" s="459">
        <v>0</v>
      </c>
      <c r="BG214" s="459">
        <v>0</v>
      </c>
      <c r="BH214" s="459">
        <v>0</v>
      </c>
      <c r="BI214" s="459">
        <v>0</v>
      </c>
      <c r="BJ214" s="459">
        <v>0</v>
      </c>
      <c r="BK214" s="459">
        <v>0</v>
      </c>
      <c r="BL214" s="459">
        <v>0</v>
      </c>
      <c r="BM214" s="459">
        <v>0</v>
      </c>
      <c r="BN214" s="459">
        <v>0</v>
      </c>
      <c r="BO214" s="459">
        <v>0</v>
      </c>
      <c r="BP214" s="459">
        <v>0</v>
      </c>
      <c r="BQ214" s="459">
        <v>0</v>
      </c>
      <c r="BR214" s="459">
        <v>0</v>
      </c>
      <c r="BS214" s="459">
        <v>0</v>
      </c>
      <c r="BT214" s="459">
        <v>0</v>
      </c>
      <c r="BU214" s="459">
        <v>0</v>
      </c>
      <c r="BV214" s="459">
        <v>0</v>
      </c>
    </row>
    <row r="215" spans="1:74">
      <c r="A215" s="253">
        <v>115</v>
      </c>
      <c r="B215" s="459">
        <v>978.70978688561252</v>
      </c>
      <c r="C215" s="459">
        <v>953.51236434235159</v>
      </c>
      <c r="D215" s="459">
        <v>976.6939690089232</v>
      </c>
      <c r="E215" s="459">
        <v>1009.955489184565</v>
      </c>
      <c r="F215" s="459">
        <v>970.64654035114972</v>
      </c>
      <c r="G215" s="459">
        <v>972.66234573309464</v>
      </c>
      <c r="H215" s="459">
        <v>955.52813389648543</v>
      </c>
      <c r="I215" s="459">
        <v>945.44932878769396</v>
      </c>
      <c r="J215" s="459">
        <v>977.70187742826306</v>
      </c>
      <c r="K215" s="459">
        <v>924.28418881946754</v>
      </c>
      <c r="L215" s="459">
        <v>902.1117045756348</v>
      </c>
      <c r="M215" s="459">
        <v>892.03348182666912</v>
      </c>
      <c r="N215" s="459">
        <v>928.31560705822335</v>
      </c>
      <c r="O215" s="459">
        <v>995.84440545096857</v>
      </c>
      <c r="P215" s="459">
        <v>1084.545855328405</v>
      </c>
      <c r="Q215" s="459">
        <v>1040.1941855580774</v>
      </c>
      <c r="R215" s="459">
        <v>1078.4977919773303</v>
      </c>
      <c r="S215" s="459">
        <v>1036.1623080703848</v>
      </c>
      <c r="T215" s="459">
        <v>1098.6581338586072</v>
      </c>
      <c r="U215" s="459">
        <v>1086.561883942285</v>
      </c>
      <c r="V215" s="459">
        <v>1145.0283119130809</v>
      </c>
      <c r="W215" s="459">
        <v>1074.4657685553254</v>
      </c>
      <c r="X215" s="459">
        <v>1042.2101301603341</v>
      </c>
      <c r="Y215" s="459">
        <v>1011.9713744327134</v>
      </c>
      <c r="Z215" s="459">
        <v>1046.2420310439961</v>
      </c>
      <c r="AA215" s="459">
        <v>1122.8510313983415</v>
      </c>
      <c r="AB215" s="459">
        <v>1093.6180134733102</v>
      </c>
      <c r="AC215" s="459">
        <v>524.26946157658676</v>
      </c>
      <c r="AD215" s="459">
        <v>359.10453055246012</v>
      </c>
      <c r="AE215" s="459">
        <v>273.5290599615526</v>
      </c>
      <c r="AF215" s="459">
        <v>202.06879585668304</v>
      </c>
      <c r="AG215" s="459">
        <v>147.73542711369169</v>
      </c>
      <c r="AH215" s="459">
        <v>121.58168435931715</v>
      </c>
      <c r="AI215" s="459">
        <v>99.455963666700598</v>
      </c>
      <c r="AJ215" s="459">
        <v>88.394889005535376</v>
      </c>
      <c r="AK215" s="459">
        <v>75.324511642000047</v>
      </c>
      <c r="AL215" s="459">
        <v>46.176455080303917</v>
      </c>
      <c r="AM215" s="459">
        <v>31.106636592896205</v>
      </c>
      <c r="AN215" s="459">
        <v>33.11558670666593</v>
      </c>
      <c r="AO215" s="459">
        <v>31.106636592896205</v>
      </c>
      <c r="AP215" s="459">
        <v>31.106636592896205</v>
      </c>
      <c r="AQ215" s="459">
        <v>27.089134400918912</v>
      </c>
      <c r="AR215" s="459">
        <v>23.072229545451361</v>
      </c>
      <c r="AS215" s="459">
        <v>20.060004479273225</v>
      </c>
      <c r="AT215" s="459">
        <v>18.052101952375242</v>
      </c>
      <c r="AU215" s="459">
        <v>17.048232921663399</v>
      </c>
      <c r="AV215" s="459">
        <v>15.040675804218308</v>
      </c>
      <c r="AW215" s="459">
        <v>0</v>
      </c>
      <c r="AX215" s="459">
        <v>0</v>
      </c>
      <c r="AY215" s="459">
        <v>0</v>
      </c>
      <c r="AZ215" s="459">
        <v>0</v>
      </c>
      <c r="BA215" s="459">
        <v>0</v>
      </c>
      <c r="BB215" s="459">
        <v>0</v>
      </c>
      <c r="BC215" s="459">
        <v>0</v>
      </c>
      <c r="BD215" s="459">
        <v>0</v>
      </c>
      <c r="BE215" s="459">
        <v>0</v>
      </c>
      <c r="BF215" s="459">
        <v>0</v>
      </c>
      <c r="BG215" s="459">
        <v>0</v>
      </c>
      <c r="BH215" s="459">
        <v>0</v>
      </c>
      <c r="BI215" s="459">
        <v>0</v>
      </c>
      <c r="BJ215" s="459">
        <v>0</v>
      </c>
      <c r="BK215" s="459">
        <v>0</v>
      </c>
      <c r="BL215" s="459">
        <v>0</v>
      </c>
      <c r="BM215" s="459">
        <v>0</v>
      </c>
      <c r="BN215" s="459">
        <v>0</v>
      </c>
      <c r="BO215" s="459">
        <v>0</v>
      </c>
      <c r="BP215" s="459">
        <v>0</v>
      </c>
      <c r="BQ215" s="459">
        <v>0</v>
      </c>
      <c r="BR215" s="459">
        <v>0</v>
      </c>
      <c r="BS215" s="459">
        <v>0</v>
      </c>
      <c r="BT215" s="459">
        <v>0</v>
      </c>
      <c r="BU215" s="459">
        <v>0</v>
      </c>
      <c r="BV215" s="459">
        <v>0</v>
      </c>
    </row>
    <row r="216" spans="1:74">
      <c r="A216" s="253">
        <v>117.5</v>
      </c>
      <c r="B216" s="459">
        <v>978.70978688561252</v>
      </c>
      <c r="C216" s="459">
        <v>952.50448116116092</v>
      </c>
      <c r="D216" s="459">
        <v>973.67024998967611</v>
      </c>
      <c r="E216" s="459">
        <v>999.87612340042017</v>
      </c>
      <c r="F216" s="459">
        <v>958.55179619027911</v>
      </c>
      <c r="G216" s="459">
        <v>957.54390769882389</v>
      </c>
      <c r="H216" s="459">
        <v>948.4729591018255</v>
      </c>
      <c r="I216" s="459">
        <v>934.36276718645331</v>
      </c>
      <c r="J216" s="459">
        <v>962.58336073208568</v>
      </c>
      <c r="K216" s="459">
        <v>907.15085820945785</v>
      </c>
      <c r="L216" s="459">
        <v>894.04911731734217</v>
      </c>
      <c r="M216" s="459">
        <v>874.90076490654008</v>
      </c>
      <c r="N216" s="459">
        <v>911.18220125834318</v>
      </c>
      <c r="O216" s="459">
        <v>990.80478095256092</v>
      </c>
      <c r="P216" s="459">
        <v>1072.4497625090453</v>
      </c>
      <c r="Q216" s="459">
        <v>997.86026239152636</v>
      </c>
      <c r="R216" s="459">
        <v>1023.0588147943211</v>
      </c>
      <c r="S216" s="459">
        <v>1007.9396079561258</v>
      </c>
      <c r="T216" s="459">
        <v>1077.4897847078546</v>
      </c>
      <c r="U216" s="459">
        <v>1079.50580018799</v>
      </c>
      <c r="V216" s="459">
        <v>1147.0444497278606</v>
      </c>
      <c r="W216" s="459">
        <v>1075.4737729959711</v>
      </c>
      <c r="X216" s="459">
        <v>1032.1304462556957</v>
      </c>
      <c r="Y216" s="459">
        <v>1020.0349554630559</v>
      </c>
      <c r="Z216" s="459">
        <v>1097.6501079302609</v>
      </c>
      <c r="AA216" s="459">
        <v>1240.7986678470982</v>
      </c>
      <c r="AB216" s="459">
        <v>1205.5139617506477</v>
      </c>
      <c r="AC216" s="459">
        <v>592.76890006969472</v>
      </c>
      <c r="AD216" s="459">
        <v>346.01505962239901</v>
      </c>
      <c r="AE216" s="459">
        <v>263.46297565607262</v>
      </c>
      <c r="AF216" s="459">
        <v>192.00582334211265</v>
      </c>
      <c r="AG216" s="459">
        <v>146.72942263482432</v>
      </c>
      <c r="AH216" s="459">
        <v>116.55272914527278</v>
      </c>
      <c r="AI216" s="459">
        <v>95.433604846914434</v>
      </c>
      <c r="AJ216" s="459">
        <v>86.383928307687412</v>
      </c>
      <c r="AK216" s="459">
        <v>84.37301438003783</v>
      </c>
      <c r="AL216" s="459">
        <v>54.215835334169334</v>
      </c>
      <c r="AM216" s="459">
        <v>36.12923810708449</v>
      </c>
      <c r="AN216" s="459">
        <v>37.13384546983891</v>
      </c>
      <c r="AO216" s="459">
        <v>37.13384546983891</v>
      </c>
      <c r="AP216" s="459">
        <v>36.12923810708449</v>
      </c>
      <c r="AQ216" s="459">
        <v>29.097816174642574</v>
      </c>
      <c r="AR216" s="459">
        <v>24.076394620737908</v>
      </c>
      <c r="AS216" s="459">
        <v>20.060004479273225</v>
      </c>
      <c r="AT216" s="459">
        <v>18.052101952375242</v>
      </c>
      <c r="AU216" s="459">
        <v>18.052101952375242</v>
      </c>
      <c r="AV216" s="459">
        <v>16.044422974417238</v>
      </c>
      <c r="AW216" s="459">
        <v>0</v>
      </c>
      <c r="AX216" s="459">
        <v>0</v>
      </c>
      <c r="AY216" s="459">
        <v>0</v>
      </c>
      <c r="AZ216" s="459">
        <v>0</v>
      </c>
      <c r="BA216" s="459">
        <v>0</v>
      </c>
      <c r="BB216" s="459">
        <v>0</v>
      </c>
      <c r="BC216" s="459">
        <v>0</v>
      </c>
      <c r="BD216" s="459">
        <v>0</v>
      </c>
      <c r="BE216" s="459">
        <v>0</v>
      </c>
      <c r="BF216" s="459">
        <v>0</v>
      </c>
      <c r="BG216" s="459">
        <v>0</v>
      </c>
      <c r="BH216" s="459">
        <v>0</v>
      </c>
      <c r="BI216" s="459">
        <v>0</v>
      </c>
      <c r="BJ216" s="459">
        <v>0</v>
      </c>
      <c r="BK216" s="459">
        <v>0</v>
      </c>
      <c r="BL216" s="459">
        <v>0</v>
      </c>
      <c r="BM216" s="459">
        <v>0</v>
      </c>
      <c r="BN216" s="459">
        <v>0</v>
      </c>
      <c r="BO216" s="459">
        <v>0</v>
      </c>
      <c r="BP216" s="459">
        <v>0</v>
      </c>
      <c r="BQ216" s="459">
        <v>0</v>
      </c>
      <c r="BR216" s="459">
        <v>0</v>
      </c>
      <c r="BS216" s="459">
        <v>0</v>
      </c>
      <c r="BT216" s="459">
        <v>0</v>
      </c>
      <c r="BU216" s="459">
        <v>0</v>
      </c>
      <c r="BV216" s="459">
        <v>0</v>
      </c>
    </row>
    <row r="217" spans="1:74">
      <c r="A217" s="253">
        <v>120</v>
      </c>
      <c r="B217" s="459">
        <v>978.70978688561252</v>
      </c>
      <c r="C217" s="459">
        <v>944.44145416149502</v>
      </c>
      <c r="D217" s="459">
        <v>962.58336073208568</v>
      </c>
      <c r="E217" s="459">
        <v>980.72560891008311</v>
      </c>
      <c r="F217" s="459">
        <v>947.465081258998</v>
      </c>
      <c r="G217" s="459">
        <v>941.4178367344432</v>
      </c>
      <c r="H217" s="459">
        <v>936.37849593019109</v>
      </c>
      <c r="I217" s="459">
        <v>922.26848628259552</v>
      </c>
      <c r="J217" s="459">
        <v>945.44932878769396</v>
      </c>
      <c r="K217" s="459">
        <v>897.07257906215705</v>
      </c>
      <c r="L217" s="459">
        <v>880.94756823543594</v>
      </c>
      <c r="M217" s="459">
        <v>861.79950130763405</v>
      </c>
      <c r="N217" s="459">
        <v>880.94756823543594</v>
      </c>
      <c r="O217" s="459">
        <v>963.59125450600254</v>
      </c>
      <c r="P217" s="459">
        <v>1048.2579873104198</v>
      </c>
      <c r="Q217" s="459">
        <v>958.55179619027911</v>
      </c>
      <c r="R217" s="459">
        <v>993.82855258696566</v>
      </c>
      <c r="S217" s="459">
        <v>980.72560891008311</v>
      </c>
      <c r="T217" s="459">
        <v>1040.1941855580774</v>
      </c>
      <c r="U217" s="459">
        <v>1044.226078658143</v>
      </c>
      <c r="V217" s="459">
        <v>1110.7545168260053</v>
      </c>
      <c r="W217" s="459">
        <v>1038.1782448589063</v>
      </c>
      <c r="X217" s="459">
        <v>985.76518206204776</v>
      </c>
      <c r="Y217" s="459">
        <v>988.78893831612163</v>
      </c>
      <c r="Z217" s="459">
        <v>1132.9315597183911</v>
      </c>
      <c r="AA217" s="459">
        <v>1425.3029903202066</v>
      </c>
      <c r="AB217" s="459">
        <v>1284.1498191833634</v>
      </c>
      <c r="AC217" s="459">
        <v>678.4042444537622</v>
      </c>
      <c r="AD217" s="459">
        <v>357.09073432669908</v>
      </c>
      <c r="AE217" s="459">
        <v>256.41694440954058</v>
      </c>
      <c r="AF217" s="459">
        <v>188.98703310439885</v>
      </c>
      <c r="AG217" s="459">
        <v>144.71743439597881</v>
      </c>
      <c r="AH217" s="459">
        <v>111.52399075900288</v>
      </c>
      <c r="AI217" s="459">
        <v>91.411415436090294</v>
      </c>
      <c r="AJ217" s="459">
        <v>84.37301438003783</v>
      </c>
      <c r="AK217" s="459">
        <v>88.394889005535376</v>
      </c>
      <c r="AL217" s="459">
        <v>54.215835334169334</v>
      </c>
      <c r="AM217" s="459">
        <v>37.13384546983891</v>
      </c>
      <c r="AN217" s="459">
        <v>39.143140946941287</v>
      </c>
      <c r="AO217" s="459">
        <v>38.138479987815508</v>
      </c>
      <c r="AP217" s="459">
        <v>37.13384546983891</v>
      </c>
      <c r="AQ217" s="459">
        <v>32.111095952304076</v>
      </c>
      <c r="AR217" s="459">
        <v>25.080601549217004</v>
      </c>
      <c r="AS217" s="459">
        <v>21.064032395764698</v>
      </c>
      <c r="AT217" s="459">
        <v>20.060004479273225</v>
      </c>
      <c r="AU217" s="459">
        <v>18.052101952375242</v>
      </c>
      <c r="AV217" s="459">
        <v>16.044422974417238</v>
      </c>
      <c r="AW217" s="459">
        <v>0</v>
      </c>
      <c r="AX217" s="459">
        <v>0</v>
      </c>
      <c r="AY217" s="459">
        <v>0</v>
      </c>
      <c r="AZ217" s="459">
        <v>0</v>
      </c>
      <c r="BA217" s="459">
        <v>0</v>
      </c>
      <c r="BB217" s="459">
        <v>0</v>
      </c>
      <c r="BC217" s="459">
        <v>0</v>
      </c>
      <c r="BD217" s="459">
        <v>0</v>
      </c>
      <c r="BE217" s="459">
        <v>0</v>
      </c>
      <c r="BF217" s="459">
        <v>0</v>
      </c>
      <c r="BG217" s="459">
        <v>0</v>
      </c>
      <c r="BH217" s="459">
        <v>0</v>
      </c>
      <c r="BI217" s="459">
        <v>0</v>
      </c>
      <c r="BJ217" s="459">
        <v>0</v>
      </c>
      <c r="BK217" s="459">
        <v>0</v>
      </c>
      <c r="BL217" s="459">
        <v>0</v>
      </c>
      <c r="BM217" s="459">
        <v>0</v>
      </c>
      <c r="BN217" s="459">
        <v>0</v>
      </c>
      <c r="BO217" s="459">
        <v>0</v>
      </c>
      <c r="BP217" s="459">
        <v>0</v>
      </c>
      <c r="BQ217" s="459">
        <v>0</v>
      </c>
      <c r="BR217" s="459">
        <v>0</v>
      </c>
      <c r="BS217" s="459">
        <v>0</v>
      </c>
      <c r="BT217" s="459">
        <v>0</v>
      </c>
      <c r="BU217" s="459">
        <v>0</v>
      </c>
      <c r="BV217" s="459">
        <v>0</v>
      </c>
    </row>
    <row r="218" spans="1:74">
      <c r="A218" s="253">
        <v>122.5</v>
      </c>
      <c r="B218" s="459">
        <v>978.70978688561252</v>
      </c>
      <c r="C218" s="459">
        <v>935.3706310158758</v>
      </c>
      <c r="D218" s="459">
        <v>950.48871799615188</v>
      </c>
      <c r="E218" s="459">
        <v>959.55968574044186</v>
      </c>
      <c r="F218" s="459">
        <v>937.38636192823219</v>
      </c>
      <c r="G218" s="459">
        <v>923.27633700149374</v>
      </c>
      <c r="H218" s="459">
        <v>921.26063666397067</v>
      </c>
      <c r="I218" s="459">
        <v>909.16652750170431</v>
      </c>
      <c r="J218" s="459">
        <v>919.24494073234825</v>
      </c>
      <c r="K218" s="459">
        <v>885.98660269562492</v>
      </c>
      <c r="L218" s="459">
        <v>857.76838316697331</v>
      </c>
      <c r="M218" s="459">
        <v>843.65961930001663</v>
      </c>
      <c r="N218" s="459">
        <v>852.72951211551185</v>
      </c>
      <c r="O218" s="459">
        <v>937.38636192823219</v>
      </c>
      <c r="P218" s="459">
        <v>1026.0826830543308</v>
      </c>
      <c r="Q218" s="459">
        <v>938.39422900883744</v>
      </c>
      <c r="R218" s="459">
        <v>946.45720448724194</v>
      </c>
      <c r="S218" s="459">
        <v>936.37849593019109</v>
      </c>
      <c r="T218" s="459">
        <v>987.78101853697399</v>
      </c>
      <c r="U218" s="459">
        <v>985.76518206204776</v>
      </c>
      <c r="V218" s="459">
        <v>1058.3378265913834</v>
      </c>
      <c r="W218" s="459">
        <v>987.78101853697399</v>
      </c>
      <c r="X218" s="459">
        <v>922.26848628259552</v>
      </c>
      <c r="Y218" s="459">
        <v>928.31560705822335</v>
      </c>
      <c r="Z218" s="459">
        <v>1073.4577650593887</v>
      </c>
      <c r="AA218" s="459">
        <v>1316.4120928596087</v>
      </c>
      <c r="AB218" s="459">
        <v>1237.7742247795727</v>
      </c>
      <c r="AC218" s="459">
        <v>666.3138604664249</v>
      </c>
      <c r="AD218" s="459">
        <v>332.92608346097444</v>
      </c>
      <c r="AE218" s="459">
        <v>241.3189644239616</v>
      </c>
      <c r="AF218" s="459">
        <v>183.95582347890559</v>
      </c>
      <c r="AG218" s="459">
        <v>133.65200941145397</v>
      </c>
      <c r="AH218" s="459">
        <v>104.48414005107793</v>
      </c>
      <c r="AI218" s="459">
        <v>85.378465429273547</v>
      </c>
      <c r="AJ218" s="459">
        <v>84.37301438003783</v>
      </c>
      <c r="AK218" s="459">
        <v>70.298027302456234</v>
      </c>
      <c r="AL218" s="459">
        <v>50.19598424777044</v>
      </c>
      <c r="AM218" s="459">
        <v>39.143140946941287</v>
      </c>
      <c r="AN218" s="459">
        <v>41.152539512670401</v>
      </c>
      <c r="AO218" s="459">
        <v>41.152539512670401</v>
      </c>
      <c r="AP218" s="459">
        <v>38.138479987815508</v>
      </c>
      <c r="AQ218" s="459">
        <v>32.111095952304076</v>
      </c>
      <c r="AR218" s="459">
        <v>23.072229545451361</v>
      </c>
      <c r="AS218" s="459">
        <v>22.068108142325048</v>
      </c>
      <c r="AT218" s="459">
        <v>23.072229545451361</v>
      </c>
      <c r="AU218" s="459">
        <v>19.056026783849234</v>
      </c>
      <c r="AV218" s="459">
        <v>17.048232921663399</v>
      </c>
      <c r="AW218" s="459">
        <v>0</v>
      </c>
      <c r="AX218" s="459">
        <v>0</v>
      </c>
      <c r="AY218" s="459">
        <v>0</v>
      </c>
      <c r="AZ218" s="459">
        <v>0</v>
      </c>
      <c r="BA218" s="459">
        <v>0</v>
      </c>
      <c r="BB218" s="459">
        <v>0</v>
      </c>
      <c r="BC218" s="459">
        <v>0</v>
      </c>
      <c r="BD218" s="459">
        <v>0</v>
      </c>
      <c r="BE218" s="459">
        <v>0</v>
      </c>
      <c r="BF218" s="459">
        <v>0</v>
      </c>
      <c r="BG218" s="459">
        <v>0</v>
      </c>
      <c r="BH218" s="459">
        <v>0</v>
      </c>
      <c r="BI218" s="459">
        <v>0</v>
      </c>
      <c r="BJ218" s="459">
        <v>0</v>
      </c>
      <c r="BK218" s="459">
        <v>0</v>
      </c>
      <c r="BL218" s="459">
        <v>0</v>
      </c>
      <c r="BM218" s="459">
        <v>0</v>
      </c>
      <c r="BN218" s="459">
        <v>0</v>
      </c>
      <c r="BO218" s="459">
        <v>0</v>
      </c>
      <c r="BP218" s="459">
        <v>0</v>
      </c>
      <c r="BQ218" s="459">
        <v>0</v>
      </c>
      <c r="BR218" s="459">
        <v>0</v>
      </c>
      <c r="BS218" s="459">
        <v>0</v>
      </c>
      <c r="BT218" s="459">
        <v>0</v>
      </c>
      <c r="BU218" s="459">
        <v>0</v>
      </c>
      <c r="BV218" s="459">
        <v>0</v>
      </c>
    </row>
    <row r="219" spans="1:74">
      <c r="A219" s="253">
        <v>125</v>
      </c>
      <c r="B219" s="459">
        <v>978.70978688561252</v>
      </c>
      <c r="C219" s="459">
        <v>932.34704278695699</v>
      </c>
      <c r="D219" s="459">
        <v>942.42570813372254</v>
      </c>
      <c r="E219" s="459">
        <v>938.39422900883744</v>
      </c>
      <c r="F219" s="459">
        <v>933.35490444308982</v>
      </c>
      <c r="G219" s="459">
        <v>911.18220125834318</v>
      </c>
      <c r="H219" s="459">
        <v>910.1743638225912</v>
      </c>
      <c r="I219" s="459">
        <v>904.1273626634927</v>
      </c>
      <c r="J219" s="459">
        <v>895.0569367657157</v>
      </c>
      <c r="K219" s="459">
        <v>876.91636139145783</v>
      </c>
      <c r="L219" s="459">
        <v>832.57432713971048</v>
      </c>
      <c r="M219" s="459">
        <v>823.50465222952312</v>
      </c>
      <c r="N219" s="459">
        <v>833.58207490892198</v>
      </c>
      <c r="O219" s="459">
        <v>909.16652750170431</v>
      </c>
      <c r="P219" s="459">
        <v>1014.9952098244208</v>
      </c>
      <c r="Q219" s="459">
        <v>921.26063666397067</v>
      </c>
      <c r="R219" s="459">
        <v>915.2135621254165</v>
      </c>
      <c r="S219" s="459">
        <v>897.07257906215705</v>
      </c>
      <c r="T219" s="459">
        <v>935.3706310158758</v>
      </c>
      <c r="U219" s="459">
        <v>928.31560705822335</v>
      </c>
      <c r="V219" s="459">
        <v>995.84440545096857</v>
      </c>
      <c r="W219" s="459">
        <v>926.29989574785589</v>
      </c>
      <c r="X219" s="459">
        <v>861.79950130763405</v>
      </c>
      <c r="Y219" s="459">
        <v>868.85400332791016</v>
      </c>
      <c r="Z219" s="459">
        <v>981.73352147507615</v>
      </c>
      <c r="AA219" s="459">
        <v>1248.8638853173522</v>
      </c>
      <c r="AB219" s="459">
        <v>1172.2464691296789</v>
      </c>
      <c r="AC219" s="459">
        <v>609.89503345385992</v>
      </c>
      <c r="AD219" s="459">
        <v>304.73621645504568</v>
      </c>
      <c r="AE219" s="459">
        <v>227.22836710560355</v>
      </c>
      <c r="AF219" s="459">
        <v>175.90617563268231</v>
      </c>
      <c r="AG219" s="459">
        <v>128.62256901424442</v>
      </c>
      <c r="AH219" s="459">
        <v>100.46157902783952</v>
      </c>
      <c r="AI219" s="459">
        <v>85.378465429273547</v>
      </c>
      <c r="AJ219" s="459">
        <v>76.329849463361882</v>
      </c>
      <c r="AK219" s="459">
        <v>63.261558950597731</v>
      </c>
      <c r="AL219" s="459">
        <v>47.181305740243346</v>
      </c>
      <c r="AM219" s="459">
        <v>37.13384546983891</v>
      </c>
      <c r="AN219" s="459">
        <v>38.138479987815508</v>
      </c>
      <c r="AO219" s="459">
        <v>37.13384546983891</v>
      </c>
      <c r="AP219" s="459">
        <v>32.111095952304076</v>
      </c>
      <c r="AQ219" s="459">
        <v>29.097816174642574</v>
      </c>
      <c r="AR219" s="459">
        <v>24.076394620737908</v>
      </c>
      <c r="AS219" s="459">
        <v>23.072229545451361</v>
      </c>
      <c r="AT219" s="459">
        <v>24.076394620737908</v>
      </c>
      <c r="AU219" s="459">
        <v>22.068108142325048</v>
      </c>
      <c r="AV219" s="459">
        <v>15.040675804218308</v>
      </c>
      <c r="AW219" s="459">
        <v>0</v>
      </c>
      <c r="AX219" s="459">
        <v>0</v>
      </c>
      <c r="AY219" s="459">
        <v>0</v>
      </c>
      <c r="AZ219" s="459">
        <v>0</v>
      </c>
      <c r="BA219" s="459">
        <v>0</v>
      </c>
      <c r="BB219" s="459">
        <v>0</v>
      </c>
      <c r="BC219" s="459">
        <v>0</v>
      </c>
      <c r="BD219" s="459">
        <v>0</v>
      </c>
      <c r="BE219" s="459">
        <v>0</v>
      </c>
      <c r="BF219" s="459">
        <v>0</v>
      </c>
      <c r="BG219" s="459">
        <v>0</v>
      </c>
      <c r="BH219" s="459">
        <v>0</v>
      </c>
      <c r="BI219" s="459">
        <v>0</v>
      </c>
      <c r="BJ219" s="459">
        <v>0</v>
      </c>
      <c r="BK219" s="459">
        <v>0</v>
      </c>
      <c r="BL219" s="459">
        <v>0</v>
      </c>
      <c r="BM219" s="459">
        <v>0</v>
      </c>
      <c r="BN219" s="459">
        <v>0</v>
      </c>
      <c r="BO219" s="459">
        <v>0</v>
      </c>
      <c r="BP219" s="459">
        <v>0</v>
      </c>
      <c r="BQ219" s="459">
        <v>0</v>
      </c>
      <c r="BR219" s="459">
        <v>0</v>
      </c>
      <c r="BS219" s="459">
        <v>0</v>
      </c>
      <c r="BT219" s="459">
        <v>0</v>
      </c>
      <c r="BU219" s="459">
        <v>0</v>
      </c>
      <c r="BV219" s="459">
        <v>0</v>
      </c>
    </row>
    <row r="220" spans="1:74">
      <c r="A220" s="253">
        <v>127.5</v>
      </c>
      <c r="B220" s="459">
        <v>978.70978688561252</v>
      </c>
      <c r="C220" s="459">
        <v>930.33132274107584</v>
      </c>
      <c r="D220" s="459">
        <v>936.37849593019109</v>
      </c>
      <c r="E220" s="459">
        <v>920.25278814681985</v>
      </c>
      <c r="F220" s="459">
        <v>933.35490444308982</v>
      </c>
      <c r="G220" s="459">
        <v>900.09605098701365</v>
      </c>
      <c r="H220" s="459">
        <v>901.10387721829318</v>
      </c>
      <c r="I220" s="459">
        <v>896.06475734774426</v>
      </c>
      <c r="J220" s="459">
        <v>870.86958586405092</v>
      </c>
      <c r="K220" s="459">
        <v>863.81506744737169</v>
      </c>
      <c r="L220" s="459">
        <v>818.46598699481831</v>
      </c>
      <c r="M220" s="459">
        <v>806.37331722858721</v>
      </c>
      <c r="N220" s="459">
        <v>815.44280271612445</v>
      </c>
      <c r="O220" s="459">
        <v>880.94756823543594</v>
      </c>
      <c r="P220" s="459">
        <v>999.87612340042017</v>
      </c>
      <c r="Q220" s="459">
        <v>898.08040190768418</v>
      </c>
      <c r="R220" s="459">
        <v>885.98660269562492</v>
      </c>
      <c r="S220" s="459">
        <v>862.80728378953188</v>
      </c>
      <c r="T220" s="459">
        <v>886.99441302859464</v>
      </c>
      <c r="U220" s="459">
        <v>875.9085625698043</v>
      </c>
      <c r="V220" s="459">
        <v>939.40209717084554</v>
      </c>
      <c r="W220" s="459">
        <v>868.85400332791016</v>
      </c>
      <c r="X220" s="459">
        <v>820.48144938076518</v>
      </c>
      <c r="Y220" s="459">
        <v>819.47371756879136</v>
      </c>
      <c r="Z220" s="459">
        <v>946.45720448724194</v>
      </c>
      <c r="AA220" s="459">
        <v>1156.117113614974</v>
      </c>
      <c r="AB220" s="459">
        <v>1064.3857762544767</v>
      </c>
      <c r="AC220" s="459">
        <v>560.5328253292854</v>
      </c>
      <c r="AD220" s="459">
        <v>280.57554002346535</v>
      </c>
      <c r="AE220" s="459">
        <v>224.20906517072982</v>
      </c>
      <c r="AF220" s="459">
        <v>175.90617563268231</v>
      </c>
      <c r="AG220" s="459">
        <v>124.59915780868042</v>
      </c>
      <c r="AH220" s="459">
        <v>98.450358463414005</v>
      </c>
      <c r="AI220" s="459">
        <v>83.367575300668861</v>
      </c>
      <c r="AJ220" s="459">
        <v>67.282307497705418</v>
      </c>
      <c r="AK220" s="459">
        <v>56.225874000831865</v>
      </c>
      <c r="AL220" s="459">
        <v>40.147827669756929</v>
      </c>
      <c r="AM220" s="459">
        <v>33.11558670666593</v>
      </c>
      <c r="AN220" s="459">
        <v>37.13384546983891</v>
      </c>
      <c r="AO220" s="459">
        <v>38.138479987815508</v>
      </c>
      <c r="AP220" s="459">
        <v>35.124658653290489</v>
      </c>
      <c r="AQ220" s="459">
        <v>31.106636592896205</v>
      </c>
      <c r="AR220" s="459">
        <v>25.080601549217004</v>
      </c>
      <c r="AS220" s="459">
        <v>24.076394620737908</v>
      </c>
      <c r="AT220" s="459">
        <v>25.080601549217004</v>
      </c>
      <c r="AU220" s="459">
        <v>22.068108142325048</v>
      </c>
      <c r="AV220" s="459">
        <v>16.044422974417238</v>
      </c>
      <c r="AW220" s="459">
        <v>0</v>
      </c>
      <c r="AX220" s="459">
        <v>0</v>
      </c>
      <c r="AY220" s="459">
        <v>0</v>
      </c>
      <c r="AZ220" s="459">
        <v>0</v>
      </c>
      <c r="BA220" s="459">
        <v>0</v>
      </c>
      <c r="BB220" s="459">
        <v>0</v>
      </c>
      <c r="BC220" s="459">
        <v>0</v>
      </c>
      <c r="BD220" s="459">
        <v>0</v>
      </c>
      <c r="BE220" s="459">
        <v>0</v>
      </c>
      <c r="BF220" s="459">
        <v>0</v>
      </c>
      <c r="BG220" s="459">
        <v>0</v>
      </c>
      <c r="BH220" s="459">
        <v>0</v>
      </c>
      <c r="BI220" s="459">
        <v>0</v>
      </c>
      <c r="BJ220" s="459">
        <v>0</v>
      </c>
      <c r="BK220" s="459">
        <v>0</v>
      </c>
      <c r="BL220" s="459">
        <v>0</v>
      </c>
      <c r="BM220" s="459">
        <v>0</v>
      </c>
      <c r="BN220" s="459">
        <v>0</v>
      </c>
      <c r="BO220" s="459">
        <v>0</v>
      </c>
      <c r="BP220" s="459">
        <v>0</v>
      </c>
      <c r="BQ220" s="459">
        <v>0</v>
      </c>
      <c r="BR220" s="459">
        <v>0</v>
      </c>
      <c r="BS220" s="459">
        <v>0</v>
      </c>
      <c r="BT220" s="459">
        <v>0</v>
      </c>
      <c r="BU220" s="459">
        <v>0</v>
      </c>
      <c r="BV220" s="459">
        <v>0</v>
      </c>
    </row>
    <row r="221" spans="1:74">
      <c r="A221" s="253">
        <v>130</v>
      </c>
      <c r="B221" s="459">
        <v>978.70978688561252</v>
      </c>
      <c r="C221" s="459">
        <v>940.40996641309926</v>
      </c>
      <c r="D221" s="459">
        <v>941.4178367344432</v>
      </c>
      <c r="E221" s="459">
        <v>916.22140511708278</v>
      </c>
      <c r="F221" s="459">
        <v>944.44145416149502</v>
      </c>
      <c r="G221" s="459">
        <v>901.10387721829318</v>
      </c>
      <c r="H221" s="459">
        <v>903.11953305778582</v>
      </c>
      <c r="I221" s="459">
        <v>896.06475734774426</v>
      </c>
      <c r="J221" s="459">
        <v>863.81506744737169</v>
      </c>
      <c r="K221" s="459">
        <v>863.81506744737169</v>
      </c>
      <c r="L221" s="459">
        <v>814.43507710939741</v>
      </c>
      <c r="M221" s="459">
        <v>808.38874968158041</v>
      </c>
      <c r="N221" s="459">
        <v>808.38874968158041</v>
      </c>
      <c r="O221" s="459">
        <v>862.80728378953188</v>
      </c>
      <c r="P221" s="459">
        <v>980.72560891008311</v>
      </c>
      <c r="Q221" s="459">
        <v>880.94756823543594</v>
      </c>
      <c r="R221" s="459">
        <v>870.86958586405092</v>
      </c>
      <c r="S221" s="459">
        <v>832.57432713971048</v>
      </c>
      <c r="T221" s="459">
        <v>846.682906133291</v>
      </c>
      <c r="U221" s="459">
        <v>839.62858703182133</v>
      </c>
      <c r="V221" s="459">
        <v>890.01785088596125</v>
      </c>
      <c r="W221" s="459">
        <v>840.63634328996886</v>
      </c>
      <c r="X221" s="459">
        <v>795.2885290281929</v>
      </c>
      <c r="Y221" s="459">
        <v>798.31163786566447</v>
      </c>
      <c r="Z221" s="459">
        <v>895.0569367657157</v>
      </c>
      <c r="AA221" s="459">
        <v>1058.3378265913834</v>
      </c>
      <c r="AB221" s="459">
        <v>990.80478095256092</v>
      </c>
      <c r="AC221" s="459">
        <v>501.10250306890003</v>
      </c>
      <c r="AD221" s="459">
        <v>256.41694440954058</v>
      </c>
      <c r="AE221" s="459">
        <v>231.25416527541577</v>
      </c>
      <c r="AF221" s="459">
        <v>184.96205452537305</v>
      </c>
      <c r="AG221" s="459">
        <v>123.59332512567987</v>
      </c>
      <c r="AH221" s="459">
        <v>97.444763521530547</v>
      </c>
      <c r="AI221" s="459">
        <v>79.345941616877255</v>
      </c>
      <c r="AJ221" s="459">
        <v>62.256411089425562</v>
      </c>
      <c r="AK221" s="459">
        <v>51.200917835379968</v>
      </c>
      <c r="AL221" s="459">
        <v>38.138479987815508</v>
      </c>
      <c r="AM221" s="459">
        <v>29.097816174642574</v>
      </c>
      <c r="AN221" s="459">
        <v>34.120107905260866</v>
      </c>
      <c r="AO221" s="459">
        <v>30.102209640499385</v>
      </c>
      <c r="AP221" s="459">
        <v>28.093457349309364</v>
      </c>
      <c r="AQ221" s="459">
        <v>28.093457349309364</v>
      </c>
      <c r="AR221" s="459">
        <v>23.072229545451361</v>
      </c>
      <c r="AS221" s="459">
        <v>25.080601549217004</v>
      </c>
      <c r="AT221" s="459">
        <v>25.080601549217004</v>
      </c>
      <c r="AU221" s="459">
        <v>22.068108142325048</v>
      </c>
      <c r="AV221" s="459">
        <v>16.044422974417238</v>
      </c>
      <c r="AW221" s="459">
        <v>0</v>
      </c>
      <c r="AX221" s="459">
        <v>0</v>
      </c>
      <c r="AY221" s="459">
        <v>0</v>
      </c>
      <c r="AZ221" s="459">
        <v>0</v>
      </c>
      <c r="BA221" s="459">
        <v>0</v>
      </c>
      <c r="BB221" s="459">
        <v>0</v>
      </c>
      <c r="BC221" s="459">
        <v>0</v>
      </c>
      <c r="BD221" s="459">
        <v>0</v>
      </c>
      <c r="BE221" s="459">
        <v>0</v>
      </c>
      <c r="BF221" s="459">
        <v>0</v>
      </c>
      <c r="BG221" s="459">
        <v>0</v>
      </c>
      <c r="BH221" s="459">
        <v>0</v>
      </c>
      <c r="BI221" s="459">
        <v>0</v>
      </c>
      <c r="BJ221" s="459">
        <v>0</v>
      </c>
      <c r="BK221" s="459">
        <v>0</v>
      </c>
      <c r="BL221" s="459">
        <v>0</v>
      </c>
      <c r="BM221" s="459">
        <v>0</v>
      </c>
      <c r="BN221" s="459">
        <v>0</v>
      </c>
      <c r="BO221" s="459">
        <v>0</v>
      </c>
      <c r="BP221" s="459">
        <v>0</v>
      </c>
      <c r="BQ221" s="459">
        <v>0</v>
      </c>
      <c r="BR221" s="459">
        <v>0</v>
      </c>
      <c r="BS221" s="459">
        <v>0</v>
      </c>
      <c r="BT221" s="459">
        <v>0</v>
      </c>
      <c r="BU221" s="459">
        <v>0</v>
      </c>
      <c r="BV221" s="459">
        <v>0</v>
      </c>
    </row>
    <row r="222" spans="1:74">
      <c r="A222" s="253">
        <v>132.5</v>
      </c>
      <c r="B222" s="459">
        <v>978.70978688561252</v>
      </c>
      <c r="C222" s="459">
        <v>941.4178367344432</v>
      </c>
      <c r="D222" s="459">
        <v>937.38636192823219</v>
      </c>
      <c r="E222" s="459">
        <v>907.15085820945785</v>
      </c>
      <c r="F222" s="459">
        <v>948.4729591018255</v>
      </c>
      <c r="G222" s="459">
        <v>895.0569367657157</v>
      </c>
      <c r="H222" s="459">
        <v>868.85400332791016</v>
      </c>
      <c r="I222" s="459">
        <v>890.01785088596125</v>
      </c>
      <c r="J222" s="459">
        <v>856.76060658544282</v>
      </c>
      <c r="K222" s="459">
        <v>851.72174146906048</v>
      </c>
      <c r="L222" s="459">
        <v>806.37331722858721</v>
      </c>
      <c r="M222" s="459">
        <v>797.30393364695135</v>
      </c>
      <c r="N222" s="459">
        <v>804.357889807883</v>
      </c>
      <c r="O222" s="459">
        <v>831.56658058905714</v>
      </c>
      <c r="P222" s="459">
        <v>931.33918221922693</v>
      </c>
      <c r="Q222" s="459">
        <v>856.76060658544282</v>
      </c>
      <c r="R222" s="459">
        <v>834.58982389522112</v>
      </c>
      <c r="S222" s="459">
        <v>798.31163786566447</v>
      </c>
      <c r="T222" s="459">
        <v>801.33475813991458</v>
      </c>
      <c r="U222" s="459">
        <v>794.28082863136376</v>
      </c>
      <c r="V222" s="459">
        <v>836.60532551321876</v>
      </c>
      <c r="W222" s="459">
        <v>812.4196296344146</v>
      </c>
      <c r="X222" s="459">
        <v>766.06574207388098</v>
      </c>
      <c r="Y222" s="459">
        <v>780.17315792272359</v>
      </c>
      <c r="Z222" s="459">
        <v>838.62083198201321</v>
      </c>
      <c r="AA222" s="459">
        <v>978.70978688561252</v>
      </c>
      <c r="AB222" s="459">
        <v>934.36276718645331</v>
      </c>
      <c r="AC222" s="459">
        <v>450.74331252607004</v>
      </c>
      <c r="AD222" s="459">
        <v>238.29947983255269</v>
      </c>
      <c r="AE222" s="459">
        <v>226.22192864759808</v>
      </c>
      <c r="AF222" s="459">
        <v>181.94337791178063</v>
      </c>
      <c r="AG222" s="459">
        <v>122.58750062023773</v>
      </c>
      <c r="AH222" s="459">
        <v>94.428041332223657</v>
      </c>
      <c r="AI222" s="459">
        <v>67.282307497705418</v>
      </c>
      <c r="AJ222" s="459">
        <v>58.235984471133037</v>
      </c>
      <c r="AK222" s="459">
        <v>48.186177781824156</v>
      </c>
      <c r="AL222" s="459">
        <v>33.11558670666593</v>
      </c>
      <c r="AM222" s="459">
        <v>25.080601549217004</v>
      </c>
      <c r="AN222" s="459">
        <v>26.08484865749011</v>
      </c>
      <c r="AO222" s="459">
        <v>22.068108142325048</v>
      </c>
      <c r="AP222" s="459">
        <v>21.064032395764698</v>
      </c>
      <c r="AQ222" s="459">
        <v>20.060004479273225</v>
      </c>
      <c r="AR222" s="459">
        <v>22.068108142325048</v>
      </c>
      <c r="AS222" s="459">
        <v>22.068108142325048</v>
      </c>
      <c r="AT222" s="459">
        <v>23.072229545451361</v>
      </c>
      <c r="AU222" s="459">
        <v>20.060004479273225</v>
      </c>
      <c r="AV222" s="459">
        <v>13.03338714150617</v>
      </c>
      <c r="AW222" s="459">
        <v>0</v>
      </c>
      <c r="AX222" s="459">
        <v>0</v>
      </c>
      <c r="AY222" s="459">
        <v>0</v>
      </c>
      <c r="AZ222" s="459">
        <v>0</v>
      </c>
      <c r="BA222" s="459">
        <v>0</v>
      </c>
      <c r="BB222" s="459">
        <v>0</v>
      </c>
      <c r="BC222" s="459">
        <v>0</v>
      </c>
      <c r="BD222" s="459">
        <v>0</v>
      </c>
      <c r="BE222" s="459">
        <v>0</v>
      </c>
      <c r="BF222" s="459">
        <v>0</v>
      </c>
      <c r="BG222" s="459">
        <v>0</v>
      </c>
      <c r="BH222" s="459">
        <v>0</v>
      </c>
      <c r="BI222" s="459">
        <v>0</v>
      </c>
      <c r="BJ222" s="459">
        <v>0</v>
      </c>
      <c r="BK222" s="459">
        <v>0</v>
      </c>
      <c r="BL222" s="459">
        <v>0</v>
      </c>
      <c r="BM222" s="459">
        <v>0</v>
      </c>
      <c r="BN222" s="459">
        <v>0</v>
      </c>
      <c r="BO222" s="459">
        <v>0</v>
      </c>
      <c r="BP222" s="459">
        <v>0</v>
      </c>
      <c r="BQ222" s="459">
        <v>0</v>
      </c>
      <c r="BR222" s="459">
        <v>0</v>
      </c>
      <c r="BS222" s="459">
        <v>0</v>
      </c>
      <c r="BT222" s="459">
        <v>0</v>
      </c>
      <c r="BU222" s="459">
        <v>0</v>
      </c>
      <c r="BV222" s="459">
        <v>0</v>
      </c>
    </row>
    <row r="223" spans="1:74">
      <c r="A223" s="253">
        <v>135</v>
      </c>
      <c r="B223" s="459">
        <v>978.70978688561252</v>
      </c>
      <c r="C223" s="459">
        <v>937.38636192823219</v>
      </c>
      <c r="D223" s="459">
        <v>927.30775085588652</v>
      </c>
      <c r="E223" s="459">
        <v>895.0569367657157</v>
      </c>
      <c r="F223" s="459">
        <v>941.4178367344432</v>
      </c>
      <c r="G223" s="459">
        <v>885.98660269562492</v>
      </c>
      <c r="H223" s="459">
        <v>890.01785088596125</v>
      </c>
      <c r="I223" s="459">
        <v>876.91636139145783</v>
      </c>
      <c r="J223" s="459">
        <v>851.72174146906048</v>
      </c>
      <c r="K223" s="459">
        <v>830.55883525843592</v>
      </c>
      <c r="L223" s="459">
        <v>799.31934335512847</v>
      </c>
      <c r="M223" s="459">
        <v>785.21158272846617</v>
      </c>
      <c r="N223" s="459">
        <v>790.25003983212787</v>
      </c>
      <c r="O223" s="459">
        <v>801.33475813991458</v>
      </c>
      <c r="P223" s="459">
        <v>854.74505697644986</v>
      </c>
      <c r="Q223" s="459">
        <v>829.55109114932395</v>
      </c>
      <c r="R223" s="459">
        <v>780.17315792272359</v>
      </c>
      <c r="S223" s="459">
        <v>755.98917509219189</v>
      </c>
      <c r="T223" s="459">
        <v>752.96623108109668</v>
      </c>
      <c r="U223" s="459">
        <v>752.96623108109668</v>
      </c>
      <c r="V223" s="459">
        <v>790.25003983212787</v>
      </c>
      <c r="W223" s="459">
        <v>774.1270910823755</v>
      </c>
      <c r="X223" s="459">
        <v>738.85932012952514</v>
      </c>
      <c r="Y223" s="459">
        <v>765.05807938825171</v>
      </c>
      <c r="Z223" s="459">
        <v>795.2885290281929</v>
      </c>
      <c r="AA223" s="459">
        <v>919.24494073234825</v>
      </c>
      <c r="AB223" s="459">
        <v>869.86179401276763</v>
      </c>
      <c r="AC223" s="459">
        <v>412.47405913757262</v>
      </c>
      <c r="AD223" s="459">
        <v>218.17058371244863</v>
      </c>
      <c r="AE223" s="459">
        <v>209.1131760876558</v>
      </c>
      <c r="AF223" s="459">
        <v>174.89999518835882</v>
      </c>
      <c r="AG223" s="459">
        <v>120.57587641098782</v>
      </c>
      <c r="AH223" s="459">
        <v>80.351331340225968</v>
      </c>
      <c r="AI223" s="459">
        <v>59.241065852707941</v>
      </c>
      <c r="AJ223" s="459">
        <v>49.191070759971105</v>
      </c>
      <c r="AK223" s="459">
        <v>44.166819783667599</v>
      </c>
      <c r="AL223" s="459">
        <v>28.093457349309364</v>
      </c>
      <c r="AM223" s="459">
        <v>19.056026783849234</v>
      </c>
      <c r="AN223" s="459">
        <v>19.056026783849234</v>
      </c>
      <c r="AO223" s="459">
        <v>18.052101952375242</v>
      </c>
      <c r="AP223" s="459">
        <v>16.044422974417238</v>
      </c>
      <c r="AQ223" s="459">
        <v>14.036995597894803</v>
      </c>
      <c r="AR223" s="459">
        <v>16.044422974417238</v>
      </c>
      <c r="AS223" s="459">
        <v>18.052101952375242</v>
      </c>
      <c r="AT223" s="459">
        <v>19.056026783849234</v>
      </c>
      <c r="AU223" s="459">
        <v>17.048232921663399</v>
      </c>
      <c r="AV223" s="459">
        <v>11.02640849775289</v>
      </c>
      <c r="AW223" s="459">
        <v>0</v>
      </c>
      <c r="AX223" s="459">
        <v>0</v>
      </c>
      <c r="AY223" s="459">
        <v>0</v>
      </c>
      <c r="AZ223" s="459">
        <v>0</v>
      </c>
      <c r="BA223" s="459">
        <v>0</v>
      </c>
      <c r="BB223" s="459">
        <v>0</v>
      </c>
      <c r="BC223" s="459">
        <v>0</v>
      </c>
      <c r="BD223" s="459">
        <v>0</v>
      </c>
      <c r="BE223" s="459">
        <v>0</v>
      </c>
      <c r="BF223" s="459">
        <v>0</v>
      </c>
      <c r="BG223" s="459">
        <v>0</v>
      </c>
      <c r="BH223" s="459">
        <v>0</v>
      </c>
      <c r="BI223" s="459">
        <v>0</v>
      </c>
      <c r="BJ223" s="459">
        <v>0</v>
      </c>
      <c r="BK223" s="459">
        <v>0</v>
      </c>
      <c r="BL223" s="459">
        <v>0</v>
      </c>
      <c r="BM223" s="459">
        <v>0</v>
      </c>
      <c r="BN223" s="459">
        <v>0</v>
      </c>
      <c r="BO223" s="459">
        <v>0</v>
      </c>
      <c r="BP223" s="459">
        <v>0</v>
      </c>
      <c r="BQ223" s="459">
        <v>0</v>
      </c>
      <c r="BR223" s="459">
        <v>0</v>
      </c>
      <c r="BS223" s="459">
        <v>0</v>
      </c>
      <c r="BT223" s="459">
        <v>0</v>
      </c>
      <c r="BU223" s="459">
        <v>0</v>
      </c>
      <c r="BV223" s="459">
        <v>0</v>
      </c>
    </row>
    <row r="224" spans="1:74">
      <c r="A224" s="253">
        <v>137.5</v>
      </c>
      <c r="B224" s="459">
        <v>978.70978688561252</v>
      </c>
      <c r="C224" s="459">
        <v>946.45720448724194</v>
      </c>
      <c r="D224" s="459">
        <v>927.30775085588652</v>
      </c>
      <c r="E224" s="459">
        <v>899.08822588305679</v>
      </c>
      <c r="F224" s="459">
        <v>936.37849593019109</v>
      </c>
      <c r="G224" s="459">
        <v>892.03348182666912</v>
      </c>
      <c r="H224" s="459">
        <v>891.02566578692733</v>
      </c>
      <c r="I224" s="459">
        <v>873.8929684029963</v>
      </c>
      <c r="J224" s="459">
        <v>851.72174146906048</v>
      </c>
      <c r="K224" s="459">
        <v>824.51238897835572</v>
      </c>
      <c r="L224" s="459">
        <v>797.30393364695135</v>
      </c>
      <c r="M224" s="459">
        <v>775.13476562306744</v>
      </c>
      <c r="N224" s="459">
        <v>771.104075329338</v>
      </c>
      <c r="O224" s="459">
        <v>772.11174593380383</v>
      </c>
      <c r="P224" s="459">
        <v>785.21158272846617</v>
      </c>
      <c r="Q224" s="459">
        <v>789.24234583746443</v>
      </c>
      <c r="R224" s="459">
        <v>745.91274228889881</v>
      </c>
      <c r="S224" s="459">
        <v>728.78311960771214</v>
      </c>
      <c r="T224" s="459">
        <v>718.70705826340179</v>
      </c>
      <c r="U224" s="459">
        <v>718.70705826340179</v>
      </c>
      <c r="V224" s="459">
        <v>753.97387774006802</v>
      </c>
      <c r="W224" s="459">
        <v>715.68426728943632</v>
      </c>
      <c r="X224" s="459">
        <v>738.85932012952514</v>
      </c>
      <c r="Y224" s="459">
        <v>754.98152574436392</v>
      </c>
      <c r="Z224" s="459">
        <v>770.09640604036883</v>
      </c>
      <c r="AA224" s="459">
        <v>845.67514265533873</v>
      </c>
      <c r="AB224" s="459">
        <v>813.42735274831409</v>
      </c>
      <c r="AC224" s="459">
        <v>374.20835758368617</v>
      </c>
      <c r="AD224" s="459">
        <v>203.07512106555058</v>
      </c>
      <c r="AE224" s="459">
        <v>185.96829104052892</v>
      </c>
      <c r="AF224" s="459">
        <v>159.80800188016397</v>
      </c>
      <c r="AG224" s="459">
        <v>108.50685582932681</v>
      </c>
      <c r="AH224" s="459">
        <v>66.277097278608665</v>
      </c>
      <c r="AI224" s="459">
        <v>52.205871129025049</v>
      </c>
      <c r="AJ224" s="459">
        <v>45.171626266426578</v>
      </c>
      <c r="AK224" s="459">
        <v>37.13384546983891</v>
      </c>
      <c r="AL224" s="459">
        <v>23.072229545451361</v>
      </c>
      <c r="AM224" s="459">
        <v>14.036995597894803</v>
      </c>
      <c r="AN224" s="459">
        <v>17.048232921663399</v>
      </c>
      <c r="AO224" s="459">
        <v>15.040675804218308</v>
      </c>
      <c r="AP224" s="459">
        <v>11.02640849775289</v>
      </c>
      <c r="AQ224" s="459">
        <v>11.02640849775289</v>
      </c>
      <c r="AR224" s="459">
        <v>12.029855959070284</v>
      </c>
      <c r="AS224" s="459">
        <v>12.029855959070284</v>
      </c>
      <c r="AT224" s="459">
        <v>12.029855959070284</v>
      </c>
      <c r="AU224" s="459">
        <v>13.03338714150617</v>
      </c>
      <c r="AV224" s="459">
        <v>8.016652840637061</v>
      </c>
      <c r="AW224" s="459">
        <v>0</v>
      </c>
      <c r="AX224" s="459">
        <v>0</v>
      </c>
      <c r="AY224" s="459">
        <v>0</v>
      </c>
      <c r="AZ224" s="459">
        <v>0</v>
      </c>
      <c r="BA224" s="459">
        <v>0</v>
      </c>
      <c r="BB224" s="459">
        <v>0</v>
      </c>
      <c r="BC224" s="459">
        <v>0</v>
      </c>
      <c r="BD224" s="459">
        <v>0</v>
      </c>
      <c r="BE224" s="459">
        <v>0</v>
      </c>
      <c r="BF224" s="459">
        <v>0</v>
      </c>
      <c r="BG224" s="459">
        <v>0</v>
      </c>
      <c r="BH224" s="459">
        <v>0</v>
      </c>
      <c r="BI224" s="459">
        <v>0</v>
      </c>
      <c r="BJ224" s="459">
        <v>0</v>
      </c>
      <c r="BK224" s="459">
        <v>0</v>
      </c>
      <c r="BL224" s="459">
        <v>0</v>
      </c>
      <c r="BM224" s="459">
        <v>0</v>
      </c>
      <c r="BN224" s="459">
        <v>0</v>
      </c>
      <c r="BO224" s="459">
        <v>0</v>
      </c>
      <c r="BP224" s="459">
        <v>0</v>
      </c>
      <c r="BQ224" s="459">
        <v>0</v>
      </c>
      <c r="BR224" s="459">
        <v>0</v>
      </c>
      <c r="BS224" s="459">
        <v>0</v>
      </c>
      <c r="BT224" s="459">
        <v>0</v>
      </c>
      <c r="BU224" s="459">
        <v>0</v>
      </c>
      <c r="BV224" s="459">
        <v>0</v>
      </c>
    </row>
    <row r="225" spans="1:74">
      <c r="A225" s="253">
        <v>140</v>
      </c>
      <c r="B225" s="459">
        <v>978.70978688561252</v>
      </c>
      <c r="C225" s="459">
        <v>933.35490444308982</v>
      </c>
      <c r="D225" s="459">
        <v>906.14302524057416</v>
      </c>
      <c r="E225" s="459">
        <v>882.96317857335953</v>
      </c>
      <c r="F225" s="459">
        <v>905.13519339150332</v>
      </c>
      <c r="G225" s="459">
        <v>876.91636139145783</v>
      </c>
      <c r="H225" s="459">
        <v>867.84621381082877</v>
      </c>
      <c r="I225" s="459">
        <v>847.6906708095355</v>
      </c>
      <c r="J225" s="459">
        <v>833.58207490892198</v>
      </c>
      <c r="K225" s="459">
        <v>798.31163786566447</v>
      </c>
      <c r="L225" s="459">
        <v>773.11941785205272</v>
      </c>
      <c r="M225" s="459">
        <v>745.91274228889881</v>
      </c>
      <c r="N225" s="459">
        <v>735.83644547306255</v>
      </c>
      <c r="O225" s="459">
        <v>722.73746597640445</v>
      </c>
      <c r="P225" s="459">
        <v>716.69186286625541</v>
      </c>
      <c r="Q225" s="459">
        <v>731.80596523781946</v>
      </c>
      <c r="R225" s="459">
        <v>707.62355386056902</v>
      </c>
      <c r="S225" s="459">
        <v>676.38916540284208</v>
      </c>
      <c r="T225" s="459">
        <v>670.34396430528011</v>
      </c>
      <c r="U225" s="459">
        <v>676.38916540284208</v>
      </c>
      <c r="V225" s="459">
        <v>708.6311380440219</v>
      </c>
      <c r="W225" s="459">
        <v>664.29881766947972</v>
      </c>
      <c r="X225" s="459">
        <v>739.86694776308775</v>
      </c>
      <c r="Y225" s="459">
        <v>714.67667312976948</v>
      </c>
      <c r="Z225" s="459">
        <v>704.6008099179503</v>
      </c>
      <c r="AA225" s="459">
        <v>755.98917509219189</v>
      </c>
      <c r="AB225" s="459">
        <v>749.94329919411564</v>
      </c>
      <c r="AC225" s="459">
        <v>344.00133830923949</v>
      </c>
      <c r="AD225" s="459">
        <v>188.98703310439885</v>
      </c>
      <c r="AE225" s="459">
        <v>173.89382052669683</v>
      </c>
      <c r="AF225" s="459">
        <v>149.7474565561628</v>
      </c>
      <c r="AG225" s="459">
        <v>94.428041332223657</v>
      </c>
      <c r="AH225" s="459">
        <v>56.225874000831865</v>
      </c>
      <c r="AI225" s="459">
        <v>45.171626266426578</v>
      </c>
      <c r="AJ225" s="459">
        <v>40.147827669756929</v>
      </c>
      <c r="AK225" s="459">
        <v>30.102209640499385</v>
      </c>
      <c r="AL225" s="459">
        <v>20.060004479273225</v>
      </c>
      <c r="AM225" s="459">
        <v>10.023052380778998</v>
      </c>
      <c r="AN225" s="459">
        <v>12.029855959070284</v>
      </c>
      <c r="AO225" s="459">
        <v>10.023052380778998</v>
      </c>
      <c r="AP225" s="459">
        <v>8.016652840637061</v>
      </c>
      <c r="AQ225" s="459">
        <v>9.0197967621976929</v>
      </c>
      <c r="AR225" s="459">
        <v>8.016652840637061</v>
      </c>
      <c r="AS225" s="459">
        <v>10.023052380778998</v>
      </c>
      <c r="AT225" s="459">
        <v>9.0197967621976929</v>
      </c>
      <c r="AU225" s="459">
        <v>9.0197967621976929</v>
      </c>
      <c r="AV225" s="459">
        <v>6.010760193776199</v>
      </c>
      <c r="AW225" s="459">
        <v>0</v>
      </c>
      <c r="AX225" s="459">
        <v>0</v>
      </c>
      <c r="AY225" s="459">
        <v>0</v>
      </c>
      <c r="AZ225" s="459">
        <v>0</v>
      </c>
      <c r="BA225" s="459">
        <v>0</v>
      </c>
      <c r="BB225" s="459">
        <v>0</v>
      </c>
      <c r="BC225" s="459">
        <v>0</v>
      </c>
      <c r="BD225" s="459">
        <v>0</v>
      </c>
      <c r="BE225" s="459">
        <v>0</v>
      </c>
      <c r="BF225" s="459">
        <v>0</v>
      </c>
      <c r="BG225" s="459">
        <v>0</v>
      </c>
      <c r="BH225" s="459">
        <v>0</v>
      </c>
      <c r="BI225" s="459">
        <v>0</v>
      </c>
      <c r="BJ225" s="459">
        <v>0</v>
      </c>
      <c r="BK225" s="459">
        <v>0</v>
      </c>
      <c r="BL225" s="459">
        <v>0</v>
      </c>
      <c r="BM225" s="459">
        <v>0</v>
      </c>
      <c r="BN225" s="459">
        <v>0</v>
      </c>
      <c r="BO225" s="459">
        <v>0</v>
      </c>
      <c r="BP225" s="459">
        <v>0</v>
      </c>
      <c r="BQ225" s="459">
        <v>0</v>
      </c>
      <c r="BR225" s="459">
        <v>0</v>
      </c>
      <c r="BS225" s="459">
        <v>0</v>
      </c>
      <c r="BT225" s="459">
        <v>0</v>
      </c>
      <c r="BU225" s="459">
        <v>0</v>
      </c>
      <c r="BV225" s="459">
        <v>0</v>
      </c>
    </row>
    <row r="226" spans="1:74">
      <c r="A226" s="253">
        <v>142.5</v>
      </c>
      <c r="B226" s="459">
        <v>978.70978688561252</v>
      </c>
      <c r="C226" s="459">
        <v>927.30775085588652</v>
      </c>
      <c r="D226" s="459">
        <v>895.0569367657157</v>
      </c>
      <c r="E226" s="459">
        <v>878.93196250462074</v>
      </c>
      <c r="F226" s="459">
        <v>876.91636139145783</v>
      </c>
      <c r="G226" s="459">
        <v>872.88517306050676</v>
      </c>
      <c r="H226" s="459">
        <v>853.73728395177477</v>
      </c>
      <c r="I226" s="459">
        <v>833.58207490892198</v>
      </c>
      <c r="J226" s="459">
        <v>815.44280271612445</v>
      </c>
      <c r="K226" s="459">
        <v>782.18852395600732</v>
      </c>
      <c r="L226" s="459">
        <v>759.01213117901898</v>
      </c>
      <c r="M226" s="459">
        <v>733.8212025910484</v>
      </c>
      <c r="N226" s="459">
        <v>716.69186286625541</v>
      </c>
      <c r="O226" s="459">
        <v>693.51752672087775</v>
      </c>
      <c r="P226" s="459">
        <v>678.4042444537622</v>
      </c>
      <c r="Q226" s="459">
        <v>694.5250906509001</v>
      </c>
      <c r="R226" s="459">
        <v>682.43442047637177</v>
      </c>
      <c r="S226" s="459">
        <v>643.1412405542178</v>
      </c>
      <c r="T226" s="459">
        <v>623.99926938862291</v>
      </c>
      <c r="U226" s="459">
        <v>633.06644684686921</v>
      </c>
      <c r="V226" s="459">
        <v>677.39670417975822</v>
      </c>
      <c r="W226" s="459">
        <v>640.11878577395669</v>
      </c>
      <c r="X226" s="459">
        <v>723.74507141792458</v>
      </c>
      <c r="Y226" s="459">
        <v>681.426874236142</v>
      </c>
      <c r="Z226" s="459">
        <v>656.23870772958219</v>
      </c>
      <c r="AA226" s="459">
        <v>690.4948437134459</v>
      </c>
      <c r="AB226" s="459">
        <v>705.60838979549055</v>
      </c>
      <c r="AC226" s="459">
        <v>331.91926018114111</v>
      </c>
      <c r="AD226" s="459">
        <v>177.91855373764352</v>
      </c>
      <c r="AE226" s="459">
        <v>162.82629074089672</v>
      </c>
      <c r="AF226" s="459">
        <v>142.70547410211842</v>
      </c>
      <c r="AG226" s="459">
        <v>89.400386559498514</v>
      </c>
      <c r="AH226" s="459">
        <v>54.215835334169334</v>
      </c>
      <c r="AI226" s="459">
        <v>41.152539512670401</v>
      </c>
      <c r="AJ226" s="459">
        <v>36.12923810708449</v>
      </c>
      <c r="AK226" s="459">
        <v>26.08484865749011</v>
      </c>
      <c r="AL226" s="459">
        <v>16.044422974417238</v>
      </c>
      <c r="AM226" s="459">
        <v>9.0197967621976929</v>
      </c>
      <c r="AN226" s="459">
        <v>9.0197967621976929</v>
      </c>
      <c r="AO226" s="459">
        <v>8.016652840637061</v>
      </c>
      <c r="AP226" s="459">
        <v>7.0136346326260179</v>
      </c>
      <c r="AQ226" s="459">
        <v>8.016652840637061</v>
      </c>
      <c r="AR226" s="459">
        <v>8.016652840637061</v>
      </c>
      <c r="AS226" s="459">
        <v>7.0136346326260179</v>
      </c>
      <c r="AT226" s="459">
        <v>7.0136346326260179</v>
      </c>
      <c r="AU226" s="459">
        <v>7.0136346326260179</v>
      </c>
      <c r="AV226" s="459">
        <v>5.0080536687636448</v>
      </c>
      <c r="AW226" s="459">
        <v>0</v>
      </c>
      <c r="AX226" s="459">
        <v>0</v>
      </c>
      <c r="AY226" s="459">
        <v>0</v>
      </c>
      <c r="AZ226" s="459">
        <v>0</v>
      </c>
      <c r="BA226" s="459">
        <v>0</v>
      </c>
      <c r="BB226" s="459">
        <v>0</v>
      </c>
      <c r="BC226" s="459">
        <v>0</v>
      </c>
      <c r="BD226" s="459">
        <v>0</v>
      </c>
      <c r="BE226" s="459">
        <v>0</v>
      </c>
      <c r="BF226" s="459">
        <v>0</v>
      </c>
      <c r="BG226" s="459">
        <v>0</v>
      </c>
      <c r="BH226" s="459">
        <v>0</v>
      </c>
      <c r="BI226" s="459">
        <v>0</v>
      </c>
      <c r="BJ226" s="459">
        <v>0</v>
      </c>
      <c r="BK226" s="459">
        <v>0</v>
      </c>
      <c r="BL226" s="459">
        <v>0</v>
      </c>
      <c r="BM226" s="459">
        <v>0</v>
      </c>
      <c r="BN226" s="459">
        <v>0</v>
      </c>
      <c r="BO226" s="459">
        <v>0</v>
      </c>
      <c r="BP226" s="459">
        <v>0</v>
      </c>
      <c r="BQ226" s="459">
        <v>0</v>
      </c>
      <c r="BR226" s="459">
        <v>0</v>
      </c>
      <c r="BS226" s="459">
        <v>0</v>
      </c>
      <c r="BT226" s="459">
        <v>0</v>
      </c>
      <c r="BU226" s="459">
        <v>0</v>
      </c>
      <c r="BV226" s="459">
        <v>0</v>
      </c>
    </row>
    <row r="227" spans="1:74">
      <c r="A227" s="253">
        <v>145</v>
      </c>
      <c r="B227" s="459">
        <v>978.70978688561252</v>
      </c>
      <c r="C227" s="459">
        <v>935.3706310158758</v>
      </c>
      <c r="D227" s="459">
        <v>900.09605098701365</v>
      </c>
      <c r="E227" s="459">
        <v>886.99441302859464</v>
      </c>
      <c r="F227" s="459">
        <v>869.86179401276763</v>
      </c>
      <c r="G227" s="459">
        <v>880.94756823543594</v>
      </c>
      <c r="H227" s="459">
        <v>857.76838316697331</v>
      </c>
      <c r="I227" s="459">
        <v>831.56658058905714</v>
      </c>
      <c r="J227" s="459">
        <v>808.38874968158041</v>
      </c>
      <c r="K227" s="459">
        <v>777.15011862876509</v>
      </c>
      <c r="L227" s="459">
        <v>762.03509929357801</v>
      </c>
      <c r="M227" s="459">
        <v>733.8212025910484</v>
      </c>
      <c r="N227" s="459">
        <v>702.58565448312538</v>
      </c>
      <c r="O227" s="459">
        <v>671.35149405270056</v>
      </c>
      <c r="P227" s="459">
        <v>664.29881766947972</v>
      </c>
      <c r="Q227" s="459">
        <v>661.2762649289582</v>
      </c>
      <c r="R227" s="459">
        <v>654.22369565013753</v>
      </c>
      <c r="S227" s="459">
        <v>617.9545574224918</v>
      </c>
      <c r="T227" s="459">
        <v>604.85788491463472</v>
      </c>
      <c r="U227" s="459">
        <v>592.76890006969472</v>
      </c>
      <c r="V227" s="459">
        <v>654.22369565013753</v>
      </c>
      <c r="W227" s="459">
        <v>616.94711115541907</v>
      </c>
      <c r="X227" s="459">
        <v>702.58565448312538</v>
      </c>
      <c r="Y227" s="459">
        <v>666.3138604664249</v>
      </c>
      <c r="Z227" s="459">
        <v>638.10382383678518</v>
      </c>
      <c r="AA227" s="459">
        <v>659.26123743228948</v>
      </c>
      <c r="AB227" s="459">
        <v>703.5932314798099</v>
      </c>
      <c r="AC227" s="459">
        <v>330.91243995228746</v>
      </c>
      <c r="AD227" s="459">
        <v>174.89999518835882</v>
      </c>
      <c r="AE227" s="459">
        <v>156.78976997111801</v>
      </c>
      <c r="AF227" s="459">
        <v>142.70547410211842</v>
      </c>
      <c r="AG227" s="459">
        <v>90.405895411488231</v>
      </c>
      <c r="AH227" s="459">
        <v>54.215835334169334</v>
      </c>
      <c r="AI227" s="459">
        <v>42.157275863478645</v>
      </c>
      <c r="AJ227" s="459">
        <v>31.106636592896205</v>
      </c>
      <c r="AK227" s="459">
        <v>22.068108142325048</v>
      </c>
      <c r="AL227" s="459">
        <v>13.03338714150617</v>
      </c>
      <c r="AM227" s="459">
        <v>8.016652840637061</v>
      </c>
      <c r="AN227" s="459">
        <v>8.016652840637061</v>
      </c>
      <c r="AO227" s="459">
        <v>7.0136346326260179</v>
      </c>
      <c r="AP227" s="459">
        <v>7.0136346326260179</v>
      </c>
      <c r="AQ227" s="459">
        <v>6.010760193776199</v>
      </c>
      <c r="AR227" s="459">
        <v>5.0080536687636448</v>
      </c>
      <c r="AS227" s="459">
        <v>7.0136346326260179</v>
      </c>
      <c r="AT227" s="459">
        <v>6.010760193776199</v>
      </c>
      <c r="AU227" s="459">
        <v>7.0136346326260179</v>
      </c>
      <c r="AV227" s="459">
        <v>5.0080536687636448</v>
      </c>
      <c r="AW227" s="459">
        <v>0</v>
      </c>
      <c r="AX227" s="459">
        <v>0</v>
      </c>
      <c r="AY227" s="459">
        <v>0</v>
      </c>
      <c r="AZ227" s="459">
        <v>0</v>
      </c>
      <c r="BA227" s="459">
        <v>0</v>
      </c>
      <c r="BB227" s="459">
        <v>0</v>
      </c>
      <c r="BC227" s="459">
        <v>0</v>
      </c>
      <c r="BD227" s="459">
        <v>0</v>
      </c>
      <c r="BE227" s="459">
        <v>0</v>
      </c>
      <c r="BF227" s="459">
        <v>0</v>
      </c>
      <c r="BG227" s="459">
        <v>0</v>
      </c>
      <c r="BH227" s="459">
        <v>0</v>
      </c>
      <c r="BI227" s="459">
        <v>0</v>
      </c>
      <c r="BJ227" s="459">
        <v>0</v>
      </c>
      <c r="BK227" s="459">
        <v>0</v>
      </c>
      <c r="BL227" s="459">
        <v>0</v>
      </c>
      <c r="BM227" s="459">
        <v>0</v>
      </c>
      <c r="BN227" s="459">
        <v>0</v>
      </c>
      <c r="BO227" s="459">
        <v>0</v>
      </c>
      <c r="BP227" s="459">
        <v>0</v>
      </c>
      <c r="BQ227" s="459">
        <v>0</v>
      </c>
      <c r="BR227" s="459">
        <v>0</v>
      </c>
      <c r="BS227" s="459">
        <v>0</v>
      </c>
      <c r="BT227" s="459">
        <v>0</v>
      </c>
      <c r="BU227" s="459">
        <v>0</v>
      </c>
      <c r="BV227" s="459">
        <v>0</v>
      </c>
    </row>
    <row r="228" spans="1:74">
      <c r="A228" s="253">
        <v>147.5</v>
      </c>
      <c r="B228" s="459">
        <v>978.70978688561252</v>
      </c>
      <c r="C228" s="459">
        <v>951.49659904538589</v>
      </c>
      <c r="D228" s="459">
        <v>910.1743638225912</v>
      </c>
      <c r="E228" s="459">
        <v>899.08822588305679</v>
      </c>
      <c r="F228" s="459">
        <v>874.90076490654008</v>
      </c>
      <c r="G228" s="459">
        <v>883.9709854667052</v>
      </c>
      <c r="H228" s="459">
        <v>867.84621381082877</v>
      </c>
      <c r="I228" s="459">
        <v>835.59757409714064</v>
      </c>
      <c r="J228" s="459">
        <v>808.38874968158041</v>
      </c>
      <c r="K228" s="459">
        <v>771.104075329338</v>
      </c>
      <c r="L228" s="459">
        <v>759.01213117901898</v>
      </c>
      <c r="M228" s="459">
        <v>733.8212025910484</v>
      </c>
      <c r="N228" s="459">
        <v>686.46462027603934</v>
      </c>
      <c r="O228" s="459">
        <v>657.24621608837697</v>
      </c>
      <c r="P228" s="459">
        <v>654.22369565013753</v>
      </c>
      <c r="Q228" s="459">
        <v>652.2086897707303</v>
      </c>
      <c r="R228" s="459">
        <v>632.0589762438625</v>
      </c>
      <c r="S228" s="459">
        <v>597.80594744145617</v>
      </c>
      <c r="T228" s="459">
        <v>585.71710566715115</v>
      </c>
      <c r="U228" s="459">
        <v>576.65063763657156</v>
      </c>
      <c r="V228" s="459">
        <v>647.1712023231205</v>
      </c>
      <c r="W228" s="459">
        <v>600.82819623930686</v>
      </c>
      <c r="X228" s="459">
        <v>656.23870772958219</v>
      </c>
      <c r="Y228" s="459">
        <v>612.91734254867754</v>
      </c>
      <c r="Z228" s="459">
        <v>595.7911233847426</v>
      </c>
      <c r="AA228" s="459">
        <v>627.02164734385292</v>
      </c>
      <c r="AB228" s="459">
        <v>694.5250906509001</v>
      </c>
      <c r="AC228" s="459">
        <v>313.79697206375391</v>
      </c>
      <c r="AD228" s="459">
        <v>184.96205452537305</v>
      </c>
      <c r="AE228" s="459">
        <v>150.7534814279953</v>
      </c>
      <c r="AF228" s="459">
        <v>155.78370551195141</v>
      </c>
      <c r="AG228" s="459">
        <v>97.444763521530547</v>
      </c>
      <c r="AH228" s="459">
        <v>58.235984471133037</v>
      </c>
      <c r="AI228" s="459">
        <v>41.152539512670401</v>
      </c>
      <c r="AJ228" s="459">
        <v>29.097816174642574</v>
      </c>
      <c r="AK228" s="459">
        <v>17.048232921663399</v>
      </c>
      <c r="AL228" s="459">
        <v>10.023052380778998</v>
      </c>
      <c r="AM228" s="459">
        <v>7.0136346326260179</v>
      </c>
      <c r="AN228" s="459">
        <v>6.010760193776199</v>
      </c>
      <c r="AO228" s="459">
        <v>6.010760193776199</v>
      </c>
      <c r="AP228" s="459">
        <v>6.010760193776199</v>
      </c>
      <c r="AQ228" s="459">
        <v>5.0080536687636448</v>
      </c>
      <c r="AR228" s="459">
        <v>5.0080536687636448</v>
      </c>
      <c r="AS228" s="459">
        <v>5.0080536687636448</v>
      </c>
      <c r="AT228" s="459">
        <v>5.0080536687636448</v>
      </c>
      <c r="AU228" s="459">
        <v>5.0080536687636448</v>
      </c>
      <c r="AV228" s="459">
        <v>5.0080536687636448</v>
      </c>
      <c r="AW228" s="459">
        <v>0</v>
      </c>
      <c r="AX228" s="459">
        <v>0</v>
      </c>
      <c r="AY228" s="459">
        <v>0</v>
      </c>
      <c r="AZ228" s="459">
        <v>0</v>
      </c>
      <c r="BA228" s="459">
        <v>0</v>
      </c>
      <c r="BB228" s="459">
        <v>0</v>
      </c>
      <c r="BC228" s="459">
        <v>0</v>
      </c>
      <c r="BD228" s="459">
        <v>0</v>
      </c>
      <c r="BE228" s="459">
        <v>0</v>
      </c>
      <c r="BF228" s="459">
        <v>0</v>
      </c>
      <c r="BG228" s="459">
        <v>0</v>
      </c>
      <c r="BH228" s="459">
        <v>0</v>
      </c>
      <c r="BI228" s="459">
        <v>0</v>
      </c>
      <c r="BJ228" s="459">
        <v>0</v>
      </c>
      <c r="BK228" s="459">
        <v>0</v>
      </c>
      <c r="BL228" s="459">
        <v>0</v>
      </c>
      <c r="BM228" s="459">
        <v>0</v>
      </c>
      <c r="BN228" s="459">
        <v>0</v>
      </c>
      <c r="BO228" s="459">
        <v>0</v>
      </c>
      <c r="BP228" s="459">
        <v>0</v>
      </c>
      <c r="BQ228" s="459">
        <v>0</v>
      </c>
      <c r="BR228" s="459">
        <v>0</v>
      </c>
      <c r="BS228" s="459">
        <v>0</v>
      </c>
      <c r="BT228" s="459">
        <v>0</v>
      </c>
      <c r="BU228" s="459">
        <v>0</v>
      </c>
      <c r="BV228" s="459">
        <v>0</v>
      </c>
    </row>
    <row r="229" spans="1:74">
      <c r="A229" s="253">
        <v>150</v>
      </c>
      <c r="B229" s="459">
        <v>978.70978688561252</v>
      </c>
      <c r="C229" s="459">
        <v>931.33918221922693</v>
      </c>
      <c r="D229" s="459">
        <v>892.03348182666912</v>
      </c>
      <c r="E229" s="459">
        <v>876.91636139145783</v>
      </c>
      <c r="F229" s="459">
        <v>854.74505697644986</v>
      </c>
      <c r="G229" s="459">
        <v>851.72174146906048</v>
      </c>
      <c r="H229" s="459">
        <v>847.6906708095355</v>
      </c>
      <c r="I229" s="459">
        <v>812.4196296344146</v>
      </c>
      <c r="J229" s="459">
        <v>773.11941785205272</v>
      </c>
      <c r="K229" s="459">
        <v>737.85169386875282</v>
      </c>
      <c r="L229" s="459">
        <v>724.7526782608445</v>
      </c>
      <c r="M229" s="459">
        <v>703.5932314798099</v>
      </c>
      <c r="N229" s="459">
        <v>664.29881766947972</v>
      </c>
      <c r="O229" s="459">
        <v>629.03657407058643</v>
      </c>
      <c r="P229" s="459">
        <v>618.96200533035903</v>
      </c>
      <c r="Q229" s="459">
        <v>619.96945487635514</v>
      </c>
      <c r="R229" s="459">
        <v>593.77630613486906</v>
      </c>
      <c r="S229" s="459">
        <v>563.55488026541718</v>
      </c>
      <c r="T229" s="459">
        <v>549.45209715999101</v>
      </c>
      <c r="U229" s="459">
        <v>557.51078666996455</v>
      </c>
      <c r="V229" s="459">
        <v>630.04403985316117</v>
      </c>
      <c r="W229" s="459">
        <v>588.73929294176708</v>
      </c>
      <c r="X229" s="459">
        <v>609.89503345385992</v>
      </c>
      <c r="Y229" s="459">
        <v>579.67277793349717</v>
      </c>
      <c r="Z229" s="459">
        <v>583.70232280039875</v>
      </c>
      <c r="AA229" s="459">
        <v>585.71710566715115</v>
      </c>
      <c r="AB229" s="459">
        <v>621.98435887211519</v>
      </c>
      <c r="AC229" s="459">
        <v>299.70257913018418</v>
      </c>
      <c r="AD229" s="459">
        <v>203.07512106555058</v>
      </c>
      <c r="AE229" s="459">
        <v>148.74143843620294</v>
      </c>
      <c r="AF229" s="459">
        <v>157.79584087948061</v>
      </c>
      <c r="AG229" s="459">
        <v>103.4784850535453</v>
      </c>
      <c r="AH229" s="459">
        <v>60.246164270520133</v>
      </c>
      <c r="AI229" s="459">
        <v>39.143140946941287</v>
      </c>
      <c r="AJ229" s="459">
        <v>23.072229545451361</v>
      </c>
      <c r="AK229" s="459">
        <v>14.036995597894803</v>
      </c>
      <c r="AL229" s="459">
        <v>10.023052380778998</v>
      </c>
      <c r="AM229" s="459">
        <v>6.010760193776199</v>
      </c>
      <c r="AN229" s="459">
        <v>6.010760193776199</v>
      </c>
      <c r="AO229" s="459">
        <v>4.0055490228453374</v>
      </c>
      <c r="AP229" s="459">
        <v>3.0032976479526123</v>
      </c>
      <c r="AQ229" s="459">
        <v>3.0032976479526123</v>
      </c>
      <c r="AR229" s="459">
        <v>3.0032976479526123</v>
      </c>
      <c r="AS229" s="459">
        <v>2.001386774925161</v>
      </c>
      <c r="AT229" s="459">
        <v>3.0032976479526123</v>
      </c>
      <c r="AU229" s="459">
        <v>3.0032976479526123</v>
      </c>
      <c r="AV229" s="459">
        <v>3.0032976479526123</v>
      </c>
      <c r="AW229" s="459">
        <v>0</v>
      </c>
      <c r="AX229" s="459">
        <v>0</v>
      </c>
      <c r="AY229" s="459">
        <v>0</v>
      </c>
      <c r="AZ229" s="459">
        <v>0</v>
      </c>
      <c r="BA229" s="459">
        <v>0</v>
      </c>
      <c r="BB229" s="459">
        <v>0</v>
      </c>
      <c r="BC229" s="459">
        <v>0</v>
      </c>
      <c r="BD229" s="459">
        <v>0</v>
      </c>
      <c r="BE229" s="459">
        <v>0</v>
      </c>
      <c r="BF229" s="459">
        <v>0</v>
      </c>
      <c r="BG229" s="459">
        <v>0</v>
      </c>
      <c r="BH229" s="459">
        <v>0</v>
      </c>
      <c r="BI229" s="459">
        <v>0</v>
      </c>
      <c r="BJ229" s="459">
        <v>0</v>
      </c>
      <c r="BK229" s="459">
        <v>0</v>
      </c>
      <c r="BL229" s="459">
        <v>0</v>
      </c>
      <c r="BM229" s="459">
        <v>0</v>
      </c>
      <c r="BN229" s="459">
        <v>0</v>
      </c>
      <c r="BO229" s="459">
        <v>0</v>
      </c>
      <c r="BP229" s="459">
        <v>0</v>
      </c>
      <c r="BQ229" s="459">
        <v>0</v>
      </c>
      <c r="BR229" s="459">
        <v>0</v>
      </c>
      <c r="BS229" s="459">
        <v>0</v>
      </c>
      <c r="BT229" s="459">
        <v>0</v>
      </c>
      <c r="BU229" s="459">
        <v>0</v>
      </c>
      <c r="BV229" s="459">
        <v>0</v>
      </c>
    </row>
    <row r="230" spans="1:74">
      <c r="A230" s="253">
        <v>152.5</v>
      </c>
      <c r="B230" s="459">
        <v>978.70978688561252</v>
      </c>
      <c r="C230" s="459">
        <v>939.40209717084554</v>
      </c>
      <c r="D230" s="459">
        <v>901.10387721829318</v>
      </c>
      <c r="E230" s="459">
        <v>879.93976479348203</v>
      </c>
      <c r="F230" s="459">
        <v>863.81506744737169</v>
      </c>
      <c r="G230" s="459">
        <v>845.67514265533873</v>
      </c>
      <c r="H230" s="459">
        <v>848.69843668265162</v>
      </c>
      <c r="I230" s="459">
        <v>818.46598699481831</v>
      </c>
      <c r="J230" s="459">
        <v>766.06574207388098</v>
      </c>
      <c r="K230" s="459">
        <v>730.79834863924555</v>
      </c>
      <c r="L230" s="459">
        <v>709.63872365870475</v>
      </c>
      <c r="M230" s="459">
        <v>682.43442047637177</v>
      </c>
      <c r="N230" s="459">
        <v>660.26875041270193</v>
      </c>
      <c r="O230" s="459">
        <v>612.91734254867754</v>
      </c>
      <c r="P230" s="459">
        <v>608.88760041014177</v>
      </c>
      <c r="Q230" s="459">
        <v>598.81336201521617</v>
      </c>
      <c r="R230" s="459">
        <v>570.60640459417959</v>
      </c>
      <c r="S230" s="459">
        <v>552.47409198138303</v>
      </c>
      <c r="T230" s="459">
        <v>527.29131516049324</v>
      </c>
      <c r="U230" s="459">
        <v>542.40084064130906</v>
      </c>
      <c r="V230" s="459">
        <v>619.96945487635514</v>
      </c>
      <c r="W230" s="459">
        <v>619.96945487635514</v>
      </c>
      <c r="X230" s="459">
        <v>622.99181331659202</v>
      </c>
      <c r="Y230" s="459">
        <v>595.7911233847426</v>
      </c>
      <c r="Z230" s="459">
        <v>583.70232280039875</v>
      </c>
      <c r="AA230" s="459">
        <v>556.50344408245246</v>
      </c>
      <c r="AB230" s="459">
        <v>518.22580671051151</v>
      </c>
      <c r="AC230" s="459">
        <v>300.70929988356477</v>
      </c>
      <c r="AD230" s="459">
        <v>211.12590005317529</v>
      </c>
      <c r="AE230" s="459">
        <v>177.91855373764352</v>
      </c>
      <c r="AF230" s="459">
        <v>177.91855373764352</v>
      </c>
      <c r="AG230" s="459">
        <v>117.55850313942643</v>
      </c>
      <c r="AH230" s="459">
        <v>61.251279440887508</v>
      </c>
      <c r="AI230" s="459">
        <v>41.152539512670401</v>
      </c>
      <c r="AJ230" s="459">
        <v>21.064032395764698</v>
      </c>
      <c r="AK230" s="459">
        <v>13.03338714150617</v>
      </c>
      <c r="AL230" s="459">
        <v>9.0197967621976929</v>
      </c>
      <c r="AM230" s="459">
        <v>5.0080536687636448</v>
      </c>
      <c r="AN230" s="459">
        <v>5.0080536687636448</v>
      </c>
      <c r="AO230" s="459">
        <v>2.001386774925161</v>
      </c>
      <c r="AP230" s="459">
        <v>2.001386774925161</v>
      </c>
      <c r="AQ230" s="459">
        <v>2.001386774925161</v>
      </c>
      <c r="AR230" s="459">
        <v>2.001386774925161</v>
      </c>
      <c r="AS230" s="459">
        <v>2.001386774925161</v>
      </c>
      <c r="AT230" s="459">
        <v>3.0032976479526123</v>
      </c>
      <c r="AU230" s="459">
        <v>3.0032976479526123</v>
      </c>
      <c r="AV230" s="459">
        <v>2.001386774925161</v>
      </c>
      <c r="AW230" s="459">
        <v>0</v>
      </c>
      <c r="AX230" s="459">
        <v>0</v>
      </c>
      <c r="AY230" s="459">
        <v>0</v>
      </c>
      <c r="AZ230" s="459">
        <v>0</v>
      </c>
      <c r="BA230" s="459">
        <v>0</v>
      </c>
      <c r="BB230" s="459">
        <v>0</v>
      </c>
      <c r="BC230" s="459">
        <v>0</v>
      </c>
      <c r="BD230" s="459">
        <v>0</v>
      </c>
      <c r="BE230" s="459">
        <v>0</v>
      </c>
      <c r="BF230" s="459">
        <v>0</v>
      </c>
      <c r="BG230" s="459">
        <v>0</v>
      </c>
      <c r="BH230" s="459">
        <v>0</v>
      </c>
      <c r="BI230" s="459">
        <v>0</v>
      </c>
      <c r="BJ230" s="459">
        <v>0</v>
      </c>
      <c r="BK230" s="459">
        <v>0</v>
      </c>
      <c r="BL230" s="459">
        <v>0</v>
      </c>
      <c r="BM230" s="459">
        <v>0</v>
      </c>
      <c r="BN230" s="459">
        <v>0</v>
      </c>
      <c r="BO230" s="459">
        <v>0</v>
      </c>
      <c r="BP230" s="459">
        <v>0</v>
      </c>
      <c r="BQ230" s="459">
        <v>0</v>
      </c>
      <c r="BR230" s="459">
        <v>0</v>
      </c>
      <c r="BS230" s="459">
        <v>0</v>
      </c>
      <c r="BT230" s="459">
        <v>0</v>
      </c>
      <c r="BU230" s="459">
        <v>0</v>
      </c>
      <c r="BV230" s="459">
        <v>0</v>
      </c>
    </row>
    <row r="231" spans="1:74">
      <c r="A231" s="253">
        <v>155</v>
      </c>
      <c r="B231" s="459">
        <v>978.70978688561252</v>
      </c>
      <c r="C231" s="459">
        <v>930.33132274107584</v>
      </c>
      <c r="D231" s="459">
        <v>894.04911731734217</v>
      </c>
      <c r="E231" s="459">
        <v>867.84621381082877</v>
      </c>
      <c r="F231" s="459">
        <v>856.76060658544282</v>
      </c>
      <c r="G231" s="459">
        <v>833.58207490892198</v>
      </c>
      <c r="H231" s="459">
        <v>830.55883525843592</v>
      </c>
      <c r="I231" s="459">
        <v>810.40418715434259</v>
      </c>
      <c r="J231" s="459">
        <v>753.97387774006802</v>
      </c>
      <c r="K231" s="459">
        <v>712.66148906987371</v>
      </c>
      <c r="L231" s="459">
        <v>687.47217392475886</v>
      </c>
      <c r="M231" s="459">
        <v>661.2762649289582</v>
      </c>
      <c r="N231" s="459">
        <v>628.02910989995701</v>
      </c>
      <c r="O231" s="459">
        <v>600.82819623930686</v>
      </c>
      <c r="P231" s="459">
        <v>582.69493397084909</v>
      </c>
      <c r="Q231" s="459">
        <v>571.61377234442114</v>
      </c>
      <c r="R231" s="459">
        <v>535.34967569936532</v>
      </c>
      <c r="S231" s="459">
        <v>528.29860353797324</v>
      </c>
      <c r="T231" s="459">
        <v>534.34237396739513</v>
      </c>
      <c r="U231" s="459">
        <v>531.32048016773717</v>
      </c>
      <c r="V231" s="459">
        <v>608.88760041014177</v>
      </c>
      <c r="W231" s="459">
        <v>618.96200533035903</v>
      </c>
      <c r="X231" s="459">
        <v>577.65801598154644</v>
      </c>
      <c r="Y231" s="459">
        <v>547.4374431647625</v>
      </c>
      <c r="Z231" s="459">
        <v>570.60640459417959</v>
      </c>
      <c r="AA231" s="459">
        <v>549.45209715999101</v>
      </c>
      <c r="AB231" s="459">
        <v>392.33375205940774</v>
      </c>
      <c r="AC231" s="459">
        <v>285.60884857740479</v>
      </c>
      <c r="AD231" s="459">
        <v>204.08145125625859</v>
      </c>
      <c r="AE231" s="459">
        <v>195.02466099770112</v>
      </c>
      <c r="AF231" s="459">
        <v>247.35804637556123</v>
      </c>
      <c r="AG231" s="459">
        <v>176.9123618266558</v>
      </c>
      <c r="AH231" s="459">
        <v>76.329849463361882</v>
      </c>
      <c r="AI231" s="459">
        <v>38.138479987815508</v>
      </c>
      <c r="AJ231" s="459">
        <v>17.048232921663399</v>
      </c>
      <c r="AK231" s="459">
        <v>11.02640849775289</v>
      </c>
      <c r="AL231" s="459">
        <v>8.016652840637061</v>
      </c>
      <c r="AM231" s="459">
        <v>3.0032976479526123</v>
      </c>
      <c r="AN231" s="459">
        <v>4.0055490228453374</v>
      </c>
      <c r="AO231" s="459">
        <v>2.001386774925161</v>
      </c>
      <c r="AP231" s="459">
        <v>1</v>
      </c>
      <c r="AQ231" s="459">
        <v>2.001386774925161</v>
      </c>
      <c r="AR231" s="459">
        <v>1</v>
      </c>
      <c r="AS231" s="459">
        <v>1</v>
      </c>
      <c r="AT231" s="459">
        <v>2.001386774925161</v>
      </c>
      <c r="AU231" s="459">
        <v>1</v>
      </c>
      <c r="AV231" s="459">
        <v>2.001386774925161</v>
      </c>
      <c r="AW231" s="459">
        <v>0</v>
      </c>
      <c r="AX231" s="459">
        <v>0</v>
      </c>
      <c r="AY231" s="459">
        <v>0</v>
      </c>
      <c r="AZ231" s="459">
        <v>0</v>
      </c>
      <c r="BA231" s="459">
        <v>0</v>
      </c>
      <c r="BB231" s="459">
        <v>0</v>
      </c>
      <c r="BC231" s="459">
        <v>0</v>
      </c>
      <c r="BD231" s="459">
        <v>0</v>
      </c>
      <c r="BE231" s="459">
        <v>0</v>
      </c>
      <c r="BF231" s="459">
        <v>0</v>
      </c>
      <c r="BG231" s="459">
        <v>0</v>
      </c>
      <c r="BH231" s="459">
        <v>0</v>
      </c>
      <c r="BI231" s="459">
        <v>0</v>
      </c>
      <c r="BJ231" s="459">
        <v>0</v>
      </c>
      <c r="BK231" s="459">
        <v>0</v>
      </c>
      <c r="BL231" s="459">
        <v>0</v>
      </c>
      <c r="BM231" s="459">
        <v>0</v>
      </c>
      <c r="BN231" s="459">
        <v>0</v>
      </c>
      <c r="BO231" s="459">
        <v>0</v>
      </c>
      <c r="BP231" s="459">
        <v>0</v>
      </c>
      <c r="BQ231" s="459">
        <v>0</v>
      </c>
      <c r="BR231" s="459">
        <v>0</v>
      </c>
      <c r="BS231" s="459">
        <v>0</v>
      </c>
      <c r="BT231" s="459">
        <v>0</v>
      </c>
      <c r="BU231" s="459">
        <v>0</v>
      </c>
      <c r="BV231" s="459">
        <v>0</v>
      </c>
    </row>
    <row r="232" spans="1:74">
      <c r="A232" s="256">
        <v>157.5</v>
      </c>
      <c r="B232" s="459">
        <v>978.70978688561252</v>
      </c>
      <c r="C232" s="459">
        <v>941.4178367344432</v>
      </c>
      <c r="D232" s="459">
        <v>909.16652750170431</v>
      </c>
      <c r="E232" s="459">
        <v>871.87737888041204</v>
      </c>
      <c r="F232" s="459">
        <v>862.80728378953188</v>
      </c>
      <c r="G232" s="459">
        <v>843.65961930001663</v>
      </c>
      <c r="H232" s="459">
        <v>823.50465222952312</v>
      </c>
      <c r="I232" s="459">
        <v>815.44280271612445</v>
      </c>
      <c r="J232" s="459">
        <v>768.08107141579546</v>
      </c>
      <c r="K232" s="459">
        <v>719.71465807976961</v>
      </c>
      <c r="L232" s="459">
        <v>690.4948437134459</v>
      </c>
      <c r="M232" s="459">
        <v>653.21619193423737</v>
      </c>
      <c r="N232" s="459">
        <v>621.98435887211519</v>
      </c>
      <c r="O232" s="459">
        <v>591.76149571488634</v>
      </c>
      <c r="P232" s="459">
        <v>580.68016153438612</v>
      </c>
      <c r="Q232" s="459">
        <v>555.49610331653514</v>
      </c>
      <c r="R232" s="459">
        <v>524.26946157658676</v>
      </c>
      <c r="S232" s="459">
        <v>507.14595626443844</v>
      </c>
      <c r="T232" s="459">
        <v>523.26218091041574</v>
      </c>
      <c r="U232" s="459">
        <v>529.30589383410154</v>
      </c>
      <c r="V232" s="459">
        <v>577.65801598154644</v>
      </c>
      <c r="W232" s="459">
        <v>552.47409198138303</v>
      </c>
      <c r="X232" s="459">
        <v>478.9438044658425</v>
      </c>
      <c r="Y232" s="459">
        <v>463.83618533351046</v>
      </c>
      <c r="Z232" s="459">
        <v>444.70057563922984</v>
      </c>
      <c r="AA232" s="459">
        <v>438.65792078245397</v>
      </c>
      <c r="AB232" s="459">
        <v>276.5489580510407</v>
      </c>
      <c r="AC232" s="459">
        <v>239.30597047327453</v>
      </c>
      <c r="AD232" s="459">
        <v>238.29947983255269</v>
      </c>
      <c r="AE232" s="459">
        <v>331.91926018114111</v>
      </c>
      <c r="AF232" s="459">
        <v>654.22369565013753</v>
      </c>
      <c r="AG232" s="459">
        <v>312.79020839351324</v>
      </c>
      <c r="AH232" s="459">
        <v>106.49547896400243</v>
      </c>
      <c r="AI232" s="459">
        <v>36.12923810708449</v>
      </c>
      <c r="AJ232" s="459">
        <v>15.040675804218308</v>
      </c>
      <c r="AK232" s="459">
        <v>9.0197967621976929</v>
      </c>
      <c r="AL232" s="459">
        <v>7.0136346326260179</v>
      </c>
      <c r="AM232" s="459">
        <v>2.001386774925161</v>
      </c>
      <c r="AN232" s="459">
        <v>4.0055490228453374</v>
      </c>
      <c r="AO232" s="459">
        <v>2.001386774925161</v>
      </c>
      <c r="AP232" s="459">
        <v>2.001386774925161</v>
      </c>
      <c r="AQ232" s="459">
        <v>2.001386774925161</v>
      </c>
      <c r="AR232" s="459">
        <v>1</v>
      </c>
      <c r="AS232" s="459">
        <v>1</v>
      </c>
      <c r="AT232" s="459">
        <v>2.001386774925161</v>
      </c>
      <c r="AU232" s="459">
        <v>1</v>
      </c>
      <c r="AV232" s="459">
        <v>1</v>
      </c>
      <c r="AW232" s="459">
        <v>0</v>
      </c>
      <c r="AX232" s="459">
        <v>0</v>
      </c>
      <c r="AY232" s="459">
        <v>0</v>
      </c>
      <c r="AZ232" s="459">
        <v>0</v>
      </c>
      <c r="BA232" s="459">
        <v>0</v>
      </c>
      <c r="BB232" s="459">
        <v>0</v>
      </c>
      <c r="BC232" s="459">
        <v>0</v>
      </c>
      <c r="BD232" s="459">
        <v>0</v>
      </c>
      <c r="BE232" s="459">
        <v>0</v>
      </c>
      <c r="BF232" s="459">
        <v>0</v>
      </c>
      <c r="BG232" s="459">
        <v>0</v>
      </c>
      <c r="BH232" s="459">
        <v>0</v>
      </c>
      <c r="BI232" s="459">
        <v>0</v>
      </c>
      <c r="BJ232" s="459">
        <v>0</v>
      </c>
      <c r="BK232" s="459">
        <v>0</v>
      </c>
      <c r="BL232" s="459">
        <v>0</v>
      </c>
      <c r="BM232" s="459">
        <v>0</v>
      </c>
      <c r="BN232" s="459">
        <v>0</v>
      </c>
      <c r="BO232" s="459">
        <v>0</v>
      </c>
      <c r="BP232" s="459">
        <v>0</v>
      </c>
      <c r="BQ232" s="459">
        <v>0</v>
      </c>
      <c r="BR232" s="459">
        <v>0</v>
      </c>
      <c r="BS232" s="459">
        <v>0</v>
      </c>
      <c r="BT232" s="459">
        <v>0</v>
      </c>
      <c r="BU232" s="459">
        <v>0</v>
      </c>
      <c r="BV232" s="459">
        <v>0</v>
      </c>
    </row>
    <row r="233" spans="1:74">
      <c r="A233" s="256">
        <v>160</v>
      </c>
      <c r="B233" s="459">
        <v>978.70978688561252</v>
      </c>
      <c r="C233" s="459">
        <v>931.33918221922693</v>
      </c>
      <c r="D233" s="459">
        <v>903.11953305778582</v>
      </c>
      <c r="E233" s="459">
        <v>857.76838316697331</v>
      </c>
      <c r="F233" s="459">
        <v>845.67514265533873</v>
      </c>
      <c r="G233" s="459">
        <v>835.59757409714064</v>
      </c>
      <c r="H233" s="459">
        <v>807.3810328268321</v>
      </c>
      <c r="I233" s="459">
        <v>785.21158272846617</v>
      </c>
      <c r="J233" s="459">
        <v>758.00447781129969</v>
      </c>
      <c r="K233" s="459">
        <v>710.64631070258758</v>
      </c>
      <c r="L233" s="459">
        <v>684.44951741281852</v>
      </c>
      <c r="M233" s="459">
        <v>643.1412405542178</v>
      </c>
      <c r="N233" s="459">
        <v>612.91734254867754</v>
      </c>
      <c r="O233" s="459">
        <v>577.65801598154644</v>
      </c>
      <c r="P233" s="459">
        <v>561.54017517044895</v>
      </c>
      <c r="Q233" s="459">
        <v>545.42279657635379</v>
      </c>
      <c r="R233" s="459">
        <v>494.05189976489993</v>
      </c>
      <c r="S233" s="459">
        <v>480.95818998708097</v>
      </c>
      <c r="T233" s="459">
        <v>490.02302863061311</v>
      </c>
      <c r="U233" s="459">
        <v>477.93661487693021</v>
      </c>
      <c r="V233" s="459">
        <v>503.11697942016013</v>
      </c>
      <c r="W233" s="459">
        <v>464.84334482317331</v>
      </c>
      <c r="X233" s="459">
        <v>398.375738081294</v>
      </c>
      <c r="Y233" s="459">
        <v>385.28488595522572</v>
      </c>
      <c r="Z233" s="459">
        <v>386.29185899410305</v>
      </c>
      <c r="AA233" s="459">
        <v>369.17367966376946</v>
      </c>
      <c r="AB233" s="459">
        <v>231.25416527541577</v>
      </c>
      <c r="AC233" s="459">
        <v>246.35152238988556</v>
      </c>
      <c r="AD233" s="459">
        <v>283.5955144338393</v>
      </c>
      <c r="AE233" s="459">
        <v>566.57695139125042</v>
      </c>
      <c r="AF233" s="459">
        <v>815.44280271612445</v>
      </c>
      <c r="AG233" s="459">
        <v>442.68634818412619</v>
      </c>
      <c r="AH233" s="459">
        <v>167.85689589015533</v>
      </c>
      <c r="AI233" s="459">
        <v>38.138479987815508</v>
      </c>
      <c r="AJ233" s="459">
        <v>14.036995597894803</v>
      </c>
      <c r="AK233" s="459">
        <v>9.0197967621976929</v>
      </c>
      <c r="AL233" s="459">
        <v>5.0080536687636448</v>
      </c>
      <c r="AM233" s="459">
        <v>2.001386774925161</v>
      </c>
      <c r="AN233" s="459">
        <v>4.0055490228453374</v>
      </c>
      <c r="AO233" s="459">
        <v>1</v>
      </c>
      <c r="AP233" s="459">
        <v>1</v>
      </c>
      <c r="AQ233" s="459">
        <v>1</v>
      </c>
      <c r="AR233" s="459">
        <v>1</v>
      </c>
      <c r="AS233" s="459">
        <v>0</v>
      </c>
      <c r="AT233" s="459">
        <v>1</v>
      </c>
      <c r="AU233" s="459">
        <v>1</v>
      </c>
      <c r="AV233" s="459">
        <v>0</v>
      </c>
      <c r="AW233" s="459">
        <v>0</v>
      </c>
      <c r="AX233" s="459">
        <v>0</v>
      </c>
      <c r="AY233" s="459">
        <v>0</v>
      </c>
      <c r="AZ233" s="459">
        <v>0</v>
      </c>
      <c r="BA233" s="459">
        <v>0</v>
      </c>
      <c r="BB233" s="459">
        <v>0</v>
      </c>
      <c r="BC233" s="459">
        <v>0</v>
      </c>
      <c r="BD233" s="459">
        <v>0</v>
      </c>
      <c r="BE233" s="459">
        <v>0</v>
      </c>
      <c r="BF233" s="459">
        <v>0</v>
      </c>
      <c r="BG233" s="459">
        <v>0</v>
      </c>
      <c r="BH233" s="459">
        <v>0</v>
      </c>
      <c r="BI233" s="459">
        <v>0</v>
      </c>
      <c r="BJ233" s="459">
        <v>0</v>
      </c>
      <c r="BK233" s="459">
        <v>0</v>
      </c>
      <c r="BL233" s="459">
        <v>0</v>
      </c>
      <c r="BM233" s="459">
        <v>0</v>
      </c>
      <c r="BN233" s="459">
        <v>0</v>
      </c>
      <c r="BO233" s="459">
        <v>0</v>
      </c>
      <c r="BP233" s="459">
        <v>0</v>
      </c>
      <c r="BQ233" s="459">
        <v>0</v>
      </c>
      <c r="BR233" s="459">
        <v>0</v>
      </c>
      <c r="BS233" s="459">
        <v>0</v>
      </c>
      <c r="BT233" s="459">
        <v>0</v>
      </c>
      <c r="BU233" s="459">
        <v>0</v>
      </c>
      <c r="BV233" s="459">
        <v>0</v>
      </c>
    </row>
    <row r="234" spans="1:74">
      <c r="A234" s="256">
        <v>162.5</v>
      </c>
      <c r="B234" s="459">
        <v>978.70978688561252</v>
      </c>
      <c r="C234" s="459">
        <v>935.3706310158758</v>
      </c>
      <c r="D234" s="459">
        <v>911.18220125834318</v>
      </c>
      <c r="E234" s="459">
        <v>859.78393987716277</v>
      </c>
      <c r="F234" s="459">
        <v>840.63634328996886</v>
      </c>
      <c r="G234" s="459">
        <v>834.58982389522112</v>
      </c>
      <c r="H234" s="459">
        <v>808.38874968158041</v>
      </c>
      <c r="I234" s="459">
        <v>764.05041802849428</v>
      </c>
      <c r="J234" s="459">
        <v>739.86694776308775</v>
      </c>
      <c r="K234" s="459">
        <v>693.51752672087775</v>
      </c>
      <c r="L234" s="459">
        <v>671.35149405270056</v>
      </c>
      <c r="M234" s="459">
        <v>634.07391905157954</v>
      </c>
      <c r="N234" s="459">
        <v>607.8801690316011</v>
      </c>
      <c r="O234" s="459">
        <v>576.65063763657156</v>
      </c>
      <c r="P234" s="459">
        <v>557.51078666996455</v>
      </c>
      <c r="Q234" s="459">
        <v>535.34967569936532</v>
      </c>
      <c r="R234" s="459">
        <v>492.03746007824526</v>
      </c>
      <c r="S234" s="459">
        <v>482.97258393675241</v>
      </c>
      <c r="T234" s="459">
        <v>472.90069882800782</v>
      </c>
      <c r="U234" s="459">
        <v>449.73618406200961</v>
      </c>
      <c r="V234" s="459">
        <v>441.67923788731963</v>
      </c>
      <c r="W234" s="459">
        <v>421.53752081806556</v>
      </c>
      <c r="X234" s="459">
        <v>373.20141655675388</v>
      </c>
      <c r="Y234" s="459">
        <v>365.14598667045368</v>
      </c>
      <c r="Z234" s="459">
        <v>348.02879264334069</v>
      </c>
      <c r="AA234" s="459">
        <v>318.83083861221496</v>
      </c>
      <c r="AB234" s="459">
        <v>214.14502188707684</v>
      </c>
      <c r="AC234" s="459">
        <v>256.41694440954058</v>
      </c>
      <c r="AD234" s="459">
        <v>286.61552097237734</v>
      </c>
      <c r="AE234" s="459">
        <v>548.44476923822299</v>
      </c>
      <c r="AF234" s="459">
        <v>919.24494073234825</v>
      </c>
      <c r="AG234" s="459">
        <v>734.82882334190344</v>
      </c>
      <c r="AH234" s="459">
        <v>225.21549466265694</v>
      </c>
      <c r="AI234" s="459">
        <v>40.147827669756929</v>
      </c>
      <c r="AJ234" s="459">
        <v>14.036995597894803</v>
      </c>
      <c r="AK234" s="459">
        <v>8.016652840637061</v>
      </c>
      <c r="AL234" s="459">
        <v>6.010760193776199</v>
      </c>
      <c r="AM234" s="459">
        <v>3.0032976479526123</v>
      </c>
      <c r="AN234" s="459">
        <v>4.0055490228453374</v>
      </c>
      <c r="AO234" s="459">
        <v>1</v>
      </c>
      <c r="AP234" s="459">
        <v>1</v>
      </c>
      <c r="AQ234" s="459">
        <v>1</v>
      </c>
      <c r="AR234" s="459">
        <v>1</v>
      </c>
      <c r="AS234" s="459">
        <v>0</v>
      </c>
      <c r="AT234" s="459">
        <v>1</v>
      </c>
      <c r="AU234" s="459">
        <v>1</v>
      </c>
      <c r="AV234" s="459">
        <v>1</v>
      </c>
      <c r="AW234" s="459">
        <v>0</v>
      </c>
      <c r="AX234" s="459">
        <v>0</v>
      </c>
      <c r="AY234" s="459">
        <v>0</v>
      </c>
      <c r="AZ234" s="459">
        <v>0</v>
      </c>
      <c r="BA234" s="459">
        <v>0</v>
      </c>
      <c r="BB234" s="459">
        <v>0</v>
      </c>
      <c r="BC234" s="459">
        <v>0</v>
      </c>
      <c r="BD234" s="459">
        <v>0</v>
      </c>
      <c r="BE234" s="459">
        <v>0</v>
      </c>
      <c r="BF234" s="459">
        <v>0</v>
      </c>
      <c r="BG234" s="459">
        <v>0</v>
      </c>
      <c r="BH234" s="459">
        <v>0</v>
      </c>
      <c r="BI234" s="459">
        <v>0</v>
      </c>
      <c r="BJ234" s="459">
        <v>0</v>
      </c>
      <c r="BK234" s="459">
        <v>0</v>
      </c>
      <c r="BL234" s="459">
        <v>0</v>
      </c>
      <c r="BM234" s="459">
        <v>0</v>
      </c>
      <c r="BN234" s="459">
        <v>0</v>
      </c>
      <c r="BO234" s="459">
        <v>0</v>
      </c>
      <c r="BP234" s="459">
        <v>0</v>
      </c>
      <c r="BQ234" s="459">
        <v>0</v>
      </c>
      <c r="BR234" s="459">
        <v>0</v>
      </c>
      <c r="BS234" s="459">
        <v>0</v>
      </c>
      <c r="BT234" s="459">
        <v>0</v>
      </c>
      <c r="BU234" s="459">
        <v>0</v>
      </c>
      <c r="BV234" s="459">
        <v>0</v>
      </c>
    </row>
    <row r="235" spans="1:74">
      <c r="A235" s="256">
        <v>165</v>
      </c>
      <c r="B235" s="459">
        <v>978.70978688561252</v>
      </c>
      <c r="C235" s="459">
        <v>935.3706310158758</v>
      </c>
      <c r="D235" s="459">
        <v>911.18220125834318</v>
      </c>
      <c r="E235" s="459">
        <v>864.82285227978628</v>
      </c>
      <c r="F235" s="459">
        <v>833.58207490892198</v>
      </c>
      <c r="G235" s="459">
        <v>823.50465222952312</v>
      </c>
      <c r="H235" s="459">
        <v>804.357889807883</v>
      </c>
      <c r="I235" s="459">
        <v>753.97387774006802</v>
      </c>
      <c r="J235" s="459">
        <v>714.67667312976948</v>
      </c>
      <c r="K235" s="459">
        <v>666.3138604664249</v>
      </c>
      <c r="L235" s="459">
        <v>633.06644684686921</v>
      </c>
      <c r="M235" s="459">
        <v>607.8801690316011</v>
      </c>
      <c r="N235" s="459">
        <v>585.71710566715115</v>
      </c>
      <c r="O235" s="459">
        <v>547.4374431647625</v>
      </c>
      <c r="P235" s="459">
        <v>536.35697932476273</v>
      </c>
      <c r="Q235" s="459">
        <v>507.14595626443844</v>
      </c>
      <c r="R235" s="459">
        <v>474.91505885047809</v>
      </c>
      <c r="S235" s="459">
        <v>467.86483635338556</v>
      </c>
      <c r="T235" s="459">
        <v>444.70057563922984</v>
      </c>
      <c r="U235" s="459">
        <v>424.55871818329314</v>
      </c>
      <c r="V235" s="459">
        <v>386.29185899410305</v>
      </c>
      <c r="W235" s="459">
        <v>376.22224775081384</v>
      </c>
      <c r="X235" s="459">
        <v>334.93973913680242</v>
      </c>
      <c r="Y235" s="459">
        <v>329.90562278367804</v>
      </c>
      <c r="Z235" s="459">
        <v>322.85798908042426</v>
      </c>
      <c r="AA235" s="459">
        <v>287.62219689954674</v>
      </c>
      <c r="AB235" s="459">
        <v>212.13226923574965</v>
      </c>
      <c r="AC235" s="459">
        <v>238.29947983255269</v>
      </c>
      <c r="AD235" s="459">
        <v>276.5489580510407</v>
      </c>
      <c r="AE235" s="459">
        <v>505.13146382936355</v>
      </c>
      <c r="AF235" s="459">
        <v>1042.2101301603341</v>
      </c>
      <c r="AG235" s="459">
        <v>802.34246743205267</v>
      </c>
      <c r="AH235" s="459">
        <v>222.19621974660973</v>
      </c>
      <c r="AI235" s="459">
        <v>40.147827669756929</v>
      </c>
      <c r="AJ235" s="459">
        <v>15.040675804218308</v>
      </c>
      <c r="AK235" s="459">
        <v>10.023052380778998</v>
      </c>
      <c r="AL235" s="459">
        <v>7.0136346326260179</v>
      </c>
      <c r="AM235" s="459">
        <v>3.0032976479526123</v>
      </c>
      <c r="AN235" s="459">
        <v>5.0080536687636448</v>
      </c>
      <c r="AO235" s="459">
        <v>2.001386774925161</v>
      </c>
      <c r="AP235" s="459">
        <v>2.001386774925161</v>
      </c>
      <c r="AQ235" s="459">
        <v>1</v>
      </c>
      <c r="AR235" s="459">
        <v>1</v>
      </c>
      <c r="AS235" s="459">
        <v>1</v>
      </c>
      <c r="AT235" s="459">
        <v>1</v>
      </c>
      <c r="AU235" s="459">
        <v>1</v>
      </c>
      <c r="AV235" s="459">
        <v>1</v>
      </c>
      <c r="AW235" s="459">
        <v>0</v>
      </c>
      <c r="AX235" s="459">
        <v>0</v>
      </c>
      <c r="AY235" s="459">
        <v>0</v>
      </c>
      <c r="AZ235" s="459">
        <v>0</v>
      </c>
      <c r="BA235" s="459">
        <v>0</v>
      </c>
      <c r="BB235" s="459">
        <v>0</v>
      </c>
      <c r="BC235" s="459">
        <v>0</v>
      </c>
      <c r="BD235" s="459">
        <v>0</v>
      </c>
      <c r="BE235" s="459">
        <v>0</v>
      </c>
      <c r="BF235" s="459">
        <v>0</v>
      </c>
      <c r="BG235" s="459">
        <v>0</v>
      </c>
      <c r="BH235" s="459">
        <v>0</v>
      </c>
      <c r="BI235" s="459">
        <v>0</v>
      </c>
      <c r="BJ235" s="459">
        <v>0</v>
      </c>
      <c r="BK235" s="459">
        <v>0</v>
      </c>
      <c r="BL235" s="459">
        <v>0</v>
      </c>
      <c r="BM235" s="459">
        <v>0</v>
      </c>
      <c r="BN235" s="459">
        <v>0</v>
      </c>
      <c r="BO235" s="459">
        <v>0</v>
      </c>
      <c r="BP235" s="459">
        <v>0</v>
      </c>
      <c r="BQ235" s="459">
        <v>0</v>
      </c>
      <c r="BR235" s="459">
        <v>0</v>
      </c>
      <c r="BS235" s="459">
        <v>0</v>
      </c>
      <c r="BT235" s="459">
        <v>0</v>
      </c>
      <c r="BU235" s="459">
        <v>0</v>
      </c>
      <c r="BV235" s="459">
        <v>0</v>
      </c>
    </row>
    <row r="236" spans="1:74">
      <c r="A236" s="256">
        <v>167.5</v>
      </c>
      <c r="B236" s="459">
        <v>978.70978688561252</v>
      </c>
      <c r="C236" s="459">
        <v>938.39422900883744</v>
      </c>
      <c r="D236" s="459">
        <v>916.22140511708278</v>
      </c>
      <c r="E236" s="459">
        <v>873.8929684029963</v>
      </c>
      <c r="F236" s="459">
        <v>834.58982389522112</v>
      </c>
      <c r="G236" s="459">
        <v>820.48144938076518</v>
      </c>
      <c r="H236" s="459">
        <v>799.31934335512847</v>
      </c>
      <c r="I236" s="459">
        <v>749.94329919411564</v>
      </c>
      <c r="J236" s="459">
        <v>703.5932314798099</v>
      </c>
      <c r="K236" s="459">
        <v>657.24621608837697</v>
      </c>
      <c r="L236" s="459">
        <v>614.93222355435944</v>
      </c>
      <c r="M236" s="459">
        <v>593.77630613486906</v>
      </c>
      <c r="N236" s="459">
        <v>572.62114186819917</v>
      </c>
      <c r="O236" s="459">
        <v>531.32048016773717</v>
      </c>
      <c r="P236" s="459">
        <v>513.18948140797454</v>
      </c>
      <c r="Q236" s="459">
        <v>485.99419058790693</v>
      </c>
      <c r="R236" s="459">
        <v>460.81471999188301</v>
      </c>
      <c r="S236" s="459">
        <v>450.74331252607004</v>
      </c>
      <c r="T236" s="459">
        <v>424.55871818329314</v>
      </c>
      <c r="U236" s="459">
        <v>380.25006033647946</v>
      </c>
      <c r="V236" s="459">
        <v>363.13215678677932</v>
      </c>
      <c r="W236" s="459">
        <v>339.97393108066609</v>
      </c>
      <c r="X236" s="459">
        <v>307.75643880970762</v>
      </c>
      <c r="Y236" s="459">
        <v>303.72948230075701</v>
      </c>
      <c r="Z236" s="459">
        <v>297.68914776956171</v>
      </c>
      <c r="AA236" s="459">
        <v>243.33197514986256</v>
      </c>
      <c r="AB236" s="459">
        <v>181.94337791178063</v>
      </c>
      <c r="AC236" s="459">
        <v>200.05616048375992</v>
      </c>
      <c r="AD236" s="459">
        <v>234.2735599181982</v>
      </c>
      <c r="AE236" s="459">
        <v>445.70769278718001</v>
      </c>
      <c r="AF236" s="459">
        <v>1017.011105086951</v>
      </c>
      <c r="AG236" s="459">
        <v>784.20389517686067</v>
      </c>
      <c r="AH236" s="459">
        <v>166.85076266433626</v>
      </c>
      <c r="AI236" s="459">
        <v>38.138479987815508</v>
      </c>
      <c r="AJ236" s="459">
        <v>17.048232921663399</v>
      </c>
      <c r="AK236" s="459">
        <v>11.02640849775289</v>
      </c>
      <c r="AL236" s="459">
        <v>7.0136346326260179</v>
      </c>
      <c r="AM236" s="459">
        <v>5.0080536687636448</v>
      </c>
      <c r="AN236" s="459">
        <v>4.0055490228453374</v>
      </c>
      <c r="AO236" s="459">
        <v>2.001386774925161</v>
      </c>
      <c r="AP236" s="459">
        <v>2.001386774925161</v>
      </c>
      <c r="AQ236" s="459">
        <v>1</v>
      </c>
      <c r="AR236" s="459">
        <v>1</v>
      </c>
      <c r="AS236" s="459">
        <v>1</v>
      </c>
      <c r="AT236" s="459">
        <v>1</v>
      </c>
      <c r="AU236" s="459">
        <v>2.001386774925161</v>
      </c>
      <c r="AV236" s="459">
        <v>1</v>
      </c>
      <c r="AW236" s="459">
        <v>0</v>
      </c>
      <c r="AX236" s="459">
        <v>0</v>
      </c>
      <c r="AY236" s="459">
        <v>0</v>
      </c>
      <c r="AZ236" s="459">
        <v>0</v>
      </c>
      <c r="BA236" s="459">
        <v>0</v>
      </c>
      <c r="BB236" s="459">
        <v>0</v>
      </c>
      <c r="BC236" s="459">
        <v>0</v>
      </c>
      <c r="BD236" s="459">
        <v>0</v>
      </c>
      <c r="BE236" s="459">
        <v>0</v>
      </c>
      <c r="BF236" s="459">
        <v>0</v>
      </c>
      <c r="BG236" s="459">
        <v>0</v>
      </c>
      <c r="BH236" s="459">
        <v>0</v>
      </c>
      <c r="BI236" s="459">
        <v>0</v>
      </c>
      <c r="BJ236" s="459">
        <v>0</v>
      </c>
      <c r="BK236" s="459">
        <v>0</v>
      </c>
      <c r="BL236" s="459">
        <v>0</v>
      </c>
      <c r="BM236" s="459">
        <v>0</v>
      </c>
      <c r="BN236" s="459">
        <v>0</v>
      </c>
      <c r="BO236" s="459">
        <v>0</v>
      </c>
      <c r="BP236" s="459">
        <v>0</v>
      </c>
      <c r="BQ236" s="459">
        <v>0</v>
      </c>
      <c r="BR236" s="459">
        <v>0</v>
      </c>
      <c r="BS236" s="459">
        <v>0</v>
      </c>
      <c r="BT236" s="459">
        <v>0</v>
      </c>
      <c r="BU236" s="459">
        <v>0</v>
      </c>
      <c r="BV236" s="459">
        <v>0</v>
      </c>
    </row>
    <row r="237" spans="1:74">
      <c r="A237" s="256">
        <v>170</v>
      </c>
      <c r="B237" s="459">
        <v>978.70978688561252</v>
      </c>
      <c r="C237" s="459">
        <v>938.39422900883744</v>
      </c>
      <c r="D237" s="459">
        <v>918.23709442176153</v>
      </c>
      <c r="E237" s="459">
        <v>882.96317857335953</v>
      </c>
      <c r="F237" s="459">
        <v>837.61307814199472</v>
      </c>
      <c r="G237" s="459">
        <v>817.45825766036501</v>
      </c>
      <c r="H237" s="459">
        <v>794.28082863136376</v>
      </c>
      <c r="I237" s="459">
        <v>746.92037948002371</v>
      </c>
      <c r="J237" s="459">
        <v>691.50240325002358</v>
      </c>
      <c r="K237" s="459">
        <v>656.23870772958219</v>
      </c>
      <c r="L237" s="459">
        <v>621.98435887211519</v>
      </c>
      <c r="M237" s="459">
        <v>591.76149571488634</v>
      </c>
      <c r="N237" s="459">
        <v>564.56223551278072</v>
      </c>
      <c r="O237" s="459">
        <v>527.29131516049324</v>
      </c>
      <c r="P237" s="459">
        <v>504.12422061952947</v>
      </c>
      <c r="Q237" s="459">
        <v>480.95818998708097</v>
      </c>
      <c r="R237" s="459">
        <v>455.77898846755306</v>
      </c>
      <c r="S237" s="459">
        <v>442.68634818412619</v>
      </c>
      <c r="T237" s="459">
        <v>408.44591755181006</v>
      </c>
      <c r="U237" s="459">
        <v>358.09763102539472</v>
      </c>
      <c r="V237" s="459">
        <v>338.96708669873658</v>
      </c>
      <c r="W237" s="459">
        <v>319.83762149017559</v>
      </c>
      <c r="X237" s="459">
        <v>288.62887634657591</v>
      </c>
      <c r="Y237" s="459">
        <v>263.46297565607262</v>
      </c>
      <c r="Z237" s="459">
        <v>248.36457445281798</v>
      </c>
      <c r="AA237" s="459">
        <v>199.04985036997184</v>
      </c>
      <c r="AB237" s="459">
        <v>155.78370551195141</v>
      </c>
      <c r="AC237" s="459">
        <v>176.9123618266558</v>
      </c>
      <c r="AD237" s="459">
        <v>213.13864318787526</v>
      </c>
      <c r="AE237" s="459">
        <v>406.43186161691915</v>
      </c>
      <c r="AF237" s="459">
        <v>875.9085625698043</v>
      </c>
      <c r="AG237" s="459">
        <v>623.99926938862291</v>
      </c>
      <c r="AH237" s="459">
        <v>122.58750062023773</v>
      </c>
      <c r="AI237" s="459">
        <v>31.106636592896205</v>
      </c>
      <c r="AJ237" s="459">
        <v>13.03338714150617</v>
      </c>
      <c r="AK237" s="459">
        <v>10.023052380778998</v>
      </c>
      <c r="AL237" s="459">
        <v>7.0136346326260179</v>
      </c>
      <c r="AM237" s="459">
        <v>5.0080536687636448</v>
      </c>
      <c r="AN237" s="459">
        <v>4.0055490228453374</v>
      </c>
      <c r="AO237" s="459">
        <v>2.001386774925161</v>
      </c>
      <c r="AP237" s="459">
        <v>1</v>
      </c>
      <c r="AQ237" s="459">
        <v>1</v>
      </c>
      <c r="AR237" s="459">
        <v>1</v>
      </c>
      <c r="AS237" s="459">
        <v>1</v>
      </c>
      <c r="AT237" s="459">
        <v>1</v>
      </c>
      <c r="AU237" s="459">
        <v>2.001386774925161</v>
      </c>
      <c r="AV237" s="459">
        <v>2.001386774925161</v>
      </c>
      <c r="AW237" s="459">
        <v>0</v>
      </c>
      <c r="AX237" s="459">
        <v>0</v>
      </c>
      <c r="AY237" s="459">
        <v>0</v>
      </c>
      <c r="AZ237" s="459">
        <v>0</v>
      </c>
      <c r="BA237" s="459">
        <v>0</v>
      </c>
      <c r="BB237" s="459">
        <v>0</v>
      </c>
      <c r="BC237" s="459">
        <v>0</v>
      </c>
      <c r="BD237" s="459">
        <v>0</v>
      </c>
      <c r="BE237" s="459">
        <v>0</v>
      </c>
      <c r="BF237" s="459">
        <v>0</v>
      </c>
      <c r="BG237" s="459">
        <v>0</v>
      </c>
      <c r="BH237" s="459">
        <v>0</v>
      </c>
      <c r="BI237" s="459">
        <v>0</v>
      </c>
      <c r="BJ237" s="459">
        <v>0</v>
      </c>
      <c r="BK237" s="459">
        <v>0</v>
      </c>
      <c r="BL237" s="459">
        <v>0</v>
      </c>
      <c r="BM237" s="459">
        <v>0</v>
      </c>
      <c r="BN237" s="459">
        <v>0</v>
      </c>
      <c r="BO237" s="459">
        <v>0</v>
      </c>
      <c r="BP237" s="459">
        <v>0</v>
      </c>
      <c r="BQ237" s="459">
        <v>0</v>
      </c>
      <c r="BR237" s="459">
        <v>0</v>
      </c>
      <c r="BS237" s="459">
        <v>0</v>
      </c>
      <c r="BT237" s="459">
        <v>0</v>
      </c>
      <c r="BU237" s="459">
        <v>0</v>
      </c>
      <c r="BV237" s="459">
        <v>0</v>
      </c>
    </row>
    <row r="238" spans="1:74">
      <c r="A238" s="256">
        <v>172.5</v>
      </c>
      <c r="B238" s="459">
        <v>978.70978688561252</v>
      </c>
      <c r="C238" s="459">
        <v>923.27633700149374</v>
      </c>
      <c r="D238" s="459">
        <v>899.08822588305679</v>
      </c>
      <c r="E238" s="459">
        <v>871.87737888041204</v>
      </c>
      <c r="F238" s="459">
        <v>829.55109114932395</v>
      </c>
      <c r="G238" s="459">
        <v>805.36560288841395</v>
      </c>
      <c r="H238" s="459">
        <v>776.14244147242925</v>
      </c>
      <c r="I238" s="459">
        <v>732.81358322238805</v>
      </c>
      <c r="J238" s="459">
        <v>672.35902531066267</v>
      </c>
      <c r="K238" s="459">
        <v>626.01418640486224</v>
      </c>
      <c r="L238" s="459">
        <v>595.7911233847426</v>
      </c>
      <c r="M238" s="459">
        <v>573.62851316240085</v>
      </c>
      <c r="N238" s="459">
        <v>530.31318604523244</v>
      </c>
      <c r="O238" s="459">
        <v>482.97258393675241</v>
      </c>
      <c r="P238" s="459">
        <v>465.85050649283932</v>
      </c>
      <c r="Q238" s="459">
        <v>440.67212988461301</v>
      </c>
      <c r="R238" s="459">
        <v>417.50929134044378</v>
      </c>
      <c r="S238" s="459">
        <v>398.375738081294</v>
      </c>
      <c r="T238" s="459">
        <v>373.20141655675388</v>
      </c>
      <c r="U238" s="459">
        <v>326.88518973280463</v>
      </c>
      <c r="V238" s="459">
        <v>299.70257913018418</v>
      </c>
      <c r="W238" s="459">
        <v>277.55559808638526</v>
      </c>
      <c r="X238" s="459">
        <v>253.39727563823948</v>
      </c>
      <c r="Y238" s="459">
        <v>228.23481001690109</v>
      </c>
      <c r="Z238" s="459">
        <v>211.12590005317529</v>
      </c>
      <c r="AA238" s="459">
        <v>172.88765168108893</v>
      </c>
      <c r="AB238" s="459">
        <v>146.72942263482432</v>
      </c>
      <c r="AC238" s="459">
        <v>160.81409189195779</v>
      </c>
      <c r="AD238" s="459">
        <v>180.93716345181977</v>
      </c>
      <c r="AE238" s="459">
        <v>330.91243995228746</v>
      </c>
      <c r="AF238" s="459">
        <v>719.71465807976961</v>
      </c>
      <c r="AG238" s="459">
        <v>592.76890006969472</v>
      </c>
      <c r="AH238" s="459">
        <v>121.58168435931715</v>
      </c>
      <c r="AI238" s="459">
        <v>27.089134400918912</v>
      </c>
      <c r="AJ238" s="459">
        <v>12.029855959070284</v>
      </c>
      <c r="AK238" s="459">
        <v>7.0136346326260179</v>
      </c>
      <c r="AL238" s="459">
        <v>5.0080536687636448</v>
      </c>
      <c r="AM238" s="459">
        <v>2.001386774925161</v>
      </c>
      <c r="AN238" s="459">
        <v>4.0055490228453374</v>
      </c>
      <c r="AO238" s="459">
        <v>2.001386774925161</v>
      </c>
      <c r="AP238" s="459">
        <v>1</v>
      </c>
      <c r="AQ238" s="459">
        <v>1</v>
      </c>
      <c r="AR238" s="459">
        <v>1</v>
      </c>
      <c r="AS238" s="459">
        <v>1</v>
      </c>
      <c r="AT238" s="459">
        <v>1</v>
      </c>
      <c r="AU238" s="459">
        <v>1</v>
      </c>
      <c r="AV238" s="459">
        <v>1</v>
      </c>
      <c r="AW238" s="459">
        <v>0</v>
      </c>
      <c r="AX238" s="459">
        <v>0</v>
      </c>
      <c r="AY238" s="459">
        <v>0</v>
      </c>
      <c r="AZ238" s="459">
        <v>0</v>
      </c>
      <c r="BA238" s="459">
        <v>0</v>
      </c>
      <c r="BB238" s="459">
        <v>0</v>
      </c>
      <c r="BC238" s="459">
        <v>0</v>
      </c>
      <c r="BD238" s="459">
        <v>0</v>
      </c>
      <c r="BE238" s="459">
        <v>0</v>
      </c>
      <c r="BF238" s="459">
        <v>0</v>
      </c>
      <c r="BG238" s="459">
        <v>0</v>
      </c>
      <c r="BH238" s="459">
        <v>0</v>
      </c>
      <c r="BI238" s="459">
        <v>0</v>
      </c>
      <c r="BJ238" s="459">
        <v>0</v>
      </c>
      <c r="BK238" s="459">
        <v>0</v>
      </c>
      <c r="BL238" s="459">
        <v>0</v>
      </c>
      <c r="BM238" s="459">
        <v>0</v>
      </c>
      <c r="BN238" s="459">
        <v>0</v>
      </c>
      <c r="BO238" s="459">
        <v>0</v>
      </c>
      <c r="BP238" s="459">
        <v>0</v>
      </c>
      <c r="BQ238" s="459">
        <v>0</v>
      </c>
      <c r="BR238" s="459">
        <v>0</v>
      </c>
      <c r="BS238" s="459">
        <v>0</v>
      </c>
      <c r="BT238" s="459">
        <v>0</v>
      </c>
      <c r="BU238" s="459">
        <v>0</v>
      </c>
      <c r="BV238" s="459">
        <v>0</v>
      </c>
    </row>
    <row r="239" spans="1:74">
      <c r="A239" s="256">
        <v>175</v>
      </c>
      <c r="B239" s="459">
        <v>978.70978688561252</v>
      </c>
      <c r="C239" s="459">
        <v>932.34704278695699</v>
      </c>
      <c r="D239" s="459">
        <v>908.15869229691498</v>
      </c>
      <c r="E239" s="459">
        <v>879.93976479348203</v>
      </c>
      <c r="F239" s="459">
        <v>843.65961930001663</v>
      </c>
      <c r="G239" s="459">
        <v>816.45052956695815</v>
      </c>
      <c r="H239" s="459">
        <v>784.20389517686067</v>
      </c>
      <c r="I239" s="459">
        <v>737.85169386875282</v>
      </c>
      <c r="J239" s="459">
        <v>678.4042444537622</v>
      </c>
      <c r="K239" s="459">
        <v>623.99926938862291</v>
      </c>
      <c r="L239" s="459">
        <v>582.69493397084909</v>
      </c>
      <c r="M239" s="459">
        <v>564.56223551278072</v>
      </c>
      <c r="N239" s="459">
        <v>521.2476253930347</v>
      </c>
      <c r="O239" s="459">
        <v>471.89352202889989</v>
      </c>
      <c r="P239" s="459">
        <v>448.72905785103239</v>
      </c>
      <c r="Q239" s="459">
        <v>410.45998340822337</v>
      </c>
      <c r="R239" s="459">
        <v>376.22224775081384</v>
      </c>
      <c r="S239" s="459">
        <v>363.13215678677932</v>
      </c>
      <c r="T239" s="459">
        <v>337.96024530447613</v>
      </c>
      <c r="U239" s="459">
        <v>302.72275148002575</v>
      </c>
      <c r="V239" s="459">
        <v>286.61552097237734</v>
      </c>
      <c r="W239" s="459">
        <v>253.39727563823948</v>
      </c>
      <c r="X239" s="459">
        <v>233.2670906927834</v>
      </c>
      <c r="Y239" s="459">
        <v>185.96829104052892</v>
      </c>
      <c r="Z239" s="459">
        <v>173.89382052669683</v>
      </c>
      <c r="AA239" s="459">
        <v>153.77159610801158</v>
      </c>
      <c r="AB239" s="459">
        <v>150.7534814279953</v>
      </c>
      <c r="AC239" s="459">
        <v>168.86303514077807</v>
      </c>
      <c r="AD239" s="459">
        <v>178.92475133337754</v>
      </c>
      <c r="AE239" s="459">
        <v>316.81728239424859</v>
      </c>
      <c r="AF239" s="459">
        <v>693.51752672087775</v>
      </c>
      <c r="AG239" s="459">
        <v>546.43011894300389</v>
      </c>
      <c r="AH239" s="459">
        <v>109.51255827368547</v>
      </c>
      <c r="AI239" s="459">
        <v>29.097816174642574</v>
      </c>
      <c r="AJ239" s="459">
        <v>14.036995597894803</v>
      </c>
      <c r="AK239" s="459">
        <v>11.02640849775289</v>
      </c>
      <c r="AL239" s="459">
        <v>5.0080536687636448</v>
      </c>
      <c r="AM239" s="459">
        <v>3.0032976479526123</v>
      </c>
      <c r="AN239" s="459">
        <v>3.0032976479526123</v>
      </c>
      <c r="AO239" s="459">
        <v>2.001386774925161</v>
      </c>
      <c r="AP239" s="459">
        <v>1</v>
      </c>
      <c r="AQ239" s="459">
        <v>1</v>
      </c>
      <c r="AR239" s="459">
        <v>1</v>
      </c>
      <c r="AS239" s="459">
        <v>1</v>
      </c>
      <c r="AT239" s="459">
        <v>0</v>
      </c>
      <c r="AU239" s="459">
        <v>1</v>
      </c>
      <c r="AV239" s="459">
        <v>0</v>
      </c>
      <c r="AW239" s="459">
        <v>0</v>
      </c>
      <c r="AX239" s="459">
        <v>0</v>
      </c>
      <c r="AY239" s="459">
        <v>0</v>
      </c>
      <c r="AZ239" s="459">
        <v>0</v>
      </c>
      <c r="BA239" s="459">
        <v>0</v>
      </c>
      <c r="BB239" s="459">
        <v>0</v>
      </c>
      <c r="BC239" s="459">
        <v>0</v>
      </c>
      <c r="BD239" s="459">
        <v>0</v>
      </c>
      <c r="BE239" s="459">
        <v>0</v>
      </c>
      <c r="BF239" s="459">
        <v>0</v>
      </c>
      <c r="BG239" s="459">
        <v>0</v>
      </c>
      <c r="BH239" s="459">
        <v>0</v>
      </c>
      <c r="BI239" s="459">
        <v>0</v>
      </c>
      <c r="BJ239" s="459">
        <v>0</v>
      </c>
      <c r="BK239" s="459">
        <v>0</v>
      </c>
      <c r="BL239" s="459">
        <v>0</v>
      </c>
      <c r="BM239" s="459">
        <v>0</v>
      </c>
      <c r="BN239" s="459">
        <v>0</v>
      </c>
      <c r="BO239" s="459">
        <v>0</v>
      </c>
      <c r="BP239" s="459">
        <v>0</v>
      </c>
      <c r="BQ239" s="459">
        <v>0</v>
      </c>
      <c r="BR239" s="459">
        <v>0</v>
      </c>
      <c r="BS239" s="459">
        <v>0</v>
      </c>
      <c r="BT239" s="459">
        <v>0</v>
      </c>
      <c r="BU239" s="459">
        <v>0</v>
      </c>
      <c r="BV239" s="459">
        <v>0</v>
      </c>
    </row>
    <row r="240" spans="1:74">
      <c r="A240" s="256">
        <v>177.5</v>
      </c>
      <c r="B240" s="459">
        <v>978.70978688561252</v>
      </c>
      <c r="C240" s="459">
        <v>928.31560705822335</v>
      </c>
      <c r="D240" s="459">
        <v>904.1273626634927</v>
      </c>
      <c r="E240" s="459">
        <v>871.87737888041204</v>
      </c>
      <c r="F240" s="459">
        <v>837.61307814199472</v>
      </c>
      <c r="G240" s="459">
        <v>816.45052956695815</v>
      </c>
      <c r="H240" s="459">
        <v>783.19620891882039</v>
      </c>
      <c r="I240" s="459">
        <v>734.82882334190344</v>
      </c>
      <c r="J240" s="459">
        <v>673.36655807690715</v>
      </c>
      <c r="K240" s="459">
        <v>626.01418640486224</v>
      </c>
      <c r="L240" s="459">
        <v>581.68754688117576</v>
      </c>
      <c r="M240" s="459">
        <v>555.49610331653514</v>
      </c>
      <c r="N240" s="459">
        <v>513.18948140797454</v>
      </c>
      <c r="O240" s="459">
        <v>480.95818998708097</v>
      </c>
      <c r="P240" s="459">
        <v>450.74331252607004</v>
      </c>
      <c r="Q240" s="459">
        <v>405.42483738535867</v>
      </c>
      <c r="R240" s="459">
        <v>360.11143289997989</v>
      </c>
      <c r="S240" s="459">
        <v>337.96024530447613</v>
      </c>
      <c r="T240" s="459">
        <v>312.79020839351324</v>
      </c>
      <c r="U240" s="459">
        <v>282.58885271036019</v>
      </c>
      <c r="V240" s="459">
        <v>277.55559808638526</v>
      </c>
      <c r="W240" s="459">
        <v>246.35152238988556</v>
      </c>
      <c r="X240" s="459">
        <v>218.17058371244863</v>
      </c>
      <c r="Y240" s="459">
        <v>168.86303514077807</v>
      </c>
      <c r="Z240" s="459">
        <v>164.83851443258101</v>
      </c>
      <c r="AA240" s="459">
        <v>152.76555124800095</v>
      </c>
      <c r="AB240" s="459">
        <v>145.72342504642882</v>
      </c>
      <c r="AC240" s="459">
        <v>158.80191819600202</v>
      </c>
      <c r="AD240" s="459">
        <v>166.85076266433626</v>
      </c>
      <c r="AE240" s="459">
        <v>219.17698581717505</v>
      </c>
      <c r="AF240" s="459">
        <v>418.51634508443101</v>
      </c>
      <c r="AG240" s="459">
        <v>364.13907033784858</v>
      </c>
      <c r="AH240" s="459">
        <v>89.400386559498514</v>
      </c>
      <c r="AI240" s="459">
        <v>28.093457349309364</v>
      </c>
      <c r="AJ240" s="459">
        <v>15.040675804218308</v>
      </c>
      <c r="AK240" s="459">
        <v>11.02640849775289</v>
      </c>
      <c r="AL240" s="459">
        <v>6.010760193776199</v>
      </c>
      <c r="AM240" s="459">
        <v>2.001386774925161</v>
      </c>
      <c r="AN240" s="459">
        <v>4.0055490228453374</v>
      </c>
      <c r="AO240" s="459">
        <v>1</v>
      </c>
      <c r="AP240" s="459">
        <v>0</v>
      </c>
      <c r="AQ240" s="459">
        <v>0</v>
      </c>
      <c r="AR240" s="459">
        <v>0</v>
      </c>
      <c r="AS240" s="459">
        <v>0</v>
      </c>
      <c r="AT240" s="459">
        <v>0</v>
      </c>
      <c r="AU240" s="459">
        <v>0</v>
      </c>
      <c r="AV240" s="459">
        <v>1</v>
      </c>
      <c r="AW240" s="459">
        <v>0</v>
      </c>
      <c r="AX240" s="459">
        <v>0</v>
      </c>
      <c r="AY240" s="459">
        <v>0</v>
      </c>
      <c r="AZ240" s="459">
        <v>0</v>
      </c>
      <c r="BA240" s="459">
        <v>0</v>
      </c>
      <c r="BB240" s="459">
        <v>0</v>
      </c>
      <c r="BC240" s="459">
        <v>0</v>
      </c>
      <c r="BD240" s="459">
        <v>0</v>
      </c>
      <c r="BE240" s="459">
        <v>0</v>
      </c>
      <c r="BF240" s="459">
        <v>0</v>
      </c>
      <c r="BG240" s="459">
        <v>0</v>
      </c>
      <c r="BH240" s="459">
        <v>0</v>
      </c>
      <c r="BI240" s="459">
        <v>0</v>
      </c>
      <c r="BJ240" s="459">
        <v>0</v>
      </c>
      <c r="BK240" s="459">
        <v>0</v>
      </c>
      <c r="BL240" s="459">
        <v>0</v>
      </c>
      <c r="BM240" s="459">
        <v>0</v>
      </c>
      <c r="BN240" s="459">
        <v>0</v>
      </c>
      <c r="BO240" s="459">
        <v>0</v>
      </c>
      <c r="BP240" s="459">
        <v>0</v>
      </c>
      <c r="BQ240" s="459">
        <v>0</v>
      </c>
      <c r="BR240" s="459">
        <v>0</v>
      </c>
      <c r="BS240" s="459">
        <v>0</v>
      </c>
      <c r="BT240" s="459">
        <v>0</v>
      </c>
      <c r="BU240" s="459">
        <v>0</v>
      </c>
      <c r="BV240" s="459">
        <v>0</v>
      </c>
    </row>
    <row r="241" spans="1:74">
      <c r="A241" s="256">
        <v>180</v>
      </c>
      <c r="B241" s="459">
        <v>978.70978688561252</v>
      </c>
      <c r="C241" s="459">
        <v>927.30775085588652</v>
      </c>
      <c r="D241" s="459">
        <v>906.14302524057416</v>
      </c>
      <c r="E241" s="459">
        <v>872.88517306050676</v>
      </c>
      <c r="F241" s="459">
        <v>838.62083198201321</v>
      </c>
      <c r="G241" s="459">
        <v>820.48144938076518</v>
      </c>
      <c r="H241" s="459">
        <v>785.21158272846617</v>
      </c>
      <c r="I241" s="459">
        <v>737.85169386875282</v>
      </c>
      <c r="J241" s="459">
        <v>670.34396430528011</v>
      </c>
      <c r="K241" s="459">
        <v>635.08139285545383</v>
      </c>
      <c r="L241" s="459">
        <v>593.77630613486906</v>
      </c>
      <c r="M241" s="459">
        <v>561.54017517044895</v>
      </c>
      <c r="N241" s="459">
        <v>514.19674253383948</v>
      </c>
      <c r="O241" s="459">
        <v>491.03024332244547</v>
      </c>
      <c r="P241" s="459">
        <v>452.75757619336599</v>
      </c>
      <c r="Q241" s="459">
        <v>404.41781565261778</v>
      </c>
      <c r="R241" s="459">
        <v>363.13215678677932</v>
      </c>
      <c r="S241" s="459">
        <v>335.94657151454635</v>
      </c>
      <c r="T241" s="459">
        <v>307.75643880970762</v>
      </c>
      <c r="U241" s="459">
        <v>277.55559808638526</v>
      </c>
      <c r="V241" s="459">
        <v>274.53568897522905</v>
      </c>
      <c r="W241" s="459">
        <v>237.29299343863059</v>
      </c>
      <c r="X241" s="459">
        <v>209.1131760876558</v>
      </c>
      <c r="Y241" s="459">
        <v>187.9807803590999</v>
      </c>
      <c r="Z241" s="459">
        <v>175.90617563268231</v>
      </c>
      <c r="AA241" s="459">
        <v>153.77159610801158</v>
      </c>
      <c r="AB241" s="459">
        <v>148.74143843620294</v>
      </c>
      <c r="AC241" s="459">
        <v>151.75951300673236</v>
      </c>
      <c r="AD241" s="459">
        <v>171.8814886853159</v>
      </c>
      <c r="AE241" s="459">
        <v>282.58885271036019</v>
      </c>
      <c r="AF241" s="459">
        <v>573.62851316240085</v>
      </c>
      <c r="AG241" s="459">
        <v>88.394889005535376</v>
      </c>
      <c r="AH241" s="459">
        <v>45.171626266426578</v>
      </c>
      <c r="AI241" s="459">
        <v>23.072229545451361</v>
      </c>
      <c r="AJ241" s="459">
        <v>15.040675804218308</v>
      </c>
      <c r="AK241" s="459">
        <v>13.03338714150617</v>
      </c>
      <c r="AL241" s="459">
        <v>8.016652840637061</v>
      </c>
      <c r="AM241" s="459">
        <v>4.0055490228453374</v>
      </c>
      <c r="AN241" s="459">
        <v>3.0032976479526123</v>
      </c>
      <c r="AO241" s="459">
        <v>2.001386774925161</v>
      </c>
      <c r="AP241" s="459">
        <v>1</v>
      </c>
      <c r="AQ241" s="459">
        <v>0</v>
      </c>
      <c r="AR241" s="459">
        <v>0</v>
      </c>
      <c r="AS241" s="459">
        <v>1</v>
      </c>
      <c r="AT241" s="459">
        <v>0</v>
      </c>
      <c r="AU241" s="459">
        <v>1</v>
      </c>
      <c r="AV241" s="459">
        <v>0</v>
      </c>
      <c r="AW241" s="459">
        <v>0</v>
      </c>
      <c r="AX241" s="459">
        <v>0</v>
      </c>
      <c r="AY241" s="459">
        <v>0</v>
      </c>
      <c r="AZ241" s="459">
        <v>0</v>
      </c>
      <c r="BA241" s="459">
        <v>0</v>
      </c>
      <c r="BB241" s="459">
        <v>0</v>
      </c>
      <c r="BC241" s="459">
        <v>0</v>
      </c>
      <c r="BD241" s="459">
        <v>0</v>
      </c>
      <c r="BE241" s="459">
        <v>0</v>
      </c>
      <c r="BF241" s="459">
        <v>0</v>
      </c>
      <c r="BG241" s="459">
        <v>0</v>
      </c>
      <c r="BH241" s="459">
        <v>0</v>
      </c>
      <c r="BI241" s="459">
        <v>0</v>
      </c>
      <c r="BJ241" s="459">
        <v>0</v>
      </c>
      <c r="BK241" s="459">
        <v>0</v>
      </c>
      <c r="BL241" s="459">
        <v>0</v>
      </c>
      <c r="BM241" s="459">
        <v>0</v>
      </c>
      <c r="BN241" s="459">
        <v>0</v>
      </c>
      <c r="BO241" s="459">
        <v>0</v>
      </c>
      <c r="BP241" s="459">
        <v>0</v>
      </c>
      <c r="BQ241" s="459">
        <v>0</v>
      </c>
      <c r="BR241" s="459">
        <v>0</v>
      </c>
      <c r="BS241" s="459">
        <v>0</v>
      </c>
      <c r="BT241" s="459">
        <v>0</v>
      </c>
      <c r="BU241" s="459">
        <v>0</v>
      </c>
      <c r="BV241" s="459">
        <v>0</v>
      </c>
    </row>
    <row r="242" spans="1:74" ht="14.25" customHeight="1">
      <c r="A242" s="253"/>
      <c r="B242" s="22" t="s">
        <v>552</v>
      </c>
    </row>
    <row r="243" spans="1:74" ht="14.25" customHeight="1">
      <c r="A243" s="253"/>
      <c r="B243" s="256" t="s">
        <v>524</v>
      </c>
    </row>
    <row r="244" spans="1:74" ht="14.25" customHeight="1">
      <c r="A244" s="253"/>
      <c r="B244" s="256" t="s">
        <v>0</v>
      </c>
    </row>
    <row r="245" spans="1:74">
      <c r="A245" s="253"/>
      <c r="B245" s="256" t="s">
        <v>315</v>
      </c>
    </row>
    <row r="246" spans="1:74">
      <c r="A246" s="253"/>
      <c r="B246" s="256">
        <v>189</v>
      </c>
    </row>
    <row r="247" spans="1:74">
      <c r="A247" s="253"/>
      <c r="B247" s="256" t="s">
        <v>334</v>
      </c>
    </row>
    <row r="248" spans="1:74">
      <c r="A248" s="253"/>
    </row>
    <row r="249" spans="1:74">
      <c r="A249" s="253"/>
      <c r="B249" s="256">
        <v>37</v>
      </c>
    </row>
    <row r="250" spans="1:74">
      <c r="A250" s="253"/>
      <c r="B250" s="256">
        <v>73</v>
      </c>
    </row>
    <row r="251" spans="1:74">
      <c r="A251" s="253"/>
      <c r="B251" s="256">
        <v>0</v>
      </c>
      <c r="C251" s="256">
        <v>2.5</v>
      </c>
      <c r="D251" s="256">
        <v>5</v>
      </c>
      <c r="E251" s="256">
        <v>7.5</v>
      </c>
      <c r="F251" s="256">
        <v>10</v>
      </c>
      <c r="G251" s="256">
        <v>12.5</v>
      </c>
      <c r="H251" s="256">
        <v>15</v>
      </c>
      <c r="I251" s="256">
        <v>17.5</v>
      </c>
      <c r="J251" s="256">
        <v>20</v>
      </c>
      <c r="K251" s="256">
        <v>22.5</v>
      </c>
      <c r="L251" s="256">
        <v>25</v>
      </c>
      <c r="M251" s="256">
        <v>27.5</v>
      </c>
      <c r="N251" s="256">
        <v>30</v>
      </c>
      <c r="O251" s="256">
        <v>32.5</v>
      </c>
      <c r="P251" s="256">
        <v>35</v>
      </c>
      <c r="Q251" s="256">
        <v>37.5</v>
      </c>
      <c r="R251" s="256">
        <v>40</v>
      </c>
      <c r="S251" s="256">
        <v>42.5</v>
      </c>
      <c r="T251" s="256">
        <v>45</v>
      </c>
      <c r="U251" s="256">
        <v>47.5</v>
      </c>
      <c r="V251" s="256">
        <v>50</v>
      </c>
      <c r="W251" s="256">
        <v>52.5</v>
      </c>
      <c r="X251" s="256">
        <v>55</v>
      </c>
      <c r="Y251" s="256">
        <v>57.5</v>
      </c>
      <c r="Z251" s="256">
        <v>60</v>
      </c>
      <c r="AA251" s="256">
        <v>62.5</v>
      </c>
      <c r="AB251" s="256">
        <v>65</v>
      </c>
      <c r="AC251" s="256">
        <v>67.5</v>
      </c>
      <c r="AD251" s="256">
        <v>70</v>
      </c>
      <c r="AE251" s="256">
        <v>72.5</v>
      </c>
      <c r="AF251" s="256">
        <v>75</v>
      </c>
      <c r="AG251" s="256">
        <v>77.5</v>
      </c>
      <c r="AH251" s="256">
        <v>80</v>
      </c>
      <c r="AI251" s="256">
        <v>82.5</v>
      </c>
      <c r="AJ251" s="256">
        <v>85</v>
      </c>
      <c r="AK251" s="256">
        <v>87.5</v>
      </c>
      <c r="AL251" s="256">
        <v>90</v>
      </c>
    </row>
    <row r="252" spans="1:74">
      <c r="A252" s="253">
        <v>0</v>
      </c>
      <c r="B252" s="460">
        <v>1981.9749641634348</v>
      </c>
      <c r="C252" s="460">
        <v>2070.7355432727031</v>
      </c>
      <c r="D252" s="460">
        <v>2118.1433295430343</v>
      </c>
      <c r="E252" s="460">
        <v>2062.6662401528342</v>
      </c>
      <c r="F252" s="460">
        <v>1934.5703616489466</v>
      </c>
      <c r="G252" s="460">
        <v>1807.4914896384403</v>
      </c>
      <c r="H252" s="460">
        <v>1729.8365352943624</v>
      </c>
      <c r="I252" s="460">
        <v>1671.3454846903555</v>
      </c>
      <c r="J252" s="460">
        <v>1614.8733067748915</v>
      </c>
      <c r="K252" s="460">
        <v>1549.3277222035513</v>
      </c>
      <c r="L252" s="460">
        <v>1518.0684889529637</v>
      </c>
      <c r="M252" s="460">
        <v>1482.7765798208968</v>
      </c>
      <c r="N252" s="460">
        <v>1411.187020732295</v>
      </c>
      <c r="O252" s="460">
        <v>1347.6669240119957</v>
      </c>
      <c r="P252" s="460">
        <v>1285.1580030837267</v>
      </c>
      <c r="Q252" s="460">
        <v>1242.8149673180724</v>
      </c>
      <c r="R252" s="460">
        <v>1234.7497890947386</v>
      </c>
      <c r="S252" s="460">
        <v>1232.7335027485854</v>
      </c>
      <c r="T252" s="460">
        <v>1245.8394226502153</v>
      </c>
      <c r="U252" s="460">
        <v>1280.1170914954396</v>
      </c>
      <c r="V252" s="460">
        <v>1331.5353067591789</v>
      </c>
      <c r="W252" s="460">
        <v>1394.0463902945748</v>
      </c>
      <c r="X252" s="460">
        <v>1454.543655781004</v>
      </c>
      <c r="Y252" s="460">
        <v>1399.0877304474784</v>
      </c>
      <c r="Z252" s="460">
        <v>1486.809898764471</v>
      </c>
      <c r="AA252" s="460">
        <v>1403.1208156390885</v>
      </c>
      <c r="AB252" s="460">
        <v>1285.1580030837267</v>
      </c>
      <c r="AC252" s="460">
        <v>1135.9557357237859</v>
      </c>
      <c r="AD252" s="460">
        <v>949.48083801458813</v>
      </c>
      <c r="AE252" s="460">
        <v>794.28082863136376</v>
      </c>
      <c r="AF252" s="460">
        <v>554.48876437551053</v>
      </c>
      <c r="AG252" s="460">
        <v>266.48276126055515</v>
      </c>
      <c r="AH252" s="460">
        <v>140.69354214646376</v>
      </c>
      <c r="AI252" s="460">
        <v>58.235984471133037</v>
      </c>
      <c r="AJ252" s="460">
        <v>29.097816174642574</v>
      </c>
      <c r="AK252" s="460">
        <v>8.016652840637061</v>
      </c>
      <c r="AL252" s="460">
        <v>0</v>
      </c>
    </row>
    <row r="253" spans="1:74">
      <c r="A253" s="253">
        <v>2.5</v>
      </c>
      <c r="B253" s="460">
        <v>1981.9749641634348</v>
      </c>
      <c r="C253" s="460">
        <v>2008.1992752159911</v>
      </c>
      <c r="D253" s="460">
        <v>2041.4844698251366</v>
      </c>
      <c r="E253" s="460">
        <v>1970.8801674197155</v>
      </c>
      <c r="F253" s="460">
        <v>1842.7903068560186</v>
      </c>
      <c r="G253" s="460">
        <v>1731.8535037042891</v>
      </c>
      <c r="H253" s="460">
        <v>1657.2272589425841</v>
      </c>
      <c r="I253" s="460">
        <v>1605.7976032793329</v>
      </c>
      <c r="J253" s="460">
        <v>1544.2858674367747</v>
      </c>
      <c r="K253" s="460">
        <v>1484.7932379245299</v>
      </c>
      <c r="L253" s="460">
        <v>1458.5768973715776</v>
      </c>
      <c r="M253" s="460">
        <v>1425.3029903202066</v>
      </c>
      <c r="N253" s="460">
        <v>1360.7740051805092</v>
      </c>
      <c r="O253" s="460">
        <v>1293.223502678904</v>
      </c>
      <c r="P253" s="460">
        <v>1242.8149673180724</v>
      </c>
      <c r="Q253" s="460">
        <v>1214.5870745396398</v>
      </c>
      <c r="R253" s="460">
        <v>1204.5058423091175</v>
      </c>
      <c r="S253" s="460">
        <v>1213.5789475434437</v>
      </c>
      <c r="T253" s="460">
        <v>1234.7497890947386</v>
      </c>
      <c r="U253" s="460">
        <v>1280.1170914954396</v>
      </c>
      <c r="V253" s="460">
        <v>1332.5435271419701</v>
      </c>
      <c r="W253" s="460">
        <v>1394.0463902945748</v>
      </c>
      <c r="X253" s="460">
        <v>1452.5270391734393</v>
      </c>
      <c r="Y253" s="460">
        <v>1491.8515628113962</v>
      </c>
      <c r="Z253" s="460">
        <v>1485.8015680026933</v>
      </c>
      <c r="AA253" s="460">
        <v>1403.1208156390885</v>
      </c>
      <c r="AB253" s="460">
        <v>1267.0108143681848</v>
      </c>
      <c r="AC253" s="460">
        <v>1098.6581338586072</v>
      </c>
      <c r="AD253" s="460">
        <v>909.16652750170431</v>
      </c>
      <c r="AE253" s="460">
        <v>731.80596523781946</v>
      </c>
      <c r="AF253" s="460">
        <v>492.03746007824526</v>
      </c>
      <c r="AG253" s="460">
        <v>227.22836710560355</v>
      </c>
      <c r="AH253" s="460">
        <v>115.54696382165466</v>
      </c>
      <c r="AI253" s="460">
        <v>49.191070759971105</v>
      </c>
      <c r="AJ253" s="460">
        <v>21.064032395764698</v>
      </c>
      <c r="AK253" s="460">
        <v>5.0080536687636448</v>
      </c>
      <c r="AL253" s="460">
        <v>0</v>
      </c>
    </row>
    <row r="254" spans="1:74">
      <c r="A254" s="253">
        <v>5</v>
      </c>
      <c r="B254" s="460">
        <v>1981.9749641634348</v>
      </c>
      <c r="C254" s="460">
        <v>2020.3029190546104</v>
      </c>
      <c r="D254" s="460">
        <v>2053.5883118446627</v>
      </c>
      <c r="E254" s="460">
        <v>1979.9577237667249</v>
      </c>
      <c r="F254" s="460">
        <v>1855.9014688485684</v>
      </c>
      <c r="G254" s="460">
        <v>1743.9553633489629</v>
      </c>
      <c r="H254" s="460">
        <v>1668.3201405373907</v>
      </c>
      <c r="I254" s="460">
        <v>1621.9322225146773</v>
      </c>
      <c r="J254" s="460">
        <v>1561.4282404181374</v>
      </c>
      <c r="K254" s="460">
        <v>1500.9266009508469</v>
      </c>
      <c r="L254" s="460">
        <v>1470.6766888703037</v>
      </c>
      <c r="M254" s="460">
        <v>1435.3859113303176</v>
      </c>
      <c r="N254" s="460">
        <v>1378.9224793778756</v>
      </c>
      <c r="O254" s="460">
        <v>1318.4285113946478</v>
      </c>
      <c r="P254" s="460">
        <v>1264.9944760272024</v>
      </c>
      <c r="Q254" s="460">
        <v>1237.7742247795727</v>
      </c>
      <c r="R254" s="460">
        <v>1224.6683903637727</v>
      </c>
      <c r="S254" s="460">
        <v>1232.7335027485854</v>
      </c>
      <c r="T254" s="460">
        <v>1266.0026447966725</v>
      </c>
      <c r="U254" s="460">
        <v>1323.4695712007247</v>
      </c>
      <c r="V254" s="460">
        <v>1376.9059704032798</v>
      </c>
      <c r="W254" s="460">
        <v>1455.5519651324416</v>
      </c>
      <c r="X254" s="460">
        <v>1528.152042954941</v>
      </c>
      <c r="Y254" s="460">
        <v>1592.6883443279025</v>
      </c>
      <c r="Z254" s="460">
        <v>1596.7219510268928</v>
      </c>
      <c r="AA254" s="460">
        <v>1504.959968849995</v>
      </c>
      <c r="AB254" s="460">
        <v>1321.4531449723431</v>
      </c>
      <c r="AC254" s="460">
        <v>1146.0363803775579</v>
      </c>
      <c r="AD254" s="460">
        <v>893.04129900390069</v>
      </c>
      <c r="AE254" s="460">
        <v>731.80596523781946</v>
      </c>
      <c r="AF254" s="460">
        <v>490.02302863061311</v>
      </c>
      <c r="AG254" s="460">
        <v>206.09412648536997</v>
      </c>
      <c r="AH254" s="460">
        <v>107.50116269711758</v>
      </c>
      <c r="AI254" s="460">
        <v>44.166819783667599</v>
      </c>
      <c r="AJ254" s="460">
        <v>19.056026783849234</v>
      </c>
      <c r="AK254" s="460">
        <v>7.0136346326260179</v>
      </c>
      <c r="AL254" s="460">
        <v>0</v>
      </c>
    </row>
    <row r="255" spans="1:74">
      <c r="A255" s="253">
        <v>7.5</v>
      </c>
      <c r="B255" s="460">
        <v>1981.9749641634348</v>
      </c>
      <c r="C255" s="460">
        <v>2022.3202000823192</v>
      </c>
      <c r="D255" s="460">
        <v>2054.5969685690998</v>
      </c>
      <c r="E255" s="460">
        <v>1985.0008286036355</v>
      </c>
      <c r="F255" s="460">
        <v>1862.9613636751676</v>
      </c>
      <c r="G255" s="460">
        <v>1751.0148202558562</v>
      </c>
      <c r="H255" s="460">
        <v>1684.4553724448606</v>
      </c>
      <c r="I255" s="460">
        <v>1637.0585737058739</v>
      </c>
      <c r="J255" s="460">
        <v>1578.5708014174231</v>
      </c>
      <c r="K255" s="460">
        <v>1517.0601372255874</v>
      </c>
      <c r="L255" s="460">
        <v>1490.8432286384764</v>
      </c>
      <c r="M255" s="460">
        <v>1460.593522346878</v>
      </c>
      <c r="N255" s="460">
        <v>1413.2035792127422</v>
      </c>
      <c r="O255" s="460">
        <v>1356.7410436388031</v>
      </c>
      <c r="P255" s="460">
        <v>1304.3136466121296</v>
      </c>
      <c r="Q255" s="460">
        <v>1261.9699745374417</v>
      </c>
      <c r="R255" s="460">
        <v>1254.912832585775</v>
      </c>
      <c r="S255" s="460">
        <v>1268.0189847411061</v>
      </c>
      <c r="T255" s="460">
        <v>1314.3956774101373</v>
      </c>
      <c r="U255" s="460">
        <v>1364.8069786629198</v>
      </c>
      <c r="V255" s="460">
        <v>1428.3278591640444</v>
      </c>
      <c r="W255" s="460">
        <v>1546.3026073731548</v>
      </c>
      <c r="X255" s="460">
        <v>1656.2188188320179</v>
      </c>
      <c r="Y255" s="460">
        <v>1731.8535037042891</v>
      </c>
      <c r="Z255" s="460">
        <v>1755.0488084043577</v>
      </c>
      <c r="AA255" s="460">
        <v>1697.5653621317338</v>
      </c>
      <c r="AB255" s="460">
        <v>1439.4190995743888</v>
      </c>
      <c r="AC255" s="460">
        <v>1193.4165842398838</v>
      </c>
      <c r="AD255" s="460">
        <v>903.11953305778582</v>
      </c>
      <c r="AE255" s="460">
        <v>753.97387774006802</v>
      </c>
      <c r="AF255" s="460">
        <v>503.11697942016013</v>
      </c>
      <c r="AG255" s="460">
        <v>202.06879585668304</v>
      </c>
      <c r="AH255" s="460">
        <v>98.450358463414005</v>
      </c>
      <c r="AI255" s="460">
        <v>42.157275863478645</v>
      </c>
      <c r="AJ255" s="460">
        <v>18.052101952375242</v>
      </c>
      <c r="AK255" s="460">
        <v>7.0136346326260179</v>
      </c>
      <c r="AL255" s="460">
        <v>0</v>
      </c>
    </row>
    <row r="256" spans="1:74">
      <c r="A256" s="253">
        <v>10</v>
      </c>
      <c r="B256" s="460">
        <v>1981.9749641634348</v>
      </c>
      <c r="C256" s="460">
        <v>2068.7182145429474</v>
      </c>
      <c r="D256" s="460">
        <v>2097.9696725127405</v>
      </c>
      <c r="E256" s="460">
        <v>2022.3202000823192</v>
      </c>
      <c r="F256" s="460">
        <v>1906.3298716528989</v>
      </c>
      <c r="G256" s="460">
        <v>1797.4062391975117</v>
      </c>
      <c r="H256" s="460">
        <v>1734.8789607183505</v>
      </c>
      <c r="I256" s="460">
        <v>1685.4638295811908</v>
      </c>
      <c r="J256" s="460">
        <v>1628.9911689455628</v>
      </c>
      <c r="K256" s="460">
        <v>1569.4953046517671</v>
      </c>
      <c r="L256" s="460">
        <v>1550.3360951255308</v>
      </c>
      <c r="M256" s="460">
        <v>1523.1102576176645</v>
      </c>
      <c r="N256" s="460">
        <v>1484.7932379245299</v>
      </c>
      <c r="O256" s="460">
        <v>1458.5768973715776</v>
      </c>
      <c r="P256" s="460">
        <v>1379.9307349701794</v>
      </c>
      <c r="Q256" s="460">
        <v>1331.5353067591789</v>
      </c>
      <c r="R256" s="460">
        <v>1338.5928654221241</v>
      </c>
      <c r="S256" s="460">
        <v>1362.7904904313311</v>
      </c>
      <c r="T256" s="460">
        <v>1414.2118595312106</v>
      </c>
      <c r="U256" s="460">
        <v>1463.6184650240459</v>
      </c>
      <c r="V256" s="460">
        <v>1545.2942370762919</v>
      </c>
      <c r="W256" s="460">
        <v>1665.2948018651193</v>
      </c>
      <c r="X256" s="460">
        <v>1812.5341359598203</v>
      </c>
      <c r="Y256" s="460">
        <v>1934.5703616489466</v>
      </c>
      <c r="Z256" s="460">
        <v>1981.9749641634348</v>
      </c>
      <c r="AA256" s="460">
        <v>1823.6280071456438</v>
      </c>
      <c r="AB256" s="460">
        <v>1528.152042954941</v>
      </c>
      <c r="AC256" s="460">
        <v>1253.9046726811175</v>
      </c>
      <c r="AD256" s="460">
        <v>915.2135621254165</v>
      </c>
      <c r="AE256" s="460">
        <v>751.95858576924502</v>
      </c>
      <c r="AF256" s="460">
        <v>500.09526792509121</v>
      </c>
      <c r="AG256" s="460">
        <v>190.99955462404839</v>
      </c>
      <c r="AH256" s="460">
        <v>92.416946510646028</v>
      </c>
      <c r="AI256" s="460">
        <v>42.157275863478645</v>
      </c>
      <c r="AJ256" s="460">
        <v>20.060004479273225</v>
      </c>
      <c r="AK256" s="460">
        <v>8.016652840637061</v>
      </c>
      <c r="AL256" s="460">
        <v>0</v>
      </c>
    </row>
    <row r="257" spans="1:38">
      <c r="A257" s="253">
        <v>12.5</v>
      </c>
      <c r="B257" s="460">
        <v>1981.9749641634348</v>
      </c>
      <c r="C257" s="460">
        <v>2059.6402596066764</v>
      </c>
      <c r="D257" s="460">
        <v>2089.9002638583675</v>
      </c>
      <c r="E257" s="460">
        <v>2021.3115593170608</v>
      </c>
      <c r="F257" s="460">
        <v>1910.3642019219667</v>
      </c>
      <c r="G257" s="460">
        <v>1807.4914896384403</v>
      </c>
      <c r="H257" s="460">
        <v>1739.9214007835678</v>
      </c>
      <c r="I257" s="460">
        <v>1699.5822926190442</v>
      </c>
      <c r="J257" s="460">
        <v>1654.2019404514808</v>
      </c>
      <c r="K257" s="460">
        <v>1592.6883443279025</v>
      </c>
      <c r="L257" s="460">
        <v>1578.5708014174231</v>
      </c>
      <c r="M257" s="460">
        <v>1551.3444687027222</v>
      </c>
      <c r="N257" s="460">
        <v>1516.0517861677681</v>
      </c>
      <c r="O257" s="460">
        <v>1483.7849085304433</v>
      </c>
      <c r="P257" s="460">
        <v>1412.1952996129335</v>
      </c>
      <c r="Q257" s="460">
        <v>1396.0629241738613</v>
      </c>
      <c r="R257" s="460">
        <v>1409.1704651305902</v>
      </c>
      <c r="S257" s="460">
        <v>1449.5021195076226</v>
      </c>
      <c r="T257" s="460">
        <v>1496.8932438795296</v>
      </c>
      <c r="U257" s="460">
        <v>1543.2774984550331</v>
      </c>
      <c r="V257" s="460">
        <v>1612.8564793622302</v>
      </c>
      <c r="W257" s="460">
        <v>1744.9638554476699</v>
      </c>
      <c r="X257" s="460">
        <v>1892.2097829975603</v>
      </c>
      <c r="Y257" s="460">
        <v>2041.4844698251366</v>
      </c>
      <c r="Z257" s="460">
        <v>2057.6229417095346</v>
      </c>
      <c r="AA257" s="460">
        <v>1886.158348608313</v>
      </c>
      <c r="AB257" s="460">
        <v>1568.4869193528862</v>
      </c>
      <c r="AC257" s="460">
        <v>1241.8068171737657</v>
      </c>
      <c r="AD257" s="460">
        <v>881.95537282916689</v>
      </c>
      <c r="AE257" s="460">
        <v>711.6538991736503</v>
      </c>
      <c r="AF257" s="460">
        <v>475.92224206476931</v>
      </c>
      <c r="AG257" s="460">
        <v>171.8814886853159</v>
      </c>
      <c r="AH257" s="460">
        <v>84.37301438003783</v>
      </c>
      <c r="AI257" s="460">
        <v>40.147827669756929</v>
      </c>
      <c r="AJ257" s="460">
        <v>21.064032395764698</v>
      </c>
      <c r="AK257" s="460">
        <v>7.0136346326260179</v>
      </c>
      <c r="AL257" s="460">
        <v>0</v>
      </c>
    </row>
    <row r="258" spans="1:38">
      <c r="A258" s="253">
        <v>15</v>
      </c>
      <c r="B258" s="460">
        <v>1981.9749641634348</v>
      </c>
      <c r="C258" s="460">
        <v>2063.67490132071</v>
      </c>
      <c r="D258" s="460">
        <v>2090.9089382404209</v>
      </c>
      <c r="E258" s="460">
        <v>2022.3202000823192</v>
      </c>
      <c r="F258" s="460">
        <v>1921.45865399429</v>
      </c>
      <c r="G258" s="460">
        <v>1824.6365442391952</v>
      </c>
      <c r="H258" s="460">
        <v>1764.1253155737052</v>
      </c>
      <c r="I258" s="460">
        <v>1723.7856441719903</v>
      </c>
      <c r="J258" s="460">
        <v>1686.4722873203068</v>
      </c>
      <c r="K258" s="460">
        <v>1621.9322225146773</v>
      </c>
      <c r="L258" s="460">
        <v>1603.7807872290784</v>
      </c>
      <c r="M258" s="460">
        <v>1585.6295571764856</v>
      </c>
      <c r="N258" s="460">
        <v>1547.3109783269385</v>
      </c>
      <c r="O258" s="460">
        <v>1514.0350860625763</v>
      </c>
      <c r="P258" s="460">
        <v>1486.809898764471</v>
      </c>
      <c r="Q258" s="460">
        <v>1480.7599244572896</v>
      </c>
      <c r="R258" s="460">
        <v>1483.7849085304433</v>
      </c>
      <c r="S258" s="460">
        <v>1516.0517861677681</v>
      </c>
      <c r="T258" s="460">
        <v>1534.2022072902007</v>
      </c>
      <c r="U258" s="460">
        <v>1560.4198603120992</v>
      </c>
      <c r="V258" s="460">
        <v>1681.4300046561746</v>
      </c>
      <c r="W258" s="460">
        <v>1854.8929146325258</v>
      </c>
      <c r="X258" s="460">
        <v>2037.4498717290523</v>
      </c>
      <c r="Y258" s="460">
        <v>2172.6131572212835</v>
      </c>
      <c r="Z258" s="460">
        <v>2136.299785040238</v>
      </c>
      <c r="AA258" s="460">
        <v>1943.6477497596934</v>
      </c>
      <c r="AB258" s="460">
        <v>1555.3779695551311</v>
      </c>
      <c r="AC258" s="460">
        <v>1210.5545715773555</v>
      </c>
      <c r="AD258" s="460">
        <v>876.91636139145783</v>
      </c>
      <c r="AE258" s="460">
        <v>684.44951741281852</v>
      </c>
      <c r="AF258" s="460">
        <v>458.80042075130535</v>
      </c>
      <c r="AG258" s="460">
        <v>167.85689589015533</v>
      </c>
      <c r="AH258" s="460">
        <v>83.367575300668861</v>
      </c>
      <c r="AI258" s="460">
        <v>40.147827669756929</v>
      </c>
      <c r="AJ258" s="460">
        <v>19.056026783849234</v>
      </c>
      <c r="AK258" s="460">
        <v>9.0197967621976929</v>
      </c>
      <c r="AL258" s="460">
        <v>0</v>
      </c>
    </row>
    <row r="259" spans="1:38">
      <c r="A259" s="253">
        <v>17.5</v>
      </c>
      <c r="B259" s="460">
        <v>1981.9749641634348</v>
      </c>
      <c r="C259" s="460">
        <v>2097.9696725127405</v>
      </c>
      <c r="D259" s="460">
        <v>2123.1867738641477</v>
      </c>
      <c r="E259" s="460">
        <v>2056.6142835017777</v>
      </c>
      <c r="F259" s="460">
        <v>1958.7768239626887</v>
      </c>
      <c r="G259" s="460">
        <v>1870.0212852294442</v>
      </c>
      <c r="H259" s="460">
        <v>1814.5511984147977</v>
      </c>
      <c r="I259" s="460">
        <v>1772.1933611192419</v>
      </c>
      <c r="J259" s="460">
        <v>1732.8619887894267</v>
      </c>
      <c r="K259" s="460">
        <v>1669.328587979903</v>
      </c>
      <c r="L259" s="460">
        <v>1657.2272589425841</v>
      </c>
      <c r="M259" s="460">
        <v>1654.2019404514808</v>
      </c>
      <c r="N259" s="460">
        <v>1619.9153863085889</v>
      </c>
      <c r="O259" s="460">
        <v>1607.8144218600987</v>
      </c>
      <c r="P259" s="460">
        <v>1641.0922909919893</v>
      </c>
      <c r="Q259" s="460">
        <v>1597.7303542931845</v>
      </c>
      <c r="R259" s="460">
        <v>1618.9069691460379</v>
      </c>
      <c r="S259" s="460">
        <v>1635.0417187847181</v>
      </c>
      <c r="T259" s="460">
        <v>1582.6043722847851</v>
      </c>
      <c r="U259" s="460">
        <v>1647.1428854850678</v>
      </c>
      <c r="V259" s="460">
        <v>1788.3295621263294</v>
      </c>
      <c r="W259" s="460">
        <v>1987.0180741241566</v>
      </c>
      <c r="X259" s="460">
        <v>2158.4912176494172</v>
      </c>
      <c r="Y259" s="460">
        <v>2264.4079736344561</v>
      </c>
      <c r="Z259" s="460">
        <v>2191.7787932036431</v>
      </c>
      <c r="AA259" s="460">
        <v>1950.7079698029713</v>
      </c>
      <c r="AB259" s="460">
        <v>1586.6379534222458</v>
      </c>
      <c r="AC259" s="460">
        <v>1285.1580030837267</v>
      </c>
      <c r="AD259" s="460">
        <v>946.45720448724194</v>
      </c>
      <c r="AE259" s="460">
        <v>716.69186286625541</v>
      </c>
      <c r="AF259" s="460">
        <v>489.01581600698364</v>
      </c>
      <c r="AG259" s="460">
        <v>189.99329120214583</v>
      </c>
      <c r="AH259" s="460">
        <v>87.389402877861457</v>
      </c>
      <c r="AI259" s="460">
        <v>43.162036139125405</v>
      </c>
      <c r="AJ259" s="460">
        <v>20.060004479273225</v>
      </c>
      <c r="AK259" s="460">
        <v>10.023052380778998</v>
      </c>
      <c r="AL259" s="460">
        <v>0</v>
      </c>
    </row>
    <row r="260" spans="1:38">
      <c r="A260" s="253">
        <v>20</v>
      </c>
      <c r="B260" s="460">
        <v>1981.9749641634348</v>
      </c>
      <c r="C260" s="460">
        <v>2065.6922251337533</v>
      </c>
      <c r="D260" s="460">
        <v>2083.8482277874505</v>
      </c>
      <c r="E260" s="460">
        <v>2022.3202000823192</v>
      </c>
      <c r="F260" s="460">
        <v>1937.5961529678818</v>
      </c>
      <c r="G260" s="460">
        <v>1870.0212852294442</v>
      </c>
      <c r="H260" s="460">
        <v>1814.5511984147977</v>
      </c>
      <c r="I260" s="460">
        <v>1774.2103782455711</v>
      </c>
      <c r="J260" s="460">
        <v>1730.8450192058197</v>
      </c>
      <c r="K260" s="460">
        <v>1682.4384599819907</v>
      </c>
      <c r="L260" s="460">
        <v>1674.3708343141161</v>
      </c>
      <c r="M260" s="460">
        <v>1713.7008728243975</v>
      </c>
      <c r="N260" s="460">
        <v>1669.328587979903</v>
      </c>
      <c r="O260" s="460">
        <v>1717.7347742684135</v>
      </c>
      <c r="P260" s="460">
        <v>1701.5992254975022</v>
      </c>
      <c r="Q260" s="460">
        <v>1668.3201405373907</v>
      </c>
      <c r="R260" s="460">
        <v>1678.4046423055361</v>
      </c>
      <c r="S260" s="460">
        <v>1681.4300046561746</v>
      </c>
      <c r="T260" s="460">
        <v>1719.7517285407014</v>
      </c>
      <c r="U260" s="460">
        <v>1765.1338192544852</v>
      </c>
      <c r="V260" s="460">
        <v>1866.9956012970247</v>
      </c>
      <c r="W260" s="460">
        <v>2030.3893442756496</v>
      </c>
      <c r="X260" s="460">
        <v>2207.9184060557081</v>
      </c>
      <c r="Y260" s="460">
        <v>2319.8901696487505</v>
      </c>
      <c r="Z260" s="460">
        <v>2179.6741614325315</v>
      </c>
      <c r="AA260" s="460">
        <v>1949.6993653745722</v>
      </c>
      <c r="AB260" s="460">
        <v>1707.6500384515043</v>
      </c>
      <c r="AC260" s="460">
        <v>1403.1208156390885</v>
      </c>
      <c r="AD260" s="460">
        <v>1031.1224832580795</v>
      </c>
      <c r="AE260" s="460">
        <v>782.18852395600732</v>
      </c>
      <c r="AF260" s="460">
        <v>542.40084064130906</v>
      </c>
      <c r="AG260" s="460">
        <v>209.1131760876558</v>
      </c>
      <c r="AH260" s="460">
        <v>94.428041332223657</v>
      </c>
      <c r="AI260" s="460">
        <v>43.162036139125405</v>
      </c>
      <c r="AJ260" s="460">
        <v>23.072229545451361</v>
      </c>
      <c r="AK260" s="460">
        <v>10.023052380778998</v>
      </c>
      <c r="AL260" s="460">
        <v>0</v>
      </c>
    </row>
    <row r="261" spans="1:38">
      <c r="A261" s="253">
        <v>22.5</v>
      </c>
      <c r="B261" s="460">
        <v>1981.9749641634348</v>
      </c>
      <c r="C261" s="460">
        <v>2073.7615400479999</v>
      </c>
      <c r="D261" s="460">
        <v>2092.9262884626178</v>
      </c>
      <c r="E261" s="460">
        <v>2045.5190758868755</v>
      </c>
      <c r="F261" s="460">
        <v>1962.811263503067</v>
      </c>
      <c r="G261" s="460">
        <v>1913.389955210263</v>
      </c>
      <c r="H261" s="460">
        <v>1854.8929146325258</v>
      </c>
      <c r="I261" s="460">
        <v>1816.5682631097154</v>
      </c>
      <c r="J261" s="460">
        <v>1780.2614433587723</v>
      </c>
      <c r="K261" s="460">
        <v>1740.9298905498288</v>
      </c>
      <c r="L261" s="460">
        <v>1736.8959349898671</v>
      </c>
      <c r="M261" s="460">
        <v>1761.0998079884325</v>
      </c>
      <c r="N261" s="460">
        <v>1759.0828058157663</v>
      </c>
      <c r="O261" s="460">
        <v>1766.1423235108944</v>
      </c>
      <c r="P261" s="460">
        <v>1755.0488084043577</v>
      </c>
      <c r="Q261" s="460">
        <v>1735.8874475614546</v>
      </c>
      <c r="R261" s="460">
        <v>1775.2188876679345</v>
      </c>
      <c r="S261" s="460">
        <v>1877.0812334106956</v>
      </c>
      <c r="T261" s="460">
        <v>1860.9442481358299</v>
      </c>
      <c r="U261" s="460">
        <v>1840.7732132658066</v>
      </c>
      <c r="V261" s="460">
        <v>1963.8198746832438</v>
      </c>
      <c r="W261" s="460">
        <v>2130.2476160141623</v>
      </c>
      <c r="X261" s="460">
        <v>2368.312079726496</v>
      </c>
      <c r="Y261" s="460">
        <v>2392.5234069412813</v>
      </c>
      <c r="Z261" s="460">
        <v>2233.136786771614</v>
      </c>
      <c r="AA261" s="460">
        <v>2080.8222163334694</v>
      </c>
      <c r="AB261" s="460">
        <v>1858.927134780701</v>
      </c>
      <c r="AC261" s="460">
        <v>1490.8432286384764</v>
      </c>
      <c r="AD261" s="460">
        <v>1171.2383778827652</v>
      </c>
      <c r="AE261" s="460">
        <v>875.9085625698043</v>
      </c>
      <c r="AF261" s="460">
        <v>626.01418640486224</v>
      </c>
      <c r="AG261" s="460">
        <v>249.37110660510621</v>
      </c>
      <c r="AH261" s="460">
        <v>107.50116269711758</v>
      </c>
      <c r="AI261" s="460">
        <v>49.191070759971105</v>
      </c>
      <c r="AJ261" s="460">
        <v>25.080601549217004</v>
      </c>
      <c r="AK261" s="460">
        <v>12.029855959070284</v>
      </c>
      <c r="AL261" s="460">
        <v>0</v>
      </c>
    </row>
    <row r="262" spans="1:38">
      <c r="A262" s="253">
        <v>25</v>
      </c>
      <c r="B262" s="460">
        <v>1981.9749641634348</v>
      </c>
      <c r="C262" s="460">
        <v>2098.9783507771226</v>
      </c>
      <c r="D262" s="460">
        <v>2115.1172687069893</v>
      </c>
      <c r="E262" s="460">
        <v>2066.7008877784397</v>
      </c>
      <c r="F262" s="460">
        <v>2007.1906415129854</v>
      </c>
      <c r="G262" s="460">
        <v>1969.8715526225826</v>
      </c>
      <c r="H262" s="460">
        <v>1913.389955210263</v>
      </c>
      <c r="I262" s="460">
        <v>1876.0726677583752</v>
      </c>
      <c r="J262" s="460">
        <v>1837.7475770214191</v>
      </c>
      <c r="K262" s="460">
        <v>1807.4914896384403</v>
      </c>
      <c r="L262" s="460">
        <v>1820.602399209437</v>
      </c>
      <c r="M262" s="460">
        <v>1834.7219457534077</v>
      </c>
      <c r="N262" s="460">
        <v>1844.8074026519096</v>
      </c>
      <c r="O262" s="460">
        <v>1843.7988544784041</v>
      </c>
      <c r="P262" s="460">
        <v>1842.7903068560186</v>
      </c>
      <c r="Q262" s="460">
        <v>1873.0469740525225</v>
      </c>
      <c r="R262" s="460">
        <v>1975.9232491349032</v>
      </c>
      <c r="S262" s="460">
        <v>1980.9663437085635</v>
      </c>
      <c r="T262" s="460">
        <v>1887.1669196612788</v>
      </c>
      <c r="U262" s="460">
        <v>1887.1669196612788</v>
      </c>
      <c r="V262" s="460">
        <v>2064.6835629810971</v>
      </c>
      <c r="W262" s="460">
        <v>2307.7848490756414</v>
      </c>
      <c r="X262" s="460">
        <v>2460.1146498324629</v>
      </c>
      <c r="Y262" s="460">
        <v>2420.7702645484264</v>
      </c>
      <c r="Z262" s="460">
        <v>2336.0306951843845</v>
      </c>
      <c r="AA262" s="460">
        <v>2256.3379483855174</v>
      </c>
      <c r="AB262" s="460">
        <v>2013.2424513172753</v>
      </c>
      <c r="AC262" s="460">
        <v>1649.1597552543581</v>
      </c>
      <c r="AD262" s="460">
        <v>1301.2890525268974</v>
      </c>
      <c r="AE262" s="460">
        <v>953.51236434235159</v>
      </c>
      <c r="AF262" s="460">
        <v>709.63872365870475</v>
      </c>
      <c r="AG262" s="460">
        <v>295.67573001326275</v>
      </c>
      <c r="AH262" s="460">
        <v>110.51826994484387</v>
      </c>
      <c r="AI262" s="460">
        <v>53.210843750071625</v>
      </c>
      <c r="AJ262" s="460">
        <v>25.080601549217004</v>
      </c>
      <c r="AK262" s="460">
        <v>12.029855959070284</v>
      </c>
      <c r="AL262" s="460">
        <v>0</v>
      </c>
    </row>
    <row r="263" spans="1:38">
      <c r="A263" s="253">
        <v>27.5</v>
      </c>
      <c r="B263" s="460">
        <v>1981.9749641634348</v>
      </c>
      <c r="C263" s="460">
        <v>2052.5796556151499</v>
      </c>
      <c r="D263" s="460">
        <v>2070.7355432727031</v>
      </c>
      <c r="E263" s="460">
        <v>2030.3893442756496</v>
      </c>
      <c r="F263" s="460">
        <v>1987.0180741241566</v>
      </c>
      <c r="G263" s="460">
        <v>1958.7768239626887</v>
      </c>
      <c r="H263" s="460">
        <v>1904.3127097157051</v>
      </c>
      <c r="I263" s="460">
        <v>1873.0469740525225</v>
      </c>
      <c r="J263" s="460">
        <v>1845.8159513762348</v>
      </c>
      <c r="K263" s="460">
        <v>1821.6109346304568</v>
      </c>
      <c r="L263" s="460">
        <v>1846.8245006510754</v>
      </c>
      <c r="M263" s="460">
        <v>1854.8929146325258</v>
      </c>
      <c r="N263" s="460">
        <v>1880.1069336146923</v>
      </c>
      <c r="O263" s="460">
        <v>1902.2955499130685</v>
      </c>
      <c r="P263" s="460">
        <v>1916.4157132785863</v>
      </c>
      <c r="Q263" s="460">
        <v>1986.0094511080301</v>
      </c>
      <c r="R263" s="460">
        <v>2039.4671697804051</v>
      </c>
      <c r="S263" s="460">
        <v>1943.6477497596934</v>
      </c>
      <c r="T263" s="460">
        <v>1902.2955499130685</v>
      </c>
      <c r="U263" s="460">
        <v>1974.9146317621396</v>
      </c>
      <c r="V263" s="460">
        <v>2141.3432723152087</v>
      </c>
      <c r="W263" s="460">
        <v>2279.5393483374469</v>
      </c>
      <c r="X263" s="460">
        <v>2420.7702645484264</v>
      </c>
      <c r="Y263" s="460">
        <v>2461.1234885333361</v>
      </c>
      <c r="Z263" s="460">
        <v>2487.3534392694373</v>
      </c>
      <c r="AA263" s="460">
        <v>2407.6556109043636</v>
      </c>
      <c r="AB263" s="460">
        <v>2205.9009479859465</v>
      </c>
      <c r="AC263" s="460">
        <v>1825.6450818896419</v>
      </c>
      <c r="AD263" s="460">
        <v>1413.2035792127422</v>
      </c>
      <c r="AE263" s="460">
        <v>1027.0906411206226</v>
      </c>
      <c r="AF263" s="460">
        <v>769.08873806861379</v>
      </c>
      <c r="AG263" s="460">
        <v>349.03566352307149</v>
      </c>
      <c r="AH263" s="460">
        <v>116.55272914527278</v>
      </c>
      <c r="AI263" s="460">
        <v>55.220845530457993</v>
      </c>
      <c r="AJ263" s="460">
        <v>23.072229545451361</v>
      </c>
      <c r="AK263" s="460">
        <v>11.02640849775289</v>
      </c>
      <c r="AL263" s="460">
        <v>0</v>
      </c>
    </row>
    <row r="264" spans="1:38">
      <c r="A264" s="256">
        <v>30</v>
      </c>
      <c r="B264" s="460">
        <v>1981.9749641634348</v>
      </c>
      <c r="C264" s="460">
        <v>2061.6575794777095</v>
      </c>
      <c r="D264" s="460">
        <v>2082.839556814723</v>
      </c>
      <c r="E264" s="460">
        <v>2051.5709998808056</v>
      </c>
      <c r="F264" s="460">
        <v>2023.3288413501423</v>
      </c>
      <c r="G264" s="460">
        <v>2007.1906415129854</v>
      </c>
      <c r="H264" s="460">
        <v>1951.7165747523459</v>
      </c>
      <c r="I264" s="460">
        <v>1922.4672437252057</v>
      </c>
      <c r="J264" s="460">
        <v>1898.2612367205277</v>
      </c>
      <c r="K264" s="460">
        <v>1891.2012092550665</v>
      </c>
      <c r="L264" s="460">
        <v>1922.4672437252057</v>
      </c>
      <c r="M264" s="460">
        <v>1956.7596073044258</v>
      </c>
      <c r="N264" s="460">
        <v>1976.9318670220041</v>
      </c>
      <c r="O264" s="460">
        <v>2001.1388499370387</v>
      </c>
      <c r="P264" s="460">
        <v>2032.4066353346391</v>
      </c>
      <c r="Q264" s="460">
        <v>2089.9002638583675</v>
      </c>
      <c r="R264" s="460">
        <v>2054.5969685690998</v>
      </c>
      <c r="S264" s="460">
        <v>1980.9663437085635</v>
      </c>
      <c r="T264" s="460">
        <v>2019.2942792952235</v>
      </c>
      <c r="U264" s="460">
        <v>2092.9262884626178</v>
      </c>
      <c r="V264" s="460">
        <v>2199.8485848430059</v>
      </c>
      <c r="W264" s="460">
        <v>2288.6182213657398</v>
      </c>
      <c r="X264" s="460">
        <v>2467.1765294081893</v>
      </c>
      <c r="Y264" s="460">
        <v>2561.0005380762923</v>
      </c>
      <c r="Z264" s="460">
        <v>2697.2027587216817</v>
      </c>
      <c r="AA264" s="460">
        <v>2501.4773735396752</v>
      </c>
      <c r="AB264" s="460">
        <v>2360.2416921451395</v>
      </c>
      <c r="AC264" s="460">
        <v>1994.0784495437802</v>
      </c>
      <c r="AD264" s="460">
        <v>1564.4533846379861</v>
      </c>
      <c r="AE264" s="460">
        <v>1142.0041118423874</v>
      </c>
      <c r="AF264" s="460">
        <v>857.76838316697331</v>
      </c>
      <c r="AG264" s="460">
        <v>414.48814469174425</v>
      </c>
      <c r="AH264" s="460">
        <v>129.62844161748095</v>
      </c>
      <c r="AI264" s="460">
        <v>55.220845530457993</v>
      </c>
      <c r="AJ264" s="460">
        <v>25.080601549217004</v>
      </c>
      <c r="AK264" s="460">
        <v>13.03338714150617</v>
      </c>
      <c r="AL264" s="460">
        <v>0</v>
      </c>
    </row>
    <row r="265" spans="1:38">
      <c r="A265" s="256">
        <v>32.5</v>
      </c>
      <c r="B265" s="460">
        <v>1981.9749641634348</v>
      </c>
      <c r="C265" s="460">
        <v>2058.6316004112473</v>
      </c>
      <c r="D265" s="460">
        <v>2083.8482277874505</v>
      </c>
      <c r="E265" s="460">
        <v>2064.6835629810971</v>
      </c>
      <c r="F265" s="460">
        <v>2051.5709998808056</v>
      </c>
      <c r="G265" s="460">
        <v>2045.5190758868755</v>
      </c>
      <c r="H265" s="460">
        <v>1995.0870766444493</v>
      </c>
      <c r="I265" s="460">
        <v>1963.8198746832438</v>
      </c>
      <c r="J265" s="460">
        <v>1961.8026528406551</v>
      </c>
      <c r="K265" s="460">
        <v>1965.8370985958388</v>
      </c>
      <c r="L265" s="460">
        <v>1994.0784495437802</v>
      </c>
      <c r="M265" s="460">
        <v>2059.6402596066764</v>
      </c>
      <c r="N265" s="460">
        <v>2066.7008877784397</v>
      </c>
      <c r="O265" s="460">
        <v>2069.7268786622876</v>
      </c>
      <c r="P265" s="460">
        <v>2119.1520174484262</v>
      </c>
      <c r="Q265" s="460">
        <v>2122.1780840415504</v>
      </c>
      <c r="R265" s="460">
        <v>2070.7355432727031</v>
      </c>
      <c r="S265" s="460">
        <v>2067.7095509149171</v>
      </c>
      <c r="T265" s="460">
        <v>2083.8482277874505</v>
      </c>
      <c r="U265" s="460">
        <v>2157.4825112047693</v>
      </c>
      <c r="V265" s="460">
        <v>2274.4955455878367</v>
      </c>
      <c r="W265" s="460">
        <v>2355.1977138999441</v>
      </c>
      <c r="X265" s="460">
        <v>2525.6900173918793</v>
      </c>
      <c r="Y265" s="460">
        <v>2695.1848970234037</v>
      </c>
      <c r="Z265" s="460">
        <v>2766.8199032442285</v>
      </c>
      <c r="AA265" s="460">
        <v>2572.0982310609988</v>
      </c>
      <c r="AB265" s="460">
        <v>2407.6556109043636</v>
      </c>
      <c r="AC265" s="460">
        <v>2056.6142835017777</v>
      </c>
      <c r="AD265" s="460">
        <v>1660.2525829509932</v>
      </c>
      <c r="AE265" s="460">
        <v>1199.4652577592099</v>
      </c>
      <c r="AF265" s="460">
        <v>924.28418881946754</v>
      </c>
      <c r="AG265" s="460">
        <v>463.83618533351046</v>
      </c>
      <c r="AH265" s="460">
        <v>128.62256901424442</v>
      </c>
      <c r="AI265" s="460">
        <v>56.225874000831865</v>
      </c>
      <c r="AJ265" s="460">
        <v>24.076394620737908</v>
      </c>
      <c r="AK265" s="460">
        <v>12.029855959070284</v>
      </c>
      <c r="AL265" s="460">
        <v>0</v>
      </c>
    </row>
    <row r="266" spans="1:38">
      <c r="A266" s="256">
        <v>35</v>
      </c>
      <c r="B266" s="460">
        <v>1981.9749641634348</v>
      </c>
      <c r="C266" s="460">
        <v>2081.8308863299858</v>
      </c>
      <c r="D266" s="460">
        <v>2112.0912121959464</v>
      </c>
      <c r="E266" s="460">
        <v>2103.0130686747621</v>
      </c>
      <c r="F266" s="460">
        <v>2107.0477943054639</v>
      </c>
      <c r="G266" s="460">
        <v>2107.0477943054639</v>
      </c>
      <c r="H266" s="460">
        <v>2056.6142835017777</v>
      </c>
      <c r="I266" s="460">
        <v>2035.4325756730479</v>
      </c>
      <c r="J266" s="460">
        <v>2052.5796556151499</v>
      </c>
      <c r="K266" s="460">
        <v>2067.7095509149171</v>
      </c>
      <c r="L266" s="460">
        <v>2124.1954641654788</v>
      </c>
      <c r="M266" s="460">
        <v>2161.5173398079901</v>
      </c>
      <c r="N266" s="460">
        <v>2155.4650997291069</v>
      </c>
      <c r="O266" s="460">
        <v>2170.5957316541662</v>
      </c>
      <c r="P266" s="460">
        <v>2173.621870706746</v>
      </c>
      <c r="Q266" s="460">
        <v>2141.3432723152087</v>
      </c>
      <c r="R266" s="460">
        <v>2137.3084815445268</v>
      </c>
      <c r="S266" s="460">
        <v>2133.2736983830673</v>
      </c>
      <c r="T266" s="460">
        <v>2144.3693703781632</v>
      </c>
      <c r="U266" s="460">
        <v>2222.0406640147612</v>
      </c>
      <c r="V266" s="460">
        <v>2381.4265181011756</v>
      </c>
      <c r="W266" s="460">
        <v>2570.0804651361213</v>
      </c>
      <c r="X266" s="460">
        <v>2645.7477596510598</v>
      </c>
      <c r="Y266" s="460">
        <v>2833.4118536448932</v>
      </c>
      <c r="Z266" s="460">
        <v>2729.4887502371312</v>
      </c>
      <c r="AA266" s="460">
        <v>2649.783409973666</v>
      </c>
      <c r="AB266" s="460">
        <v>2482.3091964232399</v>
      </c>
      <c r="AC266" s="460">
        <v>2056.6142835017777</v>
      </c>
      <c r="AD266" s="460">
        <v>1699.5822926190442</v>
      </c>
      <c r="AE266" s="460">
        <v>1228.7009399454205</v>
      </c>
      <c r="AF266" s="460">
        <v>970.64654035114972</v>
      </c>
      <c r="AG266" s="460">
        <v>533.33507413241443</v>
      </c>
      <c r="AH266" s="460">
        <v>132.64610597383572</v>
      </c>
      <c r="AI266" s="460">
        <v>52.205871129025049</v>
      </c>
      <c r="AJ266" s="460">
        <v>26.08484865749011</v>
      </c>
      <c r="AK266" s="460">
        <v>13.03338714150617</v>
      </c>
      <c r="AL266" s="460">
        <v>0</v>
      </c>
    </row>
    <row r="267" spans="1:38">
      <c r="A267" s="256">
        <v>37.5</v>
      </c>
      <c r="B267" s="460">
        <v>1981.9749641634348</v>
      </c>
      <c r="C267" s="460">
        <v>2084.8568992479281</v>
      </c>
      <c r="D267" s="460">
        <v>2116.1259551720873</v>
      </c>
      <c r="E267" s="460">
        <v>2116.1259551720873</v>
      </c>
      <c r="F267" s="460">
        <v>2135.2910890117496</v>
      </c>
      <c r="G267" s="460">
        <v>2140.3345739099573</v>
      </c>
      <c r="H267" s="460">
        <v>2092.9262884626178</v>
      </c>
      <c r="I267" s="460">
        <v>2083.8482277874505</v>
      </c>
      <c r="J267" s="460">
        <v>2135.2910890117496</v>
      </c>
      <c r="K267" s="460">
        <v>2162.5260481349956</v>
      </c>
      <c r="L267" s="460">
        <v>2231.1193058018348</v>
      </c>
      <c r="M267" s="460">
        <v>2227.0843493313496</v>
      </c>
      <c r="N267" s="460">
        <v>2208.9271357812904</v>
      </c>
      <c r="O267" s="460">
        <v>2211.9533277183218</v>
      </c>
      <c r="P267" s="460">
        <v>2174.6305846598557</v>
      </c>
      <c r="Q267" s="460">
        <v>2154.4563946985336</v>
      </c>
      <c r="R267" s="460">
        <v>2163.5347569320406</v>
      </c>
      <c r="S267" s="460">
        <v>2156.4738052312582</v>
      </c>
      <c r="T267" s="460">
        <v>2193.7962383350541</v>
      </c>
      <c r="U267" s="460">
        <v>2337.0394817375332</v>
      </c>
      <c r="V267" s="460">
        <v>2531.7432146742276</v>
      </c>
      <c r="W267" s="460">
        <v>2774.8915702899521</v>
      </c>
      <c r="X267" s="460">
        <v>2800.1156806776407</v>
      </c>
      <c r="Y267" s="460">
        <v>2888.9063416701338</v>
      </c>
      <c r="Z267" s="460">
        <v>2854.6005311633357</v>
      </c>
      <c r="AA267" s="460">
        <v>2746.6408386977132</v>
      </c>
      <c r="AB267" s="460">
        <v>2535.7786875636448</v>
      </c>
      <c r="AC267" s="460">
        <v>2063.67490132071</v>
      </c>
      <c r="AD267" s="460">
        <v>1676.3877370977445</v>
      </c>
      <c r="AE267" s="460">
        <v>1262.9781408969488</v>
      </c>
      <c r="AF267" s="460">
        <v>999.87612340042017</v>
      </c>
      <c r="AG267" s="460">
        <v>592.76890006969472</v>
      </c>
      <c r="AH267" s="460">
        <v>132.64610597383572</v>
      </c>
      <c r="AI267" s="460">
        <v>52.205871129025049</v>
      </c>
      <c r="AJ267" s="460">
        <v>26.08484865749011</v>
      </c>
      <c r="AK267" s="460">
        <v>14.036995597894803</v>
      </c>
      <c r="AL267" s="460">
        <v>0</v>
      </c>
    </row>
    <row r="268" spans="1:38">
      <c r="A268" s="256">
        <v>40</v>
      </c>
      <c r="B268" s="460">
        <v>1981.9749641634348</v>
      </c>
      <c r="C268" s="460">
        <v>2057.6229417095346</v>
      </c>
      <c r="D268" s="460">
        <v>2094.9436406273785</v>
      </c>
      <c r="E268" s="460">
        <v>2102.0043884748015</v>
      </c>
      <c r="F268" s="460">
        <v>2134.2823934592843</v>
      </c>
      <c r="G268" s="460">
        <v>2143.3606705495354</v>
      </c>
      <c r="H268" s="460">
        <v>2099.9870295257483</v>
      </c>
      <c r="I268" s="460">
        <v>2109.0651600160909</v>
      </c>
      <c r="J268" s="460">
        <v>2168.5783079602379</v>
      </c>
      <c r="K268" s="460">
        <v>2230.1105660002718</v>
      </c>
      <c r="L268" s="460">
        <v>2280.5481102260383</v>
      </c>
      <c r="M268" s="460">
        <v>2265.4167288128779</v>
      </c>
      <c r="N268" s="460">
        <v>2234.1455279394163</v>
      </c>
      <c r="O268" s="460">
        <v>2201.8660373779094</v>
      </c>
      <c r="P268" s="460">
        <v>2149.4128766270524</v>
      </c>
      <c r="Q268" s="460">
        <v>2148.4041744305805</v>
      </c>
      <c r="R268" s="460">
        <v>2135.2910890117496</v>
      </c>
      <c r="S268" s="460">
        <v>2153.4476901397584</v>
      </c>
      <c r="T268" s="460">
        <v>2259.3642044803632</v>
      </c>
      <c r="U268" s="460">
        <v>2450.0262855825858</v>
      </c>
      <c r="V268" s="460">
        <v>2686.1045380743644</v>
      </c>
      <c r="W268" s="460">
        <v>2880.8343494628666</v>
      </c>
      <c r="X268" s="460">
        <v>2929.266639435391</v>
      </c>
      <c r="Y268" s="460">
        <v>2910.0954282549064</v>
      </c>
      <c r="Z268" s="460">
        <v>3031.1788467449569</v>
      </c>
      <c r="AA268" s="460">
        <v>2929.266639435391</v>
      </c>
      <c r="AB268" s="460">
        <v>2505.512797983738</v>
      </c>
      <c r="AC268" s="460">
        <v>2040.4758195537197</v>
      </c>
      <c r="AD268" s="460">
        <v>1666.3032474796319</v>
      </c>
      <c r="AE268" s="460">
        <v>1303.3054478043848</v>
      </c>
      <c r="AF268" s="460">
        <v>1000.884055427933</v>
      </c>
      <c r="AG268" s="460">
        <v>614.93222355435944</v>
      </c>
      <c r="AH268" s="460">
        <v>120.57587641098782</v>
      </c>
      <c r="AI268" s="460">
        <v>51.200917835379968</v>
      </c>
      <c r="AJ268" s="460">
        <v>24.076394620737908</v>
      </c>
      <c r="AK268" s="460">
        <v>15.040675804218308</v>
      </c>
      <c r="AL268" s="460">
        <v>0</v>
      </c>
    </row>
    <row r="269" spans="1:38">
      <c r="A269" s="256">
        <v>42.5</v>
      </c>
      <c r="B269" s="460">
        <v>1981.9749641634348</v>
      </c>
      <c r="C269" s="460">
        <v>2023.3288413501423</v>
      </c>
      <c r="D269" s="460">
        <v>2064.6835629810971</v>
      </c>
      <c r="E269" s="460">
        <v>2077.7962092756316</v>
      </c>
      <c r="F269" s="460">
        <v>2122.1780840415504</v>
      </c>
      <c r="G269" s="460">
        <v>2137.3084815445268</v>
      </c>
      <c r="H269" s="460">
        <v>2100.9957087583844</v>
      </c>
      <c r="I269" s="460">
        <v>2128.2302301535951</v>
      </c>
      <c r="J269" s="460">
        <v>2197.8311341564358</v>
      </c>
      <c r="K269" s="460">
        <v>2280.5481102260383</v>
      </c>
      <c r="L269" s="460">
        <v>2302.7409842063093</v>
      </c>
      <c r="M269" s="460">
        <v>2286.6006909117309</v>
      </c>
      <c r="N269" s="460">
        <v>2249.2766999423916</v>
      </c>
      <c r="O269" s="460">
        <v>2173.621870706746</v>
      </c>
      <c r="P269" s="460">
        <v>2138.3171785243935</v>
      </c>
      <c r="Q269" s="460">
        <v>2123.1867738641477</v>
      </c>
      <c r="R269" s="460">
        <v>2121.1693946979126</v>
      </c>
      <c r="S269" s="460">
        <v>2198.839859268573</v>
      </c>
      <c r="T269" s="460">
        <v>2327.9604184420573</v>
      </c>
      <c r="U269" s="460">
        <v>2577.1426527887747</v>
      </c>
      <c r="V269" s="460">
        <v>2768.8378178029607</v>
      </c>
      <c r="W269" s="460">
        <v>2781.9542981982822</v>
      </c>
      <c r="X269" s="460">
        <v>2991.8261961694775</v>
      </c>
      <c r="Y269" s="460">
        <v>3106.8584498669907</v>
      </c>
      <c r="Z269" s="460">
        <v>3068.5138845993224</v>
      </c>
      <c r="AA269" s="460">
        <v>2981.7358559689492</v>
      </c>
      <c r="AB269" s="460">
        <v>2438.9291328454833</v>
      </c>
      <c r="AC269" s="460">
        <v>1999.1215901386311</v>
      </c>
      <c r="AD269" s="460">
        <v>1707.6500384515043</v>
      </c>
      <c r="AE269" s="460">
        <v>1428.3278591640444</v>
      </c>
      <c r="AF269" s="460">
        <v>1087.5698996509766</v>
      </c>
      <c r="AG269" s="460">
        <v>616.94711115541907</v>
      </c>
      <c r="AH269" s="460">
        <v>114.54120724389411</v>
      </c>
      <c r="AI269" s="460">
        <v>47.181305740243346</v>
      </c>
      <c r="AJ269" s="460">
        <v>26.08484865749011</v>
      </c>
      <c r="AK269" s="460">
        <v>15.040675804218308</v>
      </c>
      <c r="AL269" s="460">
        <v>0</v>
      </c>
    </row>
    <row r="270" spans="1:38">
      <c r="A270" s="256">
        <v>45</v>
      </c>
      <c r="B270" s="460">
        <v>1981.9749641634348</v>
      </c>
      <c r="C270" s="460">
        <v>2043.5017718612796</v>
      </c>
      <c r="D270" s="460">
        <v>2088.8915899626568</v>
      </c>
      <c r="E270" s="460">
        <v>2107.0477943054639</v>
      </c>
      <c r="F270" s="460">
        <v>2160.5086319512475</v>
      </c>
      <c r="G270" s="460">
        <v>2179.6741614325315</v>
      </c>
      <c r="H270" s="460">
        <v>2155.4650997291069</v>
      </c>
      <c r="I270" s="460">
        <v>2198.839859268573</v>
      </c>
      <c r="J270" s="460">
        <v>2284.5831622360674</v>
      </c>
      <c r="K270" s="460">
        <v>2375.3736914004407</v>
      </c>
      <c r="L270" s="460">
        <v>2385.4617444424284</v>
      </c>
      <c r="M270" s="460">
        <v>2363.2680842626301</v>
      </c>
      <c r="N270" s="460">
        <v>2305.7673018050245</v>
      </c>
      <c r="O270" s="460">
        <v>2206.9096767905257</v>
      </c>
      <c r="P270" s="460">
        <v>2166.5608861412375</v>
      </c>
      <c r="Q270" s="460">
        <v>2143.3606705495354</v>
      </c>
      <c r="R270" s="460">
        <v>2161.5173398079901</v>
      </c>
      <c r="S270" s="460">
        <v>2277.5218258983418</v>
      </c>
      <c r="T270" s="460">
        <v>2470.2030554113535</v>
      </c>
      <c r="U270" s="460">
        <v>2698.2116901364352</v>
      </c>
      <c r="V270" s="460">
        <v>2753.7034944976781</v>
      </c>
      <c r="W270" s="460">
        <v>2773.8826106251081</v>
      </c>
      <c r="X270" s="460">
        <v>3068.5138845993224</v>
      </c>
      <c r="Y270" s="460">
        <v>3522.6234637169282</v>
      </c>
      <c r="Z270" s="460">
        <v>3268.314370634625</v>
      </c>
      <c r="AA270" s="460">
        <v>3003.9346492763984</v>
      </c>
      <c r="AB270" s="460">
        <v>2514.5925267072198</v>
      </c>
      <c r="AC270" s="460">
        <v>2065.6922251337533</v>
      </c>
      <c r="AD270" s="460">
        <v>1811.5256055730838</v>
      </c>
      <c r="AE270" s="460">
        <v>1614.8733067748915</v>
      </c>
      <c r="AF270" s="460">
        <v>1226.6846634991973</v>
      </c>
      <c r="AG270" s="460">
        <v>561.54017517044895</v>
      </c>
      <c r="AH270" s="460">
        <v>111.52399075900288</v>
      </c>
      <c r="AI270" s="460">
        <v>48.186177781824156</v>
      </c>
      <c r="AJ270" s="460">
        <v>23.072229545451361</v>
      </c>
      <c r="AK270" s="460">
        <v>13.03338714150617</v>
      </c>
      <c r="AL270" s="460">
        <v>0</v>
      </c>
    </row>
    <row r="271" spans="1:38">
      <c r="A271" s="256">
        <v>47.5</v>
      </c>
      <c r="B271" s="460">
        <v>1981.9749641634348</v>
      </c>
      <c r="C271" s="460">
        <v>2062.6662401528342</v>
      </c>
      <c r="D271" s="460">
        <v>2113.0998972186903</v>
      </c>
      <c r="E271" s="460">
        <v>2143.3606705495354</v>
      </c>
      <c r="F271" s="460">
        <v>2202.874764337957</v>
      </c>
      <c r="G271" s="460">
        <v>2227.0843493313496</v>
      </c>
      <c r="H271" s="460">
        <v>2219.0144583128704</v>
      </c>
      <c r="I271" s="460">
        <v>2272.4780276152401</v>
      </c>
      <c r="J271" s="460">
        <v>2384.4529372173706</v>
      </c>
      <c r="K271" s="460">
        <v>2468.1853709973598</v>
      </c>
      <c r="L271" s="460">
        <v>2470.2030554113535</v>
      </c>
      <c r="M271" s="460">
        <v>2440.9467932343514</v>
      </c>
      <c r="N271" s="460">
        <v>2370.3296809182584</v>
      </c>
      <c r="O271" s="460">
        <v>2247.2592044517164</v>
      </c>
      <c r="P271" s="460">
        <v>2200.8573108795235</v>
      </c>
      <c r="Q271" s="460">
        <v>2170.5957316541662</v>
      </c>
      <c r="R271" s="460">
        <v>2255.3291972547081</v>
      </c>
      <c r="S271" s="460">
        <v>2391.514596736617</v>
      </c>
      <c r="T271" s="460">
        <v>2573.1071146165109</v>
      </c>
      <c r="U271" s="460">
        <v>2652.8101517456475</v>
      </c>
      <c r="V271" s="460">
        <v>2676.0152863232888</v>
      </c>
      <c r="W271" s="460">
        <v>2874.780370131793</v>
      </c>
      <c r="X271" s="460">
        <v>3321.7984212107694</v>
      </c>
      <c r="Y271" s="460">
        <v>4112.0432006955207</v>
      </c>
      <c r="Z271" s="460">
        <v>3821.3590836071703</v>
      </c>
      <c r="AA271" s="460">
        <v>3217.858520444744</v>
      </c>
      <c r="AB271" s="460">
        <v>2650.7923235140925</v>
      </c>
      <c r="AC271" s="460">
        <v>2330.9867689503444</v>
      </c>
      <c r="AD271" s="460">
        <v>2144.3693703781632</v>
      </c>
      <c r="AE271" s="460">
        <v>1947.6821580817668</v>
      </c>
      <c r="AF271" s="460">
        <v>1473.7016523162054</v>
      </c>
      <c r="AG271" s="460">
        <v>512.18222225713123</v>
      </c>
      <c r="AH271" s="460">
        <v>124.59915780868042</v>
      </c>
      <c r="AI271" s="460">
        <v>46.176455080303917</v>
      </c>
      <c r="AJ271" s="460">
        <v>26.08484865749011</v>
      </c>
      <c r="AK271" s="460">
        <v>13.03338714150617</v>
      </c>
      <c r="AL271" s="460">
        <v>0</v>
      </c>
    </row>
    <row r="272" spans="1:38">
      <c r="A272" s="256">
        <v>50</v>
      </c>
      <c r="B272" s="460">
        <v>1981.9749641634348</v>
      </c>
      <c r="C272" s="460">
        <v>2011.2251793605242</v>
      </c>
      <c r="D272" s="460">
        <v>2061.6575794777095</v>
      </c>
      <c r="E272" s="460">
        <v>2098.9783507771226</v>
      </c>
      <c r="F272" s="460">
        <v>2164.5434661989088</v>
      </c>
      <c r="G272" s="460">
        <v>2190.7700713335016</v>
      </c>
      <c r="H272" s="460">
        <v>2202.874764337957</v>
      </c>
      <c r="I272" s="460">
        <v>2273.4867863779655</v>
      </c>
      <c r="J272" s="460">
        <v>2392.5234069412813</v>
      </c>
      <c r="K272" s="460">
        <v>2461.1234885333361</v>
      </c>
      <c r="L272" s="460">
        <v>2463.1411671742726</v>
      </c>
      <c r="M272" s="460">
        <v>2429.8496817506452</v>
      </c>
      <c r="N272" s="460">
        <v>2331.9955533256339</v>
      </c>
      <c r="O272" s="460">
        <v>2205.9009479859465</v>
      </c>
      <c r="P272" s="460">
        <v>2150.4215792964283</v>
      </c>
      <c r="Q272" s="460">
        <v>2145.3780706808025</v>
      </c>
      <c r="R272" s="460">
        <v>2259.3642044803632</v>
      </c>
      <c r="S272" s="460">
        <v>2415.726158572143</v>
      </c>
      <c r="T272" s="460">
        <v>2466.1676882311267</v>
      </c>
      <c r="U272" s="460">
        <v>2416.7349789263635</v>
      </c>
      <c r="V272" s="460">
        <v>2493.4065441725379</v>
      </c>
      <c r="W272" s="460">
        <v>2810.2053885076148</v>
      </c>
      <c r="X272" s="460">
        <v>3346.0178977514202</v>
      </c>
      <c r="Y272" s="460">
        <v>4258.4024448772943</v>
      </c>
      <c r="Z272" s="460">
        <v>3889.9909014820973</v>
      </c>
      <c r="AA272" s="460">
        <v>3243.0863475128813</v>
      </c>
      <c r="AB272" s="460">
        <v>2640.7032053967155</v>
      </c>
      <c r="AC272" s="460">
        <v>2505.512797983738</v>
      </c>
      <c r="AD272" s="460">
        <v>2485.3357409034811</v>
      </c>
      <c r="AE272" s="460">
        <v>2261.3817107935979</v>
      </c>
      <c r="AF272" s="460">
        <v>1637.0585737058739</v>
      </c>
      <c r="AG272" s="460">
        <v>472.90069882800782</v>
      </c>
      <c r="AH272" s="460">
        <v>156.78976997111801</v>
      </c>
      <c r="AI272" s="460">
        <v>54.215835334169334</v>
      </c>
      <c r="AJ272" s="460">
        <v>27.089134400918912</v>
      </c>
      <c r="AK272" s="460">
        <v>13.03338714150617</v>
      </c>
      <c r="AL272" s="460">
        <v>0</v>
      </c>
    </row>
    <row r="273" spans="1:38">
      <c r="A273" s="256">
        <v>52.5</v>
      </c>
      <c r="B273" s="460">
        <v>1981.9749641634348</v>
      </c>
      <c r="C273" s="460">
        <v>2028.3720552189336</v>
      </c>
      <c r="D273" s="460">
        <v>2081.8308863299858</v>
      </c>
      <c r="E273" s="460">
        <v>2128.2302301535951</v>
      </c>
      <c r="F273" s="460">
        <v>2200.8573108795235</v>
      </c>
      <c r="G273" s="460">
        <v>2230.1105660002718</v>
      </c>
      <c r="H273" s="460">
        <v>2258.3554519985455</v>
      </c>
      <c r="I273" s="460">
        <v>2348.1361624916653</v>
      </c>
      <c r="J273" s="460">
        <v>2465.1588474663408</v>
      </c>
      <c r="K273" s="460">
        <v>2525.6900173918793</v>
      </c>
      <c r="L273" s="460">
        <v>2524.6811525862477</v>
      </c>
      <c r="M273" s="460">
        <v>2481.3003490821429</v>
      </c>
      <c r="N273" s="460">
        <v>2362.2592864596968</v>
      </c>
      <c r="O273" s="460">
        <v>2254.3204465746358</v>
      </c>
      <c r="P273" s="460">
        <v>2186.7351884950017</v>
      </c>
      <c r="Q273" s="460">
        <v>2210.9445966128064</v>
      </c>
      <c r="R273" s="460">
        <v>2357.215303904326</v>
      </c>
      <c r="S273" s="460">
        <v>2443.973286941186</v>
      </c>
      <c r="T273" s="460">
        <v>2355.1977138999441</v>
      </c>
      <c r="U273" s="460">
        <v>2304.7585288309633</v>
      </c>
      <c r="V273" s="460">
        <v>2412.6997000353836</v>
      </c>
      <c r="W273" s="460">
        <v>2882.8523453988878</v>
      </c>
      <c r="X273" s="460">
        <v>3184.5580915147661</v>
      </c>
      <c r="Y273" s="460">
        <v>4475.427078072772</v>
      </c>
      <c r="Z273" s="460">
        <v>3862.7398866184449</v>
      </c>
      <c r="AA273" s="460">
        <v>3226.9405155078039</v>
      </c>
      <c r="AB273" s="460">
        <v>2722.4261568351762</v>
      </c>
      <c r="AC273" s="460">
        <v>2856.6185086636519</v>
      </c>
      <c r="AD273" s="460">
        <v>2947.4289551386123</v>
      </c>
      <c r="AE273" s="460">
        <v>2638.6853863895117</v>
      </c>
      <c r="AF273" s="460">
        <v>1747.9893352360714</v>
      </c>
      <c r="AG273" s="460">
        <v>463.83618533351046</v>
      </c>
      <c r="AH273" s="460">
        <v>157.79584087948061</v>
      </c>
      <c r="AI273" s="460">
        <v>49.191070759971105</v>
      </c>
      <c r="AJ273" s="460">
        <v>22.068108142325048</v>
      </c>
      <c r="AK273" s="460">
        <v>12.029855959070284</v>
      </c>
      <c r="AL273" s="460">
        <v>0</v>
      </c>
    </row>
    <row r="274" spans="1:38">
      <c r="A274" s="256">
        <v>55</v>
      </c>
      <c r="B274" s="460">
        <v>1981.9749641634348</v>
      </c>
      <c r="C274" s="460">
        <v>2027.3634114420508</v>
      </c>
      <c r="D274" s="460">
        <v>2079.813546825415</v>
      </c>
      <c r="E274" s="460">
        <v>2128.2302301535951</v>
      </c>
      <c r="F274" s="460">
        <v>2212.962059283394</v>
      </c>
      <c r="G274" s="460">
        <v>2243.2242189002272</v>
      </c>
      <c r="H274" s="460">
        <v>2284.5831622360674</v>
      </c>
      <c r="I274" s="460">
        <v>2393.5322175708875</v>
      </c>
      <c r="J274" s="460">
        <v>2500.4685184444229</v>
      </c>
      <c r="K274" s="460">
        <v>2555.9561480433085</v>
      </c>
      <c r="L274" s="460">
        <v>2550.9117679558854</v>
      </c>
      <c r="M274" s="460">
        <v>2502.4862290413962</v>
      </c>
      <c r="N274" s="460">
        <v>2368.312079726496</v>
      </c>
      <c r="O274" s="460">
        <v>2265.4167288128779</v>
      </c>
      <c r="P274" s="460">
        <v>2211.9533277183218</v>
      </c>
      <c r="Q274" s="460">
        <v>2249.2766999423916</v>
      </c>
      <c r="R274" s="460">
        <v>2381.4265181011756</v>
      </c>
      <c r="S274" s="460">
        <v>2323.9252905457292</v>
      </c>
      <c r="T274" s="460">
        <v>2206.9096767905257</v>
      </c>
      <c r="U274" s="460">
        <v>2196.8224095068008</v>
      </c>
      <c r="V274" s="460">
        <v>2326.9516358124492</v>
      </c>
      <c r="W274" s="460">
        <v>2865.6994250240832</v>
      </c>
      <c r="X274" s="460">
        <v>3091.7223804576724</v>
      </c>
      <c r="Y274" s="460">
        <v>4590.5049035665306</v>
      </c>
      <c r="Z274" s="460">
        <v>3861.730593451693</v>
      </c>
      <c r="AA274" s="460">
        <v>3174.4671209583034</v>
      </c>
      <c r="AB274" s="460">
        <v>2804.151559458533</v>
      </c>
      <c r="AC274" s="460">
        <v>3136.1217259647797</v>
      </c>
      <c r="AD274" s="460">
        <v>3348.0361953860147</v>
      </c>
      <c r="AE274" s="460">
        <v>2766.8199032442285</v>
      </c>
      <c r="AF274" s="460">
        <v>1674.3708343141161</v>
      </c>
      <c r="AG274" s="460">
        <v>433.62243854303483</v>
      </c>
      <c r="AH274" s="460">
        <v>135.66383892015347</v>
      </c>
      <c r="AI274" s="460">
        <v>56.225874000831865</v>
      </c>
      <c r="AJ274" s="460">
        <v>22.068108142325048</v>
      </c>
      <c r="AK274" s="460">
        <v>13.03338714150617</v>
      </c>
      <c r="AL274" s="460">
        <v>0</v>
      </c>
    </row>
    <row r="275" spans="1:38">
      <c r="A275" s="256">
        <v>57.5</v>
      </c>
      <c r="B275" s="460">
        <v>1981.9749641634348</v>
      </c>
      <c r="C275" s="460">
        <v>2022.3202000823192</v>
      </c>
      <c r="D275" s="460">
        <v>2077.7962092756316</v>
      </c>
      <c r="E275" s="460">
        <v>2130.2476160141623</v>
      </c>
      <c r="F275" s="460">
        <v>2213.9707913078155</v>
      </c>
      <c r="G275" s="460">
        <v>2255.3291972547081</v>
      </c>
      <c r="H275" s="460">
        <v>2312.8287249578011</v>
      </c>
      <c r="I275" s="460">
        <v>2433.8849891715854</v>
      </c>
      <c r="J275" s="460">
        <v>2527.7077482107193</v>
      </c>
      <c r="K275" s="460">
        <v>2578.1515383186229</v>
      </c>
      <c r="L275" s="460">
        <v>2570.0804651361213</v>
      </c>
      <c r="M275" s="460">
        <v>2511.5659468210442</v>
      </c>
      <c r="N275" s="460">
        <v>2389.4969776028306</v>
      </c>
      <c r="O275" s="460">
        <v>2286.6006909117309</v>
      </c>
      <c r="P275" s="460">
        <v>2245.241710770455</v>
      </c>
      <c r="Q275" s="460">
        <v>2289.6269872591311</v>
      </c>
      <c r="R275" s="460">
        <v>2337.0394817375332</v>
      </c>
      <c r="S275" s="460">
        <v>2197.8311341564358</v>
      </c>
      <c r="T275" s="460">
        <v>2115.1172687069893</v>
      </c>
      <c r="U275" s="460">
        <v>2143.3606705495354</v>
      </c>
      <c r="V275" s="460">
        <v>2348.1361624916653</v>
      </c>
      <c r="W275" s="460">
        <v>2866.7084175069831</v>
      </c>
      <c r="X275" s="460">
        <v>3123.0036717592016</v>
      </c>
      <c r="Y275" s="460">
        <v>4592.523838723745</v>
      </c>
      <c r="Z275" s="460">
        <v>3973.7637283253457</v>
      </c>
      <c r="AA275" s="460">
        <v>3211.8038712910957</v>
      </c>
      <c r="AB275" s="460">
        <v>3064.4776423135395</v>
      </c>
      <c r="AC275" s="460">
        <v>3481.2464923353054</v>
      </c>
      <c r="AD275" s="460">
        <v>3792.0900051509047</v>
      </c>
      <c r="AE275" s="460">
        <v>2889.9153422815948</v>
      </c>
      <c r="AF275" s="460">
        <v>1605.7976032793329</v>
      </c>
      <c r="AG275" s="460">
        <v>483.97978406127578</v>
      </c>
      <c r="AH275" s="460">
        <v>137.67569823504508</v>
      </c>
      <c r="AI275" s="460">
        <v>52.205871129025049</v>
      </c>
      <c r="AJ275" s="460">
        <v>25.080601549217004</v>
      </c>
      <c r="AK275" s="460">
        <v>12.029855959070284</v>
      </c>
      <c r="AL275" s="460">
        <v>0</v>
      </c>
    </row>
    <row r="276" spans="1:38">
      <c r="A276" s="256">
        <v>60</v>
      </c>
      <c r="B276" s="460">
        <v>1981.9749641634348</v>
      </c>
      <c r="C276" s="460">
        <v>2027.3634114420508</v>
      </c>
      <c r="D276" s="460">
        <v>2085.8655711959245</v>
      </c>
      <c r="E276" s="460">
        <v>2140.3345739099573</v>
      </c>
      <c r="F276" s="460">
        <v>2225.06687383394</v>
      </c>
      <c r="G276" s="460">
        <v>2283.5743985656027</v>
      </c>
      <c r="H276" s="460">
        <v>2351.1625390726026</v>
      </c>
      <c r="I276" s="460">
        <v>2473.2295851189601</v>
      </c>
      <c r="J276" s="460">
        <v>2556.9650252548881</v>
      </c>
      <c r="K276" s="460">
        <v>2602.3649090035683</v>
      </c>
      <c r="L276" s="460">
        <v>2589.2493051437946</v>
      </c>
      <c r="M276" s="460">
        <v>2523.6722881833584</v>
      </c>
      <c r="N276" s="460">
        <v>2421.7790870043609</v>
      </c>
      <c r="O276" s="460">
        <v>2325.9428536197333</v>
      </c>
      <c r="P276" s="460">
        <v>2267.434240515724</v>
      </c>
      <c r="Q276" s="460">
        <v>2314.8462783888795</v>
      </c>
      <c r="R276" s="460">
        <v>2255.3291972547081</v>
      </c>
      <c r="S276" s="460">
        <v>2112.0912121959464</v>
      </c>
      <c r="T276" s="460">
        <v>2073.7615400479999</v>
      </c>
      <c r="U276" s="460">
        <v>2133.2736983830673</v>
      </c>
      <c r="V276" s="460">
        <v>2379.4089074913345</v>
      </c>
      <c r="W276" s="460">
        <v>2819.2861565006547</v>
      </c>
      <c r="X276" s="460">
        <v>3173.4580256634567</v>
      </c>
      <c r="Y276" s="460">
        <v>4768.1745496613403</v>
      </c>
      <c r="Z276" s="460">
        <v>4242.2522094542082</v>
      </c>
      <c r="AA276" s="460">
        <v>3406.5673525779057</v>
      </c>
      <c r="AB276" s="460">
        <v>3371.2467053627852</v>
      </c>
      <c r="AC276" s="460">
        <v>3682.0806741059782</v>
      </c>
      <c r="AD276" s="460">
        <v>4318.9663708087573</v>
      </c>
      <c r="AE276" s="460">
        <v>3207.7674448553116</v>
      </c>
      <c r="AF276" s="460">
        <v>1722.7771643791923</v>
      </c>
      <c r="AG276" s="460">
        <v>580.68016153438612</v>
      </c>
      <c r="AH276" s="460">
        <v>178.92475133337754</v>
      </c>
      <c r="AI276" s="460">
        <v>54.215835334169334</v>
      </c>
      <c r="AJ276" s="460">
        <v>22.068108142325048</v>
      </c>
      <c r="AK276" s="460">
        <v>11.02640849775289</v>
      </c>
      <c r="AL276" s="460">
        <v>0</v>
      </c>
    </row>
    <row r="277" spans="1:38">
      <c r="A277" s="256">
        <v>62.5</v>
      </c>
      <c r="B277" s="460">
        <v>1981.9749641634348</v>
      </c>
      <c r="C277" s="460">
        <v>2012.2338150863627</v>
      </c>
      <c r="D277" s="460">
        <v>2068.7182145429474</v>
      </c>
      <c r="E277" s="460">
        <v>2126.2128462034316</v>
      </c>
      <c r="F277" s="460">
        <v>2210.9445966128064</v>
      </c>
      <c r="G277" s="460">
        <v>2279.5393483374469</v>
      </c>
      <c r="H277" s="460">
        <v>2351.1625390726026</v>
      </c>
      <c r="I277" s="460">
        <v>2475.2472736464852</v>
      </c>
      <c r="J277" s="460">
        <v>2556.9650252548881</v>
      </c>
      <c r="K277" s="460">
        <v>2595.3026525445794</v>
      </c>
      <c r="L277" s="460">
        <v>2573.1071146165109</v>
      </c>
      <c r="M277" s="460">
        <v>2516.6102486533723</v>
      </c>
      <c r="N277" s="460">
        <v>2427.8320305500451</v>
      </c>
      <c r="O277" s="460">
        <v>2336.0306951843845</v>
      </c>
      <c r="P277" s="460">
        <v>2290.6357535965244</v>
      </c>
      <c r="Q277" s="460">
        <v>2281.5568725603935</v>
      </c>
      <c r="R277" s="460">
        <v>2156.4738052312582</v>
      </c>
      <c r="S277" s="460">
        <v>2065.6922251337533</v>
      </c>
      <c r="T277" s="460">
        <v>2063.67490132071</v>
      </c>
      <c r="U277" s="460">
        <v>2123.1867738641477</v>
      </c>
      <c r="V277" s="460">
        <v>2387.4793601709548</v>
      </c>
      <c r="W277" s="460">
        <v>2770.8557338308706</v>
      </c>
      <c r="X277" s="460">
        <v>3340.9721589874698</v>
      </c>
      <c r="Y277" s="460">
        <v>4977.1467289052116</v>
      </c>
      <c r="Z277" s="460">
        <v>4503.6915361657466</v>
      </c>
      <c r="AA277" s="460">
        <v>3610.4249799228146</v>
      </c>
      <c r="AB277" s="460">
        <v>3911.1862671867352</v>
      </c>
      <c r="AC277" s="460">
        <v>4200.8675120995613</v>
      </c>
      <c r="AD277" s="460">
        <v>4957.9653365689674</v>
      </c>
      <c r="AE277" s="460">
        <v>3747.6821797373254</v>
      </c>
      <c r="AF277" s="460">
        <v>2013.2424513172753</v>
      </c>
      <c r="AG277" s="460">
        <v>682.43442047637177</v>
      </c>
      <c r="AH277" s="460">
        <v>187.9807803590999</v>
      </c>
      <c r="AI277" s="460">
        <v>52.205871129025049</v>
      </c>
      <c r="AJ277" s="460">
        <v>24.076394620737908</v>
      </c>
      <c r="AK277" s="460">
        <v>11.02640849775289</v>
      </c>
      <c r="AL277" s="460">
        <v>0</v>
      </c>
    </row>
    <row r="278" spans="1:38">
      <c r="A278" s="256">
        <v>65</v>
      </c>
      <c r="B278" s="460">
        <v>1981.9749641634348</v>
      </c>
      <c r="C278" s="460">
        <v>2028.3720552189336</v>
      </c>
      <c r="D278" s="460">
        <v>2088.8915899626568</v>
      </c>
      <c r="E278" s="460">
        <v>2149.4128766270524</v>
      </c>
      <c r="F278" s="460">
        <v>2231.1193058018348</v>
      </c>
      <c r="G278" s="460">
        <v>2311.8199489014933</v>
      </c>
      <c r="H278" s="460">
        <v>2394.5410286252559</v>
      </c>
      <c r="I278" s="460">
        <v>2514.5925267072198</v>
      </c>
      <c r="J278" s="460">
        <v>2592.2759770790176</v>
      </c>
      <c r="K278" s="460">
        <v>2605.3915962072888</v>
      </c>
      <c r="L278" s="460">
        <v>2595.3026525445794</v>
      </c>
      <c r="M278" s="460">
        <v>2530.7343474555228</v>
      </c>
      <c r="N278" s="460">
        <v>2458.0969736707507</v>
      </c>
      <c r="O278" s="460">
        <v>2376.3824947816124</v>
      </c>
      <c r="P278" s="460">
        <v>2323.9252905457292</v>
      </c>
      <c r="Q278" s="460">
        <v>2242.2154736447596</v>
      </c>
      <c r="R278" s="460">
        <v>2119.1520174484262</v>
      </c>
      <c r="S278" s="460">
        <v>2059.6402596066764</v>
      </c>
      <c r="T278" s="460">
        <v>2077.7962092756316</v>
      </c>
      <c r="U278" s="460">
        <v>2150.4215792964283</v>
      </c>
      <c r="V278" s="460">
        <v>2387.4793601709548</v>
      </c>
      <c r="W278" s="460">
        <v>2855.6095197354166</v>
      </c>
      <c r="X278" s="460">
        <v>3720.4321830996155</v>
      </c>
      <c r="Y278" s="460">
        <v>5069.0165216684873</v>
      </c>
      <c r="Z278" s="460">
        <v>4425.9647061851374</v>
      </c>
      <c r="AA278" s="460">
        <v>3777.9601858740025</v>
      </c>
      <c r="AB278" s="460">
        <v>4368.4275402514786</v>
      </c>
      <c r="AC278" s="460">
        <v>4708.6140893532456</v>
      </c>
      <c r="AD278" s="460">
        <v>5623.2982272695117</v>
      </c>
      <c r="AE278" s="460">
        <v>4623.8174468029938</v>
      </c>
      <c r="AF278" s="460">
        <v>2708.3010249897111</v>
      </c>
      <c r="AG278" s="460">
        <v>877.92416137017199</v>
      </c>
      <c r="AH278" s="460">
        <v>228.23481001690109</v>
      </c>
      <c r="AI278" s="460">
        <v>55.220845530457993</v>
      </c>
      <c r="AJ278" s="460">
        <v>24.076394620737908</v>
      </c>
      <c r="AK278" s="460">
        <v>13.03338714150617</v>
      </c>
      <c r="AL278" s="460">
        <v>0</v>
      </c>
    </row>
    <row r="279" spans="1:38">
      <c r="A279" s="256">
        <v>67.5</v>
      </c>
      <c r="B279" s="460">
        <v>1981.9749641634348</v>
      </c>
      <c r="C279" s="460">
        <v>2015.2597252933201</v>
      </c>
      <c r="D279" s="460">
        <v>2074.770206620321</v>
      </c>
      <c r="E279" s="460">
        <v>2132.2650037833255</v>
      </c>
      <c r="F279" s="460">
        <v>2221.0319283230428</v>
      </c>
      <c r="G279" s="460">
        <v>2301.7322125560986</v>
      </c>
      <c r="H279" s="460">
        <v>2395.5498401042064</v>
      </c>
      <c r="I279" s="460">
        <v>2512.5748063784786</v>
      </c>
      <c r="J279" s="460">
        <v>2581.1781972739732</v>
      </c>
      <c r="K279" s="460">
        <v>2591.2670860414801</v>
      </c>
      <c r="L279" s="460">
        <v>2580.1693105613749</v>
      </c>
      <c r="M279" s="460">
        <v>2523.6722881833584</v>
      </c>
      <c r="N279" s="460">
        <v>2465.1588474663408</v>
      </c>
      <c r="O279" s="460">
        <v>2401.6027178841937</v>
      </c>
      <c r="P279" s="460">
        <v>2328.969201508371</v>
      </c>
      <c r="Q279" s="460">
        <v>2197.8311341564358</v>
      </c>
      <c r="R279" s="460">
        <v>2107.0477943054639</v>
      </c>
      <c r="S279" s="460">
        <v>2071.7442083739506</v>
      </c>
      <c r="T279" s="460">
        <v>2081.8308863299858</v>
      </c>
      <c r="U279" s="460">
        <v>2164.5434661989088</v>
      </c>
      <c r="V279" s="460">
        <v>2364.2768824957539</v>
      </c>
      <c r="W279" s="460">
        <v>2789.0170440193724</v>
      </c>
      <c r="X279" s="460">
        <v>3822.3683661790074</v>
      </c>
      <c r="Y279" s="460">
        <v>4962.0035182780321</v>
      </c>
      <c r="Z279" s="460">
        <v>4179.6706294712667</v>
      </c>
      <c r="AA279" s="460">
        <v>3868.7956511490688</v>
      </c>
      <c r="AB279" s="460">
        <v>4547.0980128894607</v>
      </c>
      <c r="AC279" s="460">
        <v>5202.2811477059304</v>
      </c>
      <c r="AD279" s="460">
        <v>6395.7480506914826</v>
      </c>
      <c r="AE279" s="460">
        <v>5636.4239788538225</v>
      </c>
      <c r="AF279" s="460">
        <v>3659.8773510291899</v>
      </c>
      <c r="AG279" s="460">
        <v>1292.2153124748895</v>
      </c>
      <c r="AH279" s="460">
        <v>300.70929988356477</v>
      </c>
      <c r="AI279" s="460">
        <v>64.266722767294254</v>
      </c>
      <c r="AJ279" s="460">
        <v>27.089134400918912</v>
      </c>
      <c r="AK279" s="460">
        <v>12.029855959070284</v>
      </c>
      <c r="AL279" s="460">
        <v>0</v>
      </c>
    </row>
    <row r="280" spans="1:38">
      <c r="A280" s="256">
        <v>70</v>
      </c>
      <c r="B280" s="460">
        <v>1981.9749641634348</v>
      </c>
      <c r="C280" s="460">
        <v>2020.3029190546104</v>
      </c>
      <c r="D280" s="460">
        <v>2077.7962092756316</v>
      </c>
      <c r="E280" s="460">
        <v>2135.2910890117496</v>
      </c>
      <c r="F280" s="460">
        <v>2225.06687383394</v>
      </c>
      <c r="G280" s="460">
        <v>2304.7585288309633</v>
      </c>
      <c r="H280" s="460">
        <v>2406.6467943442826</v>
      </c>
      <c r="I280" s="460">
        <v>2518.6279722156423</v>
      </c>
      <c r="J280" s="460">
        <v>2577.1426527887747</v>
      </c>
      <c r="K280" s="460">
        <v>2591.2670860414801</v>
      </c>
      <c r="L280" s="460">
        <v>2577.1426527887747</v>
      </c>
      <c r="M280" s="460">
        <v>2542.8407805517922</v>
      </c>
      <c r="N280" s="460">
        <v>2497.4419555991135</v>
      </c>
      <c r="O280" s="460">
        <v>2444.9821190090515</v>
      </c>
      <c r="P280" s="460">
        <v>2359.2328956338811</v>
      </c>
      <c r="Q280" s="460">
        <v>2205.9009479859465</v>
      </c>
      <c r="R280" s="460">
        <v>2126.2128462034316</v>
      </c>
      <c r="S280" s="460">
        <v>2106.0391121736243</v>
      </c>
      <c r="T280" s="460">
        <v>2120.1607058334635</v>
      </c>
      <c r="U280" s="460">
        <v>2212.962059283394</v>
      </c>
      <c r="V280" s="460">
        <v>2388.4881686740619</v>
      </c>
      <c r="W280" s="460">
        <v>2617.4983801075382</v>
      </c>
      <c r="X280" s="460">
        <v>3573.0838414761388</v>
      </c>
      <c r="Y280" s="460">
        <v>4653.0923040017069</v>
      </c>
      <c r="Z280" s="460">
        <v>3995.9688713419082</v>
      </c>
      <c r="AA280" s="460">
        <v>4153.4270188754326</v>
      </c>
      <c r="AB280" s="460">
        <v>4854.9928206057666</v>
      </c>
      <c r="AC280" s="460">
        <v>5707.1016258913614</v>
      </c>
      <c r="AD280" s="460">
        <v>7030.943936863172</v>
      </c>
      <c r="AE280" s="460">
        <v>6808.7700563619455</v>
      </c>
      <c r="AF280" s="460">
        <v>4661.1681591068682</v>
      </c>
      <c r="AG280" s="460">
        <v>1766.1423235108944</v>
      </c>
      <c r="AH280" s="460">
        <v>354.07006128064398</v>
      </c>
      <c r="AI280" s="460">
        <v>77.335200513321496</v>
      </c>
      <c r="AJ280" s="460">
        <v>28.093457349309364</v>
      </c>
      <c r="AK280" s="460">
        <v>14.036995597894803</v>
      </c>
      <c r="AL280" s="460">
        <v>0</v>
      </c>
    </row>
    <row r="281" spans="1:38">
      <c r="A281" s="256">
        <v>72.5</v>
      </c>
      <c r="B281" s="460">
        <v>1981.9749641634348</v>
      </c>
      <c r="C281" s="460">
        <v>2027.3634114420508</v>
      </c>
      <c r="D281" s="460">
        <v>2088.8915899626568</v>
      </c>
      <c r="E281" s="460">
        <v>2140.3345739099573</v>
      </c>
      <c r="F281" s="460">
        <v>2227.0843493313496</v>
      </c>
      <c r="G281" s="460">
        <v>2313.8375014536578</v>
      </c>
      <c r="H281" s="460">
        <v>2413.708519126475</v>
      </c>
      <c r="I281" s="460">
        <v>2522.6634241833708</v>
      </c>
      <c r="J281" s="460">
        <v>2574.1159985672007</v>
      </c>
      <c r="K281" s="460">
        <v>2586.2226367430271</v>
      </c>
      <c r="L281" s="460">
        <v>2582.1870843805104</v>
      </c>
      <c r="M281" s="460">
        <v>2574.1159985672007</v>
      </c>
      <c r="N281" s="460">
        <v>2533.7609503163358</v>
      </c>
      <c r="O281" s="460">
        <v>2486.34458988199</v>
      </c>
      <c r="P281" s="460">
        <v>2409.6732452911788</v>
      </c>
      <c r="Q281" s="460">
        <v>2261.3817107935979</v>
      </c>
      <c r="R281" s="460">
        <v>2164.5434661989088</v>
      </c>
      <c r="S281" s="460">
        <v>2147.3954727072332</v>
      </c>
      <c r="T281" s="460">
        <v>2135.2910890117496</v>
      </c>
      <c r="U281" s="460">
        <v>2225.06687383394</v>
      </c>
      <c r="V281" s="460">
        <v>2373.3560859222871</v>
      </c>
      <c r="W281" s="460">
        <v>2570.0804651361213</v>
      </c>
      <c r="X281" s="460">
        <v>3274.3691251883242</v>
      </c>
      <c r="Y281" s="460">
        <v>4423.9458455511349</v>
      </c>
      <c r="Z281" s="460">
        <v>4028.2674810513518</v>
      </c>
      <c r="AA281" s="460">
        <v>4722.7470121803753</v>
      </c>
      <c r="AB281" s="460">
        <v>5097.2844862700695</v>
      </c>
      <c r="AC281" s="460">
        <v>5899.9550512256956</v>
      </c>
      <c r="AD281" s="460">
        <v>7389.4664890302083</v>
      </c>
      <c r="AE281" s="460">
        <v>7792.4463495729242</v>
      </c>
      <c r="AF281" s="460">
        <v>5773.7413513458605</v>
      </c>
      <c r="AG281" s="460">
        <v>2324.9340718640956</v>
      </c>
      <c r="AH281" s="460">
        <v>406.43186161691915</v>
      </c>
      <c r="AI281" s="460">
        <v>102.47283981975923</v>
      </c>
      <c r="AJ281" s="460">
        <v>31.106636592896205</v>
      </c>
      <c r="AK281" s="460">
        <v>15.040675804218308</v>
      </c>
      <c r="AL281" s="460">
        <v>0</v>
      </c>
    </row>
    <row r="282" spans="1:38">
      <c r="A282" s="256">
        <v>75</v>
      </c>
      <c r="B282" s="460">
        <v>1981.9749641634348</v>
      </c>
      <c r="C282" s="460">
        <v>2024.3374831202773</v>
      </c>
      <c r="D282" s="460">
        <v>2082.839556814723</v>
      </c>
      <c r="E282" s="460">
        <v>2134.2823934592843</v>
      </c>
      <c r="F282" s="460">
        <v>2225.06687383394</v>
      </c>
      <c r="G282" s="460">
        <v>2310.8111732849338</v>
      </c>
      <c r="H282" s="460">
        <v>2414.7173386387876</v>
      </c>
      <c r="I282" s="460">
        <v>2509.5482289208503</v>
      </c>
      <c r="J282" s="460">
        <v>2557.9739028641316</v>
      </c>
      <c r="K282" s="460">
        <v>2569.0715827670638</v>
      </c>
      <c r="L282" s="460">
        <v>2578.1515383186229</v>
      </c>
      <c r="M282" s="460">
        <v>2594.29376033072</v>
      </c>
      <c r="N282" s="460">
        <v>2564.0271768618181</v>
      </c>
      <c r="O282" s="460">
        <v>2531.7432146742276</v>
      </c>
      <c r="P282" s="460">
        <v>2469.1942129984704</v>
      </c>
      <c r="Q282" s="460">
        <v>2316.8638335766491</v>
      </c>
      <c r="R282" s="460">
        <v>2205.9009479859465</v>
      </c>
      <c r="S282" s="460">
        <v>2166.5608861412375</v>
      </c>
      <c r="T282" s="460">
        <v>2151.4302824384849</v>
      </c>
      <c r="U282" s="460">
        <v>2234.1455279394163</v>
      </c>
      <c r="V282" s="460">
        <v>2354.1889195451522</v>
      </c>
      <c r="W282" s="460">
        <v>2495.4242490709221</v>
      </c>
      <c r="X282" s="460">
        <v>3107.8675237841871</v>
      </c>
      <c r="Y282" s="460">
        <v>3996.9781989585704</v>
      </c>
      <c r="Z282" s="460">
        <v>4101.9496494620989</v>
      </c>
      <c r="AA282" s="460">
        <v>5356.7512264922525</v>
      </c>
      <c r="AB282" s="460">
        <v>5033.6817874787266</v>
      </c>
      <c r="AC282" s="460">
        <v>5862.59551239547</v>
      </c>
      <c r="AD282" s="460">
        <v>7420.7749296662369</v>
      </c>
      <c r="AE282" s="460">
        <v>8388.3692255975675</v>
      </c>
      <c r="AF282" s="460">
        <v>6619.9279437014129</v>
      </c>
      <c r="AG282" s="460">
        <v>2640.7032053967155</v>
      </c>
      <c r="AH282" s="460">
        <v>403.41079642490519</v>
      </c>
      <c r="AI282" s="460">
        <v>92.416946510646028</v>
      </c>
      <c r="AJ282" s="460">
        <v>34.120107905260866</v>
      </c>
      <c r="AK282" s="460">
        <v>14.036995597894803</v>
      </c>
      <c r="AL282" s="460">
        <v>0</v>
      </c>
    </row>
    <row r="283" spans="1:38">
      <c r="A283" s="256">
        <v>77.5</v>
      </c>
      <c r="B283" s="460">
        <v>1981.9749641634348</v>
      </c>
      <c r="C283" s="460">
        <v>2019.2942792952235</v>
      </c>
      <c r="D283" s="460">
        <v>2077.7962092756316</v>
      </c>
      <c r="E283" s="460">
        <v>2126.2128462034316</v>
      </c>
      <c r="F283" s="460">
        <v>2210.9445966128064</v>
      </c>
      <c r="G283" s="460">
        <v>2295.67959193665</v>
      </c>
      <c r="H283" s="460">
        <v>2398.5762770867805</v>
      </c>
      <c r="I283" s="460">
        <v>2485.3357409034811</v>
      </c>
      <c r="J283" s="460">
        <v>2534.7698187394208</v>
      </c>
      <c r="K283" s="460">
        <v>2555.9561480433085</v>
      </c>
      <c r="L283" s="460">
        <v>2577.1426527887747</v>
      </c>
      <c r="M283" s="460">
        <v>2603.3738043476001</v>
      </c>
      <c r="N283" s="460">
        <v>2585.2137480622528</v>
      </c>
      <c r="O283" s="460">
        <v>2576.1337676534854</v>
      </c>
      <c r="P283" s="460">
        <v>2528.7166142236074</v>
      </c>
      <c r="Q283" s="460">
        <v>2370.3296809182584</v>
      </c>
      <c r="R283" s="460">
        <v>2239.189240599384</v>
      </c>
      <c r="S283" s="460">
        <v>2177.6567293228982</v>
      </c>
      <c r="T283" s="460">
        <v>2175.6392990803956</v>
      </c>
      <c r="U283" s="460">
        <v>2273.4867863779655</v>
      </c>
      <c r="V283" s="460">
        <v>2406.6467943442826</v>
      </c>
      <c r="W283" s="460">
        <v>2478.2738095181139</v>
      </c>
      <c r="X283" s="460">
        <v>3025.1245594225188</v>
      </c>
      <c r="Y283" s="460">
        <v>3829.433351632465</v>
      </c>
      <c r="Z283" s="460">
        <v>4441.1061902351012</v>
      </c>
      <c r="AA283" s="460">
        <v>5887.8384180703379</v>
      </c>
      <c r="AB283" s="460">
        <v>5479.9266416819555</v>
      </c>
      <c r="AC283" s="460">
        <v>5902.9842134007413</v>
      </c>
      <c r="AD283" s="460">
        <v>7285.4426249006037</v>
      </c>
      <c r="AE283" s="460">
        <v>8927.7665051390413</v>
      </c>
      <c r="AF283" s="460">
        <v>7452.0835022624005</v>
      </c>
      <c r="AG283" s="460">
        <v>3020.0793292326421</v>
      </c>
      <c r="AH283" s="460">
        <v>434.62953033917995</v>
      </c>
      <c r="AI283" s="460">
        <v>113.53545948863409</v>
      </c>
      <c r="AJ283" s="460">
        <v>36.12923810708449</v>
      </c>
      <c r="AK283" s="460">
        <v>17.048232921663399</v>
      </c>
      <c r="AL283" s="460">
        <v>0</v>
      </c>
    </row>
    <row r="284" spans="1:38">
      <c r="A284" s="256">
        <v>80</v>
      </c>
      <c r="B284" s="460">
        <v>1981.9749641634348</v>
      </c>
      <c r="C284" s="460">
        <v>2020.3029190546104</v>
      </c>
      <c r="D284" s="460">
        <v>2075.7788736825264</v>
      </c>
      <c r="E284" s="460">
        <v>2120.1607058334635</v>
      </c>
      <c r="F284" s="460">
        <v>2198.839859268573</v>
      </c>
      <c r="G284" s="460">
        <v>2281.5568725603935</v>
      </c>
      <c r="H284" s="460">
        <v>2375.3736914004407</v>
      </c>
      <c r="I284" s="460">
        <v>2462.132327647329</v>
      </c>
      <c r="J284" s="460">
        <v>2512.5748063784786</v>
      </c>
      <c r="K284" s="460">
        <v>2537.7964264148804</v>
      </c>
      <c r="L284" s="460">
        <v>2575.1248829129099</v>
      </c>
      <c r="M284" s="460">
        <v>2610.4360826839252</v>
      </c>
      <c r="N284" s="460">
        <v>2602.3649090035683</v>
      </c>
      <c r="O284" s="460">
        <v>2620.5250848336741</v>
      </c>
      <c r="P284" s="460">
        <v>2584.2048597748039</v>
      </c>
      <c r="Q284" s="460">
        <v>2411.6908813656842</v>
      </c>
      <c r="R284" s="460">
        <v>2275.5043052446545</v>
      </c>
      <c r="S284" s="460">
        <v>2209.9358659670606</v>
      </c>
      <c r="T284" s="460">
        <v>2253.3116963455018</v>
      </c>
      <c r="U284" s="460">
        <v>2338.0482687256931</v>
      </c>
      <c r="V284" s="460">
        <v>2448.0086177070161</v>
      </c>
      <c r="W284" s="460">
        <v>2450.0262855825858</v>
      </c>
      <c r="X284" s="460">
        <v>2891.9333445602078</v>
      </c>
      <c r="Y284" s="460">
        <v>3727.4969779554799</v>
      </c>
      <c r="Z284" s="460">
        <v>4747.9844793783241</v>
      </c>
      <c r="AA284" s="460">
        <v>6019.1032600920316</v>
      </c>
      <c r="AB284" s="460">
        <v>5531.4188272044694</v>
      </c>
      <c r="AC284" s="460">
        <v>5635.4143045700048</v>
      </c>
      <c r="AD284" s="460">
        <v>6939.0438774039894</v>
      </c>
      <c r="AE284" s="460">
        <v>9088.3799427006525</v>
      </c>
      <c r="AF284" s="460">
        <v>8184.3364747507494</v>
      </c>
      <c r="AG284" s="460">
        <v>3312.7161629196457</v>
      </c>
      <c r="AH284" s="460">
        <v>433.62243854303483</v>
      </c>
      <c r="AI284" s="460">
        <v>175.90617563268231</v>
      </c>
      <c r="AJ284" s="460">
        <v>40.147827669756929</v>
      </c>
      <c r="AK284" s="460">
        <v>16.044422974417238</v>
      </c>
      <c r="AL284" s="460">
        <v>0</v>
      </c>
    </row>
    <row r="285" spans="1:38">
      <c r="A285" s="256">
        <v>82.5</v>
      </c>
      <c r="B285" s="460">
        <v>1981.9749641634348</v>
      </c>
      <c r="C285" s="460">
        <v>2017.2770012866408</v>
      </c>
      <c r="D285" s="460">
        <v>2072.7528739657969</v>
      </c>
      <c r="E285" s="460">
        <v>2114.108582722447</v>
      </c>
      <c r="F285" s="460">
        <v>2186.7351884950017</v>
      </c>
      <c r="G285" s="460">
        <v>2268.4429970397496</v>
      </c>
      <c r="H285" s="460">
        <v>2360.2416921451395</v>
      </c>
      <c r="I285" s="460">
        <v>2434.8938170715887</v>
      </c>
      <c r="J285" s="460">
        <v>2477.2649638170815</v>
      </c>
      <c r="K285" s="460">
        <v>2513.5836663405926</v>
      </c>
      <c r="L285" s="460">
        <v>2572.0982310609988</v>
      </c>
      <c r="M285" s="460">
        <v>2617.4983801075382</v>
      </c>
      <c r="N285" s="460">
        <v>2618.5072812946296</v>
      </c>
      <c r="O285" s="460">
        <v>2657.8547290302031</v>
      </c>
      <c r="P285" s="460">
        <v>2628.5963144995176</v>
      </c>
      <c r="Q285" s="460">
        <v>2454.061626312217</v>
      </c>
      <c r="R285" s="460">
        <v>2299.7146705808782</v>
      </c>
      <c r="S285" s="460">
        <v>2252.302946567509</v>
      </c>
      <c r="T285" s="460">
        <v>2300.7234413475567</v>
      </c>
      <c r="U285" s="460">
        <v>2413.708519126475</v>
      </c>
      <c r="V285" s="460">
        <v>2546.8762710599367</v>
      </c>
      <c r="W285" s="460">
        <v>2615.4805788989688</v>
      </c>
      <c r="X285" s="460">
        <v>2984.7629544525821</v>
      </c>
      <c r="Y285" s="460">
        <v>3656.8496355629795</v>
      </c>
      <c r="Z285" s="460">
        <v>4990.2708820187736</v>
      </c>
      <c r="AA285" s="460">
        <v>5967.6067084564074</v>
      </c>
      <c r="AB285" s="460">
        <v>5552.6216312730958</v>
      </c>
      <c r="AC285" s="460">
        <v>5395.1170390267225</v>
      </c>
      <c r="AD285" s="460">
        <v>6506.827213494098</v>
      </c>
      <c r="AE285" s="460">
        <v>8914.6347158169174</v>
      </c>
      <c r="AF285" s="460">
        <v>8646.952493749046</v>
      </c>
      <c r="AG285" s="460">
        <v>3354.0910955797053</v>
      </c>
      <c r="AH285" s="460">
        <v>359.10453055246012</v>
      </c>
      <c r="AI285" s="460">
        <v>111.52399075900288</v>
      </c>
      <c r="AJ285" s="460">
        <v>36.12923810708449</v>
      </c>
      <c r="AK285" s="460">
        <v>18.052101952375242</v>
      </c>
      <c r="AL285" s="460">
        <v>0</v>
      </c>
    </row>
    <row r="286" spans="1:38">
      <c r="A286" s="256">
        <v>85</v>
      </c>
      <c r="B286" s="460">
        <v>1981.9749641634348</v>
      </c>
      <c r="C286" s="460">
        <v>2022.3202000823192</v>
      </c>
      <c r="D286" s="460">
        <v>2074.770206620321</v>
      </c>
      <c r="E286" s="460">
        <v>2120.1607058334635</v>
      </c>
      <c r="F286" s="460">
        <v>2186.7351884950017</v>
      </c>
      <c r="G286" s="460">
        <v>2267.434240515724</v>
      </c>
      <c r="H286" s="460">
        <v>2353.1801256222097</v>
      </c>
      <c r="I286" s="460">
        <v>2423.7967331755085</v>
      </c>
      <c r="J286" s="460">
        <v>2458.0969736707507</v>
      </c>
      <c r="K286" s="460">
        <v>2493.4065441725379</v>
      </c>
      <c r="L286" s="460">
        <v>2559.9916592749919</v>
      </c>
      <c r="M286" s="460">
        <v>2622.5428899248755</v>
      </c>
      <c r="N286" s="460">
        <v>2622.5428899248755</v>
      </c>
      <c r="O286" s="460">
        <v>2692.1581073061711</v>
      </c>
      <c r="P286" s="460">
        <v>2645.7477596510598</v>
      </c>
      <c r="Q286" s="460">
        <v>2476.2561185264826</v>
      </c>
      <c r="R286" s="460">
        <v>2323.9252905457292</v>
      </c>
      <c r="S286" s="460">
        <v>2289.6269872591311</v>
      </c>
      <c r="T286" s="460">
        <v>2350.153746446309</v>
      </c>
      <c r="U286" s="460">
        <v>2490.3799898837433</v>
      </c>
      <c r="V286" s="460">
        <v>2668.9528326995928</v>
      </c>
      <c r="W286" s="460">
        <v>2697.2027587216817</v>
      </c>
      <c r="X286" s="460">
        <v>3085.6679734012773</v>
      </c>
      <c r="Y286" s="460">
        <v>3660.886590074073</v>
      </c>
      <c r="Z286" s="460">
        <v>5279.0108185274394</v>
      </c>
      <c r="AA286" s="460">
        <v>5842.4012660115077</v>
      </c>
      <c r="AB286" s="460">
        <v>5534.4477942505519</v>
      </c>
      <c r="AC286" s="460">
        <v>5324.4433866655372</v>
      </c>
      <c r="AD286" s="460">
        <v>6137.2440650179806</v>
      </c>
      <c r="AE286" s="460">
        <v>8963.1214183755928</v>
      </c>
      <c r="AF286" s="460">
        <v>9018.6794204458783</v>
      </c>
      <c r="AG286" s="460">
        <v>3266.2961216058384</v>
      </c>
      <c r="AH286" s="460">
        <v>335.94657151454635</v>
      </c>
      <c r="AI286" s="460">
        <v>113.53545948863409</v>
      </c>
      <c r="AJ286" s="460">
        <v>36.12923810708449</v>
      </c>
      <c r="AK286" s="460">
        <v>18.052101952375242</v>
      </c>
      <c r="AL286" s="460">
        <v>0</v>
      </c>
    </row>
    <row r="287" spans="1:38">
      <c r="A287" s="256">
        <v>87.5</v>
      </c>
      <c r="B287" s="460">
        <v>1981.9749641634348</v>
      </c>
      <c r="C287" s="460">
        <v>1988.0266976517553</v>
      </c>
      <c r="D287" s="460">
        <v>2037.4498717290523</v>
      </c>
      <c r="E287" s="460">
        <v>2082.839556814723</v>
      </c>
      <c r="F287" s="460">
        <v>2141.3432723152087</v>
      </c>
      <c r="G287" s="460">
        <v>2218.0057239948283</v>
      </c>
      <c r="H287" s="460">
        <v>2305.7673018050245</v>
      </c>
      <c r="I287" s="460">
        <v>2366.29448025184</v>
      </c>
      <c r="J287" s="460">
        <v>2392.5234069412813</v>
      </c>
      <c r="K287" s="460">
        <v>2422.7879098801127</v>
      </c>
      <c r="L287" s="460">
        <v>2498.4508094739776</v>
      </c>
      <c r="M287" s="460">
        <v>2570.0804651361213</v>
      </c>
      <c r="N287" s="460">
        <v>2579.1604242428725</v>
      </c>
      <c r="O287" s="460">
        <v>2673.9974405286143</v>
      </c>
      <c r="P287" s="460">
        <v>2610.4360826839252</v>
      </c>
      <c r="Q287" s="460">
        <v>2439.9379628315669</v>
      </c>
      <c r="R287" s="460">
        <v>2312.8287249578011</v>
      </c>
      <c r="S287" s="460">
        <v>2293.6620552707468</v>
      </c>
      <c r="T287" s="460">
        <v>2354.1889195451522</v>
      </c>
      <c r="U287" s="460">
        <v>2534.7698187394208</v>
      </c>
      <c r="V287" s="460">
        <v>2744.6229403708576</v>
      </c>
      <c r="W287" s="460">
        <v>2740.5871481645768</v>
      </c>
      <c r="X287" s="460">
        <v>3063.4685825716424</v>
      </c>
      <c r="Y287" s="460">
        <v>3590.2405325962136</v>
      </c>
      <c r="Z287" s="460">
        <v>5419.3482190763725</v>
      </c>
      <c r="AA287" s="460">
        <v>5594.0178149044887</v>
      </c>
      <c r="AB287" s="460">
        <v>5480.9362877473159</v>
      </c>
      <c r="AC287" s="460">
        <v>5204.30033515777</v>
      </c>
      <c r="AD287" s="460">
        <v>5816.1488499970474</v>
      </c>
      <c r="AE287" s="460">
        <v>8736.8524047627088</v>
      </c>
      <c r="AF287" s="460">
        <v>8737.8625213903597</v>
      </c>
      <c r="AG287" s="460">
        <v>2897.9873598327154</v>
      </c>
      <c r="AH287" s="460">
        <v>306.74969472040391</v>
      </c>
      <c r="AI287" s="460">
        <v>120.57587641098782</v>
      </c>
      <c r="AJ287" s="460">
        <v>39.143140946941287</v>
      </c>
      <c r="AK287" s="460">
        <v>19.056026783849234</v>
      </c>
      <c r="AL287" s="460">
        <v>0</v>
      </c>
    </row>
    <row r="288" spans="1:38">
      <c r="A288" s="256">
        <v>90</v>
      </c>
      <c r="B288" s="460">
        <v>1981.9749641634348</v>
      </c>
      <c r="C288" s="460">
        <v>1982.9835851310775</v>
      </c>
      <c r="D288" s="460">
        <v>2025.346125392472</v>
      </c>
      <c r="E288" s="460">
        <v>2070.7355432727031</v>
      </c>
      <c r="F288" s="460">
        <v>2126.2128462034316</v>
      </c>
      <c r="G288" s="460">
        <v>2201.8660373779094</v>
      </c>
      <c r="H288" s="460">
        <v>2281.5568725603935</v>
      </c>
      <c r="I288" s="460">
        <v>2338.0482687256931</v>
      </c>
      <c r="J288" s="460">
        <v>2360.2416921451395</v>
      </c>
      <c r="K288" s="460">
        <v>2392.5234069412813</v>
      </c>
      <c r="L288" s="460">
        <v>2467.1765294081893</v>
      </c>
      <c r="M288" s="460">
        <v>2553.9383948137743</v>
      </c>
      <c r="N288" s="460">
        <v>2571.0893479008164</v>
      </c>
      <c r="O288" s="460">
        <v>2684.0866846909244</v>
      </c>
      <c r="P288" s="460">
        <v>2603.3738043476001</v>
      </c>
      <c r="Q288" s="460">
        <v>2426.8232055778144</v>
      </c>
      <c r="R288" s="460">
        <v>2319.8901696487505</v>
      </c>
      <c r="S288" s="460">
        <v>2337.0394817375332</v>
      </c>
      <c r="T288" s="460">
        <v>2393.5322175708875</v>
      </c>
      <c r="U288" s="460">
        <v>2630.614125787446</v>
      </c>
      <c r="V288" s="460">
        <v>2827.3579748051861</v>
      </c>
      <c r="W288" s="460">
        <v>2794.0618734049153</v>
      </c>
      <c r="X288" s="460">
        <v>3052.3689473492441</v>
      </c>
      <c r="Y288" s="460">
        <v>3497.3935449847354</v>
      </c>
      <c r="Z288" s="460">
        <v>5430.4542128008343</v>
      </c>
      <c r="AA288" s="460">
        <v>5432.4734868262967</v>
      </c>
      <c r="AB288" s="460">
        <v>5492.0424067217118</v>
      </c>
      <c r="AC288" s="460">
        <v>4969.0703441672131</v>
      </c>
      <c r="AD288" s="460">
        <v>5662.6755735596334</v>
      </c>
      <c r="AE288" s="460">
        <v>8345.9461621315077</v>
      </c>
      <c r="AF288" s="460">
        <v>7953.0381725476445</v>
      </c>
      <c r="AG288" s="460">
        <v>2443.973286941186</v>
      </c>
      <c r="AH288" s="460">
        <v>268.49597068019642</v>
      </c>
      <c r="AI288" s="460">
        <v>90.405895411488231</v>
      </c>
      <c r="AJ288" s="460">
        <v>34.120107905260866</v>
      </c>
      <c r="AK288" s="460">
        <v>17.048232921663399</v>
      </c>
      <c r="AL288" s="460">
        <v>0</v>
      </c>
    </row>
    <row r="289" spans="1:38">
      <c r="A289" s="256">
        <v>92.5</v>
      </c>
      <c r="B289" s="460">
        <v>1981.9749641634348</v>
      </c>
      <c r="C289" s="460">
        <v>1978.9491043381777</v>
      </c>
      <c r="D289" s="460">
        <v>2018.2856400391497</v>
      </c>
      <c r="E289" s="460">
        <v>2066.7008877784397</v>
      </c>
      <c r="F289" s="460">
        <v>2111.0825276544465</v>
      </c>
      <c r="G289" s="460">
        <v>2189.7613499273516</v>
      </c>
      <c r="H289" s="460">
        <v>2266.4254844400321</v>
      </c>
      <c r="I289" s="460">
        <v>2314.8462783888795</v>
      </c>
      <c r="J289" s="460">
        <v>2335.0219090664305</v>
      </c>
      <c r="K289" s="460">
        <v>2357.215303904326</v>
      </c>
      <c r="L289" s="460">
        <v>2441.9556240536649</v>
      </c>
      <c r="M289" s="460">
        <v>2540.8230376963083</v>
      </c>
      <c r="N289" s="460">
        <v>2563.0182968698623</v>
      </c>
      <c r="O289" s="460">
        <v>2686.1045380743644</v>
      </c>
      <c r="P289" s="460">
        <v>2609.4271846089255</v>
      </c>
      <c r="Q289" s="460">
        <v>2425.8143810245342</v>
      </c>
      <c r="R289" s="460">
        <v>2321.9077292215643</v>
      </c>
      <c r="S289" s="460">
        <v>2345.1097898073535</v>
      </c>
      <c r="T289" s="460">
        <v>2434.8938170715887</v>
      </c>
      <c r="U289" s="460">
        <v>2747.6497884165942</v>
      </c>
      <c r="V289" s="460">
        <v>2934.3117158758041</v>
      </c>
      <c r="W289" s="460">
        <v>2826.3489962567992</v>
      </c>
      <c r="X289" s="460">
        <v>2963.5733296479984</v>
      </c>
      <c r="Y289" s="460">
        <v>3426.7507440651152</v>
      </c>
      <c r="Z289" s="460">
        <v>5353.7223582209344</v>
      </c>
      <c r="AA289" s="460">
        <v>5078.1026360152446</v>
      </c>
      <c r="AB289" s="460">
        <v>5212.3770927884489</v>
      </c>
      <c r="AC289" s="460">
        <v>4531.9561714670817</v>
      </c>
      <c r="AD289" s="460">
        <v>5422.3771242028279</v>
      </c>
      <c r="AE289" s="460">
        <v>7754.0664008708081</v>
      </c>
      <c r="AF289" s="460">
        <v>6824.927915360835</v>
      </c>
      <c r="AG289" s="460">
        <v>1980.9663437085635</v>
      </c>
      <c r="AH289" s="460">
        <v>241.3189644239616</v>
      </c>
      <c r="AI289" s="460">
        <v>81.356733631351972</v>
      </c>
      <c r="AJ289" s="460">
        <v>29.097816174642574</v>
      </c>
      <c r="AK289" s="460">
        <v>18.052101952375242</v>
      </c>
      <c r="AL289" s="460">
        <v>0</v>
      </c>
    </row>
    <row r="290" spans="1:38">
      <c r="A290" s="256">
        <v>95</v>
      </c>
      <c r="B290" s="460">
        <v>1981.9749641634348</v>
      </c>
      <c r="C290" s="460">
        <v>1996.0957042545253</v>
      </c>
      <c r="D290" s="460">
        <v>2032.4066353346391</v>
      </c>
      <c r="E290" s="460">
        <v>2073.7615400479999</v>
      </c>
      <c r="F290" s="460">
        <v>2116.1259551720873</v>
      </c>
      <c r="G290" s="460">
        <v>2192.7875155375646</v>
      </c>
      <c r="H290" s="460">
        <v>2261.3817107935979</v>
      </c>
      <c r="I290" s="460">
        <v>2310.8111732849338</v>
      </c>
      <c r="J290" s="460">
        <v>2326.9516358124492</v>
      </c>
      <c r="K290" s="460">
        <v>2344.1009997793635</v>
      </c>
      <c r="L290" s="460">
        <v>2419.7614425124839</v>
      </c>
      <c r="M290" s="460">
        <v>2520.6456973927384</v>
      </c>
      <c r="N290" s="460">
        <v>2554.947271229551</v>
      </c>
      <c r="O290" s="460">
        <v>2696.1938276839564</v>
      </c>
      <c r="P290" s="460">
        <v>2617.4983801075382</v>
      </c>
      <c r="Q290" s="460">
        <v>2438.9291328454833</v>
      </c>
      <c r="R290" s="460">
        <v>2354.1889195451522</v>
      </c>
      <c r="S290" s="460">
        <v>2390.5057869570733</v>
      </c>
      <c r="T290" s="460">
        <v>2502.4862290413962</v>
      </c>
      <c r="U290" s="460">
        <v>2893.9513482455864</v>
      </c>
      <c r="V290" s="460">
        <v>3070.5320077315941</v>
      </c>
      <c r="W290" s="460">
        <v>2871.7533852406859</v>
      </c>
      <c r="X290" s="460">
        <v>2925.2305845322676</v>
      </c>
      <c r="Y290" s="460">
        <v>3351.0636441166816</v>
      </c>
      <c r="Z290" s="460">
        <v>4911.5264837525974</v>
      </c>
      <c r="AA290" s="460">
        <v>4632.9027275522294</v>
      </c>
      <c r="AB290" s="460">
        <v>4930.7076961097655</v>
      </c>
      <c r="AC290" s="460">
        <v>4078.7345758875235</v>
      </c>
      <c r="AD290" s="460">
        <v>5346.6550055801181</v>
      </c>
      <c r="AE290" s="460">
        <v>6956.2119285046247</v>
      </c>
      <c r="AF290" s="460">
        <v>5823.2167965318577</v>
      </c>
      <c r="AG290" s="460">
        <v>1773.2018693958976</v>
      </c>
      <c r="AH290" s="460">
        <v>266.48276126055515</v>
      </c>
      <c r="AI290" s="460">
        <v>79.345941616877255</v>
      </c>
      <c r="AJ290" s="460">
        <v>30.102209640499385</v>
      </c>
      <c r="AK290" s="460">
        <v>17.048232921663399</v>
      </c>
      <c r="AL290" s="460">
        <v>0</v>
      </c>
    </row>
    <row r="291" spans="1:38">
      <c r="A291" s="256">
        <v>97.5</v>
      </c>
      <c r="B291" s="460">
        <v>1981.9749641634348</v>
      </c>
      <c r="C291" s="460">
        <v>2006.1820083163216</v>
      </c>
      <c r="D291" s="460">
        <v>2041.4844698251366</v>
      </c>
      <c r="E291" s="460">
        <v>2080.8222163334694</v>
      </c>
      <c r="F291" s="460">
        <v>2117.1346421175112</v>
      </c>
      <c r="G291" s="460">
        <v>2189.7613499273516</v>
      </c>
      <c r="H291" s="460">
        <v>2256.3379483855174</v>
      </c>
      <c r="I291" s="460">
        <v>2302.7409842063093</v>
      </c>
      <c r="J291" s="460">
        <v>2311.8199489014933</v>
      </c>
      <c r="K291" s="460">
        <v>2317.8726118288159</v>
      </c>
      <c r="L291" s="460">
        <v>2393.5322175708875</v>
      </c>
      <c r="M291" s="460">
        <v>2494.4153964179209</v>
      </c>
      <c r="N291" s="460">
        <v>2545.8673978336496</v>
      </c>
      <c r="O291" s="460">
        <v>2698.2116901364352</v>
      </c>
      <c r="P291" s="460">
        <v>2623.5517930521637</v>
      </c>
      <c r="Q291" s="460">
        <v>2442.9644552893333</v>
      </c>
      <c r="R291" s="460">
        <v>2343.0922101850751</v>
      </c>
      <c r="S291" s="460">
        <v>2383.4441304186876</v>
      </c>
      <c r="T291" s="460">
        <v>2541.8319089240376</v>
      </c>
      <c r="U291" s="460">
        <v>2983.7539212837764</v>
      </c>
      <c r="V291" s="460">
        <v>3168.4125539995202</v>
      </c>
      <c r="W291" s="460">
        <v>2938.3477832680401</v>
      </c>
      <c r="X291" s="460">
        <v>2851.5735675852898</v>
      </c>
      <c r="Y291" s="460">
        <v>3124.0127509005588</v>
      </c>
      <c r="Z291" s="460">
        <v>4438.0778892937269</v>
      </c>
      <c r="AA291" s="460">
        <v>4230.139573182536</v>
      </c>
      <c r="AB291" s="460">
        <v>4531.9561714670817</v>
      </c>
      <c r="AC291" s="460">
        <v>3601.3419646376324</v>
      </c>
      <c r="AD291" s="460">
        <v>5278.0012103263462</v>
      </c>
      <c r="AE291" s="460">
        <v>5825.2362114020989</v>
      </c>
      <c r="AF291" s="460">
        <v>4371.4557933550677</v>
      </c>
      <c r="AG291" s="460">
        <v>1378.9224793778756</v>
      </c>
      <c r="AH291" s="460">
        <v>229.24125736189183</v>
      </c>
      <c r="AI291" s="460">
        <v>70.298027302456234</v>
      </c>
      <c r="AJ291" s="460">
        <v>30.102209640499385</v>
      </c>
      <c r="AK291" s="460">
        <v>17.048232921663399</v>
      </c>
      <c r="AL291" s="460">
        <v>0</v>
      </c>
    </row>
    <row r="292" spans="1:38">
      <c r="A292" s="256">
        <v>100</v>
      </c>
      <c r="B292" s="460">
        <v>1981.9749641634348</v>
      </c>
      <c r="C292" s="460">
        <v>2000.1302197837717</v>
      </c>
      <c r="D292" s="460">
        <v>2029.3806994968827</v>
      </c>
      <c r="E292" s="460">
        <v>2069.7268786622876</v>
      </c>
      <c r="F292" s="460">
        <v>2099.9870295257483</v>
      </c>
      <c r="G292" s="460">
        <v>2164.5434661989088</v>
      </c>
      <c r="H292" s="460">
        <v>2224.0581367704171</v>
      </c>
      <c r="I292" s="460">
        <v>2264.4079736344561</v>
      </c>
      <c r="J292" s="460">
        <v>2268.4429970397496</v>
      </c>
      <c r="K292" s="460">
        <v>2268.4429970397496</v>
      </c>
      <c r="L292" s="460">
        <v>2333.0043381368682</v>
      </c>
      <c r="M292" s="460">
        <v>2440.9467932343514</v>
      </c>
      <c r="N292" s="460">
        <v>2497.4419555991135</v>
      </c>
      <c r="O292" s="460">
        <v>2672.9885182016455</v>
      </c>
      <c r="P292" s="460">
        <v>2616.4894793089347</v>
      </c>
      <c r="Q292" s="460">
        <v>2421.7790870043609</v>
      </c>
      <c r="R292" s="460">
        <v>2313.8375014536578</v>
      </c>
      <c r="S292" s="460">
        <v>2346.1185802688565</v>
      </c>
      <c r="T292" s="460">
        <v>2526.6988826000875</v>
      </c>
      <c r="U292" s="460">
        <v>3015.0341074627013</v>
      </c>
      <c r="V292" s="460">
        <v>3236.0225361060625</v>
      </c>
      <c r="W292" s="460">
        <v>2954.4921081447624</v>
      </c>
      <c r="X292" s="460">
        <v>2748.6587385055973</v>
      </c>
      <c r="Y292" s="460">
        <v>2849.5555936496726</v>
      </c>
      <c r="Z292" s="460">
        <v>3915.2234927308177</v>
      </c>
      <c r="AA292" s="460">
        <v>3729.515493229489</v>
      </c>
      <c r="AB292" s="460">
        <v>3923.297956291331</v>
      </c>
      <c r="AC292" s="460">
        <v>2994.8533048643008</v>
      </c>
      <c r="AD292" s="460">
        <v>4950.8985264860212</v>
      </c>
      <c r="AE292" s="460">
        <v>4595.552243121916</v>
      </c>
      <c r="AF292" s="460">
        <v>3102.8221574733529</v>
      </c>
      <c r="AG292" s="460">
        <v>1055.3138646951068</v>
      </c>
      <c r="AH292" s="460">
        <v>199.04985036997184</v>
      </c>
      <c r="AI292" s="460">
        <v>68.287532720608553</v>
      </c>
      <c r="AJ292" s="460">
        <v>27.089134400918912</v>
      </c>
      <c r="AK292" s="460">
        <v>17.048232921663399</v>
      </c>
      <c r="AL292" s="460">
        <v>0</v>
      </c>
    </row>
    <row r="293" spans="1:38">
      <c r="A293" s="256">
        <v>102.5</v>
      </c>
      <c r="B293" s="460">
        <v>1981.9749641634348</v>
      </c>
      <c r="C293" s="460">
        <v>2001.1388499370387</v>
      </c>
      <c r="D293" s="460">
        <v>2026.3547681664795</v>
      </c>
      <c r="E293" s="460">
        <v>2058.6316004112473</v>
      </c>
      <c r="F293" s="460">
        <v>2082.839556814723</v>
      </c>
      <c r="G293" s="460">
        <v>2144.3693703781632</v>
      </c>
      <c r="H293" s="460">
        <v>2195.8136853198862</v>
      </c>
      <c r="I293" s="460">
        <v>2224.0581367704171</v>
      </c>
      <c r="J293" s="460">
        <v>2216.9969901350937</v>
      </c>
      <c r="K293" s="460">
        <v>2214.9795237913791</v>
      </c>
      <c r="L293" s="460">
        <v>2271.4692692998578</v>
      </c>
      <c r="M293" s="460">
        <v>2380.4177125827059</v>
      </c>
      <c r="N293" s="460">
        <v>2440.9467932343514</v>
      </c>
      <c r="O293" s="460">
        <v>2634.6497530007728</v>
      </c>
      <c r="P293" s="460">
        <v>2622.5428899248755</v>
      </c>
      <c r="Q293" s="460">
        <v>2417.7437997012785</v>
      </c>
      <c r="R293" s="460">
        <v>2293.6620552707468</v>
      </c>
      <c r="S293" s="460">
        <v>2324.9340718640956</v>
      </c>
      <c r="T293" s="460">
        <v>2504.5039412635933</v>
      </c>
      <c r="U293" s="460">
        <v>3014.0250641203465</v>
      </c>
      <c r="V293" s="460">
        <v>3310.6978866751315</v>
      </c>
      <c r="W293" s="460">
        <v>2973.663608363659</v>
      </c>
      <c r="X293" s="460">
        <v>2753.7034944976781</v>
      </c>
      <c r="Y293" s="460">
        <v>2727.4708645430419</v>
      </c>
      <c r="Z293" s="460">
        <v>3471.1546224018748</v>
      </c>
      <c r="AA293" s="460">
        <v>3342.9904535801652</v>
      </c>
      <c r="AB293" s="460">
        <v>3477.2097408500204</v>
      </c>
      <c r="AC293" s="460">
        <v>2590.2581953963549</v>
      </c>
      <c r="AD293" s="460">
        <v>4701.5476438233272</v>
      </c>
      <c r="AE293" s="460">
        <v>3695.2008824828772</v>
      </c>
      <c r="AF293" s="460">
        <v>2173.621870706746</v>
      </c>
      <c r="AG293" s="460">
        <v>874.90076490654008</v>
      </c>
      <c r="AH293" s="460">
        <v>233.2670906927834</v>
      </c>
      <c r="AI293" s="460">
        <v>68.287532720608553</v>
      </c>
      <c r="AJ293" s="460">
        <v>26.08484865749011</v>
      </c>
      <c r="AK293" s="460">
        <v>15.040675804218308</v>
      </c>
      <c r="AL293" s="460">
        <v>0</v>
      </c>
    </row>
    <row r="294" spans="1:38">
      <c r="A294" s="256">
        <v>105</v>
      </c>
      <c r="B294" s="460">
        <v>1981.9749641634348</v>
      </c>
      <c r="C294" s="460">
        <v>1995.0870766444493</v>
      </c>
      <c r="D294" s="460">
        <v>2017.2770012866408</v>
      </c>
      <c r="E294" s="460">
        <v>2044.5104236255195</v>
      </c>
      <c r="F294" s="460">
        <v>2062.6662401528342</v>
      </c>
      <c r="G294" s="460">
        <v>2118.1433295430343</v>
      </c>
      <c r="H294" s="460">
        <v>2159.4999245649819</v>
      </c>
      <c r="I294" s="460">
        <v>2171.6044442036855</v>
      </c>
      <c r="J294" s="460">
        <v>2162.5260481349956</v>
      </c>
      <c r="K294" s="460">
        <v>2153.4476901397584</v>
      </c>
      <c r="L294" s="460">
        <v>2206.9096767905257</v>
      </c>
      <c r="M294" s="460">
        <v>2319.8901696487505</v>
      </c>
      <c r="N294" s="460">
        <v>2390.5057869570733</v>
      </c>
      <c r="O294" s="460">
        <v>2590.2581953963549</v>
      </c>
      <c r="P294" s="460">
        <v>2612.4538800023865</v>
      </c>
      <c r="Q294" s="460">
        <v>2411.6908813656842</v>
      </c>
      <c r="R294" s="460">
        <v>2277.5218258983418</v>
      </c>
      <c r="S294" s="460">
        <v>2279.5393483374469</v>
      </c>
      <c r="T294" s="460">
        <v>2451.0351201429403</v>
      </c>
      <c r="U294" s="460">
        <v>2971.6455498804635</v>
      </c>
      <c r="V294" s="460">
        <v>3372.2558615998032</v>
      </c>
      <c r="W294" s="460">
        <v>3032.1878958071657</v>
      </c>
      <c r="X294" s="460">
        <v>2775.9005303212916</v>
      </c>
      <c r="Y294" s="460">
        <v>2603.3738043476001</v>
      </c>
      <c r="Z294" s="460">
        <v>3147.2216608096446</v>
      </c>
      <c r="AA294" s="460">
        <v>2913.1224532323995</v>
      </c>
      <c r="AB294" s="460">
        <v>3038.2421972210832</v>
      </c>
      <c r="AC294" s="460">
        <v>2458.0969736707507</v>
      </c>
      <c r="AD294" s="460">
        <v>4011.1088122981701</v>
      </c>
      <c r="AE294" s="460">
        <v>2713.3457065058828</v>
      </c>
      <c r="AF294" s="460">
        <v>1312.3792650509563</v>
      </c>
      <c r="AG294" s="460">
        <v>635.08139285545383</v>
      </c>
      <c r="AH294" s="460">
        <v>201.06247565441669</v>
      </c>
      <c r="AI294" s="460">
        <v>58.235984471133037</v>
      </c>
      <c r="AJ294" s="460">
        <v>25.080601549217004</v>
      </c>
      <c r="AK294" s="460">
        <v>14.036995597894803</v>
      </c>
      <c r="AL294" s="460">
        <v>0</v>
      </c>
    </row>
    <row r="295" spans="1:38">
      <c r="A295" s="256">
        <v>107.5</v>
      </c>
      <c r="B295" s="460">
        <v>1981.9749641634348</v>
      </c>
      <c r="C295" s="460">
        <v>1992.0611968716976</v>
      </c>
      <c r="D295" s="460">
        <v>2013.2424513172753</v>
      </c>
      <c r="E295" s="460">
        <v>2034.4239283939207</v>
      </c>
      <c r="F295" s="460">
        <v>2046.5277286451053</v>
      </c>
      <c r="G295" s="460">
        <v>2096.9609947328336</v>
      </c>
      <c r="H295" s="460">
        <v>2117.1346421175112</v>
      </c>
      <c r="I295" s="460">
        <v>2122.1780840415504</v>
      </c>
      <c r="J295" s="460">
        <v>2105.0304305244067</v>
      </c>
      <c r="K295" s="460">
        <v>2097.9696725127405</v>
      </c>
      <c r="L295" s="460">
        <v>2144.3693703781632</v>
      </c>
      <c r="M295" s="460">
        <v>2262.3904646246178</v>
      </c>
      <c r="N295" s="460">
        <v>2338.0482687256931</v>
      </c>
      <c r="O295" s="460">
        <v>2529.7254806385945</v>
      </c>
      <c r="P295" s="460">
        <v>2597.3204381475512</v>
      </c>
      <c r="Q295" s="460">
        <v>2408.6644278867211</v>
      </c>
      <c r="R295" s="460">
        <v>2262.3904646246178</v>
      </c>
      <c r="S295" s="460">
        <v>2244.2329646088592</v>
      </c>
      <c r="T295" s="460">
        <v>2388.4881686740619</v>
      </c>
      <c r="U295" s="460">
        <v>2882.8523453988878</v>
      </c>
      <c r="V295" s="460">
        <v>3392.439049575843</v>
      </c>
      <c r="W295" s="460">
        <v>3079.6135782123956</v>
      </c>
      <c r="X295" s="460">
        <v>2763.7930341631795</v>
      </c>
      <c r="Y295" s="460">
        <v>2495.4242490709221</v>
      </c>
      <c r="Z295" s="460">
        <v>2927.248611288916</v>
      </c>
      <c r="AA295" s="460">
        <v>2638.6853863895117</v>
      </c>
      <c r="AB295" s="460">
        <v>2616.4894793089347</v>
      </c>
      <c r="AC295" s="460">
        <v>2319.8901696487505</v>
      </c>
      <c r="AD295" s="460">
        <v>3124.0127509005588</v>
      </c>
      <c r="AE295" s="460">
        <v>2066.7008877784397</v>
      </c>
      <c r="AF295" s="460">
        <v>967.62284012250916</v>
      </c>
      <c r="AG295" s="460">
        <v>596.79853456367937</v>
      </c>
      <c r="AH295" s="460">
        <v>278.56224176899144</v>
      </c>
      <c r="AI295" s="460">
        <v>87.389402877861457</v>
      </c>
      <c r="AJ295" s="460">
        <v>24.076394620737908</v>
      </c>
      <c r="AK295" s="460">
        <v>13.03338714150617</v>
      </c>
      <c r="AL295" s="460">
        <v>0</v>
      </c>
    </row>
    <row r="296" spans="1:38">
      <c r="A296" s="256">
        <v>110</v>
      </c>
      <c r="B296" s="460">
        <v>1981.9749641634348</v>
      </c>
      <c r="C296" s="460">
        <v>1996.0957042545253</v>
      </c>
      <c r="D296" s="460">
        <v>2010.2165441400143</v>
      </c>
      <c r="E296" s="460">
        <v>2028.3720552189336</v>
      </c>
      <c r="F296" s="460">
        <v>2036.44122345151</v>
      </c>
      <c r="G296" s="460">
        <v>2076.787541234376</v>
      </c>
      <c r="H296" s="460">
        <v>2085.8655711959245</v>
      </c>
      <c r="I296" s="460">
        <v>2080.8222163334694</v>
      </c>
      <c r="J296" s="460">
        <v>2055.6056257882178</v>
      </c>
      <c r="K296" s="460">
        <v>2048.5450356512083</v>
      </c>
      <c r="L296" s="460">
        <v>2092.9262884626178</v>
      </c>
      <c r="M296" s="460">
        <v>2216.9969901350937</v>
      </c>
      <c r="N296" s="460">
        <v>2296.6883609339457</v>
      </c>
      <c r="O296" s="460">
        <v>2468.1853709973598</v>
      </c>
      <c r="P296" s="460">
        <v>2584.2048597748039</v>
      </c>
      <c r="Q296" s="460">
        <v>2409.6732452911788</v>
      </c>
      <c r="R296" s="460">
        <v>2259.3642044803632</v>
      </c>
      <c r="S296" s="460">
        <v>2212.962059283394</v>
      </c>
      <c r="T296" s="460">
        <v>2319.8901696487505</v>
      </c>
      <c r="U296" s="460">
        <v>2790.0260091677228</v>
      </c>
      <c r="V296" s="460">
        <v>3356.1093980718083</v>
      </c>
      <c r="W296" s="460">
        <v>3097.7767993583707</v>
      </c>
      <c r="X296" s="460">
        <v>2775.9005303212916</v>
      </c>
      <c r="Y296" s="460">
        <v>2517.6191102325738</v>
      </c>
      <c r="Z296" s="460">
        <v>2921.1945351922759</v>
      </c>
      <c r="AA296" s="460">
        <v>2740.5871481645768</v>
      </c>
      <c r="AB296" s="460">
        <v>2539.8141668687681</v>
      </c>
      <c r="AC296" s="460">
        <v>2485.3357409034811</v>
      </c>
      <c r="AD296" s="460">
        <v>2677.0242097907121</v>
      </c>
      <c r="AE296" s="460">
        <v>1779.2529310778141</v>
      </c>
      <c r="AF296" s="460">
        <v>889.01003712505587</v>
      </c>
      <c r="AG296" s="460">
        <v>575.64326104967381</v>
      </c>
      <c r="AH296" s="460">
        <v>287.62219689954674</v>
      </c>
      <c r="AI296" s="460">
        <v>54.215835334169334</v>
      </c>
      <c r="AJ296" s="460">
        <v>23.072229545451361</v>
      </c>
      <c r="AK296" s="460">
        <v>12.029855959070284</v>
      </c>
      <c r="AL296" s="460">
        <v>0</v>
      </c>
    </row>
    <row r="297" spans="1:38">
      <c r="A297" s="256">
        <v>112.5</v>
      </c>
      <c r="B297" s="460">
        <v>1981.9749641634348</v>
      </c>
      <c r="C297" s="460">
        <v>1965.8370985958388</v>
      </c>
      <c r="D297" s="460">
        <v>1975.9232491349032</v>
      </c>
      <c r="E297" s="460">
        <v>1987.0180741241566</v>
      </c>
      <c r="F297" s="460">
        <v>1992.0611968716976</v>
      </c>
      <c r="G297" s="460">
        <v>2020.3029190546104</v>
      </c>
      <c r="H297" s="460">
        <v>2018.2856400391497</v>
      </c>
      <c r="I297" s="460">
        <v>2001.1388499370387</v>
      </c>
      <c r="J297" s="460">
        <v>1975.9232491349032</v>
      </c>
      <c r="K297" s="460">
        <v>1967.854324576324</v>
      </c>
      <c r="L297" s="460">
        <v>2019.2942792952235</v>
      </c>
      <c r="M297" s="460">
        <v>2143.3606705495354</v>
      </c>
      <c r="N297" s="460">
        <v>2223.0494001639518</v>
      </c>
      <c r="O297" s="460">
        <v>2358.2240995535481</v>
      </c>
      <c r="P297" s="460">
        <v>2524.6811525862477</v>
      </c>
      <c r="Q297" s="460">
        <v>2368.312079726496</v>
      </c>
      <c r="R297" s="460">
        <v>2205.9009479859465</v>
      </c>
      <c r="S297" s="460">
        <v>2139.3258759796122</v>
      </c>
      <c r="T297" s="460">
        <v>2211.9533277183218</v>
      </c>
      <c r="U297" s="460">
        <v>2611.4449811484637</v>
      </c>
      <c r="V297" s="460">
        <v>3186.5762894625313</v>
      </c>
      <c r="W297" s="460">
        <v>3065.486702387368</v>
      </c>
      <c r="X297" s="460">
        <v>2750.6766397934202</v>
      </c>
      <c r="Y297" s="460">
        <v>2416.7349789263635</v>
      </c>
      <c r="Z297" s="460">
        <v>2706.2831550106789</v>
      </c>
      <c r="AA297" s="460">
        <v>2728.4798072037265</v>
      </c>
      <c r="AB297" s="460">
        <v>2269.4517540119136</v>
      </c>
      <c r="AC297" s="460">
        <v>2248.2679519709782</v>
      </c>
      <c r="AD297" s="460">
        <v>2055.6056257882178</v>
      </c>
      <c r="AE297" s="460">
        <v>1376.9059704032798</v>
      </c>
      <c r="AF297" s="460">
        <v>537.36428484003864</v>
      </c>
      <c r="AG297" s="460">
        <v>286.61552097237734</v>
      </c>
      <c r="AH297" s="460">
        <v>165.84463549957897</v>
      </c>
      <c r="AI297" s="460">
        <v>44.166819783667599</v>
      </c>
      <c r="AJ297" s="460">
        <v>19.056026783849234</v>
      </c>
      <c r="AK297" s="460">
        <v>11.02640849775289</v>
      </c>
      <c r="AL297" s="460">
        <v>0</v>
      </c>
    </row>
    <row r="298" spans="1:38">
      <c r="A298" s="256">
        <v>115</v>
      </c>
      <c r="B298" s="460">
        <v>1981.9749641634348</v>
      </c>
      <c r="C298" s="460">
        <v>1990.0439462403338</v>
      </c>
      <c r="D298" s="460">
        <v>1997.1043323737529</v>
      </c>
      <c r="E298" s="460">
        <v>2008.1992752159911</v>
      </c>
      <c r="F298" s="460">
        <v>2005.1733756262549</v>
      </c>
      <c r="G298" s="460">
        <v>2021.3115593170608</v>
      </c>
      <c r="H298" s="460">
        <v>2010.2165441400143</v>
      </c>
      <c r="I298" s="460">
        <v>1983.9922066112313</v>
      </c>
      <c r="J298" s="460">
        <v>1955.750999754207</v>
      </c>
      <c r="K298" s="460">
        <v>1951.7165747523459</v>
      </c>
      <c r="L298" s="460">
        <v>2007.1906415129854</v>
      </c>
      <c r="M298" s="460">
        <v>2130.2476160141623</v>
      </c>
      <c r="N298" s="460">
        <v>2203.8834917594522</v>
      </c>
      <c r="O298" s="460">
        <v>2307.7848490756414</v>
      </c>
      <c r="P298" s="460">
        <v>2521.6545605864412</v>
      </c>
      <c r="Q298" s="460">
        <v>2389.4969776028306</v>
      </c>
      <c r="R298" s="460">
        <v>2218.0057239948283</v>
      </c>
      <c r="S298" s="460">
        <v>2118.1433295430343</v>
      </c>
      <c r="T298" s="460">
        <v>2164.5434661989088</v>
      </c>
      <c r="U298" s="460">
        <v>2464.1500071140017</v>
      </c>
      <c r="V298" s="460">
        <v>3056.4051736815013</v>
      </c>
      <c r="W298" s="460">
        <v>3082.6407743219434</v>
      </c>
      <c r="X298" s="460">
        <v>2706.2831550106789</v>
      </c>
      <c r="Y298" s="460">
        <v>2414.7173386387876</v>
      </c>
      <c r="Z298" s="460">
        <v>2485.3357409034811</v>
      </c>
      <c r="AA298" s="460">
        <v>2644.73884803091</v>
      </c>
      <c r="AB298" s="460">
        <v>2127.2215379395975</v>
      </c>
      <c r="AC298" s="460">
        <v>2190.7700713335016</v>
      </c>
      <c r="AD298" s="460">
        <v>1797.4062391975117</v>
      </c>
      <c r="AE298" s="460">
        <v>1387.9968061579712</v>
      </c>
      <c r="AF298" s="460">
        <v>554.48876437551053</v>
      </c>
      <c r="AG298" s="460">
        <v>323.86478456311931</v>
      </c>
      <c r="AH298" s="460">
        <v>187.9807803590999</v>
      </c>
      <c r="AI298" s="460">
        <v>74.319187225450264</v>
      </c>
      <c r="AJ298" s="460">
        <v>19.056026783849234</v>
      </c>
      <c r="AK298" s="460">
        <v>12.029855959070284</v>
      </c>
      <c r="AL298" s="460">
        <v>0</v>
      </c>
    </row>
    <row r="299" spans="1:38">
      <c r="A299" s="256">
        <v>117.5</v>
      </c>
      <c r="B299" s="460">
        <v>1981.9749641634348</v>
      </c>
      <c r="C299" s="460">
        <v>1997.1043323737529</v>
      </c>
      <c r="D299" s="460">
        <v>1998.1129610018729</v>
      </c>
      <c r="E299" s="460">
        <v>2006.1820083163216</v>
      </c>
      <c r="F299" s="460">
        <v>2000.1302197837717</v>
      </c>
      <c r="G299" s="460">
        <v>2010.2165441400143</v>
      </c>
      <c r="H299" s="460">
        <v>1990.0439462403338</v>
      </c>
      <c r="I299" s="460">
        <v>1952.7251802224259</v>
      </c>
      <c r="J299" s="460">
        <v>1927.5102003034203</v>
      </c>
      <c r="K299" s="460">
        <v>1927.5102003034203</v>
      </c>
      <c r="L299" s="460">
        <v>1993.0698229527777</v>
      </c>
      <c r="M299" s="460">
        <v>2100.9957087583844</v>
      </c>
      <c r="N299" s="460">
        <v>2164.5434661989088</v>
      </c>
      <c r="O299" s="460">
        <v>2242.2154736447596</v>
      </c>
      <c r="P299" s="460">
        <v>2486.34458988199</v>
      </c>
      <c r="Q299" s="460">
        <v>2395.5498401042064</v>
      </c>
      <c r="R299" s="460">
        <v>2221.0319283230428</v>
      </c>
      <c r="S299" s="460">
        <v>2100.9957087583844</v>
      </c>
      <c r="T299" s="460">
        <v>2089.9002638583675</v>
      </c>
      <c r="U299" s="460">
        <v>2319.8901696487505</v>
      </c>
      <c r="V299" s="460">
        <v>2805.1605300607762</v>
      </c>
      <c r="W299" s="460">
        <v>2976.6906986534937</v>
      </c>
      <c r="X299" s="460">
        <v>2665.9260725731801</v>
      </c>
      <c r="Y299" s="460">
        <v>2420.7702645484264</v>
      </c>
      <c r="Z299" s="460">
        <v>2400.5939038614811</v>
      </c>
      <c r="AA299" s="460">
        <v>2453.0527905079239</v>
      </c>
      <c r="AB299" s="460">
        <v>2100.9957087583844</v>
      </c>
      <c r="AC299" s="460">
        <v>2159.4999245649819</v>
      </c>
      <c r="AD299" s="460">
        <v>1775.2188876679345</v>
      </c>
      <c r="AE299" s="460">
        <v>1341.6175448114911</v>
      </c>
      <c r="AF299" s="460">
        <v>587.73189545758112</v>
      </c>
      <c r="AG299" s="460">
        <v>306.74969472040391</v>
      </c>
      <c r="AH299" s="460">
        <v>128.62256901424442</v>
      </c>
      <c r="AI299" s="460">
        <v>44.166819783667599</v>
      </c>
      <c r="AJ299" s="460">
        <v>17.048232921663399</v>
      </c>
      <c r="AK299" s="460">
        <v>9.0197967621976929</v>
      </c>
      <c r="AL299" s="460">
        <v>0</v>
      </c>
    </row>
    <row r="300" spans="1:38">
      <c r="A300" s="256">
        <v>120</v>
      </c>
      <c r="B300" s="460">
        <v>1981.9749641634348</v>
      </c>
      <c r="C300" s="460">
        <v>1973.9060149039763</v>
      </c>
      <c r="D300" s="460">
        <v>1971.8887827325018</v>
      </c>
      <c r="E300" s="460">
        <v>1973.9060149039763</v>
      </c>
      <c r="F300" s="460">
        <v>1961.8026528406551</v>
      </c>
      <c r="G300" s="460">
        <v>1962.811263503067</v>
      </c>
      <c r="H300" s="460">
        <v>1936.5875553367143</v>
      </c>
      <c r="I300" s="460">
        <v>1893.2183572771005</v>
      </c>
      <c r="J300" s="460">
        <v>1869.0127233748408</v>
      </c>
      <c r="K300" s="460">
        <v>1891.2012092550665</v>
      </c>
      <c r="L300" s="460">
        <v>1957.7682153740088</v>
      </c>
      <c r="M300" s="460">
        <v>2038.4585205054343</v>
      </c>
      <c r="N300" s="460">
        <v>2093.9349643022947</v>
      </c>
      <c r="O300" s="460">
        <v>2150.4215792964283</v>
      </c>
      <c r="P300" s="460">
        <v>2403.6203471994572</v>
      </c>
      <c r="Q300" s="460">
        <v>2372.3472838256689</v>
      </c>
      <c r="R300" s="460">
        <v>2193.7962383350541</v>
      </c>
      <c r="S300" s="460">
        <v>2057.6229417095346</v>
      </c>
      <c r="T300" s="460">
        <v>2007.1906415129854</v>
      </c>
      <c r="U300" s="460">
        <v>2149.4128766270524</v>
      </c>
      <c r="V300" s="460">
        <v>2528.7166142236074</v>
      </c>
      <c r="W300" s="460">
        <v>2810.2053885076148</v>
      </c>
      <c r="X300" s="460">
        <v>2575.1248829129099</v>
      </c>
      <c r="Y300" s="460">
        <v>2335.0219090664305</v>
      </c>
      <c r="Z300" s="460">
        <v>2133.2736983830673</v>
      </c>
      <c r="AA300" s="460">
        <v>2245.241710770455</v>
      </c>
      <c r="AB300" s="460">
        <v>1975.9232491349032</v>
      </c>
      <c r="AC300" s="460">
        <v>1865.9870410743999</v>
      </c>
      <c r="AD300" s="460">
        <v>1565.4617673437849</v>
      </c>
      <c r="AE300" s="460">
        <v>1229.7090794083842</v>
      </c>
      <c r="AF300" s="460">
        <v>470.88634737729012</v>
      </c>
      <c r="AG300" s="460">
        <v>124.59915780868042</v>
      </c>
      <c r="AH300" s="460">
        <v>63.261558950597731</v>
      </c>
      <c r="AI300" s="460">
        <v>28.093457349309364</v>
      </c>
      <c r="AJ300" s="460">
        <v>14.036995597894803</v>
      </c>
      <c r="AK300" s="460">
        <v>9.0197967621976929</v>
      </c>
      <c r="AL300" s="460">
        <v>0</v>
      </c>
    </row>
    <row r="301" spans="1:38">
      <c r="A301" s="256">
        <v>122.5</v>
      </c>
      <c r="B301" s="460">
        <v>1981.9749641634348</v>
      </c>
      <c r="C301" s="460">
        <v>1979.9577237667249</v>
      </c>
      <c r="D301" s="460">
        <v>1974.9146317621396</v>
      </c>
      <c r="E301" s="460">
        <v>1974.9146317621396</v>
      </c>
      <c r="F301" s="460">
        <v>1959.7854330702003</v>
      </c>
      <c r="G301" s="460">
        <v>1953.7337862129405</v>
      </c>
      <c r="H301" s="460">
        <v>1924.4844247725937</v>
      </c>
      <c r="I301" s="460">
        <v>1873.0469740525225</v>
      </c>
      <c r="J301" s="460">
        <v>1852.875807844227</v>
      </c>
      <c r="K301" s="460">
        <v>1891.2012092550665</v>
      </c>
      <c r="L301" s="460">
        <v>1955.750999754207</v>
      </c>
      <c r="M301" s="460">
        <v>2004.1647434430383</v>
      </c>
      <c r="N301" s="460">
        <v>2053.5883118446627</v>
      </c>
      <c r="O301" s="460">
        <v>2106.0391121736243</v>
      </c>
      <c r="P301" s="460">
        <v>2345.1097898073535</v>
      </c>
      <c r="Q301" s="460">
        <v>2366.29448025184</v>
      </c>
      <c r="R301" s="460">
        <v>2176.648013968148</v>
      </c>
      <c r="S301" s="460">
        <v>2038.4585205054343</v>
      </c>
      <c r="T301" s="460">
        <v>1975.9232491349032</v>
      </c>
      <c r="U301" s="460">
        <v>2026.3547681664795</v>
      </c>
      <c r="V301" s="460">
        <v>2325.9428536197333</v>
      </c>
      <c r="W301" s="460">
        <v>2651.8012374381346</v>
      </c>
      <c r="X301" s="460">
        <v>2444.9821190090515</v>
      </c>
      <c r="Y301" s="460">
        <v>2184.7177498639853</v>
      </c>
      <c r="Z301" s="460">
        <v>1971.8887827325018</v>
      </c>
      <c r="AA301" s="460">
        <v>2069.7268786622876</v>
      </c>
      <c r="AB301" s="460">
        <v>1846.8245006510754</v>
      </c>
      <c r="AC301" s="460">
        <v>1848.8416008511138</v>
      </c>
      <c r="AD301" s="460">
        <v>1467.6517316400773</v>
      </c>
      <c r="AE301" s="460">
        <v>1255.92099329955</v>
      </c>
      <c r="AF301" s="460">
        <v>512.18222225713123</v>
      </c>
      <c r="AG301" s="460">
        <v>133.65200941145397</v>
      </c>
      <c r="AH301" s="460">
        <v>78.340564620239888</v>
      </c>
      <c r="AI301" s="460">
        <v>32.111095952304076</v>
      </c>
      <c r="AJ301" s="460">
        <v>17.048232921663399</v>
      </c>
      <c r="AK301" s="460">
        <v>8.016652840637061</v>
      </c>
      <c r="AL301" s="460">
        <v>0</v>
      </c>
    </row>
    <row r="302" spans="1:38">
      <c r="A302" s="256">
        <v>125</v>
      </c>
      <c r="B302" s="460">
        <v>1981.9749641634348</v>
      </c>
      <c r="C302" s="460">
        <v>1966.8457113277279</v>
      </c>
      <c r="D302" s="460">
        <v>1956.7596073044258</v>
      </c>
      <c r="E302" s="460">
        <v>1951.7165747523459</v>
      </c>
      <c r="F302" s="460">
        <v>1931.544575057809</v>
      </c>
      <c r="G302" s="460">
        <v>1921.45865399429</v>
      </c>
      <c r="H302" s="460">
        <v>1884.1412081189699</v>
      </c>
      <c r="I302" s="460">
        <v>1831.6963194699567</v>
      </c>
      <c r="J302" s="460">
        <v>1820.602399209437</v>
      </c>
      <c r="K302" s="460">
        <v>1881.1155014307371</v>
      </c>
      <c r="L302" s="460">
        <v>1927.5102003034203</v>
      </c>
      <c r="M302" s="460">
        <v>1942.6391489856537</v>
      </c>
      <c r="N302" s="460">
        <v>1988.0266976517553</v>
      </c>
      <c r="O302" s="460">
        <v>2046.5277286451053</v>
      </c>
      <c r="P302" s="460">
        <v>2236.1630116398278</v>
      </c>
      <c r="Q302" s="460">
        <v>2325.9428536197333</v>
      </c>
      <c r="R302" s="460">
        <v>2142.3519711951417</v>
      </c>
      <c r="S302" s="460">
        <v>2009.2079094250844</v>
      </c>
      <c r="T302" s="460">
        <v>1916.4157132785863</v>
      </c>
      <c r="U302" s="460">
        <v>1921.45865399429</v>
      </c>
      <c r="V302" s="460">
        <v>2110.0738435944186</v>
      </c>
      <c r="W302" s="460">
        <v>2433.8849891715854</v>
      </c>
      <c r="X302" s="460">
        <v>2316.8638335766491</v>
      </c>
      <c r="Y302" s="460">
        <v>2078.8048778060565</v>
      </c>
      <c r="Z302" s="460">
        <v>1833.7134031046771</v>
      </c>
      <c r="AA302" s="460">
        <v>1870.0212852294442</v>
      </c>
      <c r="AB302" s="460">
        <v>1747.9893352360714</v>
      </c>
      <c r="AC302" s="460">
        <v>1644.1175854579226</v>
      </c>
      <c r="AD302" s="460">
        <v>1399.0877304474784</v>
      </c>
      <c r="AE302" s="460">
        <v>1205.5139617506477</v>
      </c>
      <c r="AF302" s="460">
        <v>519.23307765386471</v>
      </c>
      <c r="AG302" s="460">
        <v>128.62256901424442</v>
      </c>
      <c r="AH302" s="460">
        <v>107.50116269711758</v>
      </c>
      <c r="AI302" s="460">
        <v>28.093457349309364</v>
      </c>
      <c r="AJ302" s="460">
        <v>15.040675804218308</v>
      </c>
      <c r="AK302" s="460">
        <v>8.016652840637061</v>
      </c>
      <c r="AL302" s="460">
        <v>0</v>
      </c>
    </row>
    <row r="303" spans="1:38">
      <c r="A303" s="256">
        <v>127.5</v>
      </c>
      <c r="B303" s="460">
        <v>1981.9749641634348</v>
      </c>
      <c r="C303" s="460">
        <v>1971.8887827325018</v>
      </c>
      <c r="D303" s="460">
        <v>1959.7854330702003</v>
      </c>
      <c r="E303" s="460">
        <v>1950.7079698029713</v>
      </c>
      <c r="F303" s="460">
        <v>1925.4930160885128</v>
      </c>
      <c r="G303" s="460">
        <v>1872.0384105685773</v>
      </c>
      <c r="H303" s="460">
        <v>1868.0041620639367</v>
      </c>
      <c r="I303" s="460">
        <v>1813.5426669071608</v>
      </c>
      <c r="J303" s="460">
        <v>1819.5938643465445</v>
      </c>
      <c r="K303" s="460">
        <v>1887.1669196612788</v>
      </c>
      <c r="L303" s="460">
        <v>1908.3470357224051</v>
      </c>
      <c r="M303" s="460">
        <v>1903.3041295474241</v>
      </c>
      <c r="N303" s="460">
        <v>1946.6735552179014</v>
      </c>
      <c r="O303" s="460">
        <v>2010.2165441400143</v>
      </c>
      <c r="P303" s="460">
        <v>2147.3954727072332</v>
      </c>
      <c r="Q303" s="460">
        <v>2261.3817107935979</v>
      </c>
      <c r="R303" s="460">
        <v>2120.1607058334635</v>
      </c>
      <c r="S303" s="460">
        <v>1981.9749641634348</v>
      </c>
      <c r="T303" s="460">
        <v>1888.1754912527256</v>
      </c>
      <c r="U303" s="460">
        <v>1845.8159513762348</v>
      </c>
      <c r="V303" s="460">
        <v>1920.4500647922634</v>
      </c>
      <c r="W303" s="460">
        <v>2172.6131572212835</v>
      </c>
      <c r="X303" s="460">
        <v>2198.839859268573</v>
      </c>
      <c r="Y303" s="460">
        <v>1990.0439462403338</v>
      </c>
      <c r="Z303" s="460">
        <v>1761.0998079884325</v>
      </c>
      <c r="AA303" s="460">
        <v>1766.1423235108944</v>
      </c>
      <c r="AB303" s="460">
        <v>1659.2441410024423</v>
      </c>
      <c r="AC303" s="460">
        <v>1496.8932438795296</v>
      </c>
      <c r="AD303" s="460">
        <v>1324.477785466137</v>
      </c>
      <c r="AE303" s="460">
        <v>1105.7143411803265</v>
      </c>
      <c r="AF303" s="460">
        <v>536.35697932476273</v>
      </c>
      <c r="AG303" s="460">
        <v>166.85076266433626</v>
      </c>
      <c r="AH303" s="460">
        <v>154.77764754354726</v>
      </c>
      <c r="AI303" s="460">
        <v>31.106636592896205</v>
      </c>
      <c r="AJ303" s="460">
        <v>16.044422974417238</v>
      </c>
      <c r="AK303" s="460">
        <v>7.0136346326260179</v>
      </c>
      <c r="AL303" s="460">
        <v>0</v>
      </c>
    </row>
    <row r="304" spans="1:38">
      <c r="A304" s="256">
        <v>130</v>
      </c>
      <c r="B304" s="460">
        <v>1981.9749641634348</v>
      </c>
      <c r="C304" s="460">
        <v>1953.7337862129405</v>
      </c>
      <c r="D304" s="460">
        <v>1940.6219490072456</v>
      </c>
      <c r="E304" s="460">
        <v>1928.5187932018594</v>
      </c>
      <c r="F304" s="460">
        <v>1902.2955499130685</v>
      </c>
      <c r="G304" s="460">
        <v>1885.1497780941129</v>
      </c>
      <c r="H304" s="460">
        <v>1834.7219457534077</v>
      </c>
      <c r="I304" s="460">
        <v>1786.3125290189562</v>
      </c>
      <c r="J304" s="460">
        <v>1804.465908589119</v>
      </c>
      <c r="K304" s="460">
        <v>1869.0127233748408</v>
      </c>
      <c r="L304" s="460">
        <v>1864.9784813963506</v>
      </c>
      <c r="M304" s="460">
        <v>1851.8672552725677</v>
      </c>
      <c r="N304" s="460">
        <v>1886.158348608313</v>
      </c>
      <c r="O304" s="460">
        <v>1945.6649528760877</v>
      </c>
      <c r="P304" s="460">
        <v>2035.4325756730479</v>
      </c>
      <c r="Q304" s="460">
        <v>2146.3867714572339</v>
      </c>
      <c r="R304" s="460">
        <v>2068.7182145429474</v>
      </c>
      <c r="S304" s="460">
        <v>1924.4844247725937</v>
      </c>
      <c r="T304" s="460">
        <v>1829.6792380542477</v>
      </c>
      <c r="U304" s="460">
        <v>1769.1678397306264</v>
      </c>
      <c r="V304" s="460">
        <v>1769.1678397306264</v>
      </c>
      <c r="W304" s="460">
        <v>1921.45865399429</v>
      </c>
      <c r="X304" s="460">
        <v>2036.44122345151</v>
      </c>
      <c r="Y304" s="460">
        <v>1930.5359805793269</v>
      </c>
      <c r="Z304" s="460">
        <v>1675.3792854027276</v>
      </c>
      <c r="AA304" s="460">
        <v>1728.8280519702566</v>
      </c>
      <c r="AB304" s="460">
        <v>1581.5959786041019</v>
      </c>
      <c r="AC304" s="460">
        <v>1466.6434139468058</v>
      </c>
      <c r="AD304" s="460">
        <v>1299.2726603707636</v>
      </c>
      <c r="AE304" s="460">
        <v>1071.4417609051841</v>
      </c>
      <c r="AF304" s="460">
        <v>586.72449969839079</v>
      </c>
      <c r="AG304" s="460">
        <v>170.87533157355321</v>
      </c>
      <c r="AH304" s="460">
        <v>117.55850313942643</v>
      </c>
      <c r="AI304" s="460">
        <v>37.13384546983891</v>
      </c>
      <c r="AJ304" s="460">
        <v>14.036995597894803</v>
      </c>
      <c r="AK304" s="460">
        <v>9.0197967621976929</v>
      </c>
      <c r="AL304" s="460">
        <v>0</v>
      </c>
    </row>
    <row r="305" spans="1:38">
      <c r="A305" s="256">
        <v>132.5</v>
      </c>
      <c r="B305" s="460">
        <v>1981.9749641634348</v>
      </c>
      <c r="C305" s="460">
        <v>1972.8973985606769</v>
      </c>
      <c r="D305" s="460">
        <v>1957.7682153740088</v>
      </c>
      <c r="E305" s="460">
        <v>1941.6305487347479</v>
      </c>
      <c r="F305" s="460">
        <v>1911.3727858198192</v>
      </c>
      <c r="G305" s="460">
        <v>1892.2097829975603</v>
      </c>
      <c r="H305" s="460">
        <v>1839.7646672985848</v>
      </c>
      <c r="I305" s="460">
        <v>1796.3977172574425</v>
      </c>
      <c r="J305" s="460">
        <v>1828.6706981792865</v>
      </c>
      <c r="K305" s="460">
        <v>1881.1155014307371</v>
      </c>
      <c r="L305" s="460">
        <v>1860.9442481358299</v>
      </c>
      <c r="M305" s="460">
        <v>1844.8074026519096</v>
      </c>
      <c r="N305" s="460">
        <v>1875.0641026477128</v>
      </c>
      <c r="O305" s="460">
        <v>1923.4758339847333</v>
      </c>
      <c r="P305" s="460">
        <v>1979.9577237667249</v>
      </c>
      <c r="Q305" s="460">
        <v>2058.6316004112473</v>
      </c>
      <c r="R305" s="460">
        <v>2040.4758195537197</v>
      </c>
      <c r="S305" s="460">
        <v>1927.5102003034203</v>
      </c>
      <c r="T305" s="460">
        <v>1827.6621588599942</v>
      </c>
      <c r="U305" s="460">
        <v>1750.0063246685534</v>
      </c>
      <c r="V305" s="460">
        <v>1727.8195692338438</v>
      </c>
      <c r="W305" s="460">
        <v>1784.2954981868616</v>
      </c>
      <c r="X305" s="460">
        <v>1899.2698142163651</v>
      </c>
      <c r="Y305" s="460">
        <v>1877.0812334106956</v>
      </c>
      <c r="Z305" s="460">
        <v>1633.024866348906</v>
      </c>
      <c r="AA305" s="460">
        <v>1631.0080164014964</v>
      </c>
      <c r="AB305" s="460">
        <v>1508.9933475480118</v>
      </c>
      <c r="AC305" s="460">
        <v>1428.3278591640444</v>
      </c>
      <c r="AD305" s="460">
        <v>1264.9944760272024</v>
      </c>
      <c r="AE305" s="460">
        <v>996.85233341219282</v>
      </c>
      <c r="AF305" s="460">
        <v>509.16045669356748</v>
      </c>
      <c r="AG305" s="460">
        <v>163.83239950048687</v>
      </c>
      <c r="AH305" s="460">
        <v>114.54120724389411</v>
      </c>
      <c r="AI305" s="460">
        <v>32.111095952304076</v>
      </c>
      <c r="AJ305" s="460">
        <v>14.036995597894803</v>
      </c>
      <c r="AK305" s="460">
        <v>9.0197967621976929</v>
      </c>
      <c r="AL305" s="460">
        <v>0</v>
      </c>
    </row>
    <row r="306" spans="1:38">
      <c r="A306" s="256">
        <v>135</v>
      </c>
      <c r="B306" s="460">
        <v>1981.9749641634348</v>
      </c>
      <c r="C306" s="460">
        <v>1974.9146317621396</v>
      </c>
      <c r="D306" s="460">
        <v>1952.7251802224259</v>
      </c>
      <c r="E306" s="460">
        <v>1931.544575057809</v>
      </c>
      <c r="F306" s="460">
        <v>1900.2783922472568</v>
      </c>
      <c r="G306" s="460">
        <v>1875.0641026477128</v>
      </c>
      <c r="H306" s="460">
        <v>1822.6194706092954</v>
      </c>
      <c r="I306" s="460">
        <v>1794.3806750745186</v>
      </c>
      <c r="J306" s="460">
        <v>1832.7048610100917</v>
      </c>
      <c r="K306" s="460">
        <v>1861.9528056326203</v>
      </c>
      <c r="L306" s="460">
        <v>1832.7048610100917</v>
      </c>
      <c r="M306" s="460">
        <v>1824.6365442391952</v>
      </c>
      <c r="N306" s="460">
        <v>1851.8672552725677</v>
      </c>
      <c r="O306" s="460">
        <v>1875.0641026477128</v>
      </c>
      <c r="P306" s="460">
        <v>1890.1926360499049</v>
      </c>
      <c r="Q306" s="460">
        <v>1933.5617655928907</v>
      </c>
      <c r="R306" s="460">
        <v>1952.7251802224259</v>
      </c>
      <c r="S306" s="460">
        <v>1897.2526597600297</v>
      </c>
      <c r="T306" s="460">
        <v>1827.6621588599942</v>
      </c>
      <c r="U306" s="460">
        <v>1730.8450192058197</v>
      </c>
      <c r="V306" s="460">
        <v>1699.5822926190442</v>
      </c>
      <c r="W306" s="460">
        <v>1669.328587979903</v>
      </c>
      <c r="X306" s="460">
        <v>1737.9044230032487</v>
      </c>
      <c r="Y306" s="460">
        <v>1703.6161607642787</v>
      </c>
      <c r="Z306" s="460">
        <v>1592.6883443279025</v>
      </c>
      <c r="AA306" s="460">
        <v>1674.3708343141161</v>
      </c>
      <c r="AB306" s="460">
        <v>1400.0960006578398</v>
      </c>
      <c r="AC306" s="460">
        <v>1338.5928654221241</v>
      </c>
      <c r="AD306" s="460">
        <v>1113.7786331869247</v>
      </c>
      <c r="AE306" s="460">
        <v>877.92416137017199</v>
      </c>
      <c r="AF306" s="460">
        <v>469.8791748777619</v>
      </c>
      <c r="AG306" s="460">
        <v>135.66383892015347</v>
      </c>
      <c r="AH306" s="460">
        <v>68.287532720608553</v>
      </c>
      <c r="AI306" s="460">
        <v>31.106636592896205</v>
      </c>
      <c r="AJ306" s="460">
        <v>14.036995597894803</v>
      </c>
      <c r="AK306" s="460">
        <v>7.0136346326260179</v>
      </c>
      <c r="AL306" s="460">
        <v>0</v>
      </c>
    </row>
    <row r="307" spans="1:38">
      <c r="A307" s="256">
        <v>137.5</v>
      </c>
      <c r="B307" s="460">
        <v>1981.9749641634348</v>
      </c>
      <c r="C307" s="460">
        <v>1982.9835851310775</v>
      </c>
      <c r="D307" s="460">
        <v>1960.7940426962784</v>
      </c>
      <c r="E307" s="460">
        <v>1935.5789582303112</v>
      </c>
      <c r="F307" s="460">
        <v>1908.3470357224051</v>
      </c>
      <c r="G307" s="460">
        <v>1881.1155014307371</v>
      </c>
      <c r="H307" s="460">
        <v>1825.6450818896419</v>
      </c>
      <c r="I307" s="460">
        <v>1812.5341359598203</v>
      </c>
      <c r="J307" s="460">
        <v>1855.9014688485684</v>
      </c>
      <c r="K307" s="460">
        <v>1854.8929146325258</v>
      </c>
      <c r="L307" s="460">
        <v>1825.6450818896419</v>
      </c>
      <c r="M307" s="460">
        <v>1821.6109346304568</v>
      </c>
      <c r="N307" s="460">
        <v>1847.8330504761366</v>
      </c>
      <c r="O307" s="460">
        <v>1853.8843609643134</v>
      </c>
      <c r="P307" s="460">
        <v>1842.7903068560186</v>
      </c>
      <c r="Q307" s="460">
        <v>1845.8159513762348</v>
      </c>
      <c r="R307" s="460">
        <v>1891.2012092550665</v>
      </c>
      <c r="S307" s="460">
        <v>1870.0212852294442</v>
      </c>
      <c r="T307" s="460">
        <v>1835.7304889559762</v>
      </c>
      <c r="U307" s="460">
        <v>1764.1253155737052</v>
      </c>
      <c r="V307" s="460">
        <v>1708.6585093616097</v>
      </c>
      <c r="W307" s="460">
        <v>1636.05014593482</v>
      </c>
      <c r="X307" s="460">
        <v>1643.1091533508616</v>
      </c>
      <c r="Y307" s="460">
        <v>1551.3444687027222</v>
      </c>
      <c r="Z307" s="460">
        <v>1524.1186133530769</v>
      </c>
      <c r="AA307" s="460">
        <v>1677.3961893988017</v>
      </c>
      <c r="AB307" s="460">
        <v>1304.3136466121296</v>
      </c>
      <c r="AC307" s="460">
        <v>1417.236704793469</v>
      </c>
      <c r="AD307" s="460">
        <v>1023.0588147943211</v>
      </c>
      <c r="AE307" s="460">
        <v>784.20389517686067</v>
      </c>
      <c r="AF307" s="460">
        <v>385.28488595522572</v>
      </c>
      <c r="AG307" s="460">
        <v>102.47283981975923</v>
      </c>
      <c r="AH307" s="460">
        <v>65.271902290436884</v>
      </c>
      <c r="AI307" s="460">
        <v>27.089134400918912</v>
      </c>
      <c r="AJ307" s="460">
        <v>13.03338714150617</v>
      </c>
      <c r="AK307" s="460">
        <v>7.0136346326260179</v>
      </c>
      <c r="AL307" s="460">
        <v>0</v>
      </c>
    </row>
    <row r="308" spans="1:38">
      <c r="A308" s="256">
        <v>140</v>
      </c>
      <c r="B308" s="460">
        <v>1981.9749641634348</v>
      </c>
      <c r="C308" s="460">
        <v>1961.8026528406551</v>
      </c>
      <c r="D308" s="460">
        <v>1935.5789582303112</v>
      </c>
      <c r="E308" s="460">
        <v>1910.3642019219667</v>
      </c>
      <c r="F308" s="460">
        <v>1881.1155014307371</v>
      </c>
      <c r="G308" s="460">
        <v>1853.8843609643134</v>
      </c>
      <c r="H308" s="460">
        <v>1798.4147617028943</v>
      </c>
      <c r="I308" s="460">
        <v>1804.465908589119</v>
      </c>
      <c r="J308" s="460">
        <v>1845.8159513762348</v>
      </c>
      <c r="K308" s="460">
        <v>1813.5426669071608</v>
      </c>
      <c r="L308" s="460">
        <v>1794.3806750745186</v>
      </c>
      <c r="M308" s="460">
        <v>1790.3465975064146</v>
      </c>
      <c r="N308" s="460">
        <v>1801.4403326077718</v>
      </c>
      <c r="O308" s="460">
        <v>1812.5341359598203</v>
      </c>
      <c r="P308" s="460">
        <v>1787.3210452883925</v>
      </c>
      <c r="Q308" s="460">
        <v>1772.1933611192419</v>
      </c>
      <c r="R308" s="460">
        <v>1807.4914896384403</v>
      </c>
      <c r="S308" s="460">
        <v>1813.5426669071608</v>
      </c>
      <c r="T308" s="460">
        <v>1805.4744350428705</v>
      </c>
      <c r="U308" s="460">
        <v>1776.2273976626655</v>
      </c>
      <c r="V308" s="460">
        <v>1700.5907587595589</v>
      </c>
      <c r="W308" s="460">
        <v>1622.9406415574351</v>
      </c>
      <c r="X308" s="460">
        <v>1593.6967450469183</v>
      </c>
      <c r="Y308" s="460">
        <v>1472.6933304777274</v>
      </c>
      <c r="Z308" s="460">
        <v>1492.8598976651629</v>
      </c>
      <c r="AA308" s="460">
        <v>1737.9044230032487</v>
      </c>
      <c r="AB308" s="460">
        <v>1300.2808560583592</v>
      </c>
      <c r="AC308" s="460">
        <v>1576.5540198432063</v>
      </c>
      <c r="AD308" s="460">
        <v>996.85233341219282</v>
      </c>
      <c r="AE308" s="460">
        <v>682.43442047637177</v>
      </c>
      <c r="AF308" s="460">
        <v>326.88518973280463</v>
      </c>
      <c r="AG308" s="460">
        <v>90.405895411488231</v>
      </c>
      <c r="AH308" s="460">
        <v>59.241065852707941</v>
      </c>
      <c r="AI308" s="460">
        <v>24.076394620737908</v>
      </c>
      <c r="AJ308" s="460">
        <v>13.03338714150617</v>
      </c>
      <c r="AK308" s="460">
        <v>7.0136346326260179</v>
      </c>
      <c r="AL308" s="460">
        <v>0</v>
      </c>
    </row>
    <row r="309" spans="1:38">
      <c r="A309" s="256">
        <v>142.5</v>
      </c>
      <c r="B309" s="460">
        <v>1981.9749641634348</v>
      </c>
      <c r="C309" s="460">
        <v>2000.1302197837717</v>
      </c>
      <c r="D309" s="460">
        <v>1970.8801674197155</v>
      </c>
      <c r="E309" s="460">
        <v>1940.6219490072456</v>
      </c>
      <c r="F309" s="460">
        <v>1910.3642019219667</v>
      </c>
      <c r="G309" s="460">
        <v>1880.1069336146923</v>
      </c>
      <c r="H309" s="460">
        <v>1826.6536200966789</v>
      </c>
      <c r="I309" s="460">
        <v>1854.8929146325258</v>
      </c>
      <c r="J309" s="460">
        <v>1885.1497780941129</v>
      </c>
      <c r="K309" s="460">
        <v>1825.6450818896419</v>
      </c>
      <c r="L309" s="460">
        <v>1813.5426669071608</v>
      </c>
      <c r="M309" s="460">
        <v>1815.5597304824182</v>
      </c>
      <c r="N309" s="460">
        <v>1796.3977172574425</v>
      </c>
      <c r="O309" s="460">
        <v>1813.5426669071608</v>
      </c>
      <c r="P309" s="460">
        <v>1797.4062391975117</v>
      </c>
      <c r="Q309" s="460">
        <v>1768.1593337492909</v>
      </c>
      <c r="R309" s="460">
        <v>1791.3551160479287</v>
      </c>
      <c r="S309" s="460">
        <v>1799.4232847732765</v>
      </c>
      <c r="T309" s="460">
        <v>1779.2529310778141</v>
      </c>
      <c r="U309" s="460">
        <v>1792.363635156662</v>
      </c>
      <c r="V309" s="460">
        <v>1744.9638554476699</v>
      </c>
      <c r="W309" s="460">
        <v>1686.4722873203068</v>
      </c>
      <c r="X309" s="460">
        <v>1619.9153863085889</v>
      </c>
      <c r="Y309" s="460">
        <v>1482.7765798208968</v>
      </c>
      <c r="Z309" s="460">
        <v>1395.054656870223</v>
      </c>
      <c r="AA309" s="460">
        <v>1665.2948018651193</v>
      </c>
      <c r="AB309" s="460">
        <v>1384.9720239602775</v>
      </c>
      <c r="AC309" s="460">
        <v>1760.0913066134603</v>
      </c>
      <c r="AD309" s="460">
        <v>939.40209717084554</v>
      </c>
      <c r="AE309" s="460">
        <v>580.68016153438612</v>
      </c>
      <c r="AF309" s="460">
        <v>249.37110660510621</v>
      </c>
      <c r="AG309" s="460">
        <v>87.389402877861457</v>
      </c>
      <c r="AH309" s="460">
        <v>53.210843750071625</v>
      </c>
      <c r="AI309" s="460">
        <v>25.080601549217004</v>
      </c>
      <c r="AJ309" s="460">
        <v>13.03338714150617</v>
      </c>
      <c r="AK309" s="460">
        <v>8.016652840637061</v>
      </c>
      <c r="AL309" s="460">
        <v>0</v>
      </c>
    </row>
    <row r="310" spans="1:38">
      <c r="A310" s="256">
        <v>145</v>
      </c>
      <c r="B310" s="460">
        <v>1981.9749641634348</v>
      </c>
      <c r="C310" s="460">
        <v>1996.0957042545253</v>
      </c>
      <c r="D310" s="460">
        <v>1966.8457113277279</v>
      </c>
      <c r="E310" s="460">
        <v>1935.5789582303112</v>
      </c>
      <c r="F310" s="460">
        <v>1903.3041295474241</v>
      </c>
      <c r="G310" s="460">
        <v>1870.0212852294442</v>
      </c>
      <c r="H310" s="460">
        <v>1824.6365442391952</v>
      </c>
      <c r="I310" s="460">
        <v>1860.9442481358299</v>
      </c>
      <c r="J310" s="460">
        <v>1877.0812334106956</v>
      </c>
      <c r="K310" s="460">
        <v>1813.5426669071608</v>
      </c>
      <c r="L310" s="460">
        <v>1803.4573826984774</v>
      </c>
      <c r="M310" s="460">
        <v>1801.4403326077718</v>
      </c>
      <c r="N310" s="460">
        <v>1769.1678397306264</v>
      </c>
      <c r="O310" s="460">
        <v>1774.2103782455711</v>
      </c>
      <c r="P310" s="460">
        <v>1769.1678397306264</v>
      </c>
      <c r="Q310" s="460">
        <v>1760.0913066134603</v>
      </c>
      <c r="R310" s="460">
        <v>1760.0913066134603</v>
      </c>
      <c r="S310" s="460">
        <v>1762.1083099403497</v>
      </c>
      <c r="T310" s="460">
        <v>1740.9298905498288</v>
      </c>
      <c r="U310" s="460">
        <v>1744.9638554476699</v>
      </c>
      <c r="V310" s="460">
        <v>1736.8959349898671</v>
      </c>
      <c r="W310" s="460">
        <v>1716.7262980193179</v>
      </c>
      <c r="X310" s="460">
        <v>1601.7639737125119</v>
      </c>
      <c r="Y310" s="460">
        <v>1446.4772061481001</v>
      </c>
      <c r="Z310" s="460">
        <v>1324.477785466137</v>
      </c>
      <c r="AA310" s="460">
        <v>1384.9720239602775</v>
      </c>
      <c r="AB310" s="460">
        <v>1268.0189847411061</v>
      </c>
      <c r="AC310" s="460">
        <v>1434.3776160370014</v>
      </c>
      <c r="AD310" s="460">
        <v>878.93196250462074</v>
      </c>
      <c r="AE310" s="460">
        <v>487.00139698135308</v>
      </c>
      <c r="AF310" s="460">
        <v>167.85689589015533</v>
      </c>
      <c r="AG310" s="460">
        <v>93.422488515161888</v>
      </c>
      <c r="AH310" s="460">
        <v>50.19598424777044</v>
      </c>
      <c r="AI310" s="460">
        <v>28.093457349309364</v>
      </c>
      <c r="AJ310" s="460">
        <v>12.029855959070284</v>
      </c>
      <c r="AK310" s="460">
        <v>9.0197967621976929</v>
      </c>
      <c r="AL310" s="460">
        <v>0</v>
      </c>
    </row>
    <row r="311" spans="1:38">
      <c r="A311" s="256">
        <v>147.5</v>
      </c>
      <c r="B311" s="460">
        <v>1981.9749641634348</v>
      </c>
      <c r="C311" s="460">
        <v>1978.9491043381777</v>
      </c>
      <c r="D311" s="460">
        <v>1946.6735552179014</v>
      </c>
      <c r="E311" s="460">
        <v>1919.441476119403</v>
      </c>
      <c r="F311" s="460">
        <v>1883.1326386831654</v>
      </c>
      <c r="G311" s="460">
        <v>1848.8416008511138</v>
      </c>
      <c r="H311" s="460">
        <v>1809.5085464826784</v>
      </c>
      <c r="I311" s="460">
        <v>1849.850151775712</v>
      </c>
      <c r="J311" s="460">
        <v>1845.8159513762348</v>
      </c>
      <c r="K311" s="460">
        <v>1786.3125290189562</v>
      </c>
      <c r="L311" s="460">
        <v>1782.278469632608</v>
      </c>
      <c r="M311" s="460">
        <v>1774.2103782455711</v>
      </c>
      <c r="N311" s="460">
        <v>1737.9044230032487</v>
      </c>
      <c r="O311" s="460">
        <v>1710.6754529653192</v>
      </c>
      <c r="P311" s="460">
        <v>1735.8874475614546</v>
      </c>
      <c r="Q311" s="460">
        <v>1734.8789607183505</v>
      </c>
      <c r="R311" s="460">
        <v>1729.8365352943624</v>
      </c>
      <c r="S311" s="460">
        <v>1728.8280519702566</v>
      </c>
      <c r="T311" s="460">
        <v>1720.7602065632027</v>
      </c>
      <c r="U311" s="460">
        <v>1700.5907587595589</v>
      </c>
      <c r="V311" s="460">
        <v>1685.4638295811908</v>
      </c>
      <c r="W311" s="460">
        <v>1675.3792854027276</v>
      </c>
      <c r="X311" s="460">
        <v>1584.6211615713846</v>
      </c>
      <c r="Y311" s="460">
        <v>1410.1787425713437</v>
      </c>
      <c r="Z311" s="460">
        <v>1278.1007324082996</v>
      </c>
      <c r="AA311" s="460">
        <v>1200.4733729791378</v>
      </c>
      <c r="AB311" s="460">
        <v>1161.1575132111223</v>
      </c>
      <c r="AC311" s="460">
        <v>1153.0928843885954</v>
      </c>
      <c r="AD311" s="460">
        <v>744.90510645760855</v>
      </c>
      <c r="AE311" s="460">
        <v>385.28488595522572</v>
      </c>
      <c r="AF311" s="460">
        <v>140.69354214646376</v>
      </c>
      <c r="AG311" s="460">
        <v>90.405895411488231</v>
      </c>
      <c r="AH311" s="460">
        <v>50.19598424777044</v>
      </c>
      <c r="AI311" s="460">
        <v>26.08484865749011</v>
      </c>
      <c r="AJ311" s="460">
        <v>12.029855959070284</v>
      </c>
      <c r="AK311" s="460">
        <v>8.016652840637061</v>
      </c>
      <c r="AL311" s="460">
        <v>0</v>
      </c>
    </row>
    <row r="312" spans="1:38">
      <c r="A312" s="256">
        <v>150</v>
      </c>
      <c r="B312" s="460">
        <v>1981.9749641634348</v>
      </c>
      <c r="C312" s="460">
        <v>1963.8198746832438</v>
      </c>
      <c r="D312" s="460">
        <v>1929.5273866272523</v>
      </c>
      <c r="E312" s="460">
        <v>1899.2698142163651</v>
      </c>
      <c r="F312" s="460">
        <v>1862.9613636751676</v>
      </c>
      <c r="G312" s="460">
        <v>1831.6963194699567</v>
      </c>
      <c r="H312" s="460">
        <v>1802.448857371257</v>
      </c>
      <c r="I312" s="460">
        <v>1835.7304889559762</v>
      </c>
      <c r="J312" s="460">
        <v>1804.465908589119</v>
      </c>
      <c r="K312" s="460">
        <v>1757.065805953526</v>
      </c>
      <c r="L312" s="460">
        <v>1767.1508283426058</v>
      </c>
      <c r="M312" s="460">
        <v>1754.0403104980044</v>
      </c>
      <c r="N312" s="460">
        <v>1719.7517285407014</v>
      </c>
      <c r="O312" s="460">
        <v>1664.2863568606779</v>
      </c>
      <c r="P312" s="460">
        <v>1672.3539339575655</v>
      </c>
      <c r="Q312" s="460">
        <v>1714.7093472969634</v>
      </c>
      <c r="R312" s="460">
        <v>1726.8110870854687</v>
      </c>
      <c r="S312" s="460">
        <v>1711.6839256582271</v>
      </c>
      <c r="T312" s="460">
        <v>1708.6585093616097</v>
      </c>
      <c r="U312" s="460">
        <v>1681.4300046561746</v>
      </c>
      <c r="V312" s="460">
        <v>1643.1091533508616</v>
      </c>
      <c r="W312" s="460">
        <v>1624.9574815204433</v>
      </c>
      <c r="X312" s="460">
        <v>1527.143684556321</v>
      </c>
      <c r="Y312" s="460">
        <v>1380.9389912984341</v>
      </c>
      <c r="Z312" s="460">
        <v>1253.9046726811175</v>
      </c>
      <c r="AA312" s="460">
        <v>1092.6099921774353</v>
      </c>
      <c r="AB312" s="460">
        <v>1163.1736791750855</v>
      </c>
      <c r="AC312" s="460">
        <v>889.01003712505587</v>
      </c>
      <c r="AD312" s="460">
        <v>644.14872863759194</v>
      </c>
      <c r="AE312" s="460">
        <v>334.93973913680242</v>
      </c>
      <c r="AF312" s="460">
        <v>120.57587641098782</v>
      </c>
      <c r="AG312" s="460">
        <v>86.383928307687412</v>
      </c>
      <c r="AH312" s="460">
        <v>55.220845530457993</v>
      </c>
      <c r="AI312" s="460">
        <v>28.093457349309364</v>
      </c>
      <c r="AJ312" s="460">
        <v>12.029855959070284</v>
      </c>
      <c r="AK312" s="460">
        <v>6.010760193776199</v>
      </c>
      <c r="AL312" s="460">
        <v>0</v>
      </c>
    </row>
    <row r="313" spans="1:38">
      <c r="A313" s="256">
        <v>152.5</v>
      </c>
      <c r="B313" s="460">
        <v>1981.9749641634348</v>
      </c>
      <c r="C313" s="460">
        <v>1981.9749641634348</v>
      </c>
      <c r="D313" s="460">
        <v>1941.6305487347479</v>
      </c>
      <c r="E313" s="460">
        <v>1912.3813702493455</v>
      </c>
      <c r="F313" s="460">
        <v>1873.0469740525225</v>
      </c>
      <c r="G313" s="460">
        <v>1838.7561218836893</v>
      </c>
      <c r="H313" s="460">
        <v>1824.6365442391952</v>
      </c>
      <c r="I313" s="460">
        <v>1846.8245006510754</v>
      </c>
      <c r="J313" s="460">
        <v>1779.2529310778141</v>
      </c>
      <c r="K313" s="460">
        <v>1744.9638554476699</v>
      </c>
      <c r="L313" s="460">
        <v>1770.1763462862782</v>
      </c>
      <c r="M313" s="460">
        <v>1766.1423235108944</v>
      </c>
      <c r="N313" s="460">
        <v>1722.7771643791923</v>
      </c>
      <c r="O313" s="460">
        <v>1657.2272589425841</v>
      </c>
      <c r="P313" s="460">
        <v>1651.1766274877552</v>
      </c>
      <c r="Q313" s="460">
        <v>1679.4130958175858</v>
      </c>
      <c r="R313" s="460">
        <v>1731.8535037042891</v>
      </c>
      <c r="S313" s="460">
        <v>1746.9808413915596</v>
      </c>
      <c r="T313" s="460">
        <v>1722.7771643791923</v>
      </c>
      <c r="U313" s="460">
        <v>1673.3623838322726</v>
      </c>
      <c r="V313" s="460">
        <v>1648.1513200615109</v>
      </c>
      <c r="W313" s="460">
        <v>1545.2942370762919</v>
      </c>
      <c r="X313" s="460">
        <v>1410.1787425713437</v>
      </c>
      <c r="Y313" s="460">
        <v>1322.4613577025991</v>
      </c>
      <c r="Z313" s="460">
        <v>1205.5139617506477</v>
      </c>
      <c r="AA313" s="460">
        <v>1034.1463752001064</v>
      </c>
      <c r="AB313" s="460">
        <v>993.82855258696566</v>
      </c>
      <c r="AC313" s="460">
        <v>893.04129900390069</v>
      </c>
      <c r="AD313" s="460">
        <v>584.70971336682805</v>
      </c>
      <c r="AE313" s="460">
        <v>277.55559808638526</v>
      </c>
      <c r="AF313" s="460">
        <v>118.56428573008029</v>
      </c>
      <c r="AG313" s="460">
        <v>99.455963666700598</v>
      </c>
      <c r="AH313" s="460">
        <v>70.298027302456234</v>
      </c>
      <c r="AI313" s="460">
        <v>34.120107905260866</v>
      </c>
      <c r="AJ313" s="460">
        <v>12.029855959070284</v>
      </c>
      <c r="AK313" s="460">
        <v>8.016652840637061</v>
      </c>
      <c r="AL313" s="460">
        <v>0</v>
      </c>
    </row>
    <row r="314" spans="1:38">
      <c r="A314" s="256">
        <v>155</v>
      </c>
      <c r="B314" s="460">
        <v>1981.9749641634348</v>
      </c>
      <c r="C314" s="460">
        <v>1970.8801674197155</v>
      </c>
      <c r="D314" s="460">
        <v>1930.5359805793269</v>
      </c>
      <c r="E314" s="460">
        <v>1899.2698142163651</v>
      </c>
      <c r="F314" s="460">
        <v>1860.9442481358299</v>
      </c>
      <c r="G314" s="460">
        <v>1827.6621588599942</v>
      </c>
      <c r="H314" s="460">
        <v>1824.6365442391952</v>
      </c>
      <c r="I314" s="460">
        <v>1833.7134031046771</v>
      </c>
      <c r="J314" s="460">
        <v>1738.9129116012623</v>
      </c>
      <c r="K314" s="460">
        <v>1703.6161607642787</v>
      </c>
      <c r="L314" s="460">
        <v>1732.8619887894267</v>
      </c>
      <c r="M314" s="460">
        <v>1754.0403104980044</v>
      </c>
      <c r="N314" s="460">
        <v>1710.6754529653192</v>
      </c>
      <c r="O314" s="460">
        <v>1647.1428854850678</v>
      </c>
      <c r="P314" s="460">
        <v>1625.9659024399143</v>
      </c>
      <c r="Q314" s="460">
        <v>1623.9490612261534</v>
      </c>
      <c r="R314" s="460">
        <v>1675.3792854027276</v>
      </c>
      <c r="S314" s="460">
        <v>1710.6754529653192</v>
      </c>
      <c r="T314" s="460">
        <v>1702.6076928325283</v>
      </c>
      <c r="U314" s="460">
        <v>1623.9490612261534</v>
      </c>
      <c r="V314" s="460">
        <v>1573.5288523154536</v>
      </c>
      <c r="W314" s="460">
        <v>1481.7682517963594</v>
      </c>
      <c r="X314" s="460">
        <v>1337.5846404755096</v>
      </c>
      <c r="Y314" s="460">
        <v>1224.6683903637727</v>
      </c>
      <c r="Z314" s="460">
        <v>1095.6340588487997</v>
      </c>
      <c r="AA314" s="460">
        <v>972.66234573309464</v>
      </c>
      <c r="AB314" s="460">
        <v>892.03348182666912</v>
      </c>
      <c r="AC314" s="460">
        <v>858.77616093134179</v>
      </c>
      <c r="AD314" s="460">
        <v>531.32048016773717</v>
      </c>
      <c r="AE314" s="460">
        <v>259.43664870738462</v>
      </c>
      <c r="AF314" s="460">
        <v>148.74143843620294</v>
      </c>
      <c r="AG314" s="460">
        <v>115.54696382165466</v>
      </c>
      <c r="AH314" s="460">
        <v>66.277097278608665</v>
      </c>
      <c r="AI314" s="460">
        <v>31.106636592896205</v>
      </c>
      <c r="AJ314" s="460">
        <v>13.03338714150617</v>
      </c>
      <c r="AK314" s="460">
        <v>6.010760193776199</v>
      </c>
      <c r="AL314" s="460">
        <v>0</v>
      </c>
    </row>
    <row r="315" spans="1:38">
      <c r="A315" s="256">
        <v>157.5</v>
      </c>
      <c r="B315" s="460">
        <v>1981.9749641634348</v>
      </c>
      <c r="C315" s="460">
        <v>1995.0870766444493</v>
      </c>
      <c r="D315" s="460">
        <v>1952.7251802224259</v>
      </c>
      <c r="E315" s="460">
        <v>1918.4328879759823</v>
      </c>
      <c r="F315" s="460">
        <v>1879.0983663391421</v>
      </c>
      <c r="G315" s="460">
        <v>1843.7988544784041</v>
      </c>
      <c r="H315" s="460">
        <v>1847.8330504761366</v>
      </c>
      <c r="I315" s="460">
        <v>1848.8416008511138</v>
      </c>
      <c r="J315" s="460">
        <v>1733.8704744608951</v>
      </c>
      <c r="K315" s="460">
        <v>1684.4553724448606</v>
      </c>
      <c r="L315" s="460">
        <v>1703.6161607642787</v>
      </c>
      <c r="M315" s="460">
        <v>1734.8789607183505</v>
      </c>
      <c r="N315" s="460">
        <v>1714.7093472969634</v>
      </c>
      <c r="O315" s="460">
        <v>1652.1850645275526</v>
      </c>
      <c r="P315" s="460">
        <v>1626.9743239841825</v>
      </c>
      <c r="Q315" s="460">
        <v>1616.8901367038713</v>
      </c>
      <c r="R315" s="460">
        <v>1616.8901367038713</v>
      </c>
      <c r="S315" s="460">
        <v>1617.8985526110023</v>
      </c>
      <c r="T315" s="460">
        <v>1626.9743239841825</v>
      </c>
      <c r="U315" s="460">
        <v>1531.1771221372917</v>
      </c>
      <c r="V315" s="460">
        <v>1462.6101501037324</v>
      </c>
      <c r="W315" s="460">
        <v>1405.1373625798565</v>
      </c>
      <c r="X315" s="460">
        <v>1263.9863080604141</v>
      </c>
      <c r="Y315" s="460">
        <v>1107.7304086902423</v>
      </c>
      <c r="Z315" s="460">
        <v>1012.9793185616809</v>
      </c>
      <c r="AA315" s="460">
        <v>939.40209717084554</v>
      </c>
      <c r="AB315" s="460">
        <v>845.67514265533873</v>
      </c>
      <c r="AC315" s="460">
        <v>837.61307814199472</v>
      </c>
      <c r="AD315" s="460">
        <v>510.16770989602873</v>
      </c>
      <c r="AE315" s="460">
        <v>273.5290599615526</v>
      </c>
      <c r="AF315" s="460">
        <v>164.83851443258101</v>
      </c>
      <c r="AG315" s="460">
        <v>120.57587641098782</v>
      </c>
      <c r="AH315" s="460">
        <v>66.277097278608665</v>
      </c>
      <c r="AI315" s="460">
        <v>32.111095952304076</v>
      </c>
      <c r="AJ315" s="460">
        <v>12.029855959070284</v>
      </c>
      <c r="AK315" s="460">
        <v>8.016652840637061</v>
      </c>
      <c r="AL315" s="460">
        <v>0</v>
      </c>
    </row>
    <row r="316" spans="1:38">
      <c r="A316" s="256">
        <v>160</v>
      </c>
      <c r="B316" s="460">
        <v>1981.9749641634348</v>
      </c>
      <c r="C316" s="460">
        <v>1966.8457113277279</v>
      </c>
      <c r="D316" s="460">
        <v>1920.4500647922634</v>
      </c>
      <c r="E316" s="460">
        <v>1887.1669196612788</v>
      </c>
      <c r="F316" s="460">
        <v>1845.8159513762348</v>
      </c>
      <c r="G316" s="460">
        <v>1814.5511984147977</v>
      </c>
      <c r="H316" s="460">
        <v>1827.6621588599942</v>
      </c>
      <c r="I316" s="460">
        <v>1816.5682631097154</v>
      </c>
      <c r="J316" s="460">
        <v>1687.4807456618453</v>
      </c>
      <c r="K316" s="460">
        <v>1628.9911689455628</v>
      </c>
      <c r="L316" s="460">
        <v>1625.9659024399143</v>
      </c>
      <c r="M316" s="460">
        <v>1643.1091533508616</v>
      </c>
      <c r="N316" s="460">
        <v>1645.1260181828966</v>
      </c>
      <c r="O316" s="460">
        <v>1618.9069691460379</v>
      </c>
      <c r="P316" s="460">
        <v>1579.579193170011</v>
      </c>
      <c r="Q316" s="460">
        <v>1537.2272984019205</v>
      </c>
      <c r="R316" s="460">
        <v>1519.0768413494509</v>
      </c>
      <c r="S316" s="460">
        <v>1499.9182606667734</v>
      </c>
      <c r="T316" s="460">
        <v>1497.90158213066</v>
      </c>
      <c r="U316" s="460">
        <v>1375.8977170220621</v>
      </c>
      <c r="V316" s="460">
        <v>1347.6669240119957</v>
      </c>
      <c r="W316" s="460">
        <v>1271.0435006619564</v>
      </c>
      <c r="X316" s="460">
        <v>1140.9960469290074</v>
      </c>
      <c r="Y316" s="460">
        <v>1009.955489184565</v>
      </c>
      <c r="Z316" s="460">
        <v>927.30775085588652</v>
      </c>
      <c r="AA316" s="460">
        <v>888.00222450550336</v>
      </c>
      <c r="AB316" s="460">
        <v>796.29623070059233</v>
      </c>
      <c r="AC316" s="460">
        <v>766.06574207388098</v>
      </c>
      <c r="AD316" s="460">
        <v>431.60826196609258</v>
      </c>
      <c r="AE316" s="460">
        <v>201.06247565441669</v>
      </c>
      <c r="AF316" s="460">
        <v>140.69354214646376</v>
      </c>
      <c r="AG316" s="460">
        <v>101.46720444534975</v>
      </c>
      <c r="AH316" s="460">
        <v>65.271902290436884</v>
      </c>
      <c r="AI316" s="460">
        <v>31.106636592896205</v>
      </c>
      <c r="AJ316" s="460">
        <v>12.029855959070284</v>
      </c>
      <c r="AK316" s="460">
        <v>6.010760193776199</v>
      </c>
      <c r="AL316" s="460">
        <v>0</v>
      </c>
    </row>
    <row r="317" spans="1:38">
      <c r="A317" s="256">
        <v>162.5</v>
      </c>
      <c r="B317" s="460">
        <v>1981.9749641634348</v>
      </c>
      <c r="C317" s="460">
        <v>1973.9060149039763</v>
      </c>
      <c r="D317" s="460">
        <v>1928.5187932018594</v>
      </c>
      <c r="E317" s="460">
        <v>1891.2012092550665</v>
      </c>
      <c r="F317" s="460">
        <v>1847.8330504761366</v>
      </c>
      <c r="G317" s="460">
        <v>1816.5682631097154</v>
      </c>
      <c r="H317" s="460">
        <v>1842.7903068560186</v>
      </c>
      <c r="I317" s="460">
        <v>1821.6109346304568</v>
      </c>
      <c r="J317" s="460">
        <v>1683.4469159116732</v>
      </c>
      <c r="K317" s="460">
        <v>1619.9153863085889</v>
      </c>
      <c r="L317" s="460">
        <v>1597.7303542931845</v>
      </c>
      <c r="M317" s="460">
        <v>1591.6799442467097</v>
      </c>
      <c r="N317" s="460">
        <v>1584.6211615713846</v>
      </c>
      <c r="O317" s="460">
        <v>1581.5959786041019</v>
      </c>
      <c r="P317" s="460">
        <v>1567.4785347016514</v>
      </c>
      <c r="Q317" s="460">
        <v>1498.9099210598927</v>
      </c>
      <c r="R317" s="460">
        <v>1461.6018358778508</v>
      </c>
      <c r="S317" s="460">
        <v>1452.5270391734393</v>
      </c>
      <c r="T317" s="460">
        <v>1407.153912411736</v>
      </c>
      <c r="U317" s="460">
        <v>1333.5517482868315</v>
      </c>
      <c r="V317" s="460">
        <v>1285.1580030837267</v>
      </c>
      <c r="W317" s="460">
        <v>1179.3031320662135</v>
      </c>
      <c r="X317" s="460">
        <v>1041.2021573717921</v>
      </c>
      <c r="Y317" s="460">
        <v>972.66234573309464</v>
      </c>
      <c r="Z317" s="460">
        <v>866.83842546287576</v>
      </c>
      <c r="AA317" s="460">
        <v>789.24234583746443</v>
      </c>
      <c r="AB317" s="460">
        <v>731.80596523781946</v>
      </c>
      <c r="AC317" s="460">
        <v>616.94711115541907</v>
      </c>
      <c r="AD317" s="460">
        <v>411.46702004179934</v>
      </c>
      <c r="AE317" s="460">
        <v>206.09412648536997</v>
      </c>
      <c r="AF317" s="460">
        <v>129.62844161748095</v>
      </c>
      <c r="AG317" s="460">
        <v>97.444763521530547</v>
      </c>
      <c r="AH317" s="460">
        <v>66.277097278608665</v>
      </c>
      <c r="AI317" s="460">
        <v>34.120107905260866</v>
      </c>
      <c r="AJ317" s="460">
        <v>14.036995597894803</v>
      </c>
      <c r="AK317" s="460">
        <v>8.016652840637061</v>
      </c>
      <c r="AL317" s="460">
        <v>0</v>
      </c>
    </row>
    <row r="318" spans="1:38">
      <c r="A318" s="256">
        <v>165</v>
      </c>
      <c r="B318" s="460">
        <v>1981.9749641634348</v>
      </c>
      <c r="C318" s="460">
        <v>1994.0784495437802</v>
      </c>
      <c r="D318" s="460">
        <v>1946.6735552179014</v>
      </c>
      <c r="E318" s="460">
        <v>1907.3384534212546</v>
      </c>
      <c r="F318" s="460">
        <v>1861.9528056326203</v>
      </c>
      <c r="G318" s="460">
        <v>1831.6963194699567</v>
      </c>
      <c r="H318" s="460">
        <v>1869.0127233748408</v>
      </c>
      <c r="I318" s="460">
        <v>1752.0233164234205</v>
      </c>
      <c r="J318" s="460">
        <v>1709.6669808663319</v>
      </c>
      <c r="K318" s="460">
        <v>1639.0754311093124</v>
      </c>
      <c r="L318" s="460">
        <v>1603.7807872290784</v>
      </c>
      <c r="M318" s="460">
        <v>1566.4701506984791</v>
      </c>
      <c r="N318" s="460">
        <v>1547.3109783269385</v>
      </c>
      <c r="O318" s="460">
        <v>1539.2440291144057</v>
      </c>
      <c r="P318" s="460">
        <v>1548.319349937213</v>
      </c>
      <c r="Q318" s="460">
        <v>1533.1938449098943</v>
      </c>
      <c r="R318" s="460">
        <v>1426.3112792229169</v>
      </c>
      <c r="S318" s="460">
        <v>1382.9555061606618</v>
      </c>
      <c r="T318" s="460">
        <v>1340.6093175906831</v>
      </c>
      <c r="U318" s="460">
        <v>1257.937317151861</v>
      </c>
      <c r="V318" s="460">
        <v>1215.5952023717614</v>
      </c>
      <c r="W318" s="460">
        <v>1098.6581338586072</v>
      </c>
      <c r="X318" s="460">
        <v>970.64654035114972</v>
      </c>
      <c r="Y318" s="460">
        <v>917.22924921626895</v>
      </c>
      <c r="Z318" s="460">
        <v>820.48144938076518</v>
      </c>
      <c r="AA318" s="460">
        <v>762.03509929357801</v>
      </c>
      <c r="AB318" s="460">
        <v>678.4042444537622</v>
      </c>
      <c r="AC318" s="460">
        <v>553.48142726268577</v>
      </c>
      <c r="AD318" s="460">
        <v>371.18754265259679</v>
      </c>
      <c r="AE318" s="460">
        <v>173.89382052669683</v>
      </c>
      <c r="AF318" s="460">
        <v>114.54120724389411</v>
      </c>
      <c r="AG318" s="460">
        <v>93.422488515161888</v>
      </c>
      <c r="AH318" s="460">
        <v>71.303296239406109</v>
      </c>
      <c r="AI318" s="460">
        <v>36.12923810708449</v>
      </c>
      <c r="AJ318" s="460">
        <v>13.03338714150617</v>
      </c>
      <c r="AK318" s="460">
        <v>8.016652840637061</v>
      </c>
      <c r="AL318" s="460">
        <v>0</v>
      </c>
    </row>
    <row r="319" spans="1:38">
      <c r="A319" s="256">
        <v>167.5</v>
      </c>
      <c r="B319" s="460">
        <v>1981.9749641634348</v>
      </c>
      <c r="C319" s="460">
        <v>1937.5961529678818</v>
      </c>
      <c r="D319" s="460">
        <v>1892.2097829975603</v>
      </c>
      <c r="E319" s="460">
        <v>1855.9014688485684</v>
      </c>
      <c r="F319" s="460">
        <v>1808.5000177796319</v>
      </c>
      <c r="G319" s="460">
        <v>1784.2954981868616</v>
      </c>
      <c r="H319" s="460">
        <v>1824.6365442391952</v>
      </c>
      <c r="I319" s="460">
        <v>1801.4403326077718</v>
      </c>
      <c r="J319" s="460">
        <v>1679.4130958175858</v>
      </c>
      <c r="K319" s="460">
        <v>1613.8648927538252</v>
      </c>
      <c r="L319" s="460">
        <v>1571.5120771908057</v>
      </c>
      <c r="M319" s="460">
        <v>1526.1353268228436</v>
      </c>
      <c r="N319" s="460">
        <v>1480.7599244572896</v>
      </c>
      <c r="O319" s="460">
        <v>1450.5104253628438</v>
      </c>
      <c r="P319" s="460">
        <v>1467.6517316400773</v>
      </c>
      <c r="Q319" s="460">
        <v>1461.6018358778508</v>
      </c>
      <c r="R319" s="460">
        <v>1397.0711922049652</v>
      </c>
      <c r="S319" s="460">
        <v>1324.477785466137</v>
      </c>
      <c r="T319" s="460">
        <v>1221.6439868802856</v>
      </c>
      <c r="U319" s="460">
        <v>1140.9960469290074</v>
      </c>
      <c r="V319" s="460">
        <v>1087.5698996509766</v>
      </c>
      <c r="W319" s="460">
        <v>1012.9793185616809</v>
      </c>
      <c r="X319" s="460">
        <v>913.19787946951817</v>
      </c>
      <c r="Y319" s="460">
        <v>844.66738037710456</v>
      </c>
      <c r="Z319" s="460">
        <v>762.03509929357801</v>
      </c>
      <c r="AA319" s="460">
        <v>678.4042444537622</v>
      </c>
      <c r="AB319" s="460">
        <v>610.90246816001093</v>
      </c>
      <c r="AC319" s="460">
        <v>487.00139698135308</v>
      </c>
      <c r="AD319" s="460">
        <v>315.81050907438771</v>
      </c>
      <c r="AE319" s="460">
        <v>155.78370551195141</v>
      </c>
      <c r="AF319" s="460">
        <v>112.5297206338733</v>
      </c>
      <c r="AG319" s="460">
        <v>95.433604846914434</v>
      </c>
      <c r="AH319" s="460">
        <v>71.303296239406109</v>
      </c>
      <c r="AI319" s="460">
        <v>35.124658653290489</v>
      </c>
      <c r="AJ319" s="460">
        <v>12.029855959070284</v>
      </c>
      <c r="AK319" s="460">
        <v>6.010760193776199</v>
      </c>
      <c r="AL319" s="460">
        <v>0</v>
      </c>
    </row>
    <row r="320" spans="1:38">
      <c r="A320" s="256">
        <v>170</v>
      </c>
      <c r="B320" s="460">
        <v>1981.9749641634348</v>
      </c>
      <c r="C320" s="460">
        <v>1931.544575057809</v>
      </c>
      <c r="D320" s="460">
        <v>1888.1754912527256</v>
      </c>
      <c r="E320" s="460">
        <v>1849.850151775712</v>
      </c>
      <c r="F320" s="460">
        <v>1800.4318084083402</v>
      </c>
      <c r="G320" s="460">
        <v>1776.2273976626655</v>
      </c>
      <c r="H320" s="460">
        <v>1820.602399209437</v>
      </c>
      <c r="I320" s="460">
        <v>1792.363635156662</v>
      </c>
      <c r="J320" s="460">
        <v>1676.3877370977445</v>
      </c>
      <c r="K320" s="460">
        <v>1624.9574815204433</v>
      </c>
      <c r="L320" s="460">
        <v>1586.6379534222458</v>
      </c>
      <c r="M320" s="460">
        <v>1528.152042954941</v>
      </c>
      <c r="N320" s="460">
        <v>1471.685009328937</v>
      </c>
      <c r="O320" s="460">
        <v>1438.4108014537403</v>
      </c>
      <c r="P320" s="460">
        <v>1421.2698418401155</v>
      </c>
      <c r="Q320" s="460">
        <v>1430.3444419494335</v>
      </c>
      <c r="R320" s="460">
        <v>1398.0794609630132</v>
      </c>
      <c r="S320" s="460">
        <v>1313.3874708439646</v>
      </c>
      <c r="T320" s="460">
        <v>1202.4896059554876</v>
      </c>
      <c r="U320" s="460">
        <v>1123.8590801752944</v>
      </c>
      <c r="V320" s="460">
        <v>1055.3138646951068</v>
      </c>
      <c r="W320" s="460">
        <v>990.80478095256092</v>
      </c>
      <c r="X320" s="460">
        <v>906.14302524057416</v>
      </c>
      <c r="Y320" s="460">
        <v>824.51238897835572</v>
      </c>
      <c r="Z320" s="460">
        <v>735.83644547306255</v>
      </c>
      <c r="AA320" s="460">
        <v>642.13375404750673</v>
      </c>
      <c r="AB320" s="460">
        <v>556.50344408245246</v>
      </c>
      <c r="AC320" s="460">
        <v>447.721933898185</v>
      </c>
      <c r="AD320" s="460">
        <v>292.65562908951142</v>
      </c>
      <c r="AE320" s="460">
        <v>145.72342504642882</v>
      </c>
      <c r="AF320" s="460">
        <v>114.54120724389411</v>
      </c>
      <c r="AG320" s="460">
        <v>95.433604846914434</v>
      </c>
      <c r="AH320" s="460">
        <v>72.308579335641099</v>
      </c>
      <c r="AI320" s="460">
        <v>36.12923810708449</v>
      </c>
      <c r="AJ320" s="460">
        <v>12.029855959070284</v>
      </c>
      <c r="AK320" s="460">
        <v>5.0080536687636448</v>
      </c>
      <c r="AL320" s="460">
        <v>0</v>
      </c>
    </row>
    <row r="321" spans="1:39">
      <c r="A321" s="256">
        <v>172.5</v>
      </c>
      <c r="B321" s="460">
        <v>1981.9749641634348</v>
      </c>
      <c r="C321" s="460">
        <v>1938.6047511235406</v>
      </c>
      <c r="D321" s="460">
        <v>1894.226932093404</v>
      </c>
      <c r="E321" s="460">
        <v>1854.8929146325258</v>
      </c>
      <c r="F321" s="460">
        <v>1803.4573826984774</v>
      </c>
      <c r="G321" s="460">
        <v>1775.2188876679345</v>
      </c>
      <c r="H321" s="460">
        <v>1816.5682631097154</v>
      </c>
      <c r="I321" s="460">
        <v>1783.2869836248437</v>
      </c>
      <c r="J321" s="460">
        <v>1669.328587979903</v>
      </c>
      <c r="K321" s="460">
        <v>1622.9406415574351</v>
      </c>
      <c r="L321" s="460">
        <v>1595.7135483968173</v>
      </c>
      <c r="M321" s="460">
        <v>1538.235663427984</v>
      </c>
      <c r="N321" s="460">
        <v>1474.7099748438977</v>
      </c>
      <c r="O321" s="460">
        <v>1427.3195688376973</v>
      </c>
      <c r="P321" s="460">
        <v>1401.1042715935748</v>
      </c>
      <c r="Q321" s="460">
        <v>1392.0298593293548</v>
      </c>
      <c r="R321" s="460">
        <v>1372.87296130921</v>
      </c>
      <c r="S321" s="460">
        <v>1317.4203017417269</v>
      </c>
      <c r="T321" s="460">
        <v>1202.4896059554876</v>
      </c>
      <c r="U321" s="460">
        <v>1119.8268904951999</v>
      </c>
      <c r="V321" s="460">
        <v>1051.2819289698355</v>
      </c>
      <c r="W321" s="460">
        <v>987.78101853697399</v>
      </c>
      <c r="X321" s="460">
        <v>905.13519339150332</v>
      </c>
      <c r="Y321" s="460">
        <v>818.46598699481831</v>
      </c>
      <c r="Z321" s="460">
        <v>728.78311960771214</v>
      </c>
      <c r="AA321" s="460">
        <v>634.07391905157954</v>
      </c>
      <c r="AB321" s="460">
        <v>539.37890152609612</v>
      </c>
      <c r="AC321" s="460">
        <v>427.57993702648378</v>
      </c>
      <c r="AD321" s="460">
        <v>278.56224176899144</v>
      </c>
      <c r="AE321" s="460">
        <v>143.71145073160676</v>
      </c>
      <c r="AF321" s="460">
        <v>114.54120724389411</v>
      </c>
      <c r="AG321" s="460">
        <v>97.444763521530547</v>
      </c>
      <c r="AH321" s="460">
        <v>72.308579335641099</v>
      </c>
      <c r="AI321" s="460">
        <v>34.120107905260866</v>
      </c>
      <c r="AJ321" s="460">
        <v>12.029855959070284</v>
      </c>
      <c r="AK321" s="460">
        <v>8.016652840637061</v>
      </c>
      <c r="AL321" s="460">
        <v>0</v>
      </c>
    </row>
    <row r="322" spans="1:39">
      <c r="A322" s="256">
        <v>175</v>
      </c>
      <c r="B322" s="460">
        <v>1981.9749641634348</v>
      </c>
      <c r="C322" s="460">
        <v>1908.3470357224051</v>
      </c>
      <c r="D322" s="460">
        <v>1863.9699222631748</v>
      </c>
      <c r="E322" s="460">
        <v>1823.6280071456438</v>
      </c>
      <c r="F322" s="460">
        <v>1770.1763462862782</v>
      </c>
      <c r="G322" s="460">
        <v>1742.9468718328628</v>
      </c>
      <c r="H322" s="460">
        <v>1785.3040133183388</v>
      </c>
      <c r="I322" s="460">
        <v>1740.9298905498288</v>
      </c>
      <c r="J322" s="460">
        <v>1629.9995923619026</v>
      </c>
      <c r="K322" s="460">
        <v>1587.6463503082571</v>
      </c>
      <c r="L322" s="460">
        <v>1561.4282404181374</v>
      </c>
      <c r="M322" s="460">
        <v>1525.1269697549496</v>
      </c>
      <c r="N322" s="460">
        <v>1471.685009328937</v>
      </c>
      <c r="O322" s="460">
        <v>1423.2864146530021</v>
      </c>
      <c r="P322" s="460">
        <v>1380.9389912984341</v>
      </c>
      <c r="Q322" s="460">
        <v>1349.6833897798092</v>
      </c>
      <c r="R322" s="460">
        <v>1321.4531449723431</v>
      </c>
      <c r="S322" s="460">
        <v>1274.0680237726388</v>
      </c>
      <c r="T322" s="460">
        <v>1203.4977237104949</v>
      </c>
      <c r="U322" s="460">
        <v>1113.7786331869247</v>
      </c>
      <c r="V322" s="460">
        <v>1050.2739474499635</v>
      </c>
      <c r="W322" s="460">
        <v>990.80478095256092</v>
      </c>
      <c r="X322" s="460">
        <v>914.20572024248941</v>
      </c>
      <c r="Y322" s="460">
        <v>814.43507710939741</v>
      </c>
      <c r="Z322" s="460">
        <v>723.74507141792458</v>
      </c>
      <c r="AA322" s="460">
        <v>626.01418640486224</v>
      </c>
      <c r="AB322" s="460">
        <v>527.29131516049324</v>
      </c>
      <c r="AC322" s="460">
        <v>414.48814469174425</v>
      </c>
      <c r="AD322" s="460">
        <v>269.50258105221343</v>
      </c>
      <c r="AE322" s="460">
        <v>140.69354214646376</v>
      </c>
      <c r="AF322" s="460">
        <v>113.53545948863409</v>
      </c>
      <c r="AG322" s="460">
        <v>97.444763521530547</v>
      </c>
      <c r="AH322" s="460">
        <v>73.313876394686872</v>
      </c>
      <c r="AI322" s="460">
        <v>35.124658653290489</v>
      </c>
      <c r="AJ322" s="460">
        <v>12.029855959070284</v>
      </c>
      <c r="AK322" s="460">
        <v>4.0055490228453374</v>
      </c>
      <c r="AL322" s="460">
        <v>0</v>
      </c>
    </row>
    <row r="323" spans="1:39">
      <c r="A323" s="256">
        <v>177.5</v>
      </c>
      <c r="B323" s="460">
        <v>1981.9749641634348</v>
      </c>
      <c r="C323" s="460">
        <v>1922.4672437252057</v>
      </c>
      <c r="D323" s="460">
        <v>1879.0983663391421</v>
      </c>
      <c r="E323" s="460">
        <v>1841.7817597850521</v>
      </c>
      <c r="F323" s="460">
        <v>1786.3125290189562</v>
      </c>
      <c r="G323" s="460">
        <v>1759.0828058157663</v>
      </c>
      <c r="H323" s="460">
        <v>1799.4232847732765</v>
      </c>
      <c r="I323" s="460">
        <v>1744.9638554476699</v>
      </c>
      <c r="J323" s="460">
        <v>1628.9911689455628</v>
      </c>
      <c r="K323" s="460">
        <v>1583.6127666073498</v>
      </c>
      <c r="L323" s="460">
        <v>1552.3528429347011</v>
      </c>
      <c r="M323" s="460">
        <v>1517.0601372255874</v>
      </c>
      <c r="N323" s="460">
        <v>1478.7432718374282</v>
      </c>
      <c r="O323" s="460">
        <v>1431.3527344074739</v>
      </c>
      <c r="P323" s="460">
        <v>1382.9555061606618</v>
      </c>
      <c r="Q323" s="460">
        <v>1330.5270871390355</v>
      </c>
      <c r="R323" s="460">
        <v>1291.2071230566803</v>
      </c>
      <c r="S323" s="460">
        <v>1233.7416455101745</v>
      </c>
      <c r="T323" s="460">
        <v>1182.3274291099117</v>
      </c>
      <c r="U323" s="460">
        <v>1108.7384438202087</v>
      </c>
      <c r="V323" s="460">
        <v>1053.2978949051587</v>
      </c>
      <c r="W323" s="460">
        <v>995.84440545096857</v>
      </c>
      <c r="X323" s="460">
        <v>930.33132274107584</v>
      </c>
      <c r="Y323" s="460">
        <v>833.58207490892198</v>
      </c>
      <c r="Z323" s="460">
        <v>741.88220714112128</v>
      </c>
      <c r="AA323" s="460">
        <v>638.10382383678518</v>
      </c>
      <c r="AB323" s="460">
        <v>543.40815742206803</v>
      </c>
      <c r="AC323" s="460">
        <v>423.55165000090165</v>
      </c>
      <c r="AD323" s="460">
        <v>272.52243464871941</v>
      </c>
      <c r="AE323" s="460">
        <v>140.69354214646376</v>
      </c>
      <c r="AF323" s="460">
        <v>114.54120724389411</v>
      </c>
      <c r="AG323" s="460">
        <v>99.455963666700598</v>
      </c>
      <c r="AH323" s="460">
        <v>71.303296239406109</v>
      </c>
      <c r="AI323" s="460">
        <v>34.120107905260866</v>
      </c>
      <c r="AJ323" s="460">
        <v>12.029855959070284</v>
      </c>
      <c r="AK323" s="460">
        <v>5.0080536687636448</v>
      </c>
      <c r="AL323" s="460">
        <v>0</v>
      </c>
    </row>
    <row r="324" spans="1:39">
      <c r="A324" s="256">
        <v>180</v>
      </c>
      <c r="B324" s="460">
        <v>1981.9749641634348</v>
      </c>
      <c r="C324" s="460">
        <v>1936.5875553367143</v>
      </c>
      <c r="D324" s="460">
        <v>1891.2012092550665</v>
      </c>
      <c r="E324" s="460">
        <v>1854.8929146325258</v>
      </c>
      <c r="F324" s="460">
        <v>1802.448857371257</v>
      </c>
      <c r="G324" s="460">
        <v>1780.2614433587723</v>
      </c>
      <c r="H324" s="460">
        <v>1820.602399209437</v>
      </c>
      <c r="I324" s="460">
        <v>1745.972348128648</v>
      </c>
      <c r="J324" s="460">
        <v>1640.0838607409364</v>
      </c>
      <c r="K324" s="460">
        <v>1599.7471627328159</v>
      </c>
      <c r="L324" s="460">
        <v>1569.4953046517671</v>
      </c>
      <c r="M324" s="460">
        <v>1538.235663427984</v>
      </c>
      <c r="N324" s="460">
        <v>1495.8849063069583</v>
      </c>
      <c r="O324" s="460">
        <v>1449.5021195076226</v>
      </c>
      <c r="P324" s="460">
        <v>1403.1208156390885</v>
      </c>
      <c r="Q324" s="460">
        <v>1337.5846404755096</v>
      </c>
      <c r="R324" s="460">
        <v>1284.1498191833634</v>
      </c>
      <c r="S324" s="460">
        <v>1228.7009399454205</v>
      </c>
      <c r="T324" s="460">
        <v>1193.4165842398838</v>
      </c>
      <c r="U324" s="460">
        <v>1137.9718575303903</v>
      </c>
      <c r="V324" s="460">
        <v>1082.5298304583089</v>
      </c>
      <c r="W324" s="460">
        <v>989.79685912166553</v>
      </c>
      <c r="X324" s="460">
        <v>922.26848628259552</v>
      </c>
      <c r="Y324" s="460">
        <v>831.56658058905714</v>
      </c>
      <c r="Z324" s="460">
        <v>735.83644547306255</v>
      </c>
      <c r="AA324" s="460">
        <v>637.09634525057652</v>
      </c>
      <c r="AB324" s="460">
        <v>555.49610331653514</v>
      </c>
      <c r="AC324" s="460">
        <v>425.56578875210613</v>
      </c>
      <c r="AD324" s="460">
        <v>255.41038418438637</v>
      </c>
      <c r="AE324" s="460">
        <v>130.63432201828778</v>
      </c>
      <c r="AF324" s="460">
        <v>115.54696382165466</v>
      </c>
      <c r="AG324" s="460">
        <v>96.439178946735424</v>
      </c>
      <c r="AH324" s="460">
        <v>68.287532720608553</v>
      </c>
      <c r="AI324" s="460">
        <v>27.089134400918912</v>
      </c>
      <c r="AJ324" s="460">
        <v>10.023052380778998</v>
      </c>
      <c r="AK324" s="460">
        <v>5.0080536687636448</v>
      </c>
      <c r="AL324" s="460">
        <v>0</v>
      </c>
    </row>
    <row r="325" spans="1:39">
      <c r="B325" s="22" t="s">
        <v>553</v>
      </c>
    </row>
    <row r="326" spans="1:39">
      <c r="B326" s="256" t="s">
        <v>524</v>
      </c>
    </row>
    <row r="327" spans="1:39">
      <c r="B327" s="256" t="s">
        <v>0</v>
      </c>
    </row>
    <row r="328" spans="1:39">
      <c r="B328" s="256" t="s">
        <v>315</v>
      </c>
    </row>
    <row r="329" spans="1:39">
      <c r="B329" s="256">
        <v>150</v>
      </c>
    </row>
    <row r="332" spans="1:39">
      <c r="B332" s="256">
        <v>38</v>
      </c>
    </row>
    <row r="333" spans="1:39">
      <c r="B333" s="256">
        <v>22</v>
      </c>
    </row>
    <row r="334" spans="1:39">
      <c r="B334" s="256">
        <v>0</v>
      </c>
      <c r="C334" s="256">
        <v>2.5</v>
      </c>
      <c r="D334" s="256">
        <v>5</v>
      </c>
      <c r="E334" s="256">
        <v>7.5</v>
      </c>
      <c r="F334" s="256">
        <v>10</v>
      </c>
      <c r="G334" s="256">
        <v>12.5</v>
      </c>
      <c r="H334" s="256">
        <v>15</v>
      </c>
      <c r="I334" s="256">
        <v>17.5</v>
      </c>
      <c r="J334" s="256">
        <v>20</v>
      </c>
      <c r="K334" s="256">
        <v>22.5</v>
      </c>
      <c r="L334" s="256">
        <v>25</v>
      </c>
      <c r="M334" s="256">
        <v>27.5</v>
      </c>
      <c r="N334" s="256">
        <v>30</v>
      </c>
      <c r="O334" s="256">
        <v>32.5</v>
      </c>
      <c r="P334" s="256">
        <v>35</v>
      </c>
      <c r="Q334" s="256">
        <v>37.5</v>
      </c>
      <c r="R334" s="256">
        <v>40</v>
      </c>
      <c r="S334" s="256">
        <v>42.5</v>
      </c>
      <c r="T334" s="256">
        <v>45</v>
      </c>
      <c r="U334" s="256">
        <v>47.5</v>
      </c>
      <c r="V334" s="256">
        <v>50</v>
      </c>
      <c r="W334" s="256">
        <v>52.5</v>
      </c>
      <c r="X334" s="256">
        <v>55</v>
      </c>
      <c r="Y334" s="256">
        <v>57.5</v>
      </c>
      <c r="Z334" s="256">
        <v>60</v>
      </c>
      <c r="AA334" s="256">
        <v>62.5</v>
      </c>
      <c r="AB334" s="256">
        <v>65</v>
      </c>
      <c r="AC334" s="256">
        <v>67</v>
      </c>
      <c r="AD334" s="256">
        <v>67.5</v>
      </c>
      <c r="AE334" s="256">
        <v>70</v>
      </c>
      <c r="AF334" s="256">
        <v>72.5</v>
      </c>
      <c r="AG334" s="256">
        <v>75</v>
      </c>
      <c r="AH334" s="256">
        <v>77.5</v>
      </c>
      <c r="AI334" s="256">
        <v>80</v>
      </c>
      <c r="AJ334" s="256">
        <v>82.5</v>
      </c>
      <c r="AK334" s="256">
        <v>85</v>
      </c>
      <c r="AL334" s="256">
        <v>87.5</v>
      </c>
      <c r="AM334" s="256">
        <v>90</v>
      </c>
    </row>
    <row r="335" spans="1:39">
      <c r="A335" s="256">
        <v>0</v>
      </c>
      <c r="B335" s="461">
        <v>2730.497693643114</v>
      </c>
      <c r="C335" s="461">
        <v>2741.5960956598783</v>
      </c>
      <c r="D335" s="461">
        <v>2682.0688328229598</v>
      </c>
      <c r="E335" s="461">
        <v>2624.5606965670422</v>
      </c>
      <c r="F335" s="461">
        <v>2598.3293315363621</v>
      </c>
      <c r="G335" s="461">
        <v>2599.3382253165205</v>
      </c>
      <c r="H335" s="461">
        <v>2635.6586607693816</v>
      </c>
      <c r="I335" s="461">
        <v>2675.0063632358751</v>
      </c>
      <c r="J335" s="461">
        <v>2677.0242097907121</v>
      </c>
      <c r="K335" s="461">
        <v>2675.0063632358751</v>
      </c>
      <c r="L335" s="461">
        <v>2620.5250848336741</v>
      </c>
      <c r="M335" s="461">
        <v>2564.0271768618181</v>
      </c>
      <c r="N335" s="461">
        <v>2509.5482289208503</v>
      </c>
      <c r="O335" s="461">
        <v>2498.4508094739776</v>
      </c>
      <c r="P335" s="461">
        <v>2463.1411671742726</v>
      </c>
      <c r="Q335" s="461">
        <v>2408.6644278867211</v>
      </c>
      <c r="R335" s="461">
        <v>2401.6027178841937</v>
      </c>
      <c r="S335" s="461">
        <v>2316.8638335766491</v>
      </c>
      <c r="T335" s="461">
        <v>2502.4862290413962</v>
      </c>
      <c r="U335" s="461">
        <v>3089.704243455029</v>
      </c>
      <c r="V335" s="461">
        <v>3462.0719645204972</v>
      </c>
      <c r="W335" s="461">
        <v>3273.3599986520858</v>
      </c>
      <c r="X335" s="461">
        <v>3047.3236719326865</v>
      </c>
      <c r="Y335" s="461">
        <v>2914.1314622566638</v>
      </c>
      <c r="Z335" s="461">
        <v>2691.1491781557102</v>
      </c>
      <c r="AA335" s="461">
        <v>2543.8496525794189</v>
      </c>
      <c r="AB335" s="461">
        <v>2599.3382253165205</v>
      </c>
      <c r="AC335" s="461">
        <v>2791.0349746805823</v>
      </c>
      <c r="AD335" s="461">
        <v>2927.248611288916</v>
      </c>
      <c r="AE335" s="461">
        <v>2901.0143722085454</v>
      </c>
      <c r="AF335" s="461">
        <v>2448.0086177070161</v>
      </c>
      <c r="AG335" s="461">
        <v>1961.8026528406551</v>
      </c>
      <c r="AH335" s="461">
        <v>640.11878577395669</v>
      </c>
      <c r="AI335" s="461">
        <v>111.52399075900288</v>
      </c>
      <c r="AJ335" s="461">
        <v>56.225874000831865</v>
      </c>
      <c r="AK335" s="461">
        <v>17.048232921663399</v>
      </c>
      <c r="AL335" s="461">
        <v>6.010760193776199</v>
      </c>
      <c r="AM335" s="461">
        <v>0</v>
      </c>
    </row>
    <row r="336" spans="1:39">
      <c r="A336" s="256">
        <v>5</v>
      </c>
      <c r="B336" s="461">
        <v>2730.497693643114</v>
      </c>
      <c r="C336" s="461">
        <v>2735.5424162568956</v>
      </c>
      <c r="D336" s="461">
        <v>2682.0688328229598</v>
      </c>
      <c r="E336" s="461">
        <v>2622.5428899248755</v>
      </c>
      <c r="F336" s="461">
        <v>2588.2404152839531</v>
      </c>
      <c r="G336" s="461">
        <v>2592.2759770790176</v>
      </c>
      <c r="H336" s="461">
        <v>2632.6319386215937</v>
      </c>
      <c r="I336" s="461">
        <v>2685.0956111932846</v>
      </c>
      <c r="J336" s="461">
        <v>2687.1134653340314</v>
      </c>
      <c r="K336" s="461">
        <v>2667.943912276251</v>
      </c>
      <c r="L336" s="461">
        <v>2622.5428899248755</v>
      </c>
      <c r="M336" s="461">
        <v>2565.0360572503428</v>
      </c>
      <c r="N336" s="461">
        <v>2513.5836663405926</v>
      </c>
      <c r="O336" s="461">
        <v>2510.5570876684474</v>
      </c>
      <c r="P336" s="461">
        <v>2448.0086177070161</v>
      </c>
      <c r="Q336" s="461">
        <v>2398.5762770867805</v>
      </c>
      <c r="R336" s="461">
        <v>2303.7497562979956</v>
      </c>
      <c r="S336" s="461">
        <v>2318.8813905195775</v>
      </c>
      <c r="T336" s="461">
        <v>2476.2561185264826</v>
      </c>
      <c r="U336" s="461">
        <v>2881.8433472544161</v>
      </c>
      <c r="V336" s="461">
        <v>3347.0270464167361</v>
      </c>
      <c r="W336" s="461">
        <v>3089.704243455029</v>
      </c>
      <c r="X336" s="461">
        <v>2861.6634586427695</v>
      </c>
      <c r="Y336" s="461">
        <v>2670.9706746891684</v>
      </c>
      <c r="Z336" s="461">
        <v>2695.1848970234037</v>
      </c>
      <c r="AA336" s="461">
        <v>2526.6988826000875</v>
      </c>
      <c r="AB336" s="461">
        <v>2458.0969736707507</v>
      </c>
      <c r="AC336" s="461">
        <v>2466.1676882311267</v>
      </c>
      <c r="AD336" s="461">
        <v>2534.7698187394208</v>
      </c>
      <c r="AE336" s="461">
        <v>2775.9005303212916</v>
      </c>
      <c r="AF336" s="461">
        <v>2442.9644552893333</v>
      </c>
      <c r="AG336" s="461">
        <v>1988.0266976517553</v>
      </c>
      <c r="AH336" s="461">
        <v>667.32138414895519</v>
      </c>
      <c r="AI336" s="461">
        <v>115.54696382165466</v>
      </c>
      <c r="AJ336" s="461">
        <v>57.230920419256371</v>
      </c>
      <c r="AK336" s="461">
        <v>20.060004479273225</v>
      </c>
      <c r="AL336" s="461">
        <v>6.010760193776199</v>
      </c>
      <c r="AM336" s="461">
        <v>0</v>
      </c>
    </row>
    <row r="337" spans="1:39">
      <c r="A337" s="256">
        <v>15</v>
      </c>
      <c r="B337" s="461">
        <v>2730.497693643114</v>
      </c>
      <c r="C337" s="461">
        <v>2728.4798072037265</v>
      </c>
      <c r="D337" s="461">
        <v>2677.0242097907121</v>
      </c>
      <c r="E337" s="461">
        <v>2617.4983801075382</v>
      </c>
      <c r="F337" s="461">
        <v>2581.1781972739732</v>
      </c>
      <c r="G337" s="461">
        <v>2584.2048597748039</v>
      </c>
      <c r="H337" s="461">
        <v>2605.3915962072888</v>
      </c>
      <c r="I337" s="461">
        <v>2640.7032053967155</v>
      </c>
      <c r="J337" s="461">
        <v>2642.7210259442413</v>
      </c>
      <c r="K337" s="461">
        <v>2619.516182870057</v>
      </c>
      <c r="L337" s="461">
        <v>2572.0982310609988</v>
      </c>
      <c r="M337" s="461">
        <v>2525.6900173918793</v>
      </c>
      <c r="N337" s="461">
        <v>2496.4331021313724</v>
      </c>
      <c r="O337" s="461">
        <v>2482.3091964232399</v>
      </c>
      <c r="P337" s="461">
        <v>2585.2137480622528</v>
      </c>
      <c r="Q337" s="461">
        <v>2405.637978206652</v>
      </c>
      <c r="R337" s="461">
        <v>2335.0219090664305</v>
      </c>
      <c r="S337" s="461">
        <v>2289.6269872591311</v>
      </c>
      <c r="T337" s="461">
        <v>2204.892219642185</v>
      </c>
      <c r="U337" s="461">
        <v>2146.3867714572339</v>
      </c>
      <c r="V337" s="461">
        <v>2218.0057239948283</v>
      </c>
      <c r="W337" s="461">
        <v>2266.4254844400321</v>
      </c>
      <c r="X337" s="461">
        <v>2235.1542695622238</v>
      </c>
      <c r="Y337" s="461">
        <v>2275.5043052446545</v>
      </c>
      <c r="Z337" s="461">
        <v>2770.8557338308706</v>
      </c>
      <c r="AA337" s="461">
        <v>2910.0954282549064</v>
      </c>
      <c r="AB337" s="461">
        <v>2381.4265181011756</v>
      </c>
      <c r="AC337" s="461">
        <v>2190.7700713335016</v>
      </c>
      <c r="AD337" s="461">
        <v>2152.4389860530005</v>
      </c>
      <c r="AE337" s="461">
        <v>2287.6094559165385</v>
      </c>
      <c r="AF337" s="461">
        <v>2648.7744968170055</v>
      </c>
      <c r="AG337" s="461">
        <v>1912.3813702493455</v>
      </c>
      <c r="AH337" s="461">
        <v>616.94711115541907</v>
      </c>
      <c r="AI337" s="461">
        <v>126.61084744487482</v>
      </c>
      <c r="AJ337" s="461">
        <v>62.256411089425562</v>
      </c>
      <c r="AK337" s="461">
        <v>22.068108142325048</v>
      </c>
      <c r="AL337" s="461">
        <v>6.010760193776199</v>
      </c>
      <c r="AM337" s="461">
        <v>0</v>
      </c>
    </row>
    <row r="338" spans="1:39">
      <c r="A338" s="256">
        <v>25</v>
      </c>
      <c r="B338" s="461">
        <v>2730.497693643114</v>
      </c>
      <c r="C338" s="461">
        <v>2728.4798072037265</v>
      </c>
      <c r="D338" s="461">
        <v>2689.1313209885525</v>
      </c>
      <c r="E338" s="461">
        <v>2622.5428899248755</v>
      </c>
      <c r="F338" s="461">
        <v>2580.1693105613749</v>
      </c>
      <c r="G338" s="461">
        <v>2573.1071146165109</v>
      </c>
      <c r="H338" s="461">
        <v>2587.2315258169774</v>
      </c>
      <c r="I338" s="461">
        <v>2619.516182870057</v>
      </c>
      <c r="J338" s="461">
        <v>2622.5428899248755</v>
      </c>
      <c r="K338" s="461">
        <v>2576.1337676534854</v>
      </c>
      <c r="L338" s="461">
        <v>2504.5039412635933</v>
      </c>
      <c r="M338" s="461">
        <v>2460.1146498324629</v>
      </c>
      <c r="N338" s="461">
        <v>2459.1058115448759</v>
      </c>
      <c r="O338" s="461">
        <v>2405.637978206652</v>
      </c>
      <c r="P338" s="461">
        <v>2376.3824947816124</v>
      </c>
      <c r="Q338" s="461">
        <v>2375.3736914004407</v>
      </c>
      <c r="R338" s="461">
        <v>2359.2328956338811</v>
      </c>
      <c r="S338" s="461">
        <v>2273.4867863779655</v>
      </c>
      <c r="T338" s="461">
        <v>2138.3171785243935</v>
      </c>
      <c r="U338" s="461">
        <v>2025.346125392472</v>
      </c>
      <c r="V338" s="461">
        <v>2099.9870295257483</v>
      </c>
      <c r="W338" s="461">
        <v>2437.9203032762739</v>
      </c>
      <c r="X338" s="461">
        <v>2529.7254806385945</v>
      </c>
      <c r="Y338" s="461">
        <v>3012.0069784481589</v>
      </c>
      <c r="Z338" s="461">
        <v>2625.5696004693659</v>
      </c>
      <c r="AA338" s="461">
        <v>2027.3634114420508</v>
      </c>
      <c r="AB338" s="461">
        <v>1896.2440833351525</v>
      </c>
      <c r="AC338" s="461">
        <v>2387.4793601709548</v>
      </c>
      <c r="AD338" s="461">
        <v>2591.2670860414801</v>
      </c>
      <c r="AE338" s="461">
        <v>3492.3475830153916</v>
      </c>
      <c r="AF338" s="461">
        <v>3306.6613378743223</v>
      </c>
      <c r="AG338" s="461">
        <v>1700.5907587595589</v>
      </c>
      <c r="AH338" s="461">
        <v>414.48814469174425</v>
      </c>
      <c r="AI338" s="461">
        <v>133.65200941145397</v>
      </c>
      <c r="AJ338" s="461">
        <v>66.277097278608665</v>
      </c>
      <c r="AK338" s="461">
        <v>25.080601549217004</v>
      </c>
      <c r="AL338" s="461">
        <v>6.010760193776199</v>
      </c>
      <c r="AM338" s="461">
        <v>0</v>
      </c>
    </row>
    <row r="339" spans="1:39">
      <c r="A339" s="256">
        <v>35</v>
      </c>
      <c r="B339" s="461">
        <v>2730.497693643114</v>
      </c>
      <c r="C339" s="461">
        <v>2732.5155815722624</v>
      </c>
      <c r="D339" s="461">
        <v>2701.2384866414727</v>
      </c>
      <c r="E339" s="461">
        <v>2637.6764774638991</v>
      </c>
      <c r="F339" s="461">
        <v>2592.2759770790176</v>
      </c>
      <c r="G339" s="461">
        <v>2588.2404152839531</v>
      </c>
      <c r="H339" s="461">
        <v>2596.3115451502367</v>
      </c>
      <c r="I339" s="461">
        <v>2594.29376033072</v>
      </c>
      <c r="J339" s="461">
        <v>2591.2670860414801</v>
      </c>
      <c r="K339" s="461">
        <v>2574.1159985672007</v>
      </c>
      <c r="L339" s="461">
        <v>2524.6811525862477</v>
      </c>
      <c r="M339" s="461">
        <v>2488.3622890656547</v>
      </c>
      <c r="N339" s="461">
        <v>2465.1588474663408</v>
      </c>
      <c r="O339" s="461">
        <v>2417.7437997012785</v>
      </c>
      <c r="P339" s="461">
        <v>2393.5322175708875</v>
      </c>
      <c r="Q339" s="461">
        <v>2363.2680842626301</v>
      </c>
      <c r="R339" s="461">
        <v>2370.3296809182584</v>
      </c>
      <c r="S339" s="461">
        <v>2296.6883609339457</v>
      </c>
      <c r="T339" s="461">
        <v>2261.3817107935979</v>
      </c>
      <c r="U339" s="461">
        <v>2394.5410286252559</v>
      </c>
      <c r="V339" s="461">
        <v>3014.0250641203465</v>
      </c>
      <c r="W339" s="461">
        <v>3539.7799116493329</v>
      </c>
      <c r="X339" s="461">
        <v>3149.2398349873142</v>
      </c>
      <c r="Y339" s="461">
        <v>2842.492696124335</v>
      </c>
      <c r="Z339" s="461">
        <v>3087.6861077692765</v>
      </c>
      <c r="AA339" s="461">
        <v>2994.8533048643008</v>
      </c>
      <c r="AB339" s="461">
        <v>2809.1964160939297</v>
      </c>
      <c r="AC339" s="461">
        <v>3075.577321357689</v>
      </c>
      <c r="AD339" s="461">
        <v>3184.5580915147661</v>
      </c>
      <c r="AE339" s="461">
        <v>3869.8049461585542</v>
      </c>
      <c r="AF339" s="461">
        <v>3718.4136727441432</v>
      </c>
      <c r="AG339" s="461">
        <v>2768.8378178029607</v>
      </c>
      <c r="AH339" s="461">
        <v>910.1743638225912</v>
      </c>
      <c r="AI339" s="461">
        <v>143.71145073160676</v>
      </c>
      <c r="AJ339" s="461">
        <v>71.303296239406109</v>
      </c>
      <c r="AK339" s="461">
        <v>24.076394620737908</v>
      </c>
      <c r="AL339" s="461">
        <v>6.010760193776199</v>
      </c>
      <c r="AM339" s="461">
        <v>0</v>
      </c>
    </row>
    <row r="340" spans="1:39">
      <c r="A340" s="256">
        <v>45</v>
      </c>
      <c r="B340" s="461">
        <v>2730.497693643114</v>
      </c>
      <c r="C340" s="461">
        <v>2733.5245260951551</v>
      </c>
      <c r="D340" s="461">
        <v>2709.3099605425277</v>
      </c>
      <c r="E340" s="461">
        <v>2657.8547290302031</v>
      </c>
      <c r="F340" s="461">
        <v>2606.400492722641</v>
      </c>
      <c r="G340" s="461">
        <v>2592.2759770790176</v>
      </c>
      <c r="H340" s="461">
        <v>2588.2404152839531</v>
      </c>
      <c r="I340" s="461">
        <v>2603.3738043476001</v>
      </c>
      <c r="J340" s="461">
        <v>2589.2493051437946</v>
      </c>
      <c r="K340" s="461">
        <v>2608.4182869236092</v>
      </c>
      <c r="L340" s="461">
        <v>2579.1604242428725</v>
      </c>
      <c r="M340" s="461">
        <v>2506.5216551096996</v>
      </c>
      <c r="N340" s="461">
        <v>2469.1942129984704</v>
      </c>
      <c r="O340" s="461">
        <v>2438.9291328454833</v>
      </c>
      <c r="P340" s="461">
        <v>2438.9291328454833</v>
      </c>
      <c r="Q340" s="461">
        <v>2472.2207414717668</v>
      </c>
      <c r="R340" s="461">
        <v>2375.3736914004407</v>
      </c>
      <c r="S340" s="461">
        <v>2384.4529372173706</v>
      </c>
      <c r="T340" s="461">
        <v>2507.5305126413173</v>
      </c>
      <c r="U340" s="461">
        <v>2762.784078538577</v>
      </c>
      <c r="V340" s="461">
        <v>3669.969753976713</v>
      </c>
      <c r="W340" s="461">
        <v>4360.3522088985019</v>
      </c>
      <c r="X340" s="461">
        <v>5174.0126057264933</v>
      </c>
      <c r="Y340" s="461">
        <v>5083.1504843387165</v>
      </c>
      <c r="Z340" s="461">
        <v>5442.56986819536</v>
      </c>
      <c r="AA340" s="461">
        <v>4760.0985112790813</v>
      </c>
      <c r="AB340" s="461">
        <v>4179.6706294712667</v>
      </c>
      <c r="AC340" s="461">
        <v>3925.3165747767525</v>
      </c>
      <c r="AD340" s="461">
        <v>3871.8235369663826</v>
      </c>
      <c r="AE340" s="461">
        <v>4482.4931759218844</v>
      </c>
      <c r="AF340" s="461">
        <v>5229.540244242583</v>
      </c>
      <c r="AG340" s="461">
        <v>4951.9080701669664</v>
      </c>
      <c r="AH340" s="461">
        <v>1617.8985526110023</v>
      </c>
      <c r="AI340" s="461">
        <v>237.29299343863059</v>
      </c>
      <c r="AJ340" s="461">
        <v>82.362148335243674</v>
      </c>
      <c r="AK340" s="461">
        <v>32.111095952304076</v>
      </c>
      <c r="AL340" s="461">
        <v>6.010760193776199</v>
      </c>
      <c r="AM340" s="461">
        <v>0</v>
      </c>
    </row>
    <row r="341" spans="1:39">
      <c r="A341" s="256">
        <v>46</v>
      </c>
      <c r="B341" s="461">
        <v>2730.497693643114</v>
      </c>
      <c r="C341" s="461">
        <v>2723.4350976302153</v>
      </c>
      <c r="D341" s="461">
        <v>2707.2920898123798</v>
      </c>
      <c r="E341" s="461">
        <v>2648.7744968170055</v>
      </c>
      <c r="F341" s="461">
        <v>2598.3293315363621</v>
      </c>
      <c r="G341" s="461">
        <v>2576.1337676534854</v>
      </c>
      <c r="H341" s="461">
        <v>2578.1515383186229</v>
      </c>
      <c r="I341" s="461">
        <v>2593.2848685088161</v>
      </c>
      <c r="J341" s="461">
        <v>2613.4627792455449</v>
      </c>
      <c r="K341" s="461">
        <v>2606.400492722641</v>
      </c>
      <c r="L341" s="461">
        <v>2562.0094172746362</v>
      </c>
      <c r="M341" s="461">
        <v>2500.4685184444229</v>
      </c>
      <c r="N341" s="461">
        <v>2465.1588474663408</v>
      </c>
      <c r="O341" s="461">
        <v>2457.0881362102509</v>
      </c>
      <c r="P341" s="461">
        <v>2482.3091964232399</v>
      </c>
      <c r="Q341" s="461">
        <v>2458.0969736707507</v>
      </c>
      <c r="R341" s="461">
        <v>2440.9467932343514</v>
      </c>
      <c r="S341" s="461">
        <v>2419.7614425124839</v>
      </c>
      <c r="T341" s="461">
        <v>2549.9028931335961</v>
      </c>
      <c r="U341" s="461">
        <v>2833.4118536448932</v>
      </c>
      <c r="V341" s="461">
        <v>3730.5247512758001</v>
      </c>
      <c r="W341" s="461">
        <v>4476.4365199406884</v>
      </c>
      <c r="X341" s="461">
        <v>5235.5978405536252</v>
      </c>
      <c r="Y341" s="461">
        <v>5238.6266413352523</v>
      </c>
      <c r="Z341" s="461">
        <v>5573.8245162247067</v>
      </c>
      <c r="AA341" s="461">
        <v>4566.2777509819844</v>
      </c>
      <c r="AB341" s="461">
        <v>4112.0432006955207</v>
      </c>
      <c r="AC341" s="461">
        <v>3748.6914426823082</v>
      </c>
      <c r="AD341" s="461">
        <v>3675.01596585265</v>
      </c>
      <c r="AE341" s="461">
        <v>4509.7482288500623</v>
      </c>
      <c r="AF341" s="461">
        <v>5328.4818559580326</v>
      </c>
      <c r="AG341" s="461">
        <v>4613.7227113325334</v>
      </c>
      <c r="AH341" s="461">
        <v>1170.2302875026519</v>
      </c>
      <c r="AI341" s="461">
        <v>197.0372454153181</v>
      </c>
      <c r="AJ341" s="461">
        <v>67.282307497705418</v>
      </c>
      <c r="AK341" s="461">
        <v>27.089134400918912</v>
      </c>
      <c r="AL341" s="461">
        <v>6.010760193776199</v>
      </c>
      <c r="AM341" s="461">
        <v>0</v>
      </c>
    </row>
    <row r="342" spans="1:39">
      <c r="A342" s="256">
        <v>55</v>
      </c>
      <c r="B342" s="461">
        <v>2730.497693643114</v>
      </c>
      <c r="C342" s="461">
        <v>2736.5513618954656</v>
      </c>
      <c r="D342" s="461">
        <v>2721.4172164136776</v>
      </c>
      <c r="E342" s="461">
        <v>2679.0420578650142</v>
      </c>
      <c r="F342" s="461">
        <v>2617.4983801075382</v>
      </c>
      <c r="G342" s="461">
        <v>2586.2226367430271</v>
      </c>
      <c r="H342" s="461">
        <v>2580.1693105613749</v>
      </c>
      <c r="I342" s="461">
        <v>2574.1159985672007</v>
      </c>
      <c r="J342" s="461">
        <v>2639.6942957005026</v>
      </c>
      <c r="K342" s="461">
        <v>2592.2759770790176</v>
      </c>
      <c r="L342" s="461">
        <v>2522.6634241833708</v>
      </c>
      <c r="M342" s="461">
        <v>2493.4065441725379</v>
      </c>
      <c r="N342" s="461">
        <v>2467.1765294081893</v>
      </c>
      <c r="O342" s="461">
        <v>2519.6368346024183</v>
      </c>
      <c r="P342" s="461">
        <v>2566.0449380352884</v>
      </c>
      <c r="Q342" s="461">
        <v>2748.6587385055973</v>
      </c>
      <c r="R342" s="461">
        <v>2820.2951325274998</v>
      </c>
      <c r="S342" s="461">
        <v>2623.5517930521637</v>
      </c>
      <c r="T342" s="461">
        <v>2397.5674643351472</v>
      </c>
      <c r="U342" s="461">
        <v>2652.8101517456475</v>
      </c>
      <c r="V342" s="461">
        <v>3319.7801394442827</v>
      </c>
      <c r="W342" s="461">
        <v>3687.1269025790689</v>
      </c>
      <c r="X342" s="461">
        <v>4363.3804564065149</v>
      </c>
      <c r="Y342" s="461">
        <v>4968.0607969965786</v>
      </c>
      <c r="Z342" s="461">
        <v>4134.2491004484245</v>
      </c>
      <c r="AA342" s="461">
        <v>3515.5590682194074</v>
      </c>
      <c r="AB342" s="461">
        <v>2937.3387659004638</v>
      </c>
      <c r="AC342" s="461">
        <v>2411.6908813656842</v>
      </c>
      <c r="AD342" s="461">
        <v>2357.215303904326</v>
      </c>
      <c r="AE342" s="461">
        <v>3358.1277017764833</v>
      </c>
      <c r="AF342" s="461">
        <v>4348.2392398910824</v>
      </c>
      <c r="AG342" s="461">
        <v>3751.7192331456886</v>
      </c>
      <c r="AH342" s="461">
        <v>1053.2978949051587</v>
      </c>
      <c r="AI342" s="461">
        <v>215.15140531108909</v>
      </c>
      <c r="AJ342" s="461">
        <v>76.329849463361882</v>
      </c>
      <c r="AK342" s="461">
        <v>28.093457349309364</v>
      </c>
      <c r="AL342" s="461">
        <v>4.0055490228453374</v>
      </c>
      <c r="AM342" s="461">
        <v>0</v>
      </c>
    </row>
    <row r="343" spans="1:39">
      <c r="A343" s="256">
        <v>65</v>
      </c>
      <c r="B343" s="461">
        <v>2730.497693643114</v>
      </c>
      <c r="C343" s="461">
        <v>2735.5424162568956</v>
      </c>
      <c r="D343" s="461">
        <v>2730.497693643114</v>
      </c>
      <c r="E343" s="461">
        <v>2685.0956111932846</v>
      </c>
      <c r="F343" s="461">
        <v>2627.5874094357528</v>
      </c>
      <c r="G343" s="461">
        <v>2575.1248829129099</v>
      </c>
      <c r="H343" s="461">
        <v>2563.0182968698623</v>
      </c>
      <c r="I343" s="461">
        <v>2599.3382253165205</v>
      </c>
      <c r="J343" s="461">
        <v>2588.2404152839531</v>
      </c>
      <c r="K343" s="461">
        <v>2511.5659468210442</v>
      </c>
      <c r="L343" s="461">
        <v>2484.3268923340765</v>
      </c>
      <c r="M343" s="461">
        <v>2463.1411671742726</v>
      </c>
      <c r="N343" s="461">
        <v>2496.4331021313724</v>
      </c>
      <c r="O343" s="461">
        <v>2599.3382253165205</v>
      </c>
      <c r="P343" s="461">
        <v>2942.3838561986263</v>
      </c>
      <c r="Q343" s="461">
        <v>3152.2670986761445</v>
      </c>
      <c r="R343" s="461">
        <v>3000.9075314208349</v>
      </c>
      <c r="S343" s="461">
        <v>2476.2561185264826</v>
      </c>
      <c r="T343" s="461">
        <v>2862.6724497053051</v>
      </c>
      <c r="U343" s="461">
        <v>3079.6135782123956</v>
      </c>
      <c r="V343" s="461">
        <v>3328.8624170359321</v>
      </c>
      <c r="W343" s="461">
        <v>3644.7387987620305</v>
      </c>
      <c r="X343" s="461">
        <v>4623.8174468029938</v>
      </c>
      <c r="Y343" s="461">
        <v>4395.6818935067322</v>
      </c>
      <c r="Z343" s="461">
        <v>3167.403460629504</v>
      </c>
      <c r="AA343" s="461">
        <v>3089.704243455029</v>
      </c>
      <c r="AB343" s="461">
        <v>2161.5173398079901</v>
      </c>
      <c r="AC343" s="461">
        <v>1699.5822926190442</v>
      </c>
      <c r="AD343" s="461">
        <v>1713.7008728243975</v>
      </c>
      <c r="AE343" s="461">
        <v>2299.7146705808782</v>
      </c>
      <c r="AF343" s="461">
        <v>3114.9310503631027</v>
      </c>
      <c r="AG343" s="461">
        <v>2398.5762770867805</v>
      </c>
      <c r="AH343" s="461">
        <v>849.7062037512211</v>
      </c>
      <c r="AI343" s="461">
        <v>255.41038418438637</v>
      </c>
      <c r="AJ343" s="461">
        <v>73.313876394686872</v>
      </c>
      <c r="AK343" s="461">
        <v>29.097816174642574</v>
      </c>
      <c r="AL343" s="461">
        <v>5.0080536687636448</v>
      </c>
      <c r="AM343" s="461">
        <v>0</v>
      </c>
    </row>
    <row r="344" spans="1:39">
      <c r="A344" s="256">
        <v>75</v>
      </c>
      <c r="B344" s="461">
        <v>2730.497693643114</v>
      </c>
      <c r="C344" s="461">
        <v>2731.5066374215357</v>
      </c>
      <c r="D344" s="461">
        <v>2740.5871481645768</v>
      </c>
      <c r="E344" s="461">
        <v>2701.2384866414727</v>
      </c>
      <c r="F344" s="461">
        <v>2638.6853863895117</v>
      </c>
      <c r="G344" s="461">
        <v>2579.1604242428725</v>
      </c>
      <c r="H344" s="461">
        <v>2574.1159985672007</v>
      </c>
      <c r="I344" s="461">
        <v>2597.3204381475512</v>
      </c>
      <c r="J344" s="461">
        <v>2543.8496525794189</v>
      </c>
      <c r="K344" s="461">
        <v>2500.4685184444229</v>
      </c>
      <c r="L344" s="461">
        <v>2462.132327647329</v>
      </c>
      <c r="M344" s="461">
        <v>2454.061626312217</v>
      </c>
      <c r="N344" s="461">
        <v>2513.5836663405926</v>
      </c>
      <c r="O344" s="461">
        <v>2852.5825550881477</v>
      </c>
      <c r="P344" s="461">
        <v>3197.6764009788731</v>
      </c>
      <c r="Q344" s="461">
        <v>3396.4757015890978</v>
      </c>
      <c r="R344" s="461">
        <v>2625.5696004693659</v>
      </c>
      <c r="S344" s="461">
        <v>2994.8533048643008</v>
      </c>
      <c r="T344" s="461">
        <v>3191.621789916775</v>
      </c>
      <c r="U344" s="461">
        <v>3463.0811475551609</v>
      </c>
      <c r="V344" s="461">
        <v>3315.743579589458</v>
      </c>
      <c r="W344" s="461">
        <v>3719.4229277850909</v>
      </c>
      <c r="X344" s="461">
        <v>3765.8489542199927</v>
      </c>
      <c r="Y344" s="461">
        <v>3644.7387987620305</v>
      </c>
      <c r="Z344" s="461">
        <v>3264.277873822874</v>
      </c>
      <c r="AA344" s="461">
        <v>3266.2961216058384</v>
      </c>
      <c r="AB344" s="461">
        <v>2310.8111732849338</v>
      </c>
      <c r="AC344" s="461">
        <v>1725.8026055254718</v>
      </c>
      <c r="AD344" s="461">
        <v>1687.4807456618453</v>
      </c>
      <c r="AE344" s="461">
        <v>1713.7008728243975</v>
      </c>
      <c r="AF344" s="461">
        <v>1456.5602751816705</v>
      </c>
      <c r="AG344" s="461">
        <v>1616.8901367038713</v>
      </c>
      <c r="AH344" s="461">
        <v>866.83842546287576</v>
      </c>
      <c r="AI344" s="461">
        <v>258.43007668638376</v>
      </c>
      <c r="AJ344" s="461">
        <v>77.335200513321496</v>
      </c>
      <c r="AK344" s="461">
        <v>29.097816174642574</v>
      </c>
      <c r="AL344" s="461">
        <v>6.010760193776199</v>
      </c>
      <c r="AM344" s="461">
        <v>0</v>
      </c>
    </row>
    <row r="345" spans="1:39">
      <c r="A345" s="256">
        <v>85</v>
      </c>
      <c r="B345" s="461">
        <v>2730.497693643114</v>
      </c>
      <c r="C345" s="461">
        <v>2728.4798072037265</v>
      </c>
      <c r="D345" s="461">
        <v>2729.4887502371312</v>
      </c>
      <c r="E345" s="461">
        <v>2699.2206219280793</v>
      </c>
      <c r="F345" s="461">
        <v>2645.7477596510598</v>
      </c>
      <c r="G345" s="461">
        <v>2599.3382253165205</v>
      </c>
      <c r="H345" s="461">
        <v>2593.2848685088161</v>
      </c>
      <c r="I345" s="461">
        <v>2579.1604242428725</v>
      </c>
      <c r="J345" s="461">
        <v>2544.8585250067572</v>
      </c>
      <c r="K345" s="461">
        <v>2505.512797983738</v>
      </c>
      <c r="L345" s="461">
        <v>2470.2030554113535</v>
      </c>
      <c r="M345" s="461">
        <v>2482.3091964232399</v>
      </c>
      <c r="N345" s="461">
        <v>2641.7121154780116</v>
      </c>
      <c r="O345" s="461">
        <v>3025.1245594225188</v>
      </c>
      <c r="P345" s="461">
        <v>3282.4421486551114</v>
      </c>
      <c r="Q345" s="461">
        <v>3116.9492037548621</v>
      </c>
      <c r="R345" s="461">
        <v>2652.8101517456475</v>
      </c>
      <c r="S345" s="461">
        <v>3151.2580104570297</v>
      </c>
      <c r="T345" s="461">
        <v>3268.314370634625</v>
      </c>
      <c r="U345" s="461">
        <v>3500.4211256580302</v>
      </c>
      <c r="V345" s="461">
        <v>3489.3200093291557</v>
      </c>
      <c r="W345" s="461">
        <v>3289.5060604614969</v>
      </c>
      <c r="X345" s="461">
        <v>3825.3962154916471</v>
      </c>
      <c r="Y345" s="461">
        <v>2856.6185086636519</v>
      </c>
      <c r="Z345" s="461">
        <v>3469.13625192982</v>
      </c>
      <c r="AA345" s="461">
        <v>2933.3026998939999</v>
      </c>
      <c r="AB345" s="461">
        <v>1944.656351056595</v>
      </c>
      <c r="AC345" s="461">
        <v>1786.3125290189562</v>
      </c>
      <c r="AD345" s="461">
        <v>1777.2359082294392</v>
      </c>
      <c r="AE345" s="461">
        <v>1617.8985526110023</v>
      </c>
      <c r="AF345" s="461">
        <v>1513.0267370160941</v>
      </c>
      <c r="AG345" s="461">
        <v>1404.1290887478256</v>
      </c>
      <c r="AH345" s="461">
        <v>842.65185942550795</v>
      </c>
      <c r="AI345" s="461">
        <v>431.60826196609258</v>
      </c>
      <c r="AJ345" s="461">
        <v>69.292772726876819</v>
      </c>
      <c r="AK345" s="461">
        <v>31.106636592896205</v>
      </c>
      <c r="AL345" s="461">
        <v>6.010760193776199</v>
      </c>
      <c r="AM345" s="461">
        <v>0</v>
      </c>
    </row>
    <row r="346" spans="1:39">
      <c r="A346" s="256">
        <v>90</v>
      </c>
      <c r="B346" s="461">
        <v>2730.497693643114</v>
      </c>
      <c r="C346" s="461">
        <v>2724.4440387986579</v>
      </c>
      <c r="D346" s="461">
        <v>2723.4350976302153</v>
      </c>
      <c r="E346" s="461">
        <v>2696.1938276839564</v>
      </c>
      <c r="F346" s="461">
        <v>2646.7566716555557</v>
      </c>
      <c r="G346" s="461">
        <v>2615.4805788989688</v>
      </c>
      <c r="H346" s="461">
        <v>2603.3738043476001</v>
      </c>
      <c r="I346" s="461">
        <v>2581.1781972739732</v>
      </c>
      <c r="J346" s="461">
        <v>2547.8851446854642</v>
      </c>
      <c r="K346" s="461">
        <v>2510.5570876684474</v>
      </c>
      <c r="L346" s="461">
        <v>2481.3003490821429</v>
      </c>
      <c r="M346" s="461">
        <v>2488.3622890656547</v>
      </c>
      <c r="N346" s="461">
        <v>2661.8903977455225</v>
      </c>
      <c r="O346" s="461">
        <v>3061.4504640840692</v>
      </c>
      <c r="P346" s="461">
        <v>3311.7070246437925</v>
      </c>
      <c r="Q346" s="461">
        <v>3028.151701572182</v>
      </c>
      <c r="R346" s="461">
        <v>2715.3635817368627</v>
      </c>
      <c r="S346" s="461">
        <v>3164.3761824468479</v>
      </c>
      <c r="T346" s="461">
        <v>3299.5973893215578</v>
      </c>
      <c r="U346" s="461">
        <v>3418.6773731796743</v>
      </c>
      <c r="V346" s="461">
        <v>3497.3935449847354</v>
      </c>
      <c r="W346" s="461">
        <v>3482.2556809374919</v>
      </c>
      <c r="X346" s="461">
        <v>3461.0627817797167</v>
      </c>
      <c r="Y346" s="461">
        <v>2843.5016804127231</v>
      </c>
      <c r="Z346" s="461">
        <v>3614.4618829360575</v>
      </c>
      <c r="AA346" s="461">
        <v>2985.7719879621604</v>
      </c>
      <c r="AB346" s="461">
        <v>2140.3345739099573</v>
      </c>
      <c r="AC346" s="461">
        <v>1945.6649528760877</v>
      </c>
      <c r="AD346" s="461">
        <v>1903.3041295474241</v>
      </c>
      <c r="AE346" s="461">
        <v>1298.2644654647133</v>
      </c>
      <c r="AF346" s="461">
        <v>1012.9793185616809</v>
      </c>
      <c r="AG346" s="461">
        <v>1027.0906411206226</v>
      </c>
      <c r="AH346" s="461">
        <v>681.426874236142</v>
      </c>
      <c r="AI346" s="461">
        <v>329.90562278367804</v>
      </c>
      <c r="AJ346" s="461">
        <v>78.340564620239888</v>
      </c>
      <c r="AK346" s="461">
        <v>32.111095952304076</v>
      </c>
      <c r="AL346" s="461">
        <v>6.010760193776199</v>
      </c>
      <c r="AM346" s="461">
        <v>0</v>
      </c>
    </row>
    <row r="347" spans="1:39">
      <c r="A347" s="256">
        <v>95</v>
      </c>
      <c r="B347" s="461">
        <v>2730.497693643114</v>
      </c>
      <c r="C347" s="461">
        <v>2721.4172164136776</v>
      </c>
      <c r="D347" s="461">
        <v>2721.4172164136776</v>
      </c>
      <c r="E347" s="461">
        <v>2700.2295540964728</v>
      </c>
      <c r="F347" s="461">
        <v>2653.8190664364888</v>
      </c>
      <c r="G347" s="461">
        <v>2631.6230320113164</v>
      </c>
      <c r="H347" s="461">
        <v>2616.4894793089347</v>
      </c>
      <c r="I347" s="461">
        <v>2589.2493051437946</v>
      </c>
      <c r="J347" s="461">
        <v>2554.947271229551</v>
      </c>
      <c r="K347" s="461">
        <v>2520.6456973927384</v>
      </c>
      <c r="L347" s="461">
        <v>2491.3888409052847</v>
      </c>
      <c r="M347" s="461">
        <v>2497.4419555991135</v>
      </c>
      <c r="N347" s="461">
        <v>2655.8368969675639</v>
      </c>
      <c r="O347" s="461">
        <v>3012.0069784481589</v>
      </c>
      <c r="P347" s="461">
        <v>3260.2413819975268</v>
      </c>
      <c r="Q347" s="461">
        <v>2985.7719879621604</v>
      </c>
      <c r="R347" s="461">
        <v>2656.8458128075108</v>
      </c>
      <c r="S347" s="461">
        <v>3104.8403030149302</v>
      </c>
      <c r="T347" s="461">
        <v>3176.4853125092473</v>
      </c>
      <c r="U347" s="461">
        <v>3281.4330196360124</v>
      </c>
      <c r="V347" s="461">
        <v>3424.7323995605939</v>
      </c>
      <c r="W347" s="461">
        <v>3366.2009287061996</v>
      </c>
      <c r="X347" s="461">
        <v>2946.4199346599812</v>
      </c>
      <c r="Y347" s="461">
        <v>2998.8894545449957</v>
      </c>
      <c r="Z347" s="461">
        <v>3658.8681122623229</v>
      </c>
      <c r="AA347" s="461">
        <v>2806.1695010255689</v>
      </c>
      <c r="AB347" s="461">
        <v>2622.5428899248755</v>
      </c>
      <c r="AC347" s="461">
        <v>1879.0983663391421</v>
      </c>
      <c r="AD347" s="461">
        <v>1776.2273976626655</v>
      </c>
      <c r="AE347" s="461">
        <v>906.14302524057416</v>
      </c>
      <c r="AF347" s="461">
        <v>626.01418640486224</v>
      </c>
      <c r="AG347" s="461">
        <v>724.7526782608445</v>
      </c>
      <c r="AH347" s="461">
        <v>496.0663476570511</v>
      </c>
      <c r="AI347" s="461">
        <v>190.99955462404839</v>
      </c>
      <c r="AJ347" s="461">
        <v>65.271902290436884</v>
      </c>
      <c r="AK347" s="461">
        <v>29.097816174642574</v>
      </c>
      <c r="AL347" s="461">
        <v>7.0136346326260179</v>
      </c>
      <c r="AM347" s="461">
        <v>0</v>
      </c>
    </row>
    <row r="348" spans="1:39">
      <c r="A348" s="256">
        <v>105</v>
      </c>
      <c r="B348" s="461">
        <v>2730.497693643114</v>
      </c>
      <c r="C348" s="461">
        <v>2715.3635817368627</v>
      </c>
      <c r="D348" s="461">
        <v>2715.3635817368627</v>
      </c>
      <c r="E348" s="461">
        <v>2697.2027587216817</v>
      </c>
      <c r="F348" s="461">
        <v>2659.8725626232413</v>
      </c>
      <c r="G348" s="461">
        <v>2632.6319386215937</v>
      </c>
      <c r="H348" s="461">
        <v>2620.5250848336741</v>
      </c>
      <c r="I348" s="461">
        <v>2584.2048597748039</v>
      </c>
      <c r="J348" s="461">
        <v>2557.9739028641316</v>
      </c>
      <c r="K348" s="461">
        <v>2527.7077482107193</v>
      </c>
      <c r="L348" s="461">
        <v>2498.4508094739776</v>
      </c>
      <c r="M348" s="461">
        <v>2500.4685184444229</v>
      </c>
      <c r="N348" s="461">
        <v>2593.2848685088161</v>
      </c>
      <c r="O348" s="461">
        <v>2840.4747286210745</v>
      </c>
      <c r="P348" s="461">
        <v>3104.8403030149302</v>
      </c>
      <c r="Q348" s="461">
        <v>3012.0069784481589</v>
      </c>
      <c r="R348" s="461">
        <v>2542.8407805517922</v>
      </c>
      <c r="S348" s="461">
        <v>2887.8973414107272</v>
      </c>
      <c r="T348" s="461">
        <v>2879.825352024357</v>
      </c>
      <c r="U348" s="461">
        <v>2856.6185086636519</v>
      </c>
      <c r="V348" s="461">
        <v>2778.9274126129517</v>
      </c>
      <c r="W348" s="461">
        <v>2710.3188964706906</v>
      </c>
      <c r="X348" s="461">
        <v>2352.1713321312977</v>
      </c>
      <c r="Y348" s="461">
        <v>2289.6269872591311</v>
      </c>
      <c r="Z348" s="461">
        <v>2436.9114741241037</v>
      </c>
      <c r="AA348" s="461">
        <v>2165.5521759353792</v>
      </c>
      <c r="AB348" s="461">
        <v>2164.5434661989088</v>
      </c>
      <c r="AC348" s="461">
        <v>1549.3277222035513</v>
      </c>
      <c r="AD348" s="461">
        <v>1432.3610275750814</v>
      </c>
      <c r="AE348" s="461">
        <v>646.16370952449347</v>
      </c>
      <c r="AF348" s="461">
        <v>394.34773714190084</v>
      </c>
      <c r="AG348" s="461">
        <v>367.1598276496963</v>
      </c>
      <c r="AH348" s="461">
        <v>309.76993684768291</v>
      </c>
      <c r="AI348" s="461">
        <v>163.83239950048687</v>
      </c>
      <c r="AJ348" s="461">
        <v>71.303296239406109</v>
      </c>
      <c r="AK348" s="461">
        <v>34.120107905260866</v>
      </c>
      <c r="AL348" s="461">
        <v>6.010760193776199</v>
      </c>
      <c r="AM348" s="461">
        <v>0</v>
      </c>
    </row>
    <row r="349" spans="1:39">
      <c r="A349" s="256">
        <v>115</v>
      </c>
      <c r="B349" s="461">
        <v>2730.497693643114</v>
      </c>
      <c r="C349" s="461">
        <v>2710.3188964706906</v>
      </c>
      <c r="D349" s="461">
        <v>2705.2742205847439</v>
      </c>
      <c r="E349" s="461">
        <v>2684.0866846909244</v>
      </c>
      <c r="F349" s="461">
        <v>2649.783409973666</v>
      </c>
      <c r="G349" s="461">
        <v>2604.3827000822243</v>
      </c>
      <c r="H349" s="461">
        <v>2593.2848685088161</v>
      </c>
      <c r="I349" s="461">
        <v>2578.1515383186229</v>
      </c>
      <c r="J349" s="461">
        <v>2553.9383948137743</v>
      </c>
      <c r="K349" s="461">
        <v>2522.6634241833708</v>
      </c>
      <c r="L349" s="461">
        <v>2494.4153964179209</v>
      </c>
      <c r="M349" s="461">
        <v>2477.2649638170815</v>
      </c>
      <c r="N349" s="461">
        <v>2487.3534392694373</v>
      </c>
      <c r="O349" s="461">
        <v>2583.1959718808394</v>
      </c>
      <c r="P349" s="461">
        <v>2762.784078538577</v>
      </c>
      <c r="Q349" s="461">
        <v>2930.275654029515</v>
      </c>
      <c r="R349" s="461">
        <v>2625.5696004693659</v>
      </c>
      <c r="S349" s="461">
        <v>2419.7614425124839</v>
      </c>
      <c r="T349" s="461">
        <v>2715.3635817368627</v>
      </c>
      <c r="U349" s="461">
        <v>2623.5517930521637</v>
      </c>
      <c r="V349" s="461">
        <v>2605.3915962072888</v>
      </c>
      <c r="W349" s="461">
        <v>2342.0834210246758</v>
      </c>
      <c r="X349" s="461">
        <v>2093.9349643022947</v>
      </c>
      <c r="Y349" s="461">
        <v>2025.346125392472</v>
      </c>
      <c r="Z349" s="461">
        <v>1968.8629383413631</v>
      </c>
      <c r="AA349" s="461">
        <v>1916.4157132785863</v>
      </c>
      <c r="AB349" s="461">
        <v>1549.3277222035513</v>
      </c>
      <c r="AC349" s="461">
        <v>1161.1575132111223</v>
      </c>
      <c r="AD349" s="461">
        <v>1057.3298383323311</v>
      </c>
      <c r="AE349" s="461">
        <v>558.51813107578766</v>
      </c>
      <c r="AF349" s="461">
        <v>420.53045982902728</v>
      </c>
      <c r="AG349" s="461">
        <v>348.02879264334069</v>
      </c>
      <c r="AH349" s="461">
        <v>252.3907273486665</v>
      </c>
      <c r="AI349" s="461">
        <v>161.82018819187493</v>
      </c>
      <c r="AJ349" s="461">
        <v>84.37301438003783</v>
      </c>
      <c r="AK349" s="461">
        <v>41.152539512670401</v>
      </c>
      <c r="AL349" s="461">
        <v>6.010760193776199</v>
      </c>
      <c r="AM349" s="461">
        <v>0</v>
      </c>
    </row>
    <row r="350" spans="1:39">
      <c r="A350" s="256">
        <v>125</v>
      </c>
      <c r="B350" s="461">
        <v>2730.497693643114</v>
      </c>
      <c r="C350" s="461">
        <v>2706.2831550106789</v>
      </c>
      <c r="D350" s="461">
        <v>2692.1581073061711</v>
      </c>
      <c r="E350" s="461">
        <v>2664.9171532937371</v>
      </c>
      <c r="F350" s="461">
        <v>2632.6319386215937</v>
      </c>
      <c r="G350" s="461">
        <v>2599.3382253165205</v>
      </c>
      <c r="H350" s="461">
        <v>2576.1337676534854</v>
      </c>
      <c r="I350" s="461">
        <v>2579.1604242428725</v>
      </c>
      <c r="J350" s="461">
        <v>2547.8851446854642</v>
      </c>
      <c r="K350" s="461">
        <v>2515.601387478202</v>
      </c>
      <c r="L350" s="461">
        <v>2491.3888409052847</v>
      </c>
      <c r="M350" s="461">
        <v>2478.2738095181139</v>
      </c>
      <c r="N350" s="461">
        <v>2459.1058115448759</v>
      </c>
      <c r="O350" s="461">
        <v>2484.3268923340765</v>
      </c>
      <c r="P350" s="461">
        <v>2535.7786875636448</v>
      </c>
      <c r="Q350" s="461">
        <v>2607.4093896281333</v>
      </c>
      <c r="R350" s="461">
        <v>2649.783409973666</v>
      </c>
      <c r="S350" s="461">
        <v>2417.7437997012785</v>
      </c>
      <c r="T350" s="461">
        <v>2325.9428536197333</v>
      </c>
      <c r="U350" s="461">
        <v>2425.8143810245342</v>
      </c>
      <c r="V350" s="461">
        <v>2409.6732452911788</v>
      </c>
      <c r="W350" s="461">
        <v>2354.1889195451522</v>
      </c>
      <c r="X350" s="461">
        <v>2273.4867863779655</v>
      </c>
      <c r="Y350" s="461">
        <v>2066.7008877784397</v>
      </c>
      <c r="Z350" s="461">
        <v>1919.441476119403</v>
      </c>
      <c r="AA350" s="461">
        <v>1849.850151775712</v>
      </c>
      <c r="AB350" s="461">
        <v>1707.6500384515043</v>
      </c>
      <c r="AC350" s="461">
        <v>1292.2153124748895</v>
      </c>
      <c r="AD350" s="461">
        <v>1148.0525199632134</v>
      </c>
      <c r="AE350" s="461">
        <v>555.49610331653514</v>
      </c>
      <c r="AF350" s="461">
        <v>428.5870147208546</v>
      </c>
      <c r="AG350" s="461">
        <v>361.11833806008326</v>
      </c>
      <c r="AH350" s="461">
        <v>253.39727563823948</v>
      </c>
      <c r="AI350" s="461">
        <v>166.85076266433626</v>
      </c>
      <c r="AJ350" s="461">
        <v>95.433604846914434</v>
      </c>
      <c r="AK350" s="461">
        <v>43.162036139125405</v>
      </c>
      <c r="AL350" s="461">
        <v>6.010760193776199</v>
      </c>
      <c r="AM350" s="461">
        <v>0</v>
      </c>
    </row>
    <row r="351" spans="1:39">
      <c r="A351" s="256">
        <v>135</v>
      </c>
      <c r="B351" s="461">
        <v>2730.497693643114</v>
      </c>
      <c r="C351" s="461">
        <v>2703.256352860732</v>
      </c>
      <c r="D351" s="461">
        <v>2672.9885182016455</v>
      </c>
      <c r="E351" s="461">
        <v>2649.783409973666</v>
      </c>
      <c r="F351" s="461">
        <v>2625.5696004693659</v>
      </c>
      <c r="G351" s="461">
        <v>2599.3382253165205</v>
      </c>
      <c r="H351" s="461">
        <v>2580.1693105613749</v>
      </c>
      <c r="I351" s="461">
        <v>2556.9650252548881</v>
      </c>
      <c r="J351" s="461">
        <v>2526.6988826000875</v>
      </c>
      <c r="K351" s="461">
        <v>2505.512797983738</v>
      </c>
      <c r="L351" s="461">
        <v>2501.4773735396752</v>
      </c>
      <c r="M351" s="461">
        <v>2482.3091964232399</v>
      </c>
      <c r="N351" s="461">
        <v>2457.0881362102509</v>
      </c>
      <c r="O351" s="461">
        <v>2437.9203032762739</v>
      </c>
      <c r="P351" s="461">
        <v>2431.8673346249552</v>
      </c>
      <c r="Q351" s="461">
        <v>2432.8761616893189</v>
      </c>
      <c r="R351" s="461">
        <v>2415.726158572143</v>
      </c>
      <c r="S351" s="461">
        <v>2346.1185802688565</v>
      </c>
      <c r="T351" s="461">
        <v>2259.3642044803632</v>
      </c>
      <c r="U351" s="461">
        <v>2201.8660373779094</v>
      </c>
      <c r="V351" s="461">
        <v>2133.2736983830673</v>
      </c>
      <c r="W351" s="461">
        <v>2115.1172687069893</v>
      </c>
      <c r="X351" s="461">
        <v>2080.8222163334694</v>
      </c>
      <c r="Y351" s="461">
        <v>1997.1043323737529</v>
      </c>
      <c r="Z351" s="461">
        <v>1869.0127233748408</v>
      </c>
      <c r="AA351" s="461">
        <v>1755.0488084043577</v>
      </c>
      <c r="AB351" s="461">
        <v>1614.8733067748915</v>
      </c>
      <c r="AC351" s="461">
        <v>1493.8682331993175</v>
      </c>
      <c r="AD351" s="461">
        <v>1462.6101501037324</v>
      </c>
      <c r="AE351" s="461">
        <v>1083.5378424249502</v>
      </c>
      <c r="AF351" s="461">
        <v>544.41547606823053</v>
      </c>
      <c r="AG351" s="461">
        <v>373.20141655675388</v>
      </c>
      <c r="AH351" s="461">
        <v>267.48936407825727</v>
      </c>
      <c r="AI351" s="461">
        <v>175.90617563268231</v>
      </c>
      <c r="AJ351" s="461">
        <v>108.50685582932681</v>
      </c>
      <c r="AK351" s="461">
        <v>45.171626266426578</v>
      </c>
      <c r="AL351" s="461">
        <v>6.010760193776199</v>
      </c>
      <c r="AM351" s="461">
        <v>0</v>
      </c>
    </row>
    <row r="352" spans="1:39">
      <c r="A352" s="256">
        <v>145</v>
      </c>
      <c r="B352" s="461">
        <v>2730.497693643114</v>
      </c>
      <c r="C352" s="461">
        <v>2694.1759667401593</v>
      </c>
      <c r="D352" s="461">
        <v>2660.8814799932975</v>
      </c>
      <c r="E352" s="461">
        <v>2638.6853863895117</v>
      </c>
      <c r="F352" s="461">
        <v>2616.4894793089347</v>
      </c>
      <c r="G352" s="461">
        <v>2594.29376033072</v>
      </c>
      <c r="H352" s="461">
        <v>2576.1337676534854</v>
      </c>
      <c r="I352" s="461">
        <v>2550.9117679558854</v>
      </c>
      <c r="J352" s="461">
        <v>2523.6722881833584</v>
      </c>
      <c r="K352" s="461">
        <v>2500.4685184444229</v>
      </c>
      <c r="L352" s="461">
        <v>2480.2915021508074</v>
      </c>
      <c r="M352" s="461">
        <v>2474.238429177256</v>
      </c>
      <c r="N352" s="461">
        <v>2454.061626312217</v>
      </c>
      <c r="O352" s="461">
        <v>2425.8143810245342</v>
      </c>
      <c r="P352" s="461">
        <v>2396.5586520075635</v>
      </c>
      <c r="Q352" s="461">
        <v>2359.2328956338811</v>
      </c>
      <c r="R352" s="461">
        <v>2294.6708233821846</v>
      </c>
      <c r="S352" s="461">
        <v>2239.189240599384</v>
      </c>
      <c r="T352" s="461">
        <v>2182.700313094072</v>
      </c>
      <c r="U352" s="461">
        <v>2111.0825276544465</v>
      </c>
      <c r="V352" s="461">
        <v>2034.4239283939207</v>
      </c>
      <c r="W352" s="461">
        <v>1971.8887827325018</v>
      </c>
      <c r="X352" s="461">
        <v>1887.1669196612788</v>
      </c>
      <c r="Y352" s="461">
        <v>1808.5000177796319</v>
      </c>
      <c r="Z352" s="461">
        <v>1721.768685176148</v>
      </c>
      <c r="AA352" s="461">
        <v>1614.8733067748915</v>
      </c>
      <c r="AB352" s="461">
        <v>1518.0684889529637</v>
      </c>
      <c r="AC352" s="461">
        <v>1386.9885446930134</v>
      </c>
      <c r="AD352" s="461">
        <v>1345.6504612583315</v>
      </c>
      <c r="AE352" s="461">
        <v>1063.3777822545951</v>
      </c>
      <c r="AF352" s="461">
        <v>668.32890935113085</v>
      </c>
      <c r="AG352" s="461">
        <v>410.45998340822337</v>
      </c>
      <c r="AH352" s="461">
        <v>295.67573001326275</v>
      </c>
      <c r="AI352" s="461">
        <v>186.97453299484269</v>
      </c>
      <c r="AJ352" s="461">
        <v>108.50685582932681</v>
      </c>
      <c r="AK352" s="461">
        <v>55.220845530457993</v>
      </c>
      <c r="AL352" s="461">
        <v>6.010760193776199</v>
      </c>
      <c r="AM352" s="461">
        <v>0</v>
      </c>
    </row>
    <row r="353" spans="1:39">
      <c r="A353" s="256">
        <v>155</v>
      </c>
      <c r="B353" s="461">
        <v>2730.497693643114</v>
      </c>
      <c r="C353" s="461">
        <v>2677.0242097907121</v>
      </c>
      <c r="D353" s="461">
        <v>2641.7121154780116</v>
      </c>
      <c r="E353" s="461">
        <v>2620.5250848336741</v>
      </c>
      <c r="F353" s="461">
        <v>2590.2581953963549</v>
      </c>
      <c r="G353" s="461">
        <v>2574.1159985672007</v>
      </c>
      <c r="H353" s="461">
        <v>2551.9206431767848</v>
      </c>
      <c r="I353" s="461">
        <v>2531.7432146742276</v>
      </c>
      <c r="J353" s="461">
        <v>2511.5659468210442</v>
      </c>
      <c r="K353" s="461">
        <v>2494.4153964179209</v>
      </c>
      <c r="L353" s="461">
        <v>2481.3003490821429</v>
      </c>
      <c r="M353" s="461">
        <v>2465.1588474663408</v>
      </c>
      <c r="N353" s="461">
        <v>2437.9203032762739</v>
      </c>
      <c r="O353" s="461">
        <v>2406.6467943442826</v>
      </c>
      <c r="P353" s="461">
        <v>2371.3384821575992</v>
      </c>
      <c r="Q353" s="461">
        <v>2317.8726118288159</v>
      </c>
      <c r="R353" s="461">
        <v>2247.2592044517164</v>
      </c>
      <c r="S353" s="461">
        <v>2170.5957316541662</v>
      </c>
      <c r="T353" s="461">
        <v>2097.9696725127405</v>
      </c>
      <c r="U353" s="461">
        <v>2020.3029190546104</v>
      </c>
      <c r="V353" s="461">
        <v>1950.7079698029713</v>
      </c>
      <c r="W353" s="461">
        <v>1876.0726677583752</v>
      </c>
      <c r="X353" s="461">
        <v>1783.2869836248437</v>
      </c>
      <c r="Y353" s="461">
        <v>1687.4807456618453</v>
      </c>
      <c r="Z353" s="461">
        <v>1583.6127666073498</v>
      </c>
      <c r="AA353" s="461">
        <v>1481.7682517963594</v>
      </c>
      <c r="AB353" s="461">
        <v>1356.7410436388031</v>
      </c>
      <c r="AC353" s="461">
        <v>1218.6195908767722</v>
      </c>
      <c r="AD353" s="461">
        <v>1188.3760463622414</v>
      </c>
      <c r="AE353" s="461">
        <v>968.63073915137215</v>
      </c>
      <c r="AF353" s="461">
        <v>639.1113040120789</v>
      </c>
      <c r="AG353" s="461">
        <v>378.23614868748763</v>
      </c>
      <c r="AH353" s="461">
        <v>277.55559808638526</v>
      </c>
      <c r="AI353" s="461">
        <v>182.94959793098093</v>
      </c>
      <c r="AJ353" s="461">
        <v>112.5297206338733</v>
      </c>
      <c r="AK353" s="461">
        <v>55.220845530457993</v>
      </c>
      <c r="AL353" s="461">
        <v>6.010760193776199</v>
      </c>
      <c r="AM353" s="461">
        <v>0</v>
      </c>
    </row>
    <row r="354" spans="1:39">
      <c r="A354" s="256">
        <v>165</v>
      </c>
      <c r="B354" s="461">
        <v>2730.497693643114</v>
      </c>
      <c r="C354" s="461">
        <v>2671.9795962551161</v>
      </c>
      <c r="D354" s="461">
        <v>2635.6586607693816</v>
      </c>
      <c r="E354" s="461">
        <v>2605.3915962072888</v>
      </c>
      <c r="F354" s="461">
        <v>2574.1159985672007</v>
      </c>
      <c r="G354" s="461">
        <v>2555.9561480433085</v>
      </c>
      <c r="H354" s="461">
        <v>2535.7786875636448</v>
      </c>
      <c r="I354" s="461">
        <v>2519.6368346024183</v>
      </c>
      <c r="J354" s="461">
        <v>2496.4331021313724</v>
      </c>
      <c r="K354" s="461">
        <v>2481.3003490821429</v>
      </c>
      <c r="L354" s="461">
        <v>2468.1853709973598</v>
      </c>
      <c r="M354" s="461">
        <v>2452.0439551181075</v>
      </c>
      <c r="N354" s="461">
        <v>2423.7967331755085</v>
      </c>
      <c r="O354" s="461">
        <v>2387.4793601709548</v>
      </c>
      <c r="P354" s="461">
        <v>2336.0306951843845</v>
      </c>
      <c r="Q354" s="461">
        <v>2269.4517540119136</v>
      </c>
      <c r="R354" s="461">
        <v>2191.7787932036431</v>
      </c>
      <c r="S354" s="461">
        <v>2105.0304305244067</v>
      </c>
      <c r="T354" s="461">
        <v>2018.2856400391497</v>
      </c>
      <c r="U354" s="461">
        <v>1950.7079698029713</v>
      </c>
      <c r="V354" s="461">
        <v>1886.158348608313</v>
      </c>
      <c r="W354" s="461">
        <v>1796.3977172574425</v>
      </c>
      <c r="X354" s="461">
        <v>1691.5145850450635</v>
      </c>
      <c r="Y354" s="461">
        <v>1588.6547478341136</v>
      </c>
      <c r="Z354" s="461">
        <v>1517.0601372255874</v>
      </c>
      <c r="AA354" s="461">
        <v>1365.8152238951263</v>
      </c>
      <c r="AB354" s="461">
        <v>1213.5789475434437</v>
      </c>
      <c r="AC354" s="461">
        <v>1104.7063088020459</v>
      </c>
      <c r="AD354" s="461">
        <v>1074.4657685553254</v>
      </c>
      <c r="AE354" s="461">
        <v>871.87737888041204</v>
      </c>
      <c r="AF354" s="461">
        <v>606.87273932099311</v>
      </c>
      <c r="AG354" s="461">
        <v>382.26398264116619</v>
      </c>
      <c r="AH354" s="461">
        <v>274.53568897522905</v>
      </c>
      <c r="AI354" s="461">
        <v>188.98703310439885</v>
      </c>
      <c r="AJ354" s="461">
        <v>113.53545948863409</v>
      </c>
      <c r="AK354" s="461">
        <v>56.225874000831865</v>
      </c>
      <c r="AL354" s="461">
        <v>9.0197967621976929</v>
      </c>
      <c r="AM354" s="461">
        <v>0</v>
      </c>
    </row>
    <row r="355" spans="1:39">
      <c r="A355" s="256">
        <v>175</v>
      </c>
      <c r="B355" s="461">
        <v>2730.497693643114</v>
      </c>
      <c r="C355" s="461">
        <v>2671.9795962551161</v>
      </c>
      <c r="D355" s="461">
        <v>2631.6230320113164</v>
      </c>
      <c r="E355" s="461">
        <v>2599.3382253165205</v>
      </c>
      <c r="F355" s="461">
        <v>2561.0005380762923</v>
      </c>
      <c r="G355" s="461">
        <v>2532.7520822945526</v>
      </c>
      <c r="H355" s="461">
        <v>2510.5570876684474</v>
      </c>
      <c r="I355" s="461">
        <v>2493.4065441725379</v>
      </c>
      <c r="J355" s="461">
        <v>2471.2118982358429</v>
      </c>
      <c r="K355" s="461">
        <v>2453.0527905079239</v>
      </c>
      <c r="L355" s="461">
        <v>2438.9291328454833</v>
      </c>
      <c r="M355" s="461">
        <v>2414.7173386387876</v>
      </c>
      <c r="N355" s="461">
        <v>2382.4353240465639</v>
      </c>
      <c r="O355" s="461">
        <v>2341.0746322983518</v>
      </c>
      <c r="P355" s="461">
        <v>2291.6445203777212</v>
      </c>
      <c r="Q355" s="461">
        <v>2225.06687383394</v>
      </c>
      <c r="R355" s="461">
        <v>2148.4041744305805</v>
      </c>
      <c r="S355" s="461">
        <v>2056.6142835017777</v>
      </c>
      <c r="T355" s="461">
        <v>1963.8198746832438</v>
      </c>
      <c r="U355" s="461">
        <v>1892.2097829975603</v>
      </c>
      <c r="V355" s="461">
        <v>1813.5426669071608</v>
      </c>
      <c r="W355" s="461">
        <v>1713.7008728243975</v>
      </c>
      <c r="X355" s="461">
        <v>1600.7555679053571</v>
      </c>
      <c r="Y355" s="461">
        <v>1485.8015680026933</v>
      </c>
      <c r="Z355" s="461">
        <v>1373.881212474487</v>
      </c>
      <c r="AA355" s="461">
        <v>1277.0925540561173</v>
      </c>
      <c r="AB355" s="461">
        <v>1160.1494315402317</v>
      </c>
      <c r="AC355" s="461">
        <v>1050.2739474499635</v>
      </c>
      <c r="AD355" s="461">
        <v>1022.0508606905157</v>
      </c>
      <c r="AE355" s="461">
        <v>816.45052956695815</v>
      </c>
      <c r="AF355" s="461">
        <v>581.68754688117576</v>
      </c>
      <c r="AG355" s="461">
        <v>389.31279381754297</v>
      </c>
      <c r="AH355" s="461">
        <v>286.61552097237734</v>
      </c>
      <c r="AI355" s="461">
        <v>192.00582334211265</v>
      </c>
      <c r="AJ355" s="461">
        <v>113.53545948863409</v>
      </c>
      <c r="AK355" s="461">
        <v>55.220845530457993</v>
      </c>
      <c r="AL355" s="461">
        <v>9.0197967621976929</v>
      </c>
      <c r="AM355" s="461">
        <v>0</v>
      </c>
    </row>
    <row r="356" spans="1:39">
      <c r="A356" s="256">
        <v>180</v>
      </c>
      <c r="B356" s="461">
        <v>2730.497693643114</v>
      </c>
      <c r="C356" s="461">
        <v>2688.1223929721432</v>
      </c>
      <c r="D356" s="461">
        <v>2642.7210259442413</v>
      </c>
      <c r="E356" s="461">
        <v>2601.3560140502759</v>
      </c>
      <c r="F356" s="461">
        <v>2564.0271768618181</v>
      </c>
      <c r="G356" s="461">
        <v>2535.7786875636448</v>
      </c>
      <c r="H356" s="461">
        <v>2509.5482289208503</v>
      </c>
      <c r="I356" s="461">
        <v>2489.3711392704777</v>
      </c>
      <c r="J356" s="461">
        <v>2467.1765294081893</v>
      </c>
      <c r="K356" s="461">
        <v>2448.0086177070161</v>
      </c>
      <c r="L356" s="461">
        <v>2436.9114741241037</v>
      </c>
      <c r="M356" s="461">
        <v>2414.7173386387876</v>
      </c>
      <c r="N356" s="461">
        <v>2382.4353240465639</v>
      </c>
      <c r="O356" s="461">
        <v>2347.1273711636914</v>
      </c>
      <c r="P356" s="461">
        <v>2296.6883609339457</v>
      </c>
      <c r="Q356" s="461">
        <v>2233.136786771614</v>
      </c>
      <c r="R356" s="461">
        <v>2143.3606705495354</v>
      </c>
      <c r="S356" s="461">
        <v>2049.5536898985906</v>
      </c>
      <c r="T356" s="461">
        <v>1950.7079698029713</v>
      </c>
      <c r="U356" s="461">
        <v>1883.1326386831654</v>
      </c>
      <c r="V356" s="461">
        <v>1803.4573826984774</v>
      </c>
      <c r="W356" s="461">
        <v>1716.7262980193179</v>
      </c>
      <c r="X356" s="461">
        <v>1602.7723801538846</v>
      </c>
      <c r="Y356" s="461">
        <v>1494.8765694134015</v>
      </c>
      <c r="Z356" s="461">
        <v>1370.8564611983852</v>
      </c>
      <c r="AA356" s="461">
        <v>1274.0680237726388</v>
      </c>
      <c r="AB356" s="461">
        <v>1165.18984863025</v>
      </c>
      <c r="AC356" s="461">
        <v>1077.4897847078546</v>
      </c>
      <c r="AD356" s="461">
        <v>1057.3298383323311</v>
      </c>
      <c r="AE356" s="461">
        <v>864.82285227978628</v>
      </c>
      <c r="AF356" s="461">
        <v>629.03657407058643</v>
      </c>
      <c r="AG356" s="461">
        <v>416.5022400230921</v>
      </c>
      <c r="AH356" s="461">
        <v>296.68243718512292</v>
      </c>
      <c r="AI356" s="461">
        <v>196.03095062626178</v>
      </c>
      <c r="AJ356" s="461">
        <v>126.61084744487482</v>
      </c>
      <c r="AK356" s="461">
        <v>57.230920419256371</v>
      </c>
      <c r="AL356" s="461">
        <v>9.0197967621976929</v>
      </c>
      <c r="AM356" s="461">
        <v>0</v>
      </c>
    </row>
    <row r="357" spans="1:39">
      <c r="B357" s="22" t="s">
        <v>554</v>
      </c>
    </row>
    <row r="358" spans="1:39">
      <c r="B358" s="256" t="s">
        <v>524</v>
      </c>
    </row>
    <row r="359" spans="1:39">
      <c r="B359" s="256" t="s">
        <v>0</v>
      </c>
    </row>
    <row r="360" spans="1:39">
      <c r="B360" s="256" t="s">
        <v>315</v>
      </c>
    </row>
    <row r="361" spans="1:39">
      <c r="B361" s="256">
        <v>183</v>
      </c>
    </row>
    <row r="362" spans="1:39">
      <c r="B362" s="256" t="s">
        <v>336</v>
      </c>
    </row>
    <row r="364" spans="1:39">
      <c r="B364" s="256">
        <v>20</v>
      </c>
    </row>
    <row r="365" spans="1:39">
      <c r="B365" s="256">
        <v>36</v>
      </c>
    </row>
    <row r="366" spans="1:39">
      <c r="B366" s="256">
        <v>0</v>
      </c>
      <c r="C366" s="256">
        <v>5</v>
      </c>
      <c r="D366" s="256">
        <v>15</v>
      </c>
      <c r="E366" s="256">
        <v>25</v>
      </c>
      <c r="F366" s="256">
        <v>35</v>
      </c>
      <c r="G366" s="256">
        <v>45</v>
      </c>
      <c r="H366" s="256">
        <v>55</v>
      </c>
      <c r="I366" s="256">
        <v>60</v>
      </c>
      <c r="J366" s="256">
        <v>62.5</v>
      </c>
      <c r="K366" s="256">
        <v>65</v>
      </c>
      <c r="L366" s="256">
        <v>67.5</v>
      </c>
      <c r="M366" s="256">
        <v>70</v>
      </c>
      <c r="N366" s="256">
        <v>72.5</v>
      </c>
      <c r="O366" s="256">
        <v>75</v>
      </c>
      <c r="P366" s="256">
        <v>77.5</v>
      </c>
      <c r="Q366" s="256">
        <v>80</v>
      </c>
      <c r="R366" s="256">
        <v>82.5</v>
      </c>
      <c r="S366" s="256">
        <v>85</v>
      </c>
      <c r="T366" s="256">
        <v>87.5</v>
      </c>
      <c r="U366" s="256">
        <v>90</v>
      </c>
    </row>
    <row r="367" spans="1:39">
      <c r="A367" s="256">
        <v>0</v>
      </c>
      <c r="B367" s="462">
        <v>1313.3874708439646</v>
      </c>
      <c r="C367" s="462">
        <v>1308.3464496224353</v>
      </c>
      <c r="D367" s="462">
        <v>1564.4533846379861</v>
      </c>
      <c r="E367" s="462">
        <v>1511.0100409375907</v>
      </c>
      <c r="F367" s="462">
        <v>1358.757522914859</v>
      </c>
      <c r="G367" s="462">
        <v>1239.7905193387353</v>
      </c>
      <c r="H367" s="462">
        <v>962.58336073208568</v>
      </c>
      <c r="I367" s="462">
        <v>686.46462027603934</v>
      </c>
      <c r="J367" s="462">
        <v>548.44476923822299</v>
      </c>
      <c r="K367" s="462">
        <v>410.45998340822337</v>
      </c>
      <c r="L367" s="462">
        <v>380.25006033647946</v>
      </c>
      <c r="M367" s="462">
        <v>350.04253730445583</v>
      </c>
      <c r="N367" s="462">
        <v>319.83762149017559</v>
      </c>
      <c r="O367" s="462">
        <v>290.64224575128782</v>
      </c>
      <c r="P367" s="462">
        <v>257.42350858200774</v>
      </c>
      <c r="Q367" s="462">
        <v>225.21549466265694</v>
      </c>
      <c r="R367" s="462">
        <v>193.0120973286374</v>
      </c>
      <c r="S367" s="462">
        <v>159.80800188016397</v>
      </c>
      <c r="T367" s="462">
        <v>136.66976487929523</v>
      </c>
      <c r="U367" s="462">
        <v>114.54120724389411</v>
      </c>
    </row>
    <row r="368" spans="1:39">
      <c r="A368" s="256">
        <v>5</v>
      </c>
      <c r="B368" s="462">
        <v>1313.3874708439646</v>
      </c>
      <c r="C368" s="462">
        <v>1312.3792650509563</v>
      </c>
      <c r="D368" s="462">
        <v>1555.3779695551311</v>
      </c>
      <c r="E368" s="462">
        <v>1551.3444687027222</v>
      </c>
      <c r="F368" s="462">
        <v>1405.1373625798565</v>
      </c>
      <c r="G368" s="462">
        <v>1284.1498191833634</v>
      </c>
      <c r="H368" s="462">
        <v>1006.9316688518034</v>
      </c>
      <c r="I368" s="462">
        <v>784.20389517686067</v>
      </c>
      <c r="J368" s="462">
        <v>672.35902531066267</v>
      </c>
      <c r="K368" s="462">
        <v>561.54017517044895</v>
      </c>
      <c r="L368" s="462">
        <v>513.18948140797454</v>
      </c>
      <c r="M368" s="462">
        <v>464.84334482317331</v>
      </c>
      <c r="N368" s="462">
        <v>416.5022400230921</v>
      </c>
      <c r="O368" s="462">
        <v>369.17367966376946</v>
      </c>
      <c r="P368" s="462">
        <v>327.89199766453015</v>
      </c>
      <c r="Q368" s="462">
        <v>285.60884857740479</v>
      </c>
      <c r="R368" s="462">
        <v>243.33197514986256</v>
      </c>
      <c r="S368" s="462">
        <v>202.06879585668304</v>
      </c>
      <c r="T368" s="462">
        <v>172.88765168108893</v>
      </c>
      <c r="U368" s="462">
        <v>144.71743439597881</v>
      </c>
    </row>
    <row r="369" spans="1:21">
      <c r="A369" s="256">
        <v>15</v>
      </c>
      <c r="B369" s="462">
        <v>1313.3874708439646</v>
      </c>
      <c r="C369" s="462">
        <v>1320.4449330105424</v>
      </c>
      <c r="D369" s="462">
        <v>1537.2272984019205</v>
      </c>
      <c r="E369" s="462">
        <v>1633.024866348906</v>
      </c>
      <c r="F369" s="462">
        <v>1497.90158213066</v>
      </c>
      <c r="G369" s="462">
        <v>1373.881212474487</v>
      </c>
      <c r="H369" s="462">
        <v>1095.6340588487997</v>
      </c>
      <c r="I369" s="462">
        <v>979.71769737990815</v>
      </c>
      <c r="J369" s="462">
        <v>922.26848628259552</v>
      </c>
      <c r="K369" s="462">
        <v>863.81506744737169</v>
      </c>
      <c r="L369" s="462">
        <v>779.16547685559692</v>
      </c>
      <c r="M369" s="462">
        <v>694.5250906509001</v>
      </c>
      <c r="N369" s="462">
        <v>609.89503345385992</v>
      </c>
      <c r="O369" s="462">
        <v>526.28402870531886</v>
      </c>
      <c r="P369" s="462">
        <v>466.85767033780468</v>
      </c>
      <c r="Q369" s="462">
        <v>406.43186161691915</v>
      </c>
      <c r="R369" s="462">
        <v>347.02192467364125</v>
      </c>
      <c r="S369" s="462">
        <v>287.62219689954674</v>
      </c>
      <c r="T369" s="462">
        <v>247.35804637556123</v>
      </c>
      <c r="U369" s="462">
        <v>207.1004714754566</v>
      </c>
    </row>
    <row r="370" spans="1:21">
      <c r="A370" s="256">
        <v>25</v>
      </c>
      <c r="B370" s="462">
        <v>1313.3874708439646</v>
      </c>
      <c r="C370" s="462">
        <v>1305.3218461984061</v>
      </c>
      <c r="D370" s="462">
        <v>1516.0517861677681</v>
      </c>
      <c r="E370" s="462">
        <v>1701.5992254975022</v>
      </c>
      <c r="F370" s="462">
        <v>1562.436621174744</v>
      </c>
      <c r="G370" s="462">
        <v>1437.402504039183</v>
      </c>
      <c r="H370" s="462">
        <v>1526.1353268228436</v>
      </c>
      <c r="I370" s="462">
        <v>1575.5456300224012</v>
      </c>
      <c r="J370" s="462">
        <v>1600.7555679053571</v>
      </c>
      <c r="K370" s="462">
        <v>1625.9659024399143</v>
      </c>
      <c r="L370" s="462">
        <v>1506.9766568509476</v>
      </c>
      <c r="M370" s="462">
        <v>1387.9968061579712</v>
      </c>
      <c r="N370" s="462">
        <v>1269.0271559147989</v>
      </c>
      <c r="O370" s="462">
        <v>1149.0605910828374</v>
      </c>
      <c r="P370" s="462">
        <v>976.6939690089232</v>
      </c>
      <c r="Q370" s="462">
        <v>805.36560288841395</v>
      </c>
      <c r="R370" s="462">
        <v>634.07391905157954</v>
      </c>
      <c r="S370" s="462">
        <v>461.8218729131101</v>
      </c>
      <c r="T370" s="462">
        <v>384.27791554552124</v>
      </c>
      <c r="U370" s="462">
        <v>305.7429539319009</v>
      </c>
    </row>
    <row r="371" spans="1:21">
      <c r="A371" s="256">
        <v>35</v>
      </c>
      <c r="B371" s="462">
        <v>1313.3874708439646</v>
      </c>
      <c r="C371" s="462">
        <v>1312.3792650509563</v>
      </c>
      <c r="D371" s="462">
        <v>1504.959968849995</v>
      </c>
      <c r="E371" s="462">
        <v>1541.2607624665918</v>
      </c>
      <c r="F371" s="462">
        <v>1455.5519651324416</v>
      </c>
      <c r="G371" s="462">
        <v>1519.0768413494509</v>
      </c>
      <c r="H371" s="462">
        <v>2281.5568725603935</v>
      </c>
      <c r="I371" s="462">
        <v>2624.5606965670422</v>
      </c>
      <c r="J371" s="462">
        <v>2796.0798077079462</v>
      </c>
      <c r="K371" s="462">
        <v>2966.6004096643287</v>
      </c>
      <c r="L371" s="462">
        <v>2923.2125591664008</v>
      </c>
      <c r="M371" s="462">
        <v>2878.8163549390165</v>
      </c>
      <c r="N371" s="462">
        <v>2834.4208347085473</v>
      </c>
      <c r="O371" s="462">
        <v>2791.0349746805823</v>
      </c>
      <c r="P371" s="462">
        <v>2280.5481102260383</v>
      </c>
      <c r="Q371" s="462">
        <v>1770.1763462862782</v>
      </c>
      <c r="R371" s="462">
        <v>1259.9536442328774</v>
      </c>
      <c r="S371" s="462">
        <v>749.94329919411564</v>
      </c>
      <c r="T371" s="462">
        <v>597.80594744145617</v>
      </c>
      <c r="U371" s="462">
        <v>445.70769278718001</v>
      </c>
    </row>
    <row r="372" spans="1:21">
      <c r="A372" s="256">
        <v>45</v>
      </c>
      <c r="B372" s="462">
        <v>1313.3874708439646</v>
      </c>
      <c r="C372" s="462">
        <v>1327.5024328602644</v>
      </c>
      <c r="D372" s="462">
        <v>1476.7266219650498</v>
      </c>
      <c r="E372" s="462">
        <v>1444.4606007517443</v>
      </c>
      <c r="F372" s="462">
        <v>1305.3218461984061</v>
      </c>
      <c r="G372" s="462">
        <v>1380.9389912984341</v>
      </c>
      <c r="H372" s="462">
        <v>1701.5992254975022</v>
      </c>
      <c r="I372" s="462">
        <v>1936.5875553367143</v>
      </c>
      <c r="J372" s="462">
        <v>2053.5883118446627</v>
      </c>
      <c r="K372" s="462">
        <v>2171.6044442036855</v>
      </c>
      <c r="L372" s="462">
        <v>2386.4705520936836</v>
      </c>
      <c r="M372" s="462">
        <v>2602.3649090035683</v>
      </c>
      <c r="N372" s="462">
        <v>2818.277180834546</v>
      </c>
      <c r="O372" s="462">
        <v>3034.2059949378436</v>
      </c>
      <c r="P372" s="462">
        <v>2471.2118982358429</v>
      </c>
      <c r="Q372" s="462">
        <v>1908.3470357224051</v>
      </c>
      <c r="R372" s="462">
        <v>1345.6504612583315</v>
      </c>
      <c r="S372" s="462">
        <v>782.18852395600732</v>
      </c>
      <c r="T372" s="462">
        <v>615.93966653181371</v>
      </c>
      <c r="U372" s="462">
        <v>449.73618406200961</v>
      </c>
    </row>
    <row r="373" spans="1:21">
      <c r="A373" s="256">
        <v>52.5</v>
      </c>
      <c r="B373" s="462">
        <v>1313.3874708439646</v>
      </c>
      <c r="C373" s="462">
        <v>1316.4120928596087</v>
      </c>
      <c r="D373" s="462">
        <v>1476.7266219650498</v>
      </c>
      <c r="E373" s="462">
        <v>1410.1787425713437</v>
      </c>
      <c r="F373" s="462">
        <v>1292.2153124748895</v>
      </c>
      <c r="G373" s="462">
        <v>1345.6504612583315</v>
      </c>
      <c r="H373" s="462">
        <v>1444.4606007517443</v>
      </c>
      <c r="I373" s="462">
        <v>1344.6422310132136</v>
      </c>
      <c r="J373" s="462">
        <v>1395.054656870223</v>
      </c>
      <c r="K373" s="462">
        <v>1455.5519651324416</v>
      </c>
      <c r="L373" s="462">
        <v>1648.1513200615109</v>
      </c>
      <c r="M373" s="462">
        <v>1853.8843609643134</v>
      </c>
      <c r="N373" s="462">
        <v>1932.5531700624222</v>
      </c>
      <c r="O373" s="462">
        <v>1872.0384105685773</v>
      </c>
      <c r="P373" s="462">
        <v>1530.1687617458649</v>
      </c>
      <c r="Q373" s="462">
        <v>1145.0283119130809</v>
      </c>
      <c r="R373" s="462">
        <v>732.81358322238805</v>
      </c>
      <c r="S373" s="462">
        <v>461.8218729131101</v>
      </c>
      <c r="T373" s="462">
        <v>291.64893568472075</v>
      </c>
      <c r="U373" s="462">
        <v>184.96205452537305</v>
      </c>
    </row>
    <row r="374" spans="1:21">
      <c r="A374" s="256">
        <v>55</v>
      </c>
      <c r="B374" s="462">
        <v>1313.3874708439646</v>
      </c>
      <c r="C374" s="462">
        <v>1312.3792650509563</v>
      </c>
      <c r="D374" s="462">
        <v>1476.7266219650498</v>
      </c>
      <c r="E374" s="462">
        <v>1398.0794609630132</v>
      </c>
      <c r="F374" s="462">
        <v>1288.1825595230227</v>
      </c>
      <c r="G374" s="462">
        <v>1334.559970193191</v>
      </c>
      <c r="H374" s="462">
        <v>1358.757522914859</v>
      </c>
      <c r="I374" s="462">
        <v>1295.2398854419098</v>
      </c>
      <c r="J374" s="462">
        <v>1400.0960006578398</v>
      </c>
      <c r="K374" s="462">
        <v>1369.8482122539233</v>
      </c>
      <c r="L374" s="462">
        <v>1516.0517861677681</v>
      </c>
      <c r="M374" s="462">
        <v>1670.3370360310155</v>
      </c>
      <c r="N374" s="462">
        <v>1698.573827076319</v>
      </c>
      <c r="O374" s="462">
        <v>1594.7051464033593</v>
      </c>
      <c r="P374" s="462">
        <v>1295.2398854419098</v>
      </c>
      <c r="Q374" s="462">
        <v>960.56757634820201</v>
      </c>
      <c r="R374" s="462">
        <v>616.94711115541907</v>
      </c>
      <c r="S374" s="462">
        <v>398.375738081294</v>
      </c>
      <c r="T374" s="462">
        <v>259.43664870738462</v>
      </c>
      <c r="U374" s="462">
        <v>173.89382052669683</v>
      </c>
    </row>
    <row r="375" spans="1:21">
      <c r="A375" s="256">
        <v>57.5</v>
      </c>
      <c r="B375" s="462">
        <v>1313.3874708439646</v>
      </c>
      <c r="C375" s="462">
        <v>1313.3874708439646</v>
      </c>
      <c r="D375" s="462">
        <v>1474.7099748438977</v>
      </c>
      <c r="E375" s="462">
        <v>1397.0711922049652</v>
      </c>
      <c r="F375" s="462">
        <v>1291.2071230566803</v>
      </c>
      <c r="G375" s="462">
        <v>1339.6010911273706</v>
      </c>
      <c r="H375" s="462">
        <v>1316.4120928596087</v>
      </c>
      <c r="I375" s="462">
        <v>1244.8312700569572</v>
      </c>
      <c r="J375" s="462">
        <v>1405.1373625798565</v>
      </c>
      <c r="K375" s="462">
        <v>1291.2071230566803</v>
      </c>
      <c r="L375" s="462">
        <v>1383.9637646935635</v>
      </c>
      <c r="M375" s="462">
        <v>1487.8182302094006</v>
      </c>
      <c r="N375" s="462">
        <v>1465.63509694606</v>
      </c>
      <c r="O375" s="462">
        <v>1320.4449330105424</v>
      </c>
      <c r="P375" s="462">
        <v>1060.3538059858045</v>
      </c>
      <c r="Q375" s="462">
        <v>775.13476562306744</v>
      </c>
      <c r="R375" s="462">
        <v>501.10250306890003</v>
      </c>
      <c r="S375" s="462">
        <v>333.93290978257897</v>
      </c>
      <c r="T375" s="462">
        <v>227.22836710560355</v>
      </c>
      <c r="U375" s="462">
        <v>162.82629074089672</v>
      </c>
    </row>
    <row r="376" spans="1:21">
      <c r="A376" s="256">
        <v>62.5</v>
      </c>
      <c r="B376" s="462">
        <v>1313.3874708439646</v>
      </c>
      <c r="C376" s="462">
        <v>1315.4038847488816</v>
      </c>
      <c r="D376" s="462">
        <v>1471.685009328937</v>
      </c>
      <c r="E376" s="462">
        <v>1396.0629241738613</v>
      </c>
      <c r="F376" s="462">
        <v>1299.2726603707636</v>
      </c>
      <c r="G376" s="462">
        <v>1350.6916237926162</v>
      </c>
      <c r="H376" s="462">
        <v>1230.7172196970171</v>
      </c>
      <c r="I376" s="462">
        <v>1216.6033310391174</v>
      </c>
      <c r="J376" s="462">
        <v>1216.6033310391174</v>
      </c>
      <c r="K376" s="462">
        <v>1281.1252722291497</v>
      </c>
      <c r="L376" s="462">
        <v>1365.8152238951263</v>
      </c>
      <c r="M376" s="462">
        <v>1441.435697931985</v>
      </c>
      <c r="N376" s="462">
        <v>1369.8482122539233</v>
      </c>
      <c r="O376" s="462">
        <v>1170.2302875026519</v>
      </c>
      <c r="P376" s="462">
        <v>878.93196250462074</v>
      </c>
      <c r="Q376" s="462">
        <v>626.01418640486224</v>
      </c>
      <c r="R376" s="462">
        <v>415.49519113823135</v>
      </c>
      <c r="S376" s="462">
        <v>280.57554002346535</v>
      </c>
      <c r="T376" s="462">
        <v>195.02466099770112</v>
      </c>
      <c r="U376" s="462">
        <v>145.72342504642882</v>
      </c>
    </row>
    <row r="377" spans="1:21">
      <c r="A377" s="256">
        <v>65</v>
      </c>
      <c r="B377" s="462">
        <v>1313.3874708439646</v>
      </c>
      <c r="C377" s="462">
        <v>1316.4120928596087</v>
      </c>
      <c r="D377" s="462">
        <v>1469.6683691022997</v>
      </c>
      <c r="E377" s="462">
        <v>1395.054656870223</v>
      </c>
      <c r="F377" s="462">
        <v>1302.2972497757735</v>
      </c>
      <c r="G377" s="462">
        <v>1355.7328051232605</v>
      </c>
      <c r="H377" s="462">
        <v>1188.3760463622414</v>
      </c>
      <c r="I377" s="462">
        <v>1209.546447931808</v>
      </c>
      <c r="J377" s="462">
        <v>1214.5870745396398</v>
      </c>
      <c r="K377" s="462">
        <v>1291.2071230566803</v>
      </c>
      <c r="L377" s="462">
        <v>1377.9142245220639</v>
      </c>
      <c r="M377" s="462">
        <v>1439.4190995743888</v>
      </c>
      <c r="N377" s="462">
        <v>1353.716330339915</v>
      </c>
      <c r="O377" s="462">
        <v>1130.9154468603931</v>
      </c>
      <c r="P377" s="462">
        <v>841.64410075501223</v>
      </c>
      <c r="Q377" s="462">
        <v>599.82077828211254</v>
      </c>
      <c r="R377" s="462">
        <v>400.38975383450293</v>
      </c>
      <c r="S377" s="462">
        <v>269.50258105221343</v>
      </c>
      <c r="T377" s="462">
        <v>189.99329120214583</v>
      </c>
      <c r="U377" s="462">
        <v>140.69354214646376</v>
      </c>
    </row>
    <row r="378" spans="1:21">
      <c r="A378" s="256">
        <v>67.5</v>
      </c>
      <c r="B378" s="462">
        <v>1313.3874708439646</v>
      </c>
      <c r="C378" s="462">
        <v>1313.3874708439646</v>
      </c>
      <c r="D378" s="462">
        <v>1471.685009328937</v>
      </c>
      <c r="E378" s="462">
        <v>1406.1456371346665</v>
      </c>
      <c r="F378" s="462">
        <v>1310.3628557868033</v>
      </c>
      <c r="G378" s="462">
        <v>1360.7740051805092</v>
      </c>
      <c r="H378" s="462">
        <v>1190.3922589553699</v>
      </c>
      <c r="I378" s="462">
        <v>1202.4896059554876</v>
      </c>
      <c r="J378" s="462">
        <v>1213.5789475434437</v>
      </c>
      <c r="K378" s="462">
        <v>1302.2972497757735</v>
      </c>
      <c r="L378" s="462">
        <v>1391.0215949408339</v>
      </c>
      <c r="M378" s="462">
        <v>1437.402504039183</v>
      </c>
      <c r="N378" s="462">
        <v>1337.5846404755096</v>
      </c>
      <c r="O378" s="462">
        <v>1095.6340588487997</v>
      </c>
      <c r="P378" s="462">
        <v>803.35017798856984</v>
      </c>
      <c r="Q378" s="462">
        <v>572.62114186819917</v>
      </c>
      <c r="R378" s="462">
        <v>384.27791554552124</v>
      </c>
      <c r="S378" s="462">
        <v>259.43664870738462</v>
      </c>
      <c r="T378" s="462">
        <v>184.96205452537305</v>
      </c>
      <c r="U378" s="462">
        <v>134.65792041235557</v>
      </c>
    </row>
    <row r="379" spans="1:21">
      <c r="A379" s="256">
        <v>72.5</v>
      </c>
      <c r="B379" s="462">
        <v>1313.3874708439646</v>
      </c>
      <c r="C379" s="462">
        <v>1308.3464496224353</v>
      </c>
      <c r="D379" s="462">
        <v>1474.7099748438977</v>
      </c>
      <c r="E379" s="462">
        <v>1430.3444419494335</v>
      </c>
      <c r="F379" s="462">
        <v>1326.4942162964878</v>
      </c>
      <c r="G379" s="462">
        <v>1371.8647108836617</v>
      </c>
      <c r="H379" s="462">
        <v>1193.4165842398838</v>
      </c>
      <c r="I379" s="462">
        <v>1167.2060215705862</v>
      </c>
      <c r="J379" s="462">
        <v>1206.5220820343841</v>
      </c>
      <c r="K379" s="462">
        <v>1295.2398854419098</v>
      </c>
      <c r="L379" s="462">
        <v>1391.0215949408339</v>
      </c>
      <c r="M379" s="462">
        <v>1402.1125432541658</v>
      </c>
      <c r="N379" s="462">
        <v>1237.7742247795727</v>
      </c>
      <c r="O379" s="462">
        <v>1017.011105086951</v>
      </c>
      <c r="P379" s="462">
        <v>735.83644547306255</v>
      </c>
      <c r="Q379" s="462">
        <v>515.20400563086378</v>
      </c>
      <c r="R379" s="462">
        <v>355.07694944629657</v>
      </c>
      <c r="S379" s="462">
        <v>252.3907273486665</v>
      </c>
      <c r="T379" s="462">
        <v>173.89382052669683</v>
      </c>
      <c r="U379" s="462">
        <v>131.64021015674211</v>
      </c>
    </row>
    <row r="380" spans="1:21">
      <c r="A380" s="256">
        <v>75</v>
      </c>
      <c r="B380" s="462">
        <v>1313.3874708439646</v>
      </c>
      <c r="C380" s="462">
        <v>1305.3218461984061</v>
      </c>
      <c r="D380" s="462">
        <v>1476.7266219650498</v>
      </c>
      <c r="E380" s="462">
        <v>1441.435697931985</v>
      </c>
      <c r="F380" s="462">
        <v>1334.559970193191</v>
      </c>
      <c r="G380" s="462">
        <v>1376.9059704032798</v>
      </c>
      <c r="H380" s="462">
        <v>1195.4328053510533</v>
      </c>
      <c r="I380" s="462">
        <v>1167.2060215705862</v>
      </c>
      <c r="J380" s="462">
        <v>1208.5383251256644</v>
      </c>
      <c r="K380" s="462">
        <v>1298.2644654647133</v>
      </c>
      <c r="L380" s="462">
        <v>1393.0381244474436</v>
      </c>
      <c r="M380" s="462">
        <v>1390.0133312824107</v>
      </c>
      <c r="N380" s="462">
        <v>1220.6358540470935</v>
      </c>
      <c r="O380" s="462">
        <v>988.78893831612163</v>
      </c>
      <c r="P380" s="462">
        <v>719.71465807976961</v>
      </c>
      <c r="Q380" s="462">
        <v>503.11697942016013</v>
      </c>
      <c r="R380" s="462">
        <v>348.02879264334069</v>
      </c>
      <c r="S380" s="462">
        <v>248.36457445281798</v>
      </c>
      <c r="T380" s="462">
        <v>175.90617563268231</v>
      </c>
      <c r="U380" s="462">
        <v>129.62844161748095</v>
      </c>
    </row>
    <row r="381" spans="1:21">
      <c r="A381" s="256">
        <v>77.5</v>
      </c>
      <c r="B381" s="462">
        <v>1313.3874708439646</v>
      </c>
      <c r="C381" s="462">
        <v>1307.3382477041578</v>
      </c>
      <c r="D381" s="462">
        <v>1471.685009328937</v>
      </c>
      <c r="E381" s="462">
        <v>1442.4439981679486</v>
      </c>
      <c r="F381" s="462">
        <v>1344.6422310132136</v>
      </c>
      <c r="G381" s="462">
        <v>1396.0629241738613</v>
      </c>
      <c r="H381" s="462">
        <v>1202.4896059554876</v>
      </c>
      <c r="I381" s="462">
        <v>1167.2060215705862</v>
      </c>
      <c r="J381" s="462">
        <v>1209.546447931808</v>
      </c>
      <c r="K381" s="462">
        <v>1305.3218461984061</v>
      </c>
      <c r="L381" s="462">
        <v>1395.054656870223</v>
      </c>
      <c r="M381" s="462">
        <v>1376.9059704032798</v>
      </c>
      <c r="N381" s="462">
        <v>1202.4896059554876</v>
      </c>
      <c r="O381" s="462">
        <v>960.56757634820201</v>
      </c>
      <c r="P381" s="462">
        <v>703.5932314798099</v>
      </c>
      <c r="Q381" s="462">
        <v>490.02302863061311</v>
      </c>
      <c r="R381" s="462">
        <v>340.98077844143347</v>
      </c>
      <c r="S381" s="462">
        <v>245.34500251247366</v>
      </c>
      <c r="T381" s="462">
        <v>177.91855373764352</v>
      </c>
      <c r="U381" s="462">
        <v>127.61670426943685</v>
      </c>
    </row>
    <row r="382" spans="1:21">
      <c r="A382" s="256">
        <v>82.5</v>
      </c>
      <c r="B382" s="462">
        <v>1313.3874708439646</v>
      </c>
      <c r="C382" s="462">
        <v>1310.3628557868033</v>
      </c>
      <c r="D382" s="462">
        <v>1460.593522346878</v>
      </c>
      <c r="E382" s="462">
        <v>1443.4522991080316</v>
      </c>
      <c r="F382" s="462">
        <v>1363.7987341748062</v>
      </c>
      <c r="G382" s="462">
        <v>1432.3610275750814</v>
      </c>
      <c r="H382" s="462">
        <v>1216.6033310391174</v>
      </c>
      <c r="I382" s="462">
        <v>1188.3760463622414</v>
      </c>
      <c r="J382" s="462">
        <v>1255.92099329955</v>
      </c>
      <c r="K382" s="462">
        <v>1369.8482122539233</v>
      </c>
      <c r="L382" s="462">
        <v>1462.6101501037324</v>
      </c>
      <c r="M382" s="462">
        <v>1409.1704651305902</v>
      </c>
      <c r="N382" s="462">
        <v>1244.8312700569572</v>
      </c>
      <c r="O382" s="462">
        <v>992.82062768624883</v>
      </c>
      <c r="P382" s="462">
        <v>732.81358322238805</v>
      </c>
      <c r="Q382" s="462">
        <v>533.33507413241443</v>
      </c>
      <c r="R382" s="462">
        <v>384.27791554552124</v>
      </c>
      <c r="S382" s="462">
        <v>269.50258105221343</v>
      </c>
      <c r="T382" s="462">
        <v>184.96205452537305</v>
      </c>
      <c r="U382" s="462">
        <v>138.68163893346625</v>
      </c>
    </row>
    <row r="383" spans="1:21">
      <c r="A383" s="256">
        <v>85</v>
      </c>
      <c r="B383" s="462">
        <v>1313.3874708439646</v>
      </c>
      <c r="C383" s="462">
        <v>1312.3792650509563</v>
      </c>
      <c r="D383" s="462">
        <v>1455.5519651324416</v>
      </c>
      <c r="E383" s="462">
        <v>1444.4606007517443</v>
      </c>
      <c r="F383" s="462">
        <v>1373.881212474487</v>
      </c>
      <c r="G383" s="462">
        <v>1451.5187319182774</v>
      </c>
      <c r="H383" s="462">
        <v>1223.660255039309</v>
      </c>
      <c r="I383" s="462">
        <v>1211.5626960616064</v>
      </c>
      <c r="J383" s="462">
        <v>1286.1661877742031</v>
      </c>
      <c r="K383" s="462">
        <v>1402.1125432541658</v>
      </c>
      <c r="L383" s="462">
        <v>1486.809898764471</v>
      </c>
      <c r="M383" s="462">
        <v>1450.5104253628438</v>
      </c>
      <c r="N383" s="462">
        <v>1286.1661877742031</v>
      </c>
      <c r="O383" s="462">
        <v>1035.15434114499</v>
      </c>
      <c r="P383" s="462">
        <v>777.15011862876509</v>
      </c>
      <c r="Q383" s="462">
        <v>581.68754688117576</v>
      </c>
      <c r="R383" s="462">
        <v>426.57286170170653</v>
      </c>
      <c r="S383" s="462">
        <v>294.66902626557766</v>
      </c>
      <c r="T383" s="462">
        <v>201.06247565441669</v>
      </c>
      <c r="U383" s="462">
        <v>145.72342504642882</v>
      </c>
    </row>
    <row r="384" spans="1:21">
      <c r="A384" s="256">
        <v>87.5</v>
      </c>
      <c r="B384" s="462">
        <v>1313.3874708439646</v>
      </c>
      <c r="C384" s="462">
        <v>1311.3710600317036</v>
      </c>
      <c r="D384" s="462">
        <v>1444.4606007517443</v>
      </c>
      <c r="E384" s="462">
        <v>1432.3610275750814</v>
      </c>
      <c r="F384" s="462">
        <v>1369.8482122539233</v>
      </c>
      <c r="G384" s="462">
        <v>1454.543655781004</v>
      </c>
      <c r="H384" s="462">
        <v>1228.7009399454205</v>
      </c>
      <c r="I384" s="462">
        <v>1234.7497890947386</v>
      </c>
      <c r="J384" s="462">
        <v>1316.4120928596087</v>
      </c>
      <c r="K384" s="462">
        <v>1434.3776160370014</v>
      </c>
      <c r="L384" s="462">
        <v>1512.0183886409504</v>
      </c>
      <c r="M384" s="462">
        <v>1490.8432286384764</v>
      </c>
      <c r="N384" s="462">
        <v>1327.5024328602644</v>
      </c>
      <c r="O384" s="462">
        <v>1084.545855328405</v>
      </c>
      <c r="P384" s="462">
        <v>821.48918242921968</v>
      </c>
      <c r="Q384" s="462">
        <v>629.03657407058643</v>
      </c>
      <c r="R384" s="462">
        <v>468.87200453491903</v>
      </c>
      <c r="S384" s="462">
        <v>319.83762149017559</v>
      </c>
      <c r="T384" s="462">
        <v>216.15779343785601</v>
      </c>
      <c r="U384" s="462">
        <v>152.76555124800095</v>
      </c>
    </row>
    <row r="385" spans="1:21">
      <c r="A385" s="256">
        <v>92.5</v>
      </c>
      <c r="B385" s="462">
        <v>1313.3874708439646</v>
      </c>
      <c r="C385" s="462">
        <v>1310.3628557868033</v>
      </c>
      <c r="D385" s="462">
        <v>1423.2864146530021</v>
      </c>
      <c r="E385" s="462">
        <v>1407.153912411736</v>
      </c>
      <c r="F385" s="462">
        <v>1359.7657636742626</v>
      </c>
      <c r="G385" s="462">
        <v>1462.6101501037324</v>
      </c>
      <c r="H385" s="462">
        <v>1239.7905193387353</v>
      </c>
      <c r="I385" s="462">
        <v>1298.2644654647133</v>
      </c>
      <c r="J385" s="462">
        <v>1380.9389912984341</v>
      </c>
      <c r="K385" s="462">
        <v>1497.90158213066</v>
      </c>
      <c r="L385" s="462">
        <v>1569.4953046517671</v>
      </c>
      <c r="M385" s="462">
        <v>1565.4617673437849</v>
      </c>
      <c r="N385" s="462">
        <v>1419.2532718855859</v>
      </c>
      <c r="O385" s="462">
        <v>1181.3193292356812</v>
      </c>
      <c r="P385" s="462">
        <v>900.09605098701365</v>
      </c>
      <c r="Q385" s="462">
        <v>689.48728564561407</v>
      </c>
      <c r="R385" s="462">
        <v>501.10250306890003</v>
      </c>
      <c r="S385" s="462">
        <v>340.98077844143347</v>
      </c>
      <c r="T385" s="462">
        <v>234.2735599181982</v>
      </c>
      <c r="U385" s="462">
        <v>166.85076266433626</v>
      </c>
    </row>
    <row r="386" spans="1:21">
      <c r="A386" s="256">
        <v>95</v>
      </c>
      <c r="B386" s="462">
        <v>1313.3874708439646</v>
      </c>
      <c r="C386" s="462">
        <v>1309.3546523168495</v>
      </c>
      <c r="D386" s="462">
        <v>1412.1952996129335</v>
      </c>
      <c r="E386" s="462">
        <v>1395.054656870223</v>
      </c>
      <c r="F386" s="462">
        <v>1355.7328051232605</v>
      </c>
      <c r="G386" s="462">
        <v>1465.63509694606</v>
      </c>
      <c r="H386" s="462">
        <v>1244.8312700569572</v>
      </c>
      <c r="I386" s="462">
        <v>1313.3874708439646</v>
      </c>
      <c r="J386" s="462">
        <v>1393.0381244474436</v>
      </c>
      <c r="K386" s="462">
        <v>1504.959968849995</v>
      </c>
      <c r="L386" s="462">
        <v>1576.5540198432063</v>
      </c>
      <c r="M386" s="462">
        <v>1599.7471627328159</v>
      </c>
      <c r="N386" s="462">
        <v>1462.6101501037324</v>
      </c>
      <c r="O386" s="462">
        <v>1213.5789475434437</v>
      </c>
      <c r="P386" s="462">
        <v>912.19003980772868</v>
      </c>
      <c r="Q386" s="462">
        <v>689.48728564561407</v>
      </c>
      <c r="R386" s="462">
        <v>497.07357466978522</v>
      </c>
      <c r="S386" s="462">
        <v>345.0081974980904</v>
      </c>
      <c r="T386" s="462">
        <v>241.3189644239616</v>
      </c>
      <c r="U386" s="462">
        <v>175.90617563268231</v>
      </c>
    </row>
    <row r="387" spans="1:21">
      <c r="A387" s="256">
        <v>97.5</v>
      </c>
      <c r="B387" s="462">
        <v>1313.3874708439646</v>
      </c>
      <c r="C387" s="462">
        <v>1310.3628557868033</v>
      </c>
      <c r="D387" s="462">
        <v>1402.1125432541658</v>
      </c>
      <c r="E387" s="462">
        <v>1381.9472483621071</v>
      </c>
      <c r="F387" s="462">
        <v>1344.6422310132136</v>
      </c>
      <c r="G387" s="462">
        <v>1513.0267370160941</v>
      </c>
      <c r="H387" s="462">
        <v>1293.223502678904</v>
      </c>
      <c r="I387" s="462">
        <v>1327.5024328602644</v>
      </c>
      <c r="J387" s="462">
        <v>1405.1373625798565</v>
      </c>
      <c r="K387" s="462">
        <v>1512.0183886409504</v>
      </c>
      <c r="L387" s="462">
        <v>1583.6127666073498</v>
      </c>
      <c r="M387" s="462">
        <v>1633.024866348906</v>
      </c>
      <c r="N387" s="462">
        <v>1504.959968849995</v>
      </c>
      <c r="O387" s="462">
        <v>1248.8638853173522</v>
      </c>
      <c r="P387" s="462">
        <v>924.28418881946754</v>
      </c>
      <c r="Q387" s="462">
        <v>689.48728564561407</v>
      </c>
      <c r="R387" s="462">
        <v>494.05189976489993</v>
      </c>
      <c r="S387" s="462">
        <v>352.05629353891283</v>
      </c>
      <c r="T387" s="462">
        <v>248.36457445281798</v>
      </c>
      <c r="U387" s="462">
        <v>184.96205452537305</v>
      </c>
    </row>
    <row r="388" spans="1:21">
      <c r="A388" s="256">
        <v>102.5</v>
      </c>
      <c r="B388" s="462">
        <v>1313.3874708439646</v>
      </c>
      <c r="C388" s="462">
        <v>1311.3710600317036</v>
      </c>
      <c r="D388" s="462">
        <v>1383.9637646935635</v>
      </c>
      <c r="E388" s="462">
        <v>1354.7245673567784</v>
      </c>
      <c r="F388" s="462">
        <v>1323.4695712007247</v>
      </c>
      <c r="G388" s="462">
        <v>1607.8144218600987</v>
      </c>
      <c r="H388" s="462">
        <v>1389.0050683546133</v>
      </c>
      <c r="I388" s="462">
        <v>1419.2532718855859</v>
      </c>
      <c r="J388" s="462">
        <v>1494.8765694134015</v>
      </c>
      <c r="K388" s="462">
        <v>1633.024866348906</v>
      </c>
      <c r="L388" s="462">
        <v>1783.2869836248437</v>
      </c>
      <c r="M388" s="462">
        <v>1897.2526597600297</v>
      </c>
      <c r="N388" s="462">
        <v>1872.0384105685773</v>
      </c>
      <c r="O388" s="462">
        <v>1569.4953046517671</v>
      </c>
      <c r="P388" s="462">
        <v>1130.9154468603931</v>
      </c>
      <c r="Q388" s="462">
        <v>828.54334826320076</v>
      </c>
      <c r="R388" s="462">
        <v>607.8801690316011</v>
      </c>
      <c r="S388" s="462">
        <v>444.70057563922984</v>
      </c>
      <c r="T388" s="462">
        <v>312.79020839351324</v>
      </c>
      <c r="U388" s="462">
        <v>231.25416527541577</v>
      </c>
    </row>
    <row r="389" spans="1:21">
      <c r="A389" s="256">
        <v>105</v>
      </c>
      <c r="B389" s="462">
        <v>1313.3874708439646</v>
      </c>
      <c r="C389" s="462">
        <v>1312.3792650509563</v>
      </c>
      <c r="D389" s="462">
        <v>1373.881212474487</v>
      </c>
      <c r="E389" s="462">
        <v>1341.6175448114911</v>
      </c>
      <c r="F389" s="462">
        <v>1312.3792650509563</v>
      </c>
      <c r="G389" s="462">
        <v>1655.2103793348597</v>
      </c>
      <c r="H389" s="462">
        <v>1437.402504039183</v>
      </c>
      <c r="I389" s="462">
        <v>1560.4198603120992</v>
      </c>
      <c r="J389" s="462">
        <v>1674.3708343141161</v>
      </c>
      <c r="K389" s="462">
        <v>1853.8843609643134</v>
      </c>
      <c r="L389" s="462">
        <v>2057.6229417095346</v>
      </c>
      <c r="M389" s="462">
        <v>2259.3642044803632</v>
      </c>
      <c r="N389" s="462">
        <v>2247.2592044517164</v>
      </c>
      <c r="O389" s="462">
        <v>1900.2783922472568</v>
      </c>
      <c r="P389" s="462">
        <v>1396.0629241738613</v>
      </c>
      <c r="Q389" s="462">
        <v>1047.2500086926027</v>
      </c>
      <c r="R389" s="462">
        <v>787.22696170574807</v>
      </c>
      <c r="S389" s="462">
        <v>575.64326104967381</v>
      </c>
      <c r="T389" s="462">
        <v>387.29883465531185</v>
      </c>
      <c r="U389" s="462">
        <v>265.47616224135629</v>
      </c>
    </row>
    <row r="390" spans="1:21">
      <c r="A390" s="256">
        <v>107.5</v>
      </c>
      <c r="B390" s="462">
        <v>1313.3874708439646</v>
      </c>
      <c r="C390" s="462">
        <v>1314.3956774101373</v>
      </c>
      <c r="D390" s="462">
        <v>1361.7822474330501</v>
      </c>
      <c r="E390" s="462">
        <v>1321.4531449723431</v>
      </c>
      <c r="F390" s="462">
        <v>1307.3382477041578</v>
      </c>
      <c r="G390" s="462">
        <v>1758.0743055956771</v>
      </c>
      <c r="H390" s="462">
        <v>1580.5875855657075</v>
      </c>
      <c r="I390" s="462">
        <v>1701.5992254975022</v>
      </c>
      <c r="J390" s="462">
        <v>1853.8843609643134</v>
      </c>
      <c r="K390" s="462">
        <v>2082.839556814723</v>
      </c>
      <c r="L390" s="462">
        <v>2331.9955533256339</v>
      </c>
      <c r="M390" s="462">
        <v>2620.5250848336741</v>
      </c>
      <c r="N390" s="462">
        <v>2623.5517930521637</v>
      </c>
      <c r="O390" s="462">
        <v>2235.1542695622238</v>
      </c>
      <c r="P390" s="462">
        <v>1662.2694686834784</v>
      </c>
      <c r="Q390" s="462">
        <v>1267.0108143681848</v>
      </c>
      <c r="R390" s="462">
        <v>967.62284012250916</v>
      </c>
      <c r="S390" s="462">
        <v>711.6538991736503</v>
      </c>
      <c r="T390" s="462">
        <v>461.8218729131101</v>
      </c>
      <c r="U390" s="462">
        <v>298.69586175506231</v>
      </c>
    </row>
    <row r="391" spans="1:21">
      <c r="A391" s="256">
        <v>112.5</v>
      </c>
      <c r="B391" s="462">
        <v>1313.3874708439646</v>
      </c>
      <c r="C391" s="462">
        <v>1318.4285113946478</v>
      </c>
      <c r="D391" s="462">
        <v>1335.5681928604727</v>
      </c>
      <c r="E391" s="462">
        <v>1283.1416360737333</v>
      </c>
      <c r="F391" s="462">
        <v>1296.2480779996804</v>
      </c>
      <c r="G391" s="462">
        <v>1964.8284863809231</v>
      </c>
      <c r="H391" s="462">
        <v>1868.0041620639367</v>
      </c>
      <c r="I391" s="462">
        <v>2029.3806994968827</v>
      </c>
      <c r="J391" s="462">
        <v>2239.189240599384</v>
      </c>
      <c r="K391" s="462">
        <v>2527.7077482107193</v>
      </c>
      <c r="L391" s="462">
        <v>2869.7353970838631</v>
      </c>
      <c r="M391" s="462">
        <v>3276.3873791927813</v>
      </c>
      <c r="N391" s="462">
        <v>3404.549019988046</v>
      </c>
      <c r="O391" s="462">
        <v>3111.9038227249334</v>
      </c>
      <c r="P391" s="462">
        <v>2360.2416921451395</v>
      </c>
      <c r="Q391" s="462">
        <v>1836.7390327120816</v>
      </c>
      <c r="R391" s="462">
        <v>1369.8482122539233</v>
      </c>
      <c r="S391" s="462">
        <v>1002.8999225239919</v>
      </c>
      <c r="T391" s="462">
        <v>636.08886825596176</v>
      </c>
      <c r="U391" s="462">
        <v>362.12524602494449</v>
      </c>
    </row>
    <row r="392" spans="1:21">
      <c r="A392" s="256">
        <v>115</v>
      </c>
      <c r="B392" s="462">
        <v>1313.3874708439646</v>
      </c>
      <c r="C392" s="462">
        <v>1320.4449330105424</v>
      </c>
      <c r="D392" s="462">
        <v>1323.4695712007247</v>
      </c>
      <c r="E392" s="462">
        <v>1262.9781408969488</v>
      </c>
      <c r="F392" s="462">
        <v>1291.2071230566803</v>
      </c>
      <c r="G392" s="462">
        <v>2067.7095509149171</v>
      </c>
      <c r="H392" s="462">
        <v>2011.2251793605242</v>
      </c>
      <c r="I392" s="462">
        <v>2144.3693703781632</v>
      </c>
      <c r="J392" s="462">
        <v>2327.9604184420573</v>
      </c>
      <c r="K392" s="462">
        <v>2631.6230320113164</v>
      </c>
      <c r="L392" s="462">
        <v>2955.5011313807599</v>
      </c>
      <c r="M392" s="462">
        <v>3373.2650181385156</v>
      </c>
      <c r="N392" s="462">
        <v>3543.8167350149947</v>
      </c>
      <c r="O392" s="462">
        <v>3194.6490940148933</v>
      </c>
      <c r="P392" s="462">
        <v>2458.0969736707507</v>
      </c>
      <c r="Q392" s="462">
        <v>1864.9784813963506</v>
      </c>
      <c r="R392" s="462">
        <v>1351.6998585572758</v>
      </c>
      <c r="S392" s="462">
        <v>970.64654035114972</v>
      </c>
      <c r="T392" s="462">
        <v>623.99926938862291</v>
      </c>
      <c r="U392" s="462">
        <v>344.00133830923949</v>
      </c>
    </row>
    <row r="393" spans="1:21">
      <c r="A393" s="256">
        <v>117.5</v>
      </c>
      <c r="B393" s="462">
        <v>1313.3874708439646</v>
      </c>
      <c r="C393" s="462">
        <v>1318.4285113946478</v>
      </c>
      <c r="D393" s="462">
        <v>1315.4038847488816</v>
      </c>
      <c r="E393" s="462">
        <v>1248.8638853173522</v>
      </c>
      <c r="F393" s="462">
        <v>1273.0598486045944</v>
      </c>
      <c r="G393" s="462">
        <v>1946.6735552179014</v>
      </c>
      <c r="H393" s="462">
        <v>1996.0957042545253</v>
      </c>
      <c r="I393" s="462">
        <v>2260.3729574121126</v>
      </c>
      <c r="J393" s="462">
        <v>2417.7437997012785</v>
      </c>
      <c r="K393" s="462">
        <v>2741.5960956598783</v>
      </c>
      <c r="L393" s="462">
        <v>3041.2693524491815</v>
      </c>
      <c r="M393" s="462">
        <v>3469.13625192982</v>
      </c>
      <c r="N393" s="462">
        <v>3683.0899192481888</v>
      </c>
      <c r="O393" s="462">
        <v>3279.4147625279779</v>
      </c>
      <c r="P393" s="462">
        <v>2555.9561480433085</v>
      </c>
      <c r="Q393" s="462">
        <v>1893.2183572771005</v>
      </c>
      <c r="R393" s="462">
        <v>1334.559970193191</v>
      </c>
      <c r="S393" s="462">
        <v>939.40209717084554</v>
      </c>
      <c r="T393" s="462">
        <v>611.90990452585947</v>
      </c>
      <c r="U393" s="462">
        <v>326.88518973280463</v>
      </c>
    </row>
    <row r="394" spans="1:21">
      <c r="A394" s="256">
        <v>122.5</v>
      </c>
      <c r="B394" s="462">
        <v>1313.3874708439646</v>
      </c>
      <c r="C394" s="462">
        <v>1314.3956774101373</v>
      </c>
      <c r="D394" s="462">
        <v>1299.2726603707636</v>
      </c>
      <c r="E394" s="462">
        <v>1220.6358540470935</v>
      </c>
      <c r="F394" s="462">
        <v>1238.7823716493383</v>
      </c>
      <c r="G394" s="462">
        <v>1704.6246292924041</v>
      </c>
      <c r="H394" s="462">
        <v>1965.8370985958388</v>
      </c>
      <c r="I394" s="462">
        <v>2181.6915954075671</v>
      </c>
      <c r="J394" s="462">
        <v>2225.06687383394</v>
      </c>
      <c r="K394" s="462">
        <v>2431.8673346249552</v>
      </c>
      <c r="L394" s="462">
        <v>2648.7744968170055</v>
      </c>
      <c r="M394" s="462">
        <v>2948.4379759623307</v>
      </c>
      <c r="N394" s="462">
        <v>3180.5216994532811</v>
      </c>
      <c r="O394" s="462">
        <v>2997.8804166157793</v>
      </c>
      <c r="P394" s="462">
        <v>2509.5482289208503</v>
      </c>
      <c r="Q394" s="462">
        <v>1640.0838607409364</v>
      </c>
      <c r="R394" s="462">
        <v>1137.9718575303903</v>
      </c>
      <c r="S394" s="462">
        <v>768.08107141579546</v>
      </c>
      <c r="T394" s="462">
        <v>468.87200453491903</v>
      </c>
      <c r="U394" s="462">
        <v>259.43664870738462</v>
      </c>
    </row>
    <row r="395" spans="1:21">
      <c r="A395" s="256">
        <v>125</v>
      </c>
      <c r="B395" s="462">
        <v>1313.3874708439646</v>
      </c>
      <c r="C395" s="462">
        <v>1312.3792650509563</v>
      </c>
      <c r="D395" s="462">
        <v>1291.2071230566803</v>
      </c>
      <c r="E395" s="462">
        <v>1206.5220820343841</v>
      </c>
      <c r="F395" s="462">
        <v>1220.6358540470935</v>
      </c>
      <c r="G395" s="462">
        <v>1583.6127666073498</v>
      </c>
      <c r="H395" s="462">
        <v>1950.7079698029713</v>
      </c>
      <c r="I395" s="462">
        <v>1993.0698229527777</v>
      </c>
      <c r="J395" s="462">
        <v>2004.1647434430383</v>
      </c>
      <c r="K395" s="462">
        <v>2188.7526289854109</v>
      </c>
      <c r="L395" s="462">
        <v>2353.1801256222097</v>
      </c>
      <c r="M395" s="462">
        <v>2629.60521995013</v>
      </c>
      <c r="N395" s="462">
        <v>2818.277180834546</v>
      </c>
      <c r="O395" s="462">
        <v>2662.8993158797643</v>
      </c>
      <c r="P395" s="462">
        <v>2353.1801256222097</v>
      </c>
      <c r="Q395" s="462">
        <v>1515.04343577995</v>
      </c>
      <c r="R395" s="462">
        <v>1026.0826830543308</v>
      </c>
      <c r="S395" s="462">
        <v>696.54022288955241</v>
      </c>
      <c r="T395" s="462">
        <v>464.84334482317331</v>
      </c>
      <c r="U395" s="462">
        <v>237.29299343863059</v>
      </c>
    </row>
    <row r="396" spans="1:21">
      <c r="A396" s="256">
        <v>127.5</v>
      </c>
      <c r="B396" s="462">
        <v>1313.3874708439646</v>
      </c>
      <c r="C396" s="462">
        <v>1317.4203017417269</v>
      </c>
      <c r="D396" s="462">
        <v>1282.1334537554555</v>
      </c>
      <c r="E396" s="462">
        <v>1193.4165842398838</v>
      </c>
      <c r="F396" s="462">
        <v>1183.3355298428294</v>
      </c>
      <c r="G396" s="462">
        <v>1484.7932379245299</v>
      </c>
      <c r="H396" s="462">
        <v>1748.9978296618476</v>
      </c>
      <c r="I396" s="462">
        <v>1804.465908589119</v>
      </c>
      <c r="J396" s="462">
        <v>1783.2869836248437</v>
      </c>
      <c r="K396" s="462">
        <v>1950.7079698029713</v>
      </c>
      <c r="L396" s="462">
        <v>2057.6229417095346</v>
      </c>
      <c r="M396" s="462">
        <v>2310.8111732849338</v>
      </c>
      <c r="N396" s="462">
        <v>2456.0792991635499</v>
      </c>
      <c r="O396" s="462">
        <v>2327.9604184420573</v>
      </c>
      <c r="P396" s="462">
        <v>2196.8224095068008</v>
      </c>
      <c r="Q396" s="462">
        <v>1391.0215949408339</v>
      </c>
      <c r="R396" s="462">
        <v>914.20572024248941</v>
      </c>
      <c r="S396" s="462">
        <v>626.01418640486224</v>
      </c>
      <c r="T396" s="462">
        <v>461.8218729131101</v>
      </c>
      <c r="U396" s="462">
        <v>216.15779343785601</v>
      </c>
    </row>
    <row r="397" spans="1:21">
      <c r="A397" s="256">
        <v>135</v>
      </c>
      <c r="B397" s="462">
        <v>1313.3874708439646</v>
      </c>
      <c r="C397" s="462">
        <v>1334.559970193191</v>
      </c>
      <c r="D397" s="462">
        <v>1255.92099329955</v>
      </c>
      <c r="E397" s="462">
        <v>1153.0928843885954</v>
      </c>
      <c r="F397" s="462">
        <v>1070.4337602486919</v>
      </c>
      <c r="G397" s="462">
        <v>1188.3760463622414</v>
      </c>
      <c r="H397" s="462">
        <v>1145.0283119130809</v>
      </c>
      <c r="I397" s="462">
        <v>1121.8429835254665</v>
      </c>
      <c r="J397" s="462">
        <v>1110.7545168260053</v>
      </c>
      <c r="K397" s="462">
        <v>1099.6661607109011</v>
      </c>
      <c r="L397" s="462">
        <v>1166.1979346651469</v>
      </c>
      <c r="M397" s="462">
        <v>1232.7335027485854</v>
      </c>
      <c r="N397" s="462">
        <v>1299.2726603707636</v>
      </c>
      <c r="O397" s="462">
        <v>1365.8152238951263</v>
      </c>
      <c r="P397" s="462">
        <v>1146.0363803775579</v>
      </c>
      <c r="Q397" s="462">
        <v>926.29989574785589</v>
      </c>
      <c r="R397" s="462">
        <v>706.6159711103785</v>
      </c>
      <c r="S397" s="462">
        <v>487.00139698135308</v>
      </c>
      <c r="T397" s="462">
        <v>386.29185899410305</v>
      </c>
      <c r="U397" s="462">
        <v>285.60884857740479</v>
      </c>
    </row>
    <row r="398" spans="1:21">
      <c r="A398" s="256">
        <v>145</v>
      </c>
      <c r="B398" s="462">
        <v>1313.3874708439646</v>
      </c>
      <c r="C398" s="462">
        <v>1344.6422310132136</v>
      </c>
      <c r="D398" s="462">
        <v>1248.8638853173522</v>
      </c>
      <c r="E398" s="462">
        <v>1070.4337602486919</v>
      </c>
      <c r="F398" s="462">
        <v>939.40209717084554</v>
      </c>
      <c r="G398" s="462">
        <v>828.54334826320076</v>
      </c>
      <c r="H398" s="462">
        <v>739.86694776308775</v>
      </c>
      <c r="I398" s="462">
        <v>680.41932948416354</v>
      </c>
      <c r="J398" s="462">
        <v>651.20118916201011</v>
      </c>
      <c r="K398" s="462">
        <v>621.98435887211519</v>
      </c>
      <c r="L398" s="462">
        <v>603.8504602244393</v>
      </c>
      <c r="M398" s="462">
        <v>584.70971336682805</v>
      </c>
      <c r="N398" s="462">
        <v>565.56959255578886</v>
      </c>
      <c r="O398" s="462">
        <v>547.4374431647625</v>
      </c>
      <c r="P398" s="462">
        <v>482.97258393675241</v>
      </c>
      <c r="Q398" s="462">
        <v>419.52340124922512</v>
      </c>
      <c r="R398" s="462">
        <v>356.08384046433116</v>
      </c>
      <c r="S398" s="462">
        <v>291.64893568472075</v>
      </c>
      <c r="T398" s="462">
        <v>241.3189644239616</v>
      </c>
      <c r="U398" s="462">
        <v>192.00582334211265</v>
      </c>
    </row>
    <row r="399" spans="1:21">
      <c r="A399" s="256">
        <v>155</v>
      </c>
      <c r="B399" s="462">
        <v>1313.3874708439646</v>
      </c>
      <c r="C399" s="462">
        <v>1330.5270871390355</v>
      </c>
      <c r="D399" s="462">
        <v>1213.5789475434437</v>
      </c>
      <c r="E399" s="462">
        <v>1009.955489184565</v>
      </c>
      <c r="F399" s="462">
        <v>828.54334826320076</v>
      </c>
      <c r="G399" s="462">
        <v>728.78311960771214</v>
      </c>
      <c r="H399" s="462">
        <v>629.03657407058643</v>
      </c>
      <c r="I399" s="462">
        <v>636.08886825596176</v>
      </c>
      <c r="J399" s="462">
        <v>640.11878577395669</v>
      </c>
      <c r="K399" s="462">
        <v>643.1412405542178</v>
      </c>
      <c r="L399" s="462">
        <v>599.82077828211254</v>
      </c>
      <c r="M399" s="462">
        <v>555.49610331653514</v>
      </c>
      <c r="N399" s="462">
        <v>512.18222225713123</v>
      </c>
      <c r="O399" s="462">
        <v>468.87200453491903</v>
      </c>
      <c r="P399" s="462">
        <v>417.50929134044378</v>
      </c>
      <c r="Q399" s="462">
        <v>366.15290577694071</v>
      </c>
      <c r="R399" s="462">
        <v>313.79697206375391</v>
      </c>
      <c r="S399" s="462">
        <v>262.45638811906474</v>
      </c>
      <c r="T399" s="462">
        <v>219.17698581717505</v>
      </c>
      <c r="U399" s="462">
        <v>176.9123618266558</v>
      </c>
    </row>
    <row r="400" spans="1:21">
      <c r="A400" s="256">
        <v>165</v>
      </c>
      <c r="B400" s="462">
        <v>1313.3874708439646</v>
      </c>
      <c r="C400" s="462">
        <v>1337.5846404755096</v>
      </c>
      <c r="D400" s="462">
        <v>1198.4571433857259</v>
      </c>
      <c r="E400" s="462">
        <v>960.56757634820201</v>
      </c>
      <c r="F400" s="462">
        <v>761.02744192192483</v>
      </c>
      <c r="G400" s="462">
        <v>689.48728564561407</v>
      </c>
      <c r="H400" s="462">
        <v>604.85788491463472</v>
      </c>
      <c r="I400" s="462">
        <v>647.1712023231205</v>
      </c>
      <c r="J400" s="462">
        <v>668.32890935113085</v>
      </c>
      <c r="K400" s="462">
        <v>689.48728564561407</v>
      </c>
      <c r="L400" s="462">
        <v>607.8801690316011</v>
      </c>
      <c r="M400" s="462">
        <v>527.29131516049324</v>
      </c>
      <c r="N400" s="462">
        <v>446.71481220853684</v>
      </c>
      <c r="O400" s="462">
        <v>366.15290577694071</v>
      </c>
      <c r="P400" s="462">
        <v>317.82405891022592</v>
      </c>
      <c r="Q400" s="462">
        <v>268.49597068019642</v>
      </c>
      <c r="R400" s="462">
        <v>219.17698581717505</v>
      </c>
      <c r="S400" s="462">
        <v>170.87533157355321</v>
      </c>
      <c r="T400" s="462">
        <v>148.74143843620294</v>
      </c>
      <c r="U400" s="462">
        <v>126.61084744487482</v>
      </c>
    </row>
    <row r="401" spans="1:74">
      <c r="A401" s="256">
        <v>175</v>
      </c>
      <c r="B401" s="462">
        <v>1313.3874708439646</v>
      </c>
      <c r="C401" s="462">
        <v>1341.6175448114911</v>
      </c>
      <c r="D401" s="462">
        <v>1191.4003665316188</v>
      </c>
      <c r="E401" s="462">
        <v>935.3706310158758</v>
      </c>
      <c r="F401" s="462">
        <v>714.67667312976948</v>
      </c>
      <c r="G401" s="462">
        <v>661.2762649289582</v>
      </c>
      <c r="H401" s="462">
        <v>611.90990452585947</v>
      </c>
      <c r="I401" s="462">
        <v>646.16370952449347</v>
      </c>
      <c r="J401" s="462">
        <v>662.28378097872496</v>
      </c>
      <c r="K401" s="462">
        <v>679.41178622263476</v>
      </c>
      <c r="L401" s="462">
        <v>575.64326104967381</v>
      </c>
      <c r="M401" s="462">
        <v>472.90069882800782</v>
      </c>
      <c r="N401" s="462">
        <v>370.18060979006805</v>
      </c>
      <c r="O401" s="462">
        <v>266.48276126055515</v>
      </c>
      <c r="P401" s="462">
        <v>237.29299343863059</v>
      </c>
      <c r="Q401" s="462">
        <v>209.1131760876558</v>
      </c>
      <c r="R401" s="462">
        <v>180.93716345181977</v>
      </c>
      <c r="S401" s="462">
        <v>152.76555124800095</v>
      </c>
      <c r="T401" s="462">
        <v>130.63432201828778</v>
      </c>
      <c r="U401" s="462">
        <v>108.50685582932681</v>
      </c>
    </row>
    <row r="402" spans="1:74">
      <c r="A402" s="256">
        <v>180</v>
      </c>
      <c r="B402" s="462">
        <v>1313.3874708439646</v>
      </c>
      <c r="C402" s="462">
        <v>1343.6340015233225</v>
      </c>
      <c r="D402" s="462">
        <v>1188.3760463622414</v>
      </c>
      <c r="E402" s="462">
        <v>922.26848628259552</v>
      </c>
      <c r="F402" s="462">
        <v>691.50240325002358</v>
      </c>
      <c r="G402" s="462">
        <v>647.1712023231205</v>
      </c>
      <c r="H402" s="462">
        <v>615.93966653181371</v>
      </c>
      <c r="I402" s="462">
        <v>646.16370952449347</v>
      </c>
      <c r="J402" s="462">
        <v>659.26123743228948</v>
      </c>
      <c r="K402" s="462">
        <v>674.37409234918084</v>
      </c>
      <c r="L402" s="462">
        <v>559.52547729664832</v>
      </c>
      <c r="M402" s="462">
        <v>445.70769278718001</v>
      </c>
      <c r="N402" s="462">
        <v>331.91926018114111</v>
      </c>
      <c r="O402" s="462">
        <v>217.16418624552571</v>
      </c>
      <c r="P402" s="462">
        <v>197.0372454153181</v>
      </c>
      <c r="Q402" s="462">
        <v>178.92475133337754</v>
      </c>
      <c r="R402" s="462">
        <v>161.82018819187493</v>
      </c>
      <c r="S402" s="462">
        <v>143.71145073160676</v>
      </c>
      <c r="T402" s="462">
        <v>121.58168435931715</v>
      </c>
      <c r="U402" s="462">
        <v>99.455963666700598</v>
      </c>
    </row>
    <row r="403" spans="1:74">
      <c r="B403" s="22" t="s">
        <v>555</v>
      </c>
    </row>
    <row r="404" spans="1:74">
      <c r="B404" s="256" t="s">
        <v>524</v>
      </c>
    </row>
    <row r="405" spans="1:74">
      <c r="B405" s="256" t="s">
        <v>0</v>
      </c>
    </row>
    <row r="406" spans="1:74">
      <c r="B406" s="256" t="s">
        <v>315</v>
      </c>
    </row>
    <row r="407" spans="1:74">
      <c r="B407" s="256">
        <v>188</v>
      </c>
    </row>
    <row r="408" spans="1:74">
      <c r="B408" s="256" t="s">
        <v>337</v>
      </c>
    </row>
    <row r="410" spans="1:74">
      <c r="B410" s="256">
        <v>73</v>
      </c>
    </row>
    <row r="411" spans="1:74">
      <c r="B411" s="256">
        <v>30</v>
      </c>
    </row>
    <row r="412" spans="1:74">
      <c r="B412" s="256">
        <v>0</v>
      </c>
      <c r="C412" s="256">
        <v>2.5</v>
      </c>
      <c r="D412" s="256">
        <v>5</v>
      </c>
      <c r="E412" s="256">
        <v>7.5</v>
      </c>
      <c r="F412" s="256">
        <v>10</v>
      </c>
      <c r="G412" s="256">
        <v>12.5</v>
      </c>
      <c r="H412" s="256">
        <v>15</v>
      </c>
      <c r="I412" s="256">
        <v>17.5</v>
      </c>
      <c r="J412" s="256">
        <v>20</v>
      </c>
      <c r="K412" s="256">
        <v>22.5</v>
      </c>
      <c r="L412" s="256">
        <v>25</v>
      </c>
      <c r="M412" s="256">
        <v>27.5</v>
      </c>
      <c r="N412" s="256">
        <v>30</v>
      </c>
      <c r="O412" s="256">
        <v>32.5</v>
      </c>
      <c r="P412" s="256">
        <v>35</v>
      </c>
      <c r="Q412" s="256">
        <v>37.5</v>
      </c>
      <c r="R412" s="256">
        <v>40</v>
      </c>
      <c r="S412" s="256">
        <v>42.5</v>
      </c>
      <c r="T412" s="256">
        <v>45</v>
      </c>
      <c r="U412" s="256">
        <v>47.5</v>
      </c>
      <c r="V412" s="256">
        <v>50</v>
      </c>
      <c r="W412" s="256">
        <v>52.5</v>
      </c>
      <c r="X412" s="256">
        <v>55</v>
      </c>
      <c r="Y412" s="256">
        <v>57.5</v>
      </c>
      <c r="Z412" s="256">
        <v>60</v>
      </c>
      <c r="AA412" s="256">
        <v>62.5</v>
      </c>
      <c r="AB412" s="256">
        <v>65</v>
      </c>
      <c r="AC412" s="256">
        <v>67.5</v>
      </c>
      <c r="AD412" s="256">
        <v>70</v>
      </c>
      <c r="AE412" s="256">
        <v>72.5</v>
      </c>
      <c r="AF412" s="256">
        <v>75</v>
      </c>
      <c r="AG412" s="256">
        <v>77.5</v>
      </c>
      <c r="AH412" s="256">
        <v>80</v>
      </c>
      <c r="AI412" s="256">
        <v>82.5</v>
      </c>
      <c r="AJ412" s="256">
        <v>85</v>
      </c>
      <c r="AK412" s="256">
        <v>87.5</v>
      </c>
      <c r="AL412" s="256">
        <v>90</v>
      </c>
      <c r="AM412" s="256">
        <v>92.5</v>
      </c>
      <c r="AN412" s="256">
        <v>95</v>
      </c>
      <c r="AO412" s="256">
        <v>97.5</v>
      </c>
      <c r="AP412" s="256">
        <v>100</v>
      </c>
      <c r="AQ412" s="256">
        <v>102.5</v>
      </c>
      <c r="AR412" s="256">
        <v>105</v>
      </c>
      <c r="AS412" s="256">
        <v>107.5</v>
      </c>
      <c r="AT412" s="256">
        <v>110</v>
      </c>
      <c r="AU412" s="256">
        <v>112.5</v>
      </c>
      <c r="AV412" s="256">
        <v>115</v>
      </c>
      <c r="AW412" s="256">
        <v>117.5</v>
      </c>
      <c r="AX412" s="256">
        <v>120</v>
      </c>
      <c r="AY412" s="256">
        <v>122.5</v>
      </c>
      <c r="AZ412" s="256">
        <v>125</v>
      </c>
      <c r="BA412" s="256">
        <v>127.5</v>
      </c>
      <c r="BB412" s="256">
        <v>130</v>
      </c>
      <c r="BC412" s="256">
        <v>132.5</v>
      </c>
      <c r="BD412" s="256">
        <v>135</v>
      </c>
      <c r="BE412" s="256">
        <v>137.5</v>
      </c>
      <c r="BF412" s="256">
        <v>140</v>
      </c>
      <c r="BG412" s="256">
        <v>142.5</v>
      </c>
      <c r="BH412" s="256">
        <v>145</v>
      </c>
      <c r="BI412" s="256">
        <v>147.5</v>
      </c>
      <c r="BJ412" s="256">
        <v>150</v>
      </c>
      <c r="BK412" s="256">
        <v>152.5</v>
      </c>
      <c r="BL412" s="256">
        <v>155</v>
      </c>
      <c r="BM412" s="256">
        <v>157.5</v>
      </c>
      <c r="BN412" s="256">
        <v>160</v>
      </c>
      <c r="BO412" s="256">
        <v>162.5</v>
      </c>
      <c r="BP412" s="256">
        <v>165</v>
      </c>
      <c r="BQ412" s="256">
        <v>167.5</v>
      </c>
      <c r="BR412" s="256">
        <v>170</v>
      </c>
      <c r="BS412" s="256">
        <v>172.5</v>
      </c>
      <c r="BT412" s="256">
        <v>175</v>
      </c>
      <c r="BU412" s="256">
        <v>177.5</v>
      </c>
      <c r="BV412" s="256">
        <v>180</v>
      </c>
    </row>
    <row r="413" spans="1:74">
      <c r="A413" s="256">
        <v>0</v>
      </c>
      <c r="B413" s="463">
        <v>1940.6219490072456</v>
      </c>
      <c r="C413" s="463">
        <v>1959.7854330702003</v>
      </c>
      <c r="D413" s="463">
        <v>1943.6477497596934</v>
      </c>
      <c r="E413" s="463">
        <v>1953.7337862129405</v>
      </c>
      <c r="F413" s="463">
        <v>1979.9577237667249</v>
      </c>
      <c r="G413" s="463">
        <v>1966.8457113277279</v>
      </c>
      <c r="H413" s="463">
        <v>1765.1338192544852</v>
      </c>
      <c r="I413" s="463">
        <v>1842.7903068560186</v>
      </c>
      <c r="J413" s="463">
        <v>1896.2440833351525</v>
      </c>
      <c r="K413" s="463">
        <v>2067.7095509149171</v>
      </c>
      <c r="L413" s="463">
        <v>1988.0266976517553</v>
      </c>
      <c r="M413" s="463">
        <v>1725.8026055254718</v>
      </c>
      <c r="N413" s="463">
        <v>1658.2356996661829</v>
      </c>
      <c r="O413" s="463">
        <v>1667.311693703846</v>
      </c>
      <c r="P413" s="463">
        <v>1779.2529310778141</v>
      </c>
      <c r="Q413" s="463">
        <v>1896.2440833351525</v>
      </c>
      <c r="R413" s="463">
        <v>2077.7962092756316</v>
      </c>
      <c r="S413" s="463">
        <v>2285.5919263515075</v>
      </c>
      <c r="T413" s="463">
        <v>2575.1248829129099</v>
      </c>
      <c r="U413" s="463">
        <v>2783.9722237498909</v>
      </c>
      <c r="V413" s="463">
        <v>3008.979852472904</v>
      </c>
      <c r="W413" s="463">
        <v>3827.4147830302963</v>
      </c>
      <c r="X413" s="463">
        <v>5099.3036326017664</v>
      </c>
      <c r="Y413" s="463">
        <v>5909.0425424086743</v>
      </c>
      <c r="Z413" s="463">
        <v>5991.8403247469259</v>
      </c>
      <c r="AA413" s="463">
        <v>5915.1008776218014</v>
      </c>
      <c r="AB413" s="463">
        <v>5672.7723731580154</v>
      </c>
      <c r="AC413" s="463">
        <v>4954.936702443285</v>
      </c>
      <c r="AD413" s="463">
        <v>3023.1064663370753</v>
      </c>
      <c r="AE413" s="463">
        <v>1599.7471627328159</v>
      </c>
      <c r="AF413" s="463">
        <v>1182.3274291099117</v>
      </c>
      <c r="AG413" s="463">
        <v>930.33132274107584</v>
      </c>
      <c r="AH413" s="463">
        <v>786.21927157197922</v>
      </c>
      <c r="AI413" s="463">
        <v>763.0427579963532</v>
      </c>
      <c r="AJ413" s="463">
        <v>737.85169386875282</v>
      </c>
      <c r="AK413" s="463">
        <v>670.34396430528011</v>
      </c>
      <c r="AL413" s="463">
        <v>549.45209715999101</v>
      </c>
      <c r="AM413" s="463">
        <v>497.07357466978522</v>
      </c>
      <c r="AN413" s="463">
        <v>533.33507413241443</v>
      </c>
      <c r="AO413" s="463">
        <v>575.64326104967381</v>
      </c>
      <c r="AP413" s="463">
        <v>747.92801802915096</v>
      </c>
      <c r="AQ413" s="463">
        <v>994.83647850888315</v>
      </c>
      <c r="AR413" s="463">
        <v>1309.3546523168495</v>
      </c>
      <c r="AS413" s="463">
        <v>1656.2188188320179</v>
      </c>
      <c r="AT413" s="463">
        <v>2048.5450356512083</v>
      </c>
      <c r="AU413" s="463">
        <v>1979.9577237667249</v>
      </c>
      <c r="AV413" s="463">
        <v>1401.1042715935748</v>
      </c>
      <c r="AW413" s="463">
        <v>1181.3193292356812</v>
      </c>
      <c r="AX413" s="463">
        <v>1034.1463752001064</v>
      </c>
      <c r="AY413" s="463">
        <v>753.97387774006802</v>
      </c>
      <c r="AZ413" s="463">
        <v>333.93290978257897</v>
      </c>
      <c r="BA413" s="463">
        <v>144.71743439597881</v>
      </c>
      <c r="BB413" s="463">
        <v>87.389402877861457</v>
      </c>
      <c r="BC413" s="463">
        <v>74.319187225450264</v>
      </c>
      <c r="BD413" s="463">
        <v>58.235984471133037</v>
      </c>
      <c r="BE413" s="463">
        <v>45.171626266426578</v>
      </c>
      <c r="BF413" s="463">
        <v>30.102209640499385</v>
      </c>
      <c r="BG413" s="463">
        <v>33.11558670666593</v>
      </c>
      <c r="BH413" s="463">
        <v>51.200917835379968</v>
      </c>
      <c r="BI413" s="463">
        <v>77.335200513321496</v>
      </c>
      <c r="BJ413" s="463">
        <v>106.49547896400243</v>
      </c>
      <c r="BK413" s="463">
        <v>150.7534814279953</v>
      </c>
      <c r="BL413" s="463">
        <v>146.72942263482432</v>
      </c>
      <c r="BM413" s="463">
        <v>52.205871129025049</v>
      </c>
      <c r="BN413" s="463">
        <v>27.089134400918912</v>
      </c>
      <c r="BO413" s="463">
        <v>22.068108142325048</v>
      </c>
      <c r="BP413" s="463">
        <v>21.064032395764698</v>
      </c>
      <c r="BQ413" s="463">
        <v>15.040675804218308</v>
      </c>
      <c r="BR413" s="463">
        <v>10.023052380778998</v>
      </c>
      <c r="BS413" s="463">
        <v>7.0136346326260179</v>
      </c>
      <c r="BT413" s="463">
        <v>3.0032976479526123</v>
      </c>
      <c r="BU413" s="463">
        <v>3.0032976479526123</v>
      </c>
      <c r="BV413" s="463">
        <v>2.001386774925161</v>
      </c>
    </row>
    <row r="414" spans="1:74">
      <c r="A414" s="256">
        <v>5</v>
      </c>
      <c r="B414" s="463">
        <v>1940.6219490072456</v>
      </c>
      <c r="C414" s="463">
        <v>1963.8198746832438</v>
      </c>
      <c r="D414" s="463">
        <v>1941.6305487347479</v>
      </c>
      <c r="E414" s="463">
        <v>1944.656351056595</v>
      </c>
      <c r="F414" s="463">
        <v>1973.9060149039763</v>
      </c>
      <c r="G414" s="463">
        <v>1966.8457113277279</v>
      </c>
      <c r="H414" s="463">
        <v>1767.1508283426058</v>
      </c>
      <c r="I414" s="463">
        <v>1836.7390327120816</v>
      </c>
      <c r="J414" s="463">
        <v>1898.2612367205277</v>
      </c>
      <c r="K414" s="463">
        <v>2030.3893442756496</v>
      </c>
      <c r="L414" s="463">
        <v>1972.8973985606769</v>
      </c>
      <c r="M414" s="463">
        <v>1737.9044230032487</v>
      </c>
      <c r="N414" s="463">
        <v>1683.4469159116732</v>
      </c>
      <c r="O414" s="463">
        <v>1681.4300046561746</v>
      </c>
      <c r="P414" s="463">
        <v>1777.2359082294392</v>
      </c>
      <c r="Q414" s="463">
        <v>1886.158348608313</v>
      </c>
      <c r="R414" s="463">
        <v>2089.9002638583675</v>
      </c>
      <c r="S414" s="463">
        <v>2299.7146705808782</v>
      </c>
      <c r="T414" s="463">
        <v>2520.6456973927384</v>
      </c>
      <c r="U414" s="463">
        <v>2706.2831550106789</v>
      </c>
      <c r="V414" s="463">
        <v>2958.5282031531292</v>
      </c>
      <c r="W414" s="463">
        <v>3750.7099693865639</v>
      </c>
      <c r="X414" s="463">
        <v>4800.4788396107178</v>
      </c>
      <c r="Y414" s="463">
        <v>5600.0758187205283</v>
      </c>
      <c r="Z414" s="463">
        <v>6134.2147850405681</v>
      </c>
      <c r="AA414" s="463">
        <v>6090.7952699503439</v>
      </c>
      <c r="AB414" s="463">
        <v>5654.5981468286063</v>
      </c>
      <c r="AC414" s="463">
        <v>4491.5781752192643</v>
      </c>
      <c r="AD414" s="463">
        <v>2935.3207322042272</v>
      </c>
      <c r="AE414" s="463">
        <v>1637.0585737058739</v>
      </c>
      <c r="AF414" s="463">
        <v>1186.3598371864221</v>
      </c>
      <c r="AG414" s="463">
        <v>989.79685912166553</v>
      </c>
      <c r="AH414" s="463">
        <v>864.82285227978628</v>
      </c>
      <c r="AI414" s="463">
        <v>763.0427579963532</v>
      </c>
      <c r="AJ414" s="463">
        <v>669.33643607066585</v>
      </c>
      <c r="AK414" s="463">
        <v>595.7911233847426</v>
      </c>
      <c r="AL414" s="463">
        <v>515.20400563086378</v>
      </c>
      <c r="AM414" s="463">
        <v>516.21127069520219</v>
      </c>
      <c r="AN414" s="463">
        <v>572.62114186819917</v>
      </c>
      <c r="AO414" s="463">
        <v>648.17869668861317</v>
      </c>
      <c r="AP414" s="463">
        <v>875.9085625698043</v>
      </c>
      <c r="AQ414" s="463">
        <v>1020.0349554630559</v>
      </c>
      <c r="AR414" s="463">
        <v>1289.1907465801335</v>
      </c>
      <c r="AS414" s="463">
        <v>1941.6305487347479</v>
      </c>
      <c r="AT414" s="463">
        <v>2417.7437997012785</v>
      </c>
      <c r="AU414" s="463">
        <v>2071.7442083739506</v>
      </c>
      <c r="AV414" s="463">
        <v>1425.3029903202066</v>
      </c>
      <c r="AW414" s="463">
        <v>1278.1007324082996</v>
      </c>
      <c r="AX414" s="463">
        <v>1109.7464798657393</v>
      </c>
      <c r="AY414" s="463">
        <v>894.04911731734217</v>
      </c>
      <c r="AZ414" s="463">
        <v>371.18754265259679</v>
      </c>
      <c r="BA414" s="463">
        <v>126.61084744487482</v>
      </c>
      <c r="BB414" s="463">
        <v>85.378465429273547</v>
      </c>
      <c r="BC414" s="463">
        <v>74.319187225450264</v>
      </c>
      <c r="BD414" s="463">
        <v>60.246164270520133</v>
      </c>
      <c r="BE414" s="463">
        <v>41.152539512670401</v>
      </c>
      <c r="BF414" s="463">
        <v>31.106636592896205</v>
      </c>
      <c r="BG414" s="463">
        <v>35.124658653290489</v>
      </c>
      <c r="BH414" s="463">
        <v>52.205871129025049</v>
      </c>
      <c r="BI414" s="463">
        <v>80.351331340225968</v>
      </c>
      <c r="BJ414" s="463">
        <v>108.50685582932681</v>
      </c>
      <c r="BK414" s="463">
        <v>153.77159610801158</v>
      </c>
      <c r="BL414" s="463">
        <v>140.69354214646376</v>
      </c>
      <c r="BM414" s="463">
        <v>48.186177781824156</v>
      </c>
      <c r="BN414" s="463">
        <v>26.08484865749011</v>
      </c>
      <c r="BO414" s="463">
        <v>22.068108142325048</v>
      </c>
      <c r="BP414" s="463">
        <v>21.064032395764698</v>
      </c>
      <c r="BQ414" s="463">
        <v>15.040675804218308</v>
      </c>
      <c r="BR414" s="463">
        <v>9.0197967621976929</v>
      </c>
      <c r="BS414" s="463">
        <v>6.010760193776199</v>
      </c>
      <c r="BT414" s="463">
        <v>4.0055490228453374</v>
      </c>
      <c r="BU414" s="463">
        <v>3.0032976479526123</v>
      </c>
      <c r="BV414" s="463">
        <v>2.001386774925161</v>
      </c>
    </row>
    <row r="415" spans="1:74">
      <c r="A415" s="256">
        <v>15</v>
      </c>
      <c r="B415" s="463">
        <v>1940.6219490072456</v>
      </c>
      <c r="C415" s="463">
        <v>1959.7854330702003</v>
      </c>
      <c r="D415" s="463">
        <v>1905.3212904176223</v>
      </c>
      <c r="E415" s="463">
        <v>1918.4328879759823</v>
      </c>
      <c r="F415" s="463">
        <v>1959.7854330702003</v>
      </c>
      <c r="G415" s="463">
        <v>1982.9835851310775</v>
      </c>
      <c r="H415" s="463">
        <v>1828.6706981792865</v>
      </c>
      <c r="I415" s="463">
        <v>1791.3551160479287</v>
      </c>
      <c r="J415" s="463">
        <v>1925.4930160885128</v>
      </c>
      <c r="K415" s="463">
        <v>2053.5883118446627</v>
      </c>
      <c r="L415" s="463">
        <v>2050.5623446418708</v>
      </c>
      <c r="M415" s="463">
        <v>1837.7475770214191</v>
      </c>
      <c r="N415" s="463">
        <v>1752.0233164234205</v>
      </c>
      <c r="O415" s="463">
        <v>1705.6330984165525</v>
      </c>
      <c r="P415" s="463">
        <v>1762.1083099403497</v>
      </c>
      <c r="Q415" s="463">
        <v>1875.0641026477128</v>
      </c>
      <c r="R415" s="463">
        <v>2159.4999245649819</v>
      </c>
      <c r="S415" s="463">
        <v>2287.6094559165385</v>
      </c>
      <c r="T415" s="463">
        <v>2368.312079726496</v>
      </c>
      <c r="U415" s="463">
        <v>2605.3915962072888</v>
      </c>
      <c r="V415" s="463">
        <v>3219.876739359448</v>
      </c>
      <c r="W415" s="463">
        <v>3979.8196641565773</v>
      </c>
      <c r="X415" s="463">
        <v>4617.7606028756118</v>
      </c>
      <c r="Y415" s="463">
        <v>5535.4574503006461</v>
      </c>
      <c r="Z415" s="463">
        <v>6177.6346071627413</v>
      </c>
      <c r="AA415" s="463">
        <v>6371.5128519565178</v>
      </c>
      <c r="AB415" s="463">
        <v>6263.4653830590796</v>
      </c>
      <c r="AC415" s="463">
        <v>5421.3674889728254</v>
      </c>
      <c r="AD415" s="463">
        <v>4144.3427306734584</v>
      </c>
      <c r="AE415" s="463">
        <v>2494.4153964179209</v>
      </c>
      <c r="AF415" s="463">
        <v>1448.493814353101</v>
      </c>
      <c r="AG415" s="463">
        <v>1199.4652577592099</v>
      </c>
      <c r="AH415" s="463">
        <v>1134.9476761605938</v>
      </c>
      <c r="AI415" s="463">
        <v>1012.9793185616809</v>
      </c>
      <c r="AJ415" s="463">
        <v>730.79834863924555</v>
      </c>
      <c r="AK415" s="463">
        <v>679.41178622263476</v>
      </c>
      <c r="AL415" s="463">
        <v>660.26875041270193</v>
      </c>
      <c r="AM415" s="463">
        <v>670.34396430528011</v>
      </c>
      <c r="AN415" s="463">
        <v>731.80596523781946</v>
      </c>
      <c r="AO415" s="463">
        <v>742.8898388818767</v>
      </c>
      <c r="AP415" s="463">
        <v>949.48083801458813</v>
      </c>
      <c r="AQ415" s="463">
        <v>1058.3378265913834</v>
      </c>
      <c r="AR415" s="463">
        <v>1305.3218461984061</v>
      </c>
      <c r="AS415" s="463">
        <v>1684.4553724448606</v>
      </c>
      <c r="AT415" s="463">
        <v>1942.6391489856537</v>
      </c>
      <c r="AU415" s="463">
        <v>1953.7337862129405</v>
      </c>
      <c r="AV415" s="463">
        <v>1429.3361502014563</v>
      </c>
      <c r="AW415" s="463">
        <v>923.27633700149374</v>
      </c>
      <c r="AX415" s="463">
        <v>882.96317857335953</v>
      </c>
      <c r="AY415" s="463">
        <v>498.08080372144371</v>
      </c>
      <c r="AZ415" s="463">
        <v>153.77159610801158</v>
      </c>
      <c r="BA415" s="463">
        <v>72.308579335641099</v>
      </c>
      <c r="BB415" s="463">
        <v>67.282307497705418</v>
      </c>
      <c r="BC415" s="463">
        <v>64.266722767294254</v>
      </c>
      <c r="BD415" s="463">
        <v>43.162036139125405</v>
      </c>
      <c r="BE415" s="463">
        <v>30.102209640499385</v>
      </c>
      <c r="BF415" s="463">
        <v>26.08484865749011</v>
      </c>
      <c r="BG415" s="463">
        <v>34.120107905260866</v>
      </c>
      <c r="BH415" s="463">
        <v>54.215835334169334</v>
      </c>
      <c r="BI415" s="463">
        <v>77.335200513321496</v>
      </c>
      <c r="BJ415" s="463">
        <v>105.48980471856567</v>
      </c>
      <c r="BK415" s="463">
        <v>175.90617563268231</v>
      </c>
      <c r="BL415" s="463">
        <v>103.4784850535453</v>
      </c>
      <c r="BM415" s="463">
        <v>27.089134400918912</v>
      </c>
      <c r="BN415" s="463">
        <v>20.060004479273225</v>
      </c>
      <c r="BO415" s="463">
        <v>17.048232921663399</v>
      </c>
      <c r="BP415" s="463">
        <v>17.048232921663399</v>
      </c>
      <c r="BQ415" s="463">
        <v>14.036995597894803</v>
      </c>
      <c r="BR415" s="463">
        <v>9.0197967621976929</v>
      </c>
      <c r="BS415" s="463">
        <v>6.010760193776199</v>
      </c>
      <c r="BT415" s="463">
        <v>3.0032976479526123</v>
      </c>
      <c r="BU415" s="463">
        <v>3.0032976479526123</v>
      </c>
      <c r="BV415" s="463">
        <v>2.001386774925161</v>
      </c>
    </row>
    <row r="416" spans="1:74">
      <c r="A416" s="256">
        <v>25</v>
      </c>
      <c r="B416" s="463">
        <v>1940.6219490072456</v>
      </c>
      <c r="C416" s="463">
        <v>1955.750999754207</v>
      </c>
      <c r="D416" s="463">
        <v>1919.441476119403</v>
      </c>
      <c r="E416" s="463">
        <v>1961.8026528406551</v>
      </c>
      <c r="F416" s="463">
        <v>1906.3298716528989</v>
      </c>
      <c r="G416" s="463">
        <v>1954.7423927236248</v>
      </c>
      <c r="H416" s="463">
        <v>1849.850151775712</v>
      </c>
      <c r="I416" s="463">
        <v>1679.4130958175858</v>
      </c>
      <c r="J416" s="463">
        <v>1910.3642019219667</v>
      </c>
      <c r="K416" s="463">
        <v>1910.3642019219667</v>
      </c>
      <c r="L416" s="463">
        <v>1921.45865399429</v>
      </c>
      <c r="M416" s="463">
        <v>1912.3813702493455</v>
      </c>
      <c r="N416" s="463">
        <v>1734.8789607183505</v>
      </c>
      <c r="O416" s="463">
        <v>1813.5426669071608</v>
      </c>
      <c r="P416" s="463">
        <v>2160.5086319512475</v>
      </c>
      <c r="Q416" s="463">
        <v>2617.4983801075382</v>
      </c>
      <c r="R416" s="463">
        <v>2886.888341503507</v>
      </c>
      <c r="S416" s="463">
        <v>3026.1336064696548</v>
      </c>
      <c r="T416" s="463">
        <v>2876.7983618283301</v>
      </c>
      <c r="U416" s="463">
        <v>2935.3207322042272</v>
      </c>
      <c r="V416" s="463">
        <v>3472.1638080776193</v>
      </c>
      <c r="W416" s="463">
        <v>4388.6159338178813</v>
      </c>
      <c r="X416" s="463">
        <v>5502.1388979876274</v>
      </c>
      <c r="Y416" s="463">
        <v>5991.8403247469259</v>
      </c>
      <c r="Z416" s="463">
        <v>6747.1685711230966</v>
      </c>
      <c r="AA416" s="463">
        <v>7209.6980251565574</v>
      </c>
      <c r="AB416" s="463">
        <v>7665.1872498731673</v>
      </c>
      <c r="AC416" s="463">
        <v>7647.007549975654</v>
      </c>
      <c r="AD416" s="463">
        <v>6499.758482713416</v>
      </c>
      <c r="AE416" s="463">
        <v>4614.7321838874468</v>
      </c>
      <c r="AF416" s="463">
        <v>2502.4862290413962</v>
      </c>
      <c r="AG416" s="463">
        <v>1451.5187319182774</v>
      </c>
      <c r="AH416" s="463">
        <v>1087.5698996509766</v>
      </c>
      <c r="AI416" s="463">
        <v>1028.0986001751089</v>
      </c>
      <c r="AJ416" s="463">
        <v>1043.2181039227637</v>
      </c>
      <c r="AK416" s="463">
        <v>844.66738037710456</v>
      </c>
      <c r="AL416" s="463">
        <v>721.72986193823385</v>
      </c>
      <c r="AM416" s="463">
        <v>730.79834863924555</v>
      </c>
      <c r="AN416" s="463">
        <v>854.74505697644986</v>
      </c>
      <c r="AO416" s="463">
        <v>802.34246743205267</v>
      </c>
      <c r="AP416" s="463">
        <v>719.71465807976961</v>
      </c>
      <c r="AQ416" s="463">
        <v>836.60532551321876</v>
      </c>
      <c r="AR416" s="463">
        <v>821.48918242921968</v>
      </c>
      <c r="AS416" s="463">
        <v>821.48918242921968</v>
      </c>
      <c r="AT416" s="463">
        <v>632.0589762438625</v>
      </c>
      <c r="AU416" s="463">
        <v>407.43888834111851</v>
      </c>
      <c r="AV416" s="463">
        <v>268.49597068019642</v>
      </c>
      <c r="AW416" s="463">
        <v>246.35152238988556</v>
      </c>
      <c r="AX416" s="463">
        <v>175.90617563268231</v>
      </c>
      <c r="AY416" s="463">
        <v>83.367575300668861</v>
      </c>
      <c r="AZ416" s="463">
        <v>58.235984471133037</v>
      </c>
      <c r="BA416" s="463">
        <v>61.251279440887508</v>
      </c>
      <c r="BB416" s="463">
        <v>62.256411089425562</v>
      </c>
      <c r="BC416" s="463">
        <v>41.152539512670401</v>
      </c>
      <c r="BD416" s="463">
        <v>24.076394620737908</v>
      </c>
      <c r="BE416" s="463">
        <v>21.064032395764698</v>
      </c>
      <c r="BF416" s="463">
        <v>20.060004479273225</v>
      </c>
      <c r="BG416" s="463">
        <v>21.064032395764698</v>
      </c>
      <c r="BH416" s="463">
        <v>25.080601549217004</v>
      </c>
      <c r="BI416" s="463">
        <v>32.111095952304076</v>
      </c>
      <c r="BJ416" s="463">
        <v>40.147827669756929</v>
      </c>
      <c r="BK416" s="463">
        <v>40.147827669756929</v>
      </c>
      <c r="BL416" s="463">
        <v>23.072229545451361</v>
      </c>
      <c r="BM416" s="463">
        <v>13.03338714150617</v>
      </c>
      <c r="BN416" s="463">
        <v>11.02640849775289</v>
      </c>
      <c r="BO416" s="463">
        <v>8.016652840637061</v>
      </c>
      <c r="BP416" s="463">
        <v>8.016652840637061</v>
      </c>
      <c r="BQ416" s="463">
        <v>8.016652840637061</v>
      </c>
      <c r="BR416" s="463">
        <v>9.0197967621976929</v>
      </c>
      <c r="BS416" s="463">
        <v>6.010760193776199</v>
      </c>
      <c r="BT416" s="463">
        <v>3.0032976479526123</v>
      </c>
      <c r="BU416" s="463">
        <v>3.0032976479526123</v>
      </c>
      <c r="BV416" s="463">
        <v>2.001386774925161</v>
      </c>
    </row>
    <row r="417" spans="1:74">
      <c r="A417" s="256">
        <v>35</v>
      </c>
      <c r="B417" s="463">
        <v>1940.6219490072456</v>
      </c>
      <c r="C417" s="463">
        <v>1947.6821580817668</v>
      </c>
      <c r="D417" s="463">
        <v>1965.8370985958388</v>
      </c>
      <c r="E417" s="463">
        <v>1949.6993653745722</v>
      </c>
      <c r="F417" s="463">
        <v>1874.0555380789974</v>
      </c>
      <c r="G417" s="463">
        <v>1948.6907614674124</v>
      </c>
      <c r="H417" s="463">
        <v>1980.9663437085635</v>
      </c>
      <c r="I417" s="463">
        <v>1785.3040133183388</v>
      </c>
      <c r="J417" s="463">
        <v>1793.3721548322997</v>
      </c>
      <c r="K417" s="463">
        <v>1951.7165747523459</v>
      </c>
      <c r="L417" s="463">
        <v>1911.3727858198192</v>
      </c>
      <c r="M417" s="463">
        <v>1905.3212904176223</v>
      </c>
      <c r="N417" s="463">
        <v>1996.0957042545253</v>
      </c>
      <c r="O417" s="463">
        <v>2151.4302824384849</v>
      </c>
      <c r="P417" s="463">
        <v>2501.4773735396752</v>
      </c>
      <c r="Q417" s="463">
        <v>2841.4837121937439</v>
      </c>
      <c r="R417" s="463">
        <v>3197.6764009788731</v>
      </c>
      <c r="S417" s="463">
        <v>3642.7203298667955</v>
      </c>
      <c r="T417" s="463">
        <v>3658.8681122623229</v>
      </c>
      <c r="U417" s="463">
        <v>3653.821922601097</v>
      </c>
      <c r="V417" s="463">
        <v>3763.8304193906833</v>
      </c>
      <c r="W417" s="463">
        <v>4158.4738542338755</v>
      </c>
      <c r="X417" s="463">
        <v>5633.394956544561</v>
      </c>
      <c r="Y417" s="463">
        <v>7842.9465696408333</v>
      </c>
      <c r="Z417" s="463">
        <v>9205.5588337504487</v>
      </c>
      <c r="AA417" s="463">
        <v>10408.745808192753</v>
      </c>
      <c r="AB417" s="463">
        <v>11363.515418870065</v>
      </c>
      <c r="AC417" s="463">
        <v>9761.1683739384025</v>
      </c>
      <c r="AD417" s="463">
        <v>7371.2874552435023</v>
      </c>
      <c r="AE417" s="463">
        <v>5310.3087682547066</v>
      </c>
      <c r="AF417" s="463">
        <v>3462.0719645204972</v>
      </c>
      <c r="AG417" s="463">
        <v>1974.9146317621396</v>
      </c>
      <c r="AH417" s="463">
        <v>1479.7515978041567</v>
      </c>
      <c r="AI417" s="463">
        <v>1270.0353278886269</v>
      </c>
      <c r="AJ417" s="463">
        <v>1107.7304086902423</v>
      </c>
      <c r="AK417" s="463">
        <v>1001.8919884694633</v>
      </c>
      <c r="AL417" s="463">
        <v>1097.6501079302609</v>
      </c>
      <c r="AM417" s="463">
        <v>1028.0986001751089</v>
      </c>
      <c r="AN417" s="463">
        <v>960.56757634820201</v>
      </c>
      <c r="AO417" s="463">
        <v>909.16652750170431</v>
      </c>
      <c r="AP417" s="463">
        <v>994.83647850888315</v>
      </c>
      <c r="AQ417" s="463">
        <v>629.03657407058643</v>
      </c>
      <c r="AR417" s="463">
        <v>344.00133830923949</v>
      </c>
      <c r="AS417" s="463">
        <v>153.77159610801158</v>
      </c>
      <c r="AT417" s="463">
        <v>110.51826994484387</v>
      </c>
      <c r="AU417" s="463">
        <v>103.4784850535453</v>
      </c>
      <c r="AV417" s="463">
        <v>92.416946510646028</v>
      </c>
      <c r="AW417" s="463">
        <v>74.319187225450264</v>
      </c>
      <c r="AX417" s="463">
        <v>61.251279440887508</v>
      </c>
      <c r="AY417" s="463">
        <v>50.19598424777044</v>
      </c>
      <c r="AZ417" s="463">
        <v>51.200917835379968</v>
      </c>
      <c r="BA417" s="463">
        <v>49.191070759971105</v>
      </c>
      <c r="BB417" s="463">
        <v>42.157275863478645</v>
      </c>
      <c r="BC417" s="463">
        <v>36.12923810708449</v>
      </c>
      <c r="BD417" s="463">
        <v>37.13384546983891</v>
      </c>
      <c r="BE417" s="463">
        <v>38.138479987815508</v>
      </c>
      <c r="BF417" s="463">
        <v>39.143140946941287</v>
      </c>
      <c r="BG417" s="463">
        <v>38.138479987815508</v>
      </c>
      <c r="BH417" s="463">
        <v>33.11558670666593</v>
      </c>
      <c r="BI417" s="463">
        <v>23.072229545451361</v>
      </c>
      <c r="BJ417" s="463">
        <v>15.040675804218308</v>
      </c>
      <c r="BK417" s="463">
        <v>12.029855959070284</v>
      </c>
      <c r="BL417" s="463">
        <v>11.02640849775289</v>
      </c>
      <c r="BM417" s="463">
        <v>9.0197967621976929</v>
      </c>
      <c r="BN417" s="463">
        <v>8.016652840637061</v>
      </c>
      <c r="BO417" s="463">
        <v>7.0136346326260179</v>
      </c>
      <c r="BP417" s="463">
        <v>6.010760193776199</v>
      </c>
      <c r="BQ417" s="463">
        <v>6.010760193776199</v>
      </c>
      <c r="BR417" s="463">
        <v>8.016652840637061</v>
      </c>
      <c r="BS417" s="463">
        <v>6.010760193776199</v>
      </c>
      <c r="BT417" s="463">
        <v>3.0032976479526123</v>
      </c>
      <c r="BU417" s="463">
        <v>3.0032976479526123</v>
      </c>
      <c r="BV417" s="463">
        <v>2.001386774925161</v>
      </c>
    </row>
    <row r="418" spans="1:74">
      <c r="A418" s="256">
        <v>45</v>
      </c>
      <c r="B418" s="463">
        <v>1940.6219490072456</v>
      </c>
      <c r="C418" s="463">
        <v>1949.6993653745722</v>
      </c>
      <c r="D418" s="463">
        <v>1972.8973985606769</v>
      </c>
      <c r="E418" s="463">
        <v>1926.5016079322129</v>
      </c>
      <c r="F418" s="463">
        <v>1898.2612367205277</v>
      </c>
      <c r="G418" s="463">
        <v>1894.226932093404</v>
      </c>
      <c r="H418" s="463">
        <v>1952.7251802224259</v>
      </c>
      <c r="I418" s="463">
        <v>1928.5187932018594</v>
      </c>
      <c r="J418" s="463">
        <v>1876.0726677583752</v>
      </c>
      <c r="K418" s="463">
        <v>1973.9060149039763</v>
      </c>
      <c r="L418" s="463">
        <v>2095.9523174376363</v>
      </c>
      <c r="M418" s="463">
        <v>2170.5957316541662</v>
      </c>
      <c r="N418" s="463">
        <v>2057.6229417095346</v>
      </c>
      <c r="O418" s="463">
        <v>1782.278469632608</v>
      </c>
      <c r="P418" s="463">
        <v>1950.7079698029713</v>
      </c>
      <c r="Q418" s="463">
        <v>2041.4844698251366</v>
      </c>
      <c r="R418" s="463">
        <v>2335.0219090664305</v>
      </c>
      <c r="S418" s="463">
        <v>2604.3827000822243</v>
      </c>
      <c r="T418" s="463">
        <v>2921.1945351922759</v>
      </c>
      <c r="U418" s="463">
        <v>3080.6226432520925</v>
      </c>
      <c r="V418" s="463">
        <v>3236.0225361060625</v>
      </c>
      <c r="W418" s="463">
        <v>3622.5357024701702</v>
      </c>
      <c r="X418" s="463">
        <v>4409.8138469073929</v>
      </c>
      <c r="Y418" s="463">
        <v>5624.307899382562</v>
      </c>
      <c r="Z418" s="463">
        <v>7915.6674566946203</v>
      </c>
      <c r="AA418" s="463">
        <v>9449.0128240705762</v>
      </c>
      <c r="AB418" s="463">
        <v>10203.658305034707</v>
      </c>
      <c r="AC418" s="463">
        <v>10486.538680126579</v>
      </c>
      <c r="AD418" s="463">
        <v>10677.487255921682</v>
      </c>
      <c r="AE418" s="463">
        <v>10143.042093788003</v>
      </c>
      <c r="AF418" s="463">
        <v>8473.2159944633186</v>
      </c>
      <c r="AG418" s="463">
        <v>5966.5969765750197</v>
      </c>
      <c r="AH418" s="463">
        <v>3628.5910789202326</v>
      </c>
      <c r="AI418" s="463">
        <v>2213.9707913078155</v>
      </c>
      <c r="AJ418" s="463">
        <v>1583.6127666073498</v>
      </c>
      <c r="AK418" s="463">
        <v>1332.5435271419701</v>
      </c>
      <c r="AL418" s="463">
        <v>1120.8349365574829</v>
      </c>
      <c r="AM418" s="463">
        <v>950.48871799615188</v>
      </c>
      <c r="AN418" s="463">
        <v>724.7526782608445</v>
      </c>
      <c r="AO418" s="463">
        <v>539.37890152609612</v>
      </c>
      <c r="AP418" s="463">
        <v>235.28003346324601</v>
      </c>
      <c r="AQ418" s="463">
        <v>119.57007684445347</v>
      </c>
      <c r="AR418" s="463">
        <v>111.52399075900288</v>
      </c>
      <c r="AS418" s="463">
        <v>127.61670426943685</v>
      </c>
      <c r="AT418" s="463">
        <v>125.60499860335548</v>
      </c>
      <c r="AU418" s="463">
        <v>88.394889005535376</v>
      </c>
      <c r="AV418" s="463">
        <v>63.261558950597731</v>
      </c>
      <c r="AW418" s="463">
        <v>49.191070759971105</v>
      </c>
      <c r="AX418" s="463">
        <v>45.171626266426578</v>
      </c>
      <c r="AY418" s="463">
        <v>42.157275863478645</v>
      </c>
      <c r="AZ418" s="463">
        <v>37.13384546983891</v>
      </c>
      <c r="BA418" s="463">
        <v>35.124658653290489</v>
      </c>
      <c r="BB418" s="463">
        <v>34.120107905260866</v>
      </c>
      <c r="BC418" s="463">
        <v>30.102209640499385</v>
      </c>
      <c r="BD418" s="463">
        <v>28.093457349309364</v>
      </c>
      <c r="BE418" s="463">
        <v>22.068108142325048</v>
      </c>
      <c r="BF418" s="463">
        <v>17.048232921663399</v>
      </c>
      <c r="BG418" s="463">
        <v>13.03338714150617</v>
      </c>
      <c r="BH418" s="463">
        <v>12.029855959070284</v>
      </c>
      <c r="BI418" s="463">
        <v>12.029855959070284</v>
      </c>
      <c r="BJ418" s="463">
        <v>10.023052380778998</v>
      </c>
      <c r="BK418" s="463">
        <v>8.016652840637061</v>
      </c>
      <c r="BL418" s="463">
        <v>8.016652840637061</v>
      </c>
      <c r="BM418" s="463">
        <v>7.0136346326260179</v>
      </c>
      <c r="BN418" s="463">
        <v>7.0136346326260179</v>
      </c>
      <c r="BO418" s="463">
        <v>6.010760193776199</v>
      </c>
      <c r="BP418" s="463">
        <v>5.0080536687636448</v>
      </c>
      <c r="BQ418" s="463">
        <v>5.0080536687636448</v>
      </c>
      <c r="BR418" s="463">
        <v>7.0136346326260179</v>
      </c>
      <c r="BS418" s="463">
        <v>6.010760193776199</v>
      </c>
      <c r="BT418" s="463">
        <v>3.0032976479526123</v>
      </c>
      <c r="BU418" s="463">
        <v>3.0032976479526123</v>
      </c>
      <c r="BV418" s="463">
        <v>2.001386774925161</v>
      </c>
    </row>
    <row r="419" spans="1:74">
      <c r="A419" s="256">
        <v>55</v>
      </c>
      <c r="B419" s="463">
        <v>1940.6219490072456</v>
      </c>
      <c r="C419" s="463">
        <v>1953.7337862129405</v>
      </c>
      <c r="D419" s="463">
        <v>1963.8198746832438</v>
      </c>
      <c r="E419" s="463">
        <v>1957.7682153740088</v>
      </c>
      <c r="F419" s="463">
        <v>1872.0384105685773</v>
      </c>
      <c r="G419" s="463">
        <v>1916.4157132785863</v>
      </c>
      <c r="H419" s="463">
        <v>1907.3384534212546</v>
      </c>
      <c r="I419" s="463">
        <v>1880.1069336146923</v>
      </c>
      <c r="J419" s="463">
        <v>2088.8915899626568</v>
      </c>
      <c r="K419" s="463">
        <v>1971.8887827325018</v>
      </c>
      <c r="L419" s="463">
        <v>1847.8330504761366</v>
      </c>
      <c r="M419" s="463">
        <v>1807.4914896384403</v>
      </c>
      <c r="N419" s="463">
        <v>1807.4914896384403</v>
      </c>
      <c r="O419" s="463">
        <v>1940.6219490072456</v>
      </c>
      <c r="P419" s="463">
        <v>1966.8457113277279</v>
      </c>
      <c r="Q419" s="463">
        <v>2133.2736983830673</v>
      </c>
      <c r="R419" s="463">
        <v>2029.3806994968827</v>
      </c>
      <c r="S419" s="463">
        <v>1880.1069336146923</v>
      </c>
      <c r="T419" s="463">
        <v>1855.9014688485684</v>
      </c>
      <c r="U419" s="463">
        <v>1946.6735552179014</v>
      </c>
      <c r="V419" s="463">
        <v>1913.389955210263</v>
      </c>
      <c r="W419" s="463">
        <v>1980.9663437085635</v>
      </c>
      <c r="X419" s="463">
        <v>2199.8485848430059</v>
      </c>
      <c r="Y419" s="463">
        <v>2546.8762710599367</v>
      </c>
      <c r="Z419" s="463">
        <v>3471.1546224018748</v>
      </c>
      <c r="AA419" s="463">
        <v>5176.031782189576</v>
      </c>
      <c r="AB419" s="463">
        <v>8179.2862230644087</v>
      </c>
      <c r="AC419" s="463">
        <v>12432.548150724884</v>
      </c>
      <c r="AD419" s="463">
        <v>17160.340837726093</v>
      </c>
      <c r="AE419" s="463">
        <v>20975.487816798948</v>
      </c>
      <c r="AF419" s="463">
        <v>23318.102594360837</v>
      </c>
      <c r="AG419" s="463">
        <v>22092.672838275757</v>
      </c>
      <c r="AH419" s="463">
        <v>16521.52853168454</v>
      </c>
      <c r="AI419" s="463">
        <v>7930.8177257088846</v>
      </c>
      <c r="AJ419" s="463">
        <v>2900.0053677325118</v>
      </c>
      <c r="AK419" s="463">
        <v>1134.9476761605938</v>
      </c>
      <c r="AL419" s="463">
        <v>509.16045669356748</v>
      </c>
      <c r="AM419" s="463">
        <v>315.81050907438771</v>
      </c>
      <c r="AN419" s="463">
        <v>277.55559808638526</v>
      </c>
      <c r="AO419" s="463">
        <v>277.55559808638526</v>
      </c>
      <c r="AP419" s="463">
        <v>277.55559808638526</v>
      </c>
      <c r="AQ419" s="463">
        <v>221.18980385521934</v>
      </c>
      <c r="AR419" s="463">
        <v>136.66976487929523</v>
      </c>
      <c r="AS419" s="463">
        <v>81.356733631351972</v>
      </c>
      <c r="AT419" s="463">
        <v>62.256411089425562</v>
      </c>
      <c r="AU419" s="463">
        <v>51.200917835379968</v>
      </c>
      <c r="AV419" s="463">
        <v>41.152539512670401</v>
      </c>
      <c r="AW419" s="463">
        <v>31.106636592896205</v>
      </c>
      <c r="AX419" s="463">
        <v>28.093457349309364</v>
      </c>
      <c r="AY419" s="463">
        <v>22.068108142325048</v>
      </c>
      <c r="AZ419" s="463">
        <v>20.060004479273225</v>
      </c>
      <c r="BA419" s="463">
        <v>22.068108142325048</v>
      </c>
      <c r="BB419" s="463">
        <v>23.072229545451361</v>
      </c>
      <c r="BC419" s="463">
        <v>21.064032395764698</v>
      </c>
      <c r="BD419" s="463">
        <v>17.048232921663399</v>
      </c>
      <c r="BE419" s="463">
        <v>14.036995597894803</v>
      </c>
      <c r="BF419" s="463">
        <v>10.023052380778998</v>
      </c>
      <c r="BG419" s="463">
        <v>10.023052380778998</v>
      </c>
      <c r="BH419" s="463">
        <v>9.0197967621976929</v>
      </c>
      <c r="BI419" s="463">
        <v>8.016652840637061</v>
      </c>
      <c r="BJ419" s="463">
        <v>7.0136346326260179</v>
      </c>
      <c r="BK419" s="463">
        <v>7.0136346326260179</v>
      </c>
      <c r="BL419" s="463">
        <v>6.010760193776199</v>
      </c>
      <c r="BM419" s="463">
        <v>6.010760193776199</v>
      </c>
      <c r="BN419" s="463">
        <v>6.010760193776199</v>
      </c>
      <c r="BO419" s="463">
        <v>5.0080536687636448</v>
      </c>
      <c r="BP419" s="463">
        <v>4.0055490228453374</v>
      </c>
      <c r="BQ419" s="463">
        <v>4.0055490228453374</v>
      </c>
      <c r="BR419" s="463">
        <v>6.010760193776199</v>
      </c>
      <c r="BS419" s="463">
        <v>5.0080536687636448</v>
      </c>
      <c r="BT419" s="463">
        <v>3.0032976479526123</v>
      </c>
      <c r="BU419" s="463">
        <v>3.0032976479526123</v>
      </c>
      <c r="BV419" s="463">
        <v>2.001386774925161</v>
      </c>
    </row>
    <row r="420" spans="1:74">
      <c r="A420" s="256">
        <v>60</v>
      </c>
      <c r="B420" s="463">
        <v>1940.6219490072456</v>
      </c>
      <c r="C420" s="463">
        <v>1951.7165747523459</v>
      </c>
      <c r="D420" s="463">
        <v>1953.7337862129405</v>
      </c>
      <c r="E420" s="463">
        <v>1975.9232491349032</v>
      </c>
      <c r="F420" s="463">
        <v>1872.0384105685773</v>
      </c>
      <c r="G420" s="463">
        <v>1940.6219490072456</v>
      </c>
      <c r="H420" s="463">
        <v>1919.441476119403</v>
      </c>
      <c r="I420" s="463">
        <v>2176.648013968148</v>
      </c>
      <c r="J420" s="463">
        <v>2058.6316004112473</v>
      </c>
      <c r="K420" s="463">
        <v>1822.6194706092954</v>
      </c>
      <c r="L420" s="463">
        <v>1790.3465975064146</v>
      </c>
      <c r="M420" s="463">
        <v>1837.7475770214191</v>
      </c>
      <c r="N420" s="463">
        <v>1811.5256055730838</v>
      </c>
      <c r="O420" s="463">
        <v>1851.8672552725677</v>
      </c>
      <c r="P420" s="463">
        <v>1942.6391489856537</v>
      </c>
      <c r="Q420" s="463">
        <v>1996.0957042545253</v>
      </c>
      <c r="R420" s="463">
        <v>1952.7251802224259</v>
      </c>
      <c r="S420" s="463">
        <v>1863.9699222631748</v>
      </c>
      <c r="T420" s="463">
        <v>1918.4328879759823</v>
      </c>
      <c r="U420" s="463">
        <v>1977.9404854231839</v>
      </c>
      <c r="V420" s="463">
        <v>1971.8887827325018</v>
      </c>
      <c r="W420" s="463">
        <v>1928.5187932018594</v>
      </c>
      <c r="X420" s="463">
        <v>1923.4758339847333</v>
      </c>
      <c r="Y420" s="463">
        <v>2120.1607058334635</v>
      </c>
      <c r="Z420" s="463">
        <v>2704.265286534715</v>
      </c>
      <c r="AA420" s="463">
        <v>3927.3351942992181</v>
      </c>
      <c r="AB420" s="463">
        <v>6136.234304859493</v>
      </c>
      <c r="AC420" s="463">
        <v>9465.1759682147331</v>
      </c>
      <c r="AD420" s="463">
        <v>14669.924540411377</v>
      </c>
      <c r="AE420" s="463">
        <v>22301.961827173753</v>
      </c>
      <c r="AF420" s="463">
        <v>29219.616980048253</v>
      </c>
      <c r="AG420" s="463">
        <v>29347.045541563639</v>
      </c>
      <c r="AH420" s="463">
        <v>22210.966372434752</v>
      </c>
      <c r="AI420" s="463">
        <v>11081.622403281839</v>
      </c>
      <c r="AJ420" s="463">
        <v>3359.1368540832968</v>
      </c>
      <c r="AK420" s="463">
        <v>1084.545855328405</v>
      </c>
      <c r="AL420" s="463">
        <v>513.18948140797454</v>
      </c>
      <c r="AM420" s="463">
        <v>377.22919687654826</v>
      </c>
      <c r="AN420" s="463">
        <v>309.76993684768291</v>
      </c>
      <c r="AO420" s="463">
        <v>264.46956703503446</v>
      </c>
      <c r="AP420" s="463">
        <v>211.12590005317529</v>
      </c>
      <c r="AQ420" s="463">
        <v>148.74143843620294</v>
      </c>
      <c r="AR420" s="463">
        <v>109.51255827368547</v>
      </c>
      <c r="AS420" s="463">
        <v>92.416946510646028</v>
      </c>
      <c r="AT420" s="463">
        <v>75.324511642000047</v>
      </c>
      <c r="AU420" s="463">
        <v>54.215835334169334</v>
      </c>
      <c r="AV420" s="463">
        <v>36.12923810708449</v>
      </c>
      <c r="AW420" s="463">
        <v>29.097816174642574</v>
      </c>
      <c r="AX420" s="463">
        <v>23.072229545451361</v>
      </c>
      <c r="AY420" s="463">
        <v>21.064032395764698</v>
      </c>
      <c r="AZ420" s="463">
        <v>19.056026783849234</v>
      </c>
      <c r="BA420" s="463">
        <v>19.056026783849234</v>
      </c>
      <c r="BB420" s="463">
        <v>19.056026783849234</v>
      </c>
      <c r="BC420" s="463">
        <v>17.048232921663399</v>
      </c>
      <c r="BD420" s="463">
        <v>13.03338714150617</v>
      </c>
      <c r="BE420" s="463">
        <v>10.023052380778998</v>
      </c>
      <c r="BF420" s="463">
        <v>9.0197967621976929</v>
      </c>
      <c r="BG420" s="463">
        <v>8.016652840637061</v>
      </c>
      <c r="BH420" s="463">
        <v>7.0136346326260179</v>
      </c>
      <c r="BI420" s="463">
        <v>7.0136346326260179</v>
      </c>
      <c r="BJ420" s="463">
        <v>6.010760193776199</v>
      </c>
      <c r="BK420" s="463">
        <v>6.010760193776199</v>
      </c>
      <c r="BL420" s="463">
        <v>6.010760193776199</v>
      </c>
      <c r="BM420" s="463">
        <v>6.010760193776199</v>
      </c>
      <c r="BN420" s="463">
        <v>5.0080536687636448</v>
      </c>
      <c r="BO420" s="463">
        <v>4.0055490228453374</v>
      </c>
      <c r="BP420" s="463">
        <v>4.0055490228453374</v>
      </c>
      <c r="BQ420" s="463">
        <v>4.0055490228453374</v>
      </c>
      <c r="BR420" s="463">
        <v>6.010760193776199</v>
      </c>
      <c r="BS420" s="463">
        <v>5.0080536687636448</v>
      </c>
      <c r="BT420" s="463">
        <v>3.0032976479526123</v>
      </c>
      <c r="BU420" s="463">
        <v>3.0032976479526123</v>
      </c>
      <c r="BV420" s="463">
        <v>2.001386774925161</v>
      </c>
    </row>
    <row r="421" spans="1:74">
      <c r="A421" s="256">
        <v>62.5</v>
      </c>
      <c r="B421" s="463">
        <v>1940.6219490072456</v>
      </c>
      <c r="C421" s="463">
        <v>1955.750999754207</v>
      </c>
      <c r="D421" s="463">
        <v>1955.750999754207</v>
      </c>
      <c r="E421" s="463">
        <v>1977.9404854231839</v>
      </c>
      <c r="F421" s="463">
        <v>1888.1754912527256</v>
      </c>
      <c r="G421" s="463">
        <v>1938.6047511235406</v>
      </c>
      <c r="H421" s="463">
        <v>1925.4930160885128</v>
      </c>
      <c r="I421" s="463">
        <v>2176.648013968148</v>
      </c>
      <c r="J421" s="463">
        <v>2052.5796556151499</v>
      </c>
      <c r="K421" s="463">
        <v>1814.5511984147977</v>
      </c>
      <c r="L421" s="463">
        <v>1855.9014688485684</v>
      </c>
      <c r="M421" s="463">
        <v>1853.8843609643134</v>
      </c>
      <c r="N421" s="463">
        <v>1826.6536200966789</v>
      </c>
      <c r="O421" s="463">
        <v>1827.6621588599942</v>
      </c>
      <c r="P421" s="463">
        <v>1896.2440833351525</v>
      </c>
      <c r="Q421" s="463">
        <v>1916.4157132785863</v>
      </c>
      <c r="R421" s="463">
        <v>1932.5531700624222</v>
      </c>
      <c r="S421" s="463">
        <v>1892.2097829975603</v>
      </c>
      <c r="T421" s="463">
        <v>1953.7337862129405</v>
      </c>
      <c r="U421" s="463">
        <v>2031.3979895549858</v>
      </c>
      <c r="V421" s="463">
        <v>1969.8715526225826</v>
      </c>
      <c r="W421" s="463">
        <v>1890.1926360499049</v>
      </c>
      <c r="X421" s="463">
        <v>1862.9613636751676</v>
      </c>
      <c r="Y421" s="463">
        <v>2077.7962092756316</v>
      </c>
      <c r="Z421" s="463">
        <v>2564.0271768618181</v>
      </c>
      <c r="AA421" s="463">
        <v>3655.840397630664</v>
      </c>
      <c r="AB421" s="463">
        <v>5509.2064528884512</v>
      </c>
      <c r="AC421" s="463">
        <v>8414.6312295090229</v>
      </c>
      <c r="AD421" s="463">
        <v>12910.51075937134</v>
      </c>
      <c r="AE421" s="463">
        <v>19673.360107674231</v>
      </c>
      <c r="AF421" s="463">
        <v>27785.578858391254</v>
      </c>
      <c r="AG421" s="463">
        <v>29615.051856806676</v>
      </c>
      <c r="AH421" s="463">
        <v>22950.062317327225</v>
      </c>
      <c r="AI421" s="463">
        <v>11079.601690463674</v>
      </c>
      <c r="AJ421" s="463">
        <v>3595.2866338247959</v>
      </c>
      <c r="AK421" s="463">
        <v>1152.0848097396088</v>
      </c>
      <c r="AL421" s="463">
        <v>511.17496508518565</v>
      </c>
      <c r="AM421" s="463">
        <v>371.18754265259679</v>
      </c>
      <c r="AN421" s="463">
        <v>294.66902626557766</v>
      </c>
      <c r="AO421" s="463">
        <v>228.23481001690109</v>
      </c>
      <c r="AP421" s="463">
        <v>174.89999518835882</v>
      </c>
      <c r="AQ421" s="463">
        <v>124.59915780868042</v>
      </c>
      <c r="AR421" s="463">
        <v>100.46157902783952</v>
      </c>
      <c r="AS421" s="463">
        <v>88.394889005535376</v>
      </c>
      <c r="AT421" s="463">
        <v>78.340564620239888</v>
      </c>
      <c r="AU421" s="463">
        <v>57.230920419256371</v>
      </c>
      <c r="AV421" s="463">
        <v>39.143140946941287</v>
      </c>
      <c r="AW421" s="463">
        <v>29.097816174642574</v>
      </c>
      <c r="AX421" s="463">
        <v>23.072229545451361</v>
      </c>
      <c r="AY421" s="463">
        <v>21.064032395764698</v>
      </c>
      <c r="AZ421" s="463">
        <v>18.052101952375242</v>
      </c>
      <c r="BA421" s="463">
        <v>19.056026783849234</v>
      </c>
      <c r="BB421" s="463">
        <v>18.052101952375242</v>
      </c>
      <c r="BC421" s="463">
        <v>17.048232921663399</v>
      </c>
      <c r="BD421" s="463">
        <v>13.03338714150617</v>
      </c>
      <c r="BE421" s="463">
        <v>10.023052380778998</v>
      </c>
      <c r="BF421" s="463">
        <v>9.0197967621976929</v>
      </c>
      <c r="BG421" s="463">
        <v>8.016652840637061</v>
      </c>
      <c r="BH421" s="463">
        <v>7.0136346326260179</v>
      </c>
      <c r="BI421" s="463">
        <v>7.0136346326260179</v>
      </c>
      <c r="BJ421" s="463">
        <v>6.010760193776199</v>
      </c>
      <c r="BK421" s="463">
        <v>6.010760193776199</v>
      </c>
      <c r="BL421" s="463">
        <v>5.0080536687636448</v>
      </c>
      <c r="BM421" s="463">
        <v>5.0080536687636448</v>
      </c>
      <c r="BN421" s="463">
        <v>5.0080536687636448</v>
      </c>
      <c r="BO421" s="463">
        <v>4.0055490228453374</v>
      </c>
      <c r="BP421" s="463">
        <v>4.0055490228453374</v>
      </c>
      <c r="BQ421" s="463">
        <v>4.0055490228453374</v>
      </c>
      <c r="BR421" s="463">
        <v>5.0080536687636448</v>
      </c>
      <c r="BS421" s="463">
        <v>5.0080536687636448</v>
      </c>
      <c r="BT421" s="463">
        <v>3.0032976479526123</v>
      </c>
      <c r="BU421" s="463">
        <v>3.0032976479526123</v>
      </c>
      <c r="BV421" s="463">
        <v>2.001386774925161</v>
      </c>
    </row>
    <row r="422" spans="1:74">
      <c r="A422" s="256">
        <v>65</v>
      </c>
      <c r="B422" s="463">
        <v>1940.6219490072456</v>
      </c>
      <c r="C422" s="463">
        <v>1957.7682153740088</v>
      </c>
      <c r="D422" s="463">
        <v>1955.750999754207</v>
      </c>
      <c r="E422" s="463">
        <v>1975.9232491349032</v>
      </c>
      <c r="F422" s="463">
        <v>1902.2955499130685</v>
      </c>
      <c r="G422" s="463">
        <v>1952.7251802224259</v>
      </c>
      <c r="H422" s="463">
        <v>1911.3727858198192</v>
      </c>
      <c r="I422" s="463">
        <v>2164.5434661989088</v>
      </c>
      <c r="J422" s="463">
        <v>1949.6993653745722</v>
      </c>
      <c r="K422" s="463">
        <v>1833.7134031046771</v>
      </c>
      <c r="L422" s="463">
        <v>1905.3212904176223</v>
      </c>
      <c r="M422" s="463">
        <v>1853.8843609643134</v>
      </c>
      <c r="N422" s="463">
        <v>1832.7048610100917</v>
      </c>
      <c r="O422" s="463">
        <v>1841.7817597850521</v>
      </c>
      <c r="P422" s="463">
        <v>1812.5341359598203</v>
      </c>
      <c r="Q422" s="463">
        <v>1846.8245006510754</v>
      </c>
      <c r="R422" s="463">
        <v>1916.4157132785863</v>
      </c>
      <c r="S422" s="463">
        <v>1952.7251802224259</v>
      </c>
      <c r="T422" s="463">
        <v>2036.44122345151</v>
      </c>
      <c r="U422" s="463">
        <v>2073.7615400479999</v>
      </c>
      <c r="V422" s="463">
        <v>1952.7251802224259</v>
      </c>
      <c r="W422" s="463">
        <v>1830.6877784845742</v>
      </c>
      <c r="X422" s="463">
        <v>1841.7817597850521</v>
      </c>
      <c r="Y422" s="463">
        <v>2029.3806994968827</v>
      </c>
      <c r="Z422" s="463">
        <v>2426.8232055778144</v>
      </c>
      <c r="AA422" s="463">
        <v>3184.5580915147661</v>
      </c>
      <c r="AB422" s="463">
        <v>4499.6537455627913</v>
      </c>
      <c r="AC422" s="463">
        <v>6281.6414633777695</v>
      </c>
      <c r="AD422" s="463">
        <v>9066.1565295937125</v>
      </c>
      <c r="AE422" s="463">
        <v>14568.860921576133</v>
      </c>
      <c r="AF422" s="463">
        <v>22585.061162692964</v>
      </c>
      <c r="AG422" s="463">
        <v>26098.808114632076</v>
      </c>
      <c r="AH422" s="463">
        <v>20801.596412125644</v>
      </c>
      <c r="AI422" s="463">
        <v>10471.384179205646</v>
      </c>
      <c r="AJ422" s="463">
        <v>3567.0285583565583</v>
      </c>
      <c r="AK422" s="463">
        <v>1051.2819289698355</v>
      </c>
      <c r="AL422" s="463">
        <v>436.64372091979766</v>
      </c>
      <c r="AM422" s="463">
        <v>280.57554002346535</v>
      </c>
      <c r="AN422" s="463">
        <v>213.13864318787526</v>
      </c>
      <c r="AO422" s="463">
        <v>167.85689589015533</v>
      </c>
      <c r="AP422" s="463">
        <v>131.64021015674211</v>
      </c>
      <c r="AQ422" s="463">
        <v>103.4784850535453</v>
      </c>
      <c r="AR422" s="463">
        <v>82.362148335243674</v>
      </c>
      <c r="AS422" s="463">
        <v>76.329849463361882</v>
      </c>
      <c r="AT422" s="463">
        <v>73.313876394686872</v>
      </c>
      <c r="AU422" s="463">
        <v>60.246164270520133</v>
      </c>
      <c r="AV422" s="463">
        <v>42.157275863478645</v>
      </c>
      <c r="AW422" s="463">
        <v>31.106636592896205</v>
      </c>
      <c r="AX422" s="463">
        <v>25.080601549217004</v>
      </c>
      <c r="AY422" s="463">
        <v>22.068108142325048</v>
      </c>
      <c r="AZ422" s="463">
        <v>20.060004479273225</v>
      </c>
      <c r="BA422" s="463">
        <v>19.056026783849234</v>
      </c>
      <c r="BB422" s="463">
        <v>18.052101952375242</v>
      </c>
      <c r="BC422" s="463">
        <v>16.044422974417238</v>
      </c>
      <c r="BD422" s="463">
        <v>13.03338714150617</v>
      </c>
      <c r="BE422" s="463">
        <v>11.02640849775289</v>
      </c>
      <c r="BF422" s="463">
        <v>9.0197967621976929</v>
      </c>
      <c r="BG422" s="463">
        <v>8.016652840637061</v>
      </c>
      <c r="BH422" s="463">
        <v>7.0136346326260179</v>
      </c>
      <c r="BI422" s="463">
        <v>7.0136346326260179</v>
      </c>
      <c r="BJ422" s="463">
        <v>6.010760193776199</v>
      </c>
      <c r="BK422" s="463">
        <v>6.010760193776199</v>
      </c>
      <c r="BL422" s="463">
        <v>6.010760193776199</v>
      </c>
      <c r="BM422" s="463">
        <v>5.0080536687636448</v>
      </c>
      <c r="BN422" s="463">
        <v>4.0055490228453374</v>
      </c>
      <c r="BO422" s="463">
        <v>4.0055490228453374</v>
      </c>
      <c r="BP422" s="463">
        <v>4.0055490228453374</v>
      </c>
      <c r="BQ422" s="463">
        <v>4.0055490228453374</v>
      </c>
      <c r="BR422" s="463">
        <v>5.0080536687636448</v>
      </c>
      <c r="BS422" s="463">
        <v>5.0080536687636448</v>
      </c>
      <c r="BT422" s="463">
        <v>3.0032976479526123</v>
      </c>
      <c r="BU422" s="463">
        <v>3.0032976479526123</v>
      </c>
      <c r="BV422" s="463">
        <v>2.001386774925161</v>
      </c>
    </row>
    <row r="423" spans="1:74">
      <c r="A423" s="256">
        <v>67.5</v>
      </c>
      <c r="B423" s="463">
        <v>1940.6219490072456</v>
      </c>
      <c r="C423" s="463">
        <v>1957.7682153740088</v>
      </c>
      <c r="D423" s="463">
        <v>1949.6993653745722</v>
      </c>
      <c r="E423" s="463">
        <v>1971.8887827325018</v>
      </c>
      <c r="F423" s="463">
        <v>1918.4328879759823</v>
      </c>
      <c r="G423" s="463">
        <v>1950.7079698029713</v>
      </c>
      <c r="H423" s="463">
        <v>1911.3727858198192</v>
      </c>
      <c r="I423" s="463">
        <v>2131.2563096602794</v>
      </c>
      <c r="J423" s="463">
        <v>1808.5000177796319</v>
      </c>
      <c r="K423" s="463">
        <v>1874.0555380789974</v>
      </c>
      <c r="L423" s="463">
        <v>1926.5016079322129</v>
      </c>
      <c r="M423" s="463">
        <v>1848.8416008511138</v>
      </c>
      <c r="N423" s="463">
        <v>1811.5256055730838</v>
      </c>
      <c r="O423" s="463">
        <v>1829.6792380542477</v>
      </c>
      <c r="P423" s="463">
        <v>1775.2188876679345</v>
      </c>
      <c r="Q423" s="463">
        <v>1801.4403326077718</v>
      </c>
      <c r="R423" s="463">
        <v>1934.5703616489466</v>
      </c>
      <c r="S423" s="463">
        <v>1964.8284863809231</v>
      </c>
      <c r="T423" s="463">
        <v>2114.108582722447</v>
      </c>
      <c r="U423" s="463">
        <v>2077.7962092756316</v>
      </c>
      <c r="V423" s="463">
        <v>1862.9613636751676</v>
      </c>
      <c r="W423" s="463">
        <v>1824.6365442391952</v>
      </c>
      <c r="X423" s="463">
        <v>1878.0897996043796</v>
      </c>
      <c r="Y423" s="463">
        <v>1996.0957042545253</v>
      </c>
      <c r="Z423" s="463">
        <v>2237.1717541720254</v>
      </c>
      <c r="AA423" s="463">
        <v>2630.614125787446</v>
      </c>
      <c r="AB423" s="463">
        <v>3303.6339295038551</v>
      </c>
      <c r="AC423" s="463">
        <v>4207.9331634133368</v>
      </c>
      <c r="AD423" s="463">
        <v>5695.9950803139354</v>
      </c>
      <c r="AE423" s="463">
        <v>8838.8747710338321</v>
      </c>
      <c r="AF423" s="463">
        <v>14413.224320078978</v>
      </c>
      <c r="AG423" s="463">
        <v>17736.505252932555</v>
      </c>
      <c r="AH423" s="463">
        <v>14742.690776938729</v>
      </c>
      <c r="AI423" s="463">
        <v>8515.6396977209715</v>
      </c>
      <c r="AJ423" s="463">
        <v>2742.6050435261163</v>
      </c>
      <c r="AK423" s="463">
        <v>861.79950130763405</v>
      </c>
      <c r="AL423" s="463">
        <v>372.19447824394808</v>
      </c>
      <c r="AM423" s="463">
        <v>226.22192864759808</v>
      </c>
      <c r="AN423" s="463">
        <v>160.81409189195779</v>
      </c>
      <c r="AO423" s="463">
        <v>129.62844161748095</v>
      </c>
      <c r="AP423" s="463">
        <v>101.46720444534975</v>
      </c>
      <c r="AQ423" s="463">
        <v>78.340564620239888</v>
      </c>
      <c r="AR423" s="463">
        <v>70.298027302456234</v>
      </c>
      <c r="AS423" s="463">
        <v>72.308579335641099</v>
      </c>
      <c r="AT423" s="463">
        <v>68.287532720608553</v>
      </c>
      <c r="AU423" s="463">
        <v>56.225874000831865</v>
      </c>
      <c r="AV423" s="463">
        <v>45.171626266426578</v>
      </c>
      <c r="AW423" s="463">
        <v>34.120107905260866</v>
      </c>
      <c r="AX423" s="463">
        <v>26.08484865749011</v>
      </c>
      <c r="AY423" s="463">
        <v>23.072229545451361</v>
      </c>
      <c r="AZ423" s="463">
        <v>19.056026783849234</v>
      </c>
      <c r="BA423" s="463">
        <v>18.052101952375242</v>
      </c>
      <c r="BB423" s="463">
        <v>16.044422974417238</v>
      </c>
      <c r="BC423" s="463">
        <v>16.044422974417238</v>
      </c>
      <c r="BD423" s="463">
        <v>13.03338714150617</v>
      </c>
      <c r="BE423" s="463">
        <v>11.02640849775289</v>
      </c>
      <c r="BF423" s="463">
        <v>8.016652840637061</v>
      </c>
      <c r="BG423" s="463">
        <v>7.0136346326260179</v>
      </c>
      <c r="BH423" s="463">
        <v>7.0136346326260179</v>
      </c>
      <c r="BI423" s="463">
        <v>7.0136346326260179</v>
      </c>
      <c r="BJ423" s="463">
        <v>6.010760193776199</v>
      </c>
      <c r="BK423" s="463">
        <v>5.0080536687636448</v>
      </c>
      <c r="BL423" s="463">
        <v>5.0080536687636448</v>
      </c>
      <c r="BM423" s="463">
        <v>5.0080536687636448</v>
      </c>
      <c r="BN423" s="463">
        <v>4.0055490228453374</v>
      </c>
      <c r="BO423" s="463">
        <v>4.0055490228453374</v>
      </c>
      <c r="BP423" s="463">
        <v>4.0055490228453374</v>
      </c>
      <c r="BQ423" s="463">
        <v>4.0055490228453374</v>
      </c>
      <c r="BR423" s="463">
        <v>5.0080536687636448</v>
      </c>
      <c r="BS423" s="463">
        <v>5.0080536687636448</v>
      </c>
      <c r="BT423" s="463">
        <v>3.0032976479526123</v>
      </c>
      <c r="BU423" s="463">
        <v>3.0032976479526123</v>
      </c>
      <c r="BV423" s="463">
        <v>2.001386774925161</v>
      </c>
    </row>
    <row r="424" spans="1:74">
      <c r="A424" s="256">
        <v>70</v>
      </c>
      <c r="B424" s="463">
        <v>1940.6219490072456</v>
      </c>
      <c r="C424" s="463">
        <v>1959.7854330702003</v>
      </c>
      <c r="D424" s="463">
        <v>1947.6821580817668</v>
      </c>
      <c r="E424" s="463">
        <v>1963.8198746832438</v>
      </c>
      <c r="F424" s="463">
        <v>1929.5273866272523</v>
      </c>
      <c r="G424" s="463">
        <v>1950.7079698029713</v>
      </c>
      <c r="H424" s="463">
        <v>1923.4758339847333</v>
      </c>
      <c r="I424" s="463">
        <v>2059.6402596066764</v>
      </c>
      <c r="J424" s="463">
        <v>1755.0488084043577</v>
      </c>
      <c r="K424" s="463">
        <v>1886.158348608313</v>
      </c>
      <c r="L424" s="463">
        <v>1907.3384534212546</v>
      </c>
      <c r="M424" s="463">
        <v>1812.5341359598203</v>
      </c>
      <c r="N424" s="463">
        <v>1764.1253155737052</v>
      </c>
      <c r="O424" s="463">
        <v>1789.3380795324433</v>
      </c>
      <c r="P424" s="463">
        <v>1773.2018693958976</v>
      </c>
      <c r="Q424" s="463">
        <v>1785.3040133183388</v>
      </c>
      <c r="R424" s="463">
        <v>1923.4758339847333</v>
      </c>
      <c r="S424" s="463">
        <v>1937.5961529678818</v>
      </c>
      <c r="T424" s="463">
        <v>2110.0738435944186</v>
      </c>
      <c r="U424" s="463">
        <v>2045.5190758868755</v>
      </c>
      <c r="V424" s="463">
        <v>1862.9613636751676</v>
      </c>
      <c r="W424" s="463">
        <v>1855.9014688485684</v>
      </c>
      <c r="X424" s="463">
        <v>1938.6047511235406</v>
      </c>
      <c r="Y424" s="463">
        <v>1931.544575057809</v>
      </c>
      <c r="Z424" s="463">
        <v>1915.4071267251618</v>
      </c>
      <c r="AA424" s="463">
        <v>1979.9577237667249</v>
      </c>
      <c r="AB424" s="463">
        <v>2226.0756113543198</v>
      </c>
      <c r="AC424" s="463">
        <v>2710.3188964706906</v>
      </c>
      <c r="AD424" s="463">
        <v>3307.6704746132573</v>
      </c>
      <c r="AE424" s="463">
        <v>4284.6467078437627</v>
      </c>
      <c r="AF424" s="463">
        <v>6670.4199663602485</v>
      </c>
      <c r="AG424" s="463">
        <v>8669.1748571583503</v>
      </c>
      <c r="AH424" s="463">
        <v>7815.6764103248361</v>
      </c>
      <c r="AI424" s="463">
        <v>4781.2981411672536</v>
      </c>
      <c r="AJ424" s="463">
        <v>1798.4147617028943</v>
      </c>
      <c r="AK424" s="463">
        <v>653.21619193423737</v>
      </c>
      <c r="AL424" s="463">
        <v>302.72275148002575</v>
      </c>
      <c r="AM424" s="463">
        <v>186.97453299484269</v>
      </c>
      <c r="AN424" s="463">
        <v>133.65200941145397</v>
      </c>
      <c r="AO424" s="463">
        <v>102.47283981975923</v>
      </c>
      <c r="AP424" s="463">
        <v>77.335200513321496</v>
      </c>
      <c r="AQ424" s="463">
        <v>67.282307497705418</v>
      </c>
      <c r="AR424" s="463">
        <v>61.251279440887508</v>
      </c>
      <c r="AS424" s="463">
        <v>53.210843750071625</v>
      </c>
      <c r="AT424" s="463">
        <v>48.186177781824156</v>
      </c>
      <c r="AU424" s="463">
        <v>46.176455080303917</v>
      </c>
      <c r="AV424" s="463">
        <v>39.143140946941287</v>
      </c>
      <c r="AW424" s="463">
        <v>31.106636592896205</v>
      </c>
      <c r="AX424" s="463">
        <v>25.080601549217004</v>
      </c>
      <c r="AY424" s="463">
        <v>22.068108142325048</v>
      </c>
      <c r="AZ424" s="463">
        <v>18.052101952375242</v>
      </c>
      <c r="BA424" s="463">
        <v>17.048232921663399</v>
      </c>
      <c r="BB424" s="463">
        <v>16.044422974417238</v>
      </c>
      <c r="BC424" s="463">
        <v>16.044422974417238</v>
      </c>
      <c r="BD424" s="463">
        <v>13.03338714150617</v>
      </c>
      <c r="BE424" s="463">
        <v>10.023052380778998</v>
      </c>
      <c r="BF424" s="463">
        <v>8.016652840637061</v>
      </c>
      <c r="BG424" s="463">
        <v>7.0136346326260179</v>
      </c>
      <c r="BH424" s="463">
        <v>7.0136346326260179</v>
      </c>
      <c r="BI424" s="463">
        <v>6.010760193776199</v>
      </c>
      <c r="BJ424" s="463">
        <v>6.010760193776199</v>
      </c>
      <c r="BK424" s="463">
        <v>5.0080536687636448</v>
      </c>
      <c r="BL424" s="463">
        <v>5.0080536687636448</v>
      </c>
      <c r="BM424" s="463">
        <v>5.0080536687636448</v>
      </c>
      <c r="BN424" s="463">
        <v>4.0055490228453374</v>
      </c>
      <c r="BO424" s="463">
        <v>4.0055490228453374</v>
      </c>
      <c r="BP424" s="463">
        <v>4.0055490228453374</v>
      </c>
      <c r="BQ424" s="463">
        <v>4.0055490228453374</v>
      </c>
      <c r="BR424" s="463">
        <v>5.0080536687636448</v>
      </c>
      <c r="BS424" s="463">
        <v>5.0080536687636448</v>
      </c>
      <c r="BT424" s="463">
        <v>3.0032976479526123</v>
      </c>
      <c r="BU424" s="463">
        <v>3.0032976479526123</v>
      </c>
      <c r="BV424" s="463">
        <v>2.001386774925161</v>
      </c>
    </row>
    <row r="425" spans="1:74">
      <c r="A425" s="256">
        <v>72.5</v>
      </c>
      <c r="B425" s="463">
        <v>1940.6219490072456</v>
      </c>
      <c r="C425" s="463">
        <v>1959.7854330702003</v>
      </c>
      <c r="D425" s="463">
        <v>1945.6649528760877</v>
      </c>
      <c r="E425" s="463">
        <v>1959.7854330702003</v>
      </c>
      <c r="F425" s="463">
        <v>1939.6133498034187</v>
      </c>
      <c r="G425" s="463">
        <v>1942.6391489856537</v>
      </c>
      <c r="H425" s="463">
        <v>1939.6133498034187</v>
      </c>
      <c r="I425" s="463">
        <v>2084.8568992479281</v>
      </c>
      <c r="J425" s="463">
        <v>1691.5145850450635</v>
      </c>
      <c r="K425" s="463">
        <v>1884.1412081189699</v>
      </c>
      <c r="L425" s="463">
        <v>1839.7646672985848</v>
      </c>
      <c r="M425" s="463">
        <v>1777.2359082294392</v>
      </c>
      <c r="N425" s="463">
        <v>1740.9298905498288</v>
      </c>
      <c r="O425" s="463">
        <v>1780.2614433587723</v>
      </c>
      <c r="P425" s="463">
        <v>1788.3295621263294</v>
      </c>
      <c r="Q425" s="463">
        <v>1830.6877784845742</v>
      </c>
      <c r="R425" s="463">
        <v>1894.226932093404</v>
      </c>
      <c r="S425" s="463">
        <v>1858.927134780701</v>
      </c>
      <c r="T425" s="463">
        <v>1992.0611968716976</v>
      </c>
      <c r="U425" s="463">
        <v>1988.0266976517553</v>
      </c>
      <c r="V425" s="463">
        <v>1946.6735552179014</v>
      </c>
      <c r="W425" s="463">
        <v>1920.4500647922634</v>
      </c>
      <c r="X425" s="463">
        <v>1914.3985407022963</v>
      </c>
      <c r="Y425" s="463">
        <v>1710.6754529653192</v>
      </c>
      <c r="Z425" s="463">
        <v>1514.0350860625763</v>
      </c>
      <c r="AA425" s="463">
        <v>1391.0215949408339</v>
      </c>
      <c r="AB425" s="463">
        <v>1430.3444419494335</v>
      </c>
      <c r="AC425" s="463">
        <v>1577.5624103083503</v>
      </c>
      <c r="AD425" s="463">
        <v>1707.6500384515043</v>
      </c>
      <c r="AE425" s="463">
        <v>2030.3893442756496</v>
      </c>
      <c r="AF425" s="463">
        <v>2720.4082763658648</v>
      </c>
      <c r="AG425" s="463">
        <v>3224.9222921734067</v>
      </c>
      <c r="AH425" s="463">
        <v>2834.4208347085473</v>
      </c>
      <c r="AI425" s="463">
        <v>1854.8929146325258</v>
      </c>
      <c r="AJ425" s="463">
        <v>950.48871799615188</v>
      </c>
      <c r="AK425" s="463">
        <v>447.721933898185</v>
      </c>
      <c r="AL425" s="463">
        <v>236.28651130948512</v>
      </c>
      <c r="AM425" s="463">
        <v>163.83239950048687</v>
      </c>
      <c r="AN425" s="463">
        <v>124.59915780868042</v>
      </c>
      <c r="AO425" s="463">
        <v>91.411415436090294</v>
      </c>
      <c r="AP425" s="463">
        <v>71.303296239406109</v>
      </c>
      <c r="AQ425" s="463">
        <v>63.261558950597731</v>
      </c>
      <c r="AR425" s="463">
        <v>48.186177781824156</v>
      </c>
      <c r="AS425" s="463">
        <v>39.143140946941287</v>
      </c>
      <c r="AT425" s="463">
        <v>41.152539512670401</v>
      </c>
      <c r="AU425" s="463">
        <v>37.13384546983891</v>
      </c>
      <c r="AV425" s="463">
        <v>29.097816174642574</v>
      </c>
      <c r="AW425" s="463">
        <v>26.08484865749011</v>
      </c>
      <c r="AX425" s="463">
        <v>25.080601549217004</v>
      </c>
      <c r="AY425" s="463">
        <v>23.072229545451361</v>
      </c>
      <c r="AZ425" s="463">
        <v>18.052101952375242</v>
      </c>
      <c r="BA425" s="463">
        <v>17.048232921663399</v>
      </c>
      <c r="BB425" s="463">
        <v>15.040675804218308</v>
      </c>
      <c r="BC425" s="463">
        <v>15.040675804218308</v>
      </c>
      <c r="BD425" s="463">
        <v>13.03338714150617</v>
      </c>
      <c r="BE425" s="463">
        <v>10.023052380778998</v>
      </c>
      <c r="BF425" s="463">
        <v>8.016652840637061</v>
      </c>
      <c r="BG425" s="463">
        <v>7.0136346326260179</v>
      </c>
      <c r="BH425" s="463">
        <v>6.010760193776199</v>
      </c>
      <c r="BI425" s="463">
        <v>6.010760193776199</v>
      </c>
      <c r="BJ425" s="463">
        <v>5.0080536687636448</v>
      </c>
      <c r="BK425" s="463">
        <v>5.0080536687636448</v>
      </c>
      <c r="BL425" s="463">
        <v>5.0080536687636448</v>
      </c>
      <c r="BM425" s="463">
        <v>5.0080536687636448</v>
      </c>
      <c r="BN425" s="463">
        <v>4.0055490228453374</v>
      </c>
      <c r="BO425" s="463">
        <v>4.0055490228453374</v>
      </c>
      <c r="BP425" s="463">
        <v>4.0055490228453374</v>
      </c>
      <c r="BQ425" s="463">
        <v>4.0055490228453374</v>
      </c>
      <c r="BR425" s="463">
        <v>5.0080536687636448</v>
      </c>
      <c r="BS425" s="463">
        <v>5.0080536687636448</v>
      </c>
      <c r="BT425" s="463">
        <v>3.0032976479526123</v>
      </c>
      <c r="BU425" s="463">
        <v>2.001386774925161</v>
      </c>
      <c r="BV425" s="463">
        <v>2.001386774925161</v>
      </c>
    </row>
    <row r="426" spans="1:74">
      <c r="A426" s="256">
        <v>75</v>
      </c>
      <c r="B426" s="463">
        <v>1940.6219490072456</v>
      </c>
      <c r="C426" s="463">
        <v>1963.8198746832438</v>
      </c>
      <c r="D426" s="463">
        <v>1935.5789582303112</v>
      </c>
      <c r="E426" s="463">
        <v>1953.7337862129405</v>
      </c>
      <c r="F426" s="463">
        <v>1945.6649528760877</v>
      </c>
      <c r="G426" s="463">
        <v>1938.6047511235406</v>
      </c>
      <c r="H426" s="463">
        <v>1980.9663437085635</v>
      </c>
      <c r="I426" s="463">
        <v>2078.8048778060565</v>
      </c>
      <c r="J426" s="463">
        <v>1679.4130958175858</v>
      </c>
      <c r="K426" s="463">
        <v>1898.2612367205277</v>
      </c>
      <c r="L426" s="463">
        <v>1778.2444193679287</v>
      </c>
      <c r="M426" s="463">
        <v>1801.4403326077718</v>
      </c>
      <c r="N426" s="463">
        <v>1772.1933611192419</v>
      </c>
      <c r="O426" s="463">
        <v>1809.5085464826784</v>
      </c>
      <c r="P426" s="463">
        <v>1788.3295621263294</v>
      </c>
      <c r="Q426" s="463">
        <v>1850.8587032496278</v>
      </c>
      <c r="R426" s="463">
        <v>1857.9185789229516</v>
      </c>
      <c r="S426" s="463">
        <v>1708.6585093616097</v>
      </c>
      <c r="T426" s="463">
        <v>1853.8843609643134</v>
      </c>
      <c r="U426" s="463">
        <v>1908.3470357224051</v>
      </c>
      <c r="V426" s="463">
        <v>1991.0525713007953</v>
      </c>
      <c r="W426" s="463">
        <v>1922.4672437252057</v>
      </c>
      <c r="X426" s="463">
        <v>1649.1597552543581</v>
      </c>
      <c r="Y426" s="463">
        <v>1357.7492829028563</v>
      </c>
      <c r="Z426" s="463">
        <v>1097.6501079302609</v>
      </c>
      <c r="AA426" s="463">
        <v>932.34704278695699</v>
      </c>
      <c r="AB426" s="463">
        <v>901.10387721829318</v>
      </c>
      <c r="AC426" s="463">
        <v>853.73728395177477</v>
      </c>
      <c r="AD426" s="463">
        <v>886.99441302859464</v>
      </c>
      <c r="AE426" s="463">
        <v>1036.1623080703848</v>
      </c>
      <c r="AF426" s="463">
        <v>1163.1736791750855</v>
      </c>
      <c r="AG426" s="463">
        <v>1249.872041166662</v>
      </c>
      <c r="AH426" s="463">
        <v>1134.9476761605938</v>
      </c>
      <c r="AI426" s="463">
        <v>819.47371756879136</v>
      </c>
      <c r="AJ426" s="463">
        <v>487.00139698135308</v>
      </c>
      <c r="AK426" s="463">
        <v>284.6021797270547</v>
      </c>
      <c r="AL426" s="463">
        <v>200.05616048375992</v>
      </c>
      <c r="AM426" s="463">
        <v>154.77764754354726</v>
      </c>
      <c r="AN426" s="463">
        <v>128.62256901424442</v>
      </c>
      <c r="AO426" s="463">
        <v>83.367575300668861</v>
      </c>
      <c r="AP426" s="463">
        <v>69.292772726876819</v>
      </c>
      <c r="AQ426" s="463">
        <v>61.251279440887508</v>
      </c>
      <c r="AR426" s="463">
        <v>43.162036139125405</v>
      </c>
      <c r="AS426" s="463">
        <v>33.11558670666593</v>
      </c>
      <c r="AT426" s="463">
        <v>30.102209640499385</v>
      </c>
      <c r="AU426" s="463">
        <v>25.080601549217004</v>
      </c>
      <c r="AV426" s="463">
        <v>24.076394620737908</v>
      </c>
      <c r="AW426" s="463">
        <v>26.08484865749011</v>
      </c>
      <c r="AX426" s="463">
        <v>25.080601549217004</v>
      </c>
      <c r="AY426" s="463">
        <v>25.080601549217004</v>
      </c>
      <c r="AZ426" s="463">
        <v>19.056026783849234</v>
      </c>
      <c r="BA426" s="463">
        <v>17.048232921663399</v>
      </c>
      <c r="BB426" s="463">
        <v>15.040675804218308</v>
      </c>
      <c r="BC426" s="463">
        <v>15.040675804218308</v>
      </c>
      <c r="BD426" s="463">
        <v>13.03338714150617</v>
      </c>
      <c r="BE426" s="463">
        <v>9.0197967621976929</v>
      </c>
      <c r="BF426" s="463">
        <v>8.016652840637061</v>
      </c>
      <c r="BG426" s="463">
        <v>7.0136346326260179</v>
      </c>
      <c r="BH426" s="463">
        <v>7.0136346326260179</v>
      </c>
      <c r="BI426" s="463">
        <v>6.010760193776199</v>
      </c>
      <c r="BJ426" s="463">
        <v>5.0080536687636448</v>
      </c>
      <c r="BK426" s="463">
        <v>4.0055490228453374</v>
      </c>
      <c r="BL426" s="463">
        <v>4.0055490228453374</v>
      </c>
      <c r="BM426" s="463">
        <v>5.0080536687636448</v>
      </c>
      <c r="BN426" s="463">
        <v>4.0055490228453374</v>
      </c>
      <c r="BO426" s="463">
        <v>4.0055490228453374</v>
      </c>
      <c r="BP426" s="463">
        <v>4.0055490228453374</v>
      </c>
      <c r="BQ426" s="463">
        <v>3.0032976479526123</v>
      </c>
      <c r="BR426" s="463">
        <v>5.0080536687636448</v>
      </c>
      <c r="BS426" s="463">
        <v>5.0080536687636448</v>
      </c>
      <c r="BT426" s="463">
        <v>3.0032976479526123</v>
      </c>
      <c r="BU426" s="463">
        <v>2.001386774925161</v>
      </c>
      <c r="BV426" s="463">
        <v>2.001386774925161</v>
      </c>
    </row>
    <row r="427" spans="1:74">
      <c r="A427" s="256">
        <v>77.5</v>
      </c>
      <c r="B427" s="463">
        <v>1940.6219490072456</v>
      </c>
      <c r="C427" s="463">
        <v>1967.854324576324</v>
      </c>
      <c r="D427" s="463">
        <v>1935.5789582303112</v>
      </c>
      <c r="E427" s="463">
        <v>1951.7165747523459</v>
      </c>
      <c r="F427" s="463">
        <v>1949.6993653745722</v>
      </c>
      <c r="G427" s="463">
        <v>1938.6047511235406</v>
      </c>
      <c r="H427" s="463">
        <v>2008.1992752159911</v>
      </c>
      <c r="I427" s="463">
        <v>2127.2215379395975</v>
      </c>
      <c r="J427" s="463">
        <v>1666.3032474796319</v>
      </c>
      <c r="K427" s="463">
        <v>1933.5617655928907</v>
      </c>
      <c r="L427" s="463">
        <v>1752.0233164234205</v>
      </c>
      <c r="M427" s="463">
        <v>1833.7134031046771</v>
      </c>
      <c r="N427" s="463">
        <v>1793.3721548322997</v>
      </c>
      <c r="O427" s="463">
        <v>1809.5085464826784</v>
      </c>
      <c r="P427" s="463">
        <v>1786.3125290189562</v>
      </c>
      <c r="Q427" s="463">
        <v>1850.8587032496278</v>
      </c>
      <c r="R427" s="463">
        <v>1817.5767962963719</v>
      </c>
      <c r="S427" s="463">
        <v>1669.328587979903</v>
      </c>
      <c r="T427" s="463">
        <v>1760.0913066134603</v>
      </c>
      <c r="U427" s="463">
        <v>1877.0812334106956</v>
      </c>
      <c r="V427" s="463">
        <v>1873.0469740525225</v>
      </c>
      <c r="W427" s="463">
        <v>1764.1253155737052</v>
      </c>
      <c r="X427" s="463">
        <v>1324.477785466137</v>
      </c>
      <c r="Y427" s="463">
        <v>1010.9634313066751</v>
      </c>
      <c r="Z427" s="463">
        <v>775.13476562306744</v>
      </c>
      <c r="AA427" s="463">
        <v>641.12626911992743</v>
      </c>
      <c r="AB427" s="463">
        <v>572.62114186819917</v>
      </c>
      <c r="AC427" s="463">
        <v>523.26218091041574</v>
      </c>
      <c r="AD427" s="463">
        <v>559.52547729664832</v>
      </c>
      <c r="AE427" s="463">
        <v>611.90990452585947</v>
      </c>
      <c r="AF427" s="463">
        <v>669.33643607066585</v>
      </c>
      <c r="AG427" s="463">
        <v>688.47972904866845</v>
      </c>
      <c r="AH427" s="463">
        <v>649.18619261853939</v>
      </c>
      <c r="AI427" s="463">
        <v>454.77184881299468</v>
      </c>
      <c r="AJ427" s="463">
        <v>282.58885271036019</v>
      </c>
      <c r="AK427" s="463">
        <v>211.12590005317529</v>
      </c>
      <c r="AL427" s="463">
        <v>173.89382052669683</v>
      </c>
      <c r="AM427" s="463">
        <v>147.73542711369169</v>
      </c>
      <c r="AN427" s="463">
        <v>109.51255827368547</v>
      </c>
      <c r="AO427" s="463">
        <v>85.378465429273547</v>
      </c>
      <c r="AP427" s="463">
        <v>68.287532720608553</v>
      </c>
      <c r="AQ427" s="463">
        <v>63.261558950597731</v>
      </c>
      <c r="AR427" s="463">
        <v>41.152539512670401</v>
      </c>
      <c r="AS427" s="463">
        <v>32.111095952304076</v>
      </c>
      <c r="AT427" s="463">
        <v>21.064032395764698</v>
      </c>
      <c r="AU427" s="463">
        <v>21.064032395764698</v>
      </c>
      <c r="AV427" s="463">
        <v>21.064032395764698</v>
      </c>
      <c r="AW427" s="463">
        <v>25.080601549217004</v>
      </c>
      <c r="AX427" s="463">
        <v>26.08484865749011</v>
      </c>
      <c r="AY427" s="463">
        <v>25.080601549217004</v>
      </c>
      <c r="AZ427" s="463">
        <v>20.060004479273225</v>
      </c>
      <c r="BA427" s="463">
        <v>18.052101952375242</v>
      </c>
      <c r="BB427" s="463">
        <v>16.044422974417238</v>
      </c>
      <c r="BC427" s="463">
        <v>15.040675804218308</v>
      </c>
      <c r="BD427" s="463">
        <v>12.029855959070284</v>
      </c>
      <c r="BE427" s="463">
        <v>9.0197967621976929</v>
      </c>
      <c r="BF427" s="463">
        <v>7.0136346326260179</v>
      </c>
      <c r="BG427" s="463">
        <v>7.0136346326260179</v>
      </c>
      <c r="BH427" s="463">
        <v>7.0136346326260179</v>
      </c>
      <c r="BI427" s="463">
        <v>5.0080536687636448</v>
      </c>
      <c r="BJ427" s="463">
        <v>5.0080536687636448</v>
      </c>
      <c r="BK427" s="463">
        <v>4.0055490228453374</v>
      </c>
      <c r="BL427" s="463">
        <v>4.0055490228453374</v>
      </c>
      <c r="BM427" s="463">
        <v>4.0055490228453374</v>
      </c>
      <c r="BN427" s="463">
        <v>4.0055490228453374</v>
      </c>
      <c r="BO427" s="463">
        <v>3.0032976479526123</v>
      </c>
      <c r="BP427" s="463">
        <v>4.0055490228453374</v>
      </c>
      <c r="BQ427" s="463">
        <v>3.0032976479526123</v>
      </c>
      <c r="BR427" s="463">
        <v>5.0080536687636448</v>
      </c>
      <c r="BS427" s="463">
        <v>5.0080536687636448</v>
      </c>
      <c r="BT427" s="463">
        <v>3.0032976479526123</v>
      </c>
      <c r="BU427" s="463">
        <v>2.001386774925161</v>
      </c>
      <c r="BV427" s="463">
        <v>2.001386774925161</v>
      </c>
    </row>
    <row r="428" spans="1:74">
      <c r="A428" s="256">
        <v>80</v>
      </c>
      <c r="B428" s="463">
        <v>1940.6219490072456</v>
      </c>
      <c r="C428" s="463">
        <v>1968.8629383413631</v>
      </c>
      <c r="D428" s="463">
        <v>1933.5617655928907</v>
      </c>
      <c r="E428" s="463">
        <v>1946.6735552179014</v>
      </c>
      <c r="F428" s="463">
        <v>1949.6993653745722</v>
      </c>
      <c r="G428" s="463">
        <v>1936.5875553367143</v>
      </c>
      <c r="H428" s="463">
        <v>2045.5190758868755</v>
      </c>
      <c r="I428" s="463">
        <v>2125.2041549453133</v>
      </c>
      <c r="J428" s="463">
        <v>1683.4469159116732</v>
      </c>
      <c r="K428" s="463">
        <v>1992.0611968716976</v>
      </c>
      <c r="L428" s="463">
        <v>1773.2018693958976</v>
      </c>
      <c r="M428" s="463">
        <v>1838.7561218836893</v>
      </c>
      <c r="N428" s="463">
        <v>1797.4062391975117</v>
      </c>
      <c r="O428" s="463">
        <v>1791.3551160479287</v>
      </c>
      <c r="P428" s="463">
        <v>1834.7219457534077</v>
      </c>
      <c r="Q428" s="463">
        <v>1813.5426669071608</v>
      </c>
      <c r="R428" s="463">
        <v>1797.4062391975117</v>
      </c>
      <c r="S428" s="463">
        <v>1710.6754529653192</v>
      </c>
      <c r="T428" s="463">
        <v>1731.8535037042891</v>
      </c>
      <c r="U428" s="463">
        <v>1751.0148202558562</v>
      </c>
      <c r="V428" s="463">
        <v>1586.6379534222458</v>
      </c>
      <c r="W428" s="463">
        <v>1469.6683691022997</v>
      </c>
      <c r="X428" s="463">
        <v>965.60704521228104</v>
      </c>
      <c r="Y428" s="463">
        <v>674.37409234918084</v>
      </c>
      <c r="Z428" s="463">
        <v>510.16770989602873</v>
      </c>
      <c r="AA428" s="463">
        <v>426.57286170170653</v>
      </c>
      <c r="AB428" s="463">
        <v>409.45294924287418</v>
      </c>
      <c r="AC428" s="463">
        <v>397.3687340159081</v>
      </c>
      <c r="AD428" s="463">
        <v>376.22224775081384</v>
      </c>
      <c r="AE428" s="463">
        <v>377.22919687654826</v>
      </c>
      <c r="AF428" s="463">
        <v>405.42483738535867</v>
      </c>
      <c r="AG428" s="463">
        <v>419.52340124922512</v>
      </c>
      <c r="AH428" s="463">
        <v>399.38274468962521</v>
      </c>
      <c r="AI428" s="463">
        <v>302.72275148002575</v>
      </c>
      <c r="AJ428" s="463">
        <v>198.04354533856682</v>
      </c>
      <c r="AK428" s="463">
        <v>153.77159610801158</v>
      </c>
      <c r="AL428" s="463">
        <v>138.68163893346625</v>
      </c>
      <c r="AM428" s="463">
        <v>119.57007684445347</v>
      </c>
      <c r="AN428" s="463">
        <v>101.46720444534975</v>
      </c>
      <c r="AO428" s="463">
        <v>89.400386559498514</v>
      </c>
      <c r="AP428" s="463">
        <v>83.367575300668861</v>
      </c>
      <c r="AQ428" s="463">
        <v>61.251279440887508</v>
      </c>
      <c r="AR428" s="463">
        <v>38.138479987815508</v>
      </c>
      <c r="AS428" s="463">
        <v>23.072229545451361</v>
      </c>
      <c r="AT428" s="463">
        <v>20.060004479273225</v>
      </c>
      <c r="AU428" s="463">
        <v>18.052101952375242</v>
      </c>
      <c r="AV428" s="463">
        <v>19.056026783849234</v>
      </c>
      <c r="AW428" s="463">
        <v>23.072229545451361</v>
      </c>
      <c r="AX428" s="463">
        <v>25.080601549217004</v>
      </c>
      <c r="AY428" s="463">
        <v>26.08484865749011</v>
      </c>
      <c r="AZ428" s="463">
        <v>22.068108142325048</v>
      </c>
      <c r="BA428" s="463">
        <v>18.052101952375242</v>
      </c>
      <c r="BB428" s="463">
        <v>16.044422974417238</v>
      </c>
      <c r="BC428" s="463">
        <v>15.040675804218308</v>
      </c>
      <c r="BD428" s="463">
        <v>11.02640849775289</v>
      </c>
      <c r="BE428" s="463">
        <v>8.016652840637061</v>
      </c>
      <c r="BF428" s="463">
        <v>8.016652840637061</v>
      </c>
      <c r="BG428" s="463">
        <v>7.0136346326260179</v>
      </c>
      <c r="BH428" s="463">
        <v>6.010760193776199</v>
      </c>
      <c r="BI428" s="463">
        <v>6.010760193776199</v>
      </c>
      <c r="BJ428" s="463">
        <v>4.0055490228453374</v>
      </c>
      <c r="BK428" s="463">
        <v>4.0055490228453374</v>
      </c>
      <c r="BL428" s="463">
        <v>4.0055490228453374</v>
      </c>
      <c r="BM428" s="463">
        <v>4.0055490228453374</v>
      </c>
      <c r="BN428" s="463">
        <v>4.0055490228453374</v>
      </c>
      <c r="BO428" s="463">
        <v>3.0032976479526123</v>
      </c>
      <c r="BP428" s="463">
        <v>4.0055490228453374</v>
      </c>
      <c r="BQ428" s="463">
        <v>3.0032976479526123</v>
      </c>
      <c r="BR428" s="463">
        <v>5.0080536687636448</v>
      </c>
      <c r="BS428" s="463">
        <v>5.0080536687636448</v>
      </c>
      <c r="BT428" s="463">
        <v>3.0032976479526123</v>
      </c>
      <c r="BU428" s="463">
        <v>2.001386774925161</v>
      </c>
      <c r="BV428" s="463">
        <v>3.0032976479526123</v>
      </c>
    </row>
    <row r="429" spans="1:74">
      <c r="A429" s="256">
        <v>82.5</v>
      </c>
      <c r="B429" s="463">
        <v>1940.6219490072456</v>
      </c>
      <c r="C429" s="463">
        <v>1970.8801674197155</v>
      </c>
      <c r="D429" s="463">
        <v>1929.5273866272523</v>
      </c>
      <c r="E429" s="463">
        <v>1944.656351056595</v>
      </c>
      <c r="F429" s="463">
        <v>1953.7337862129405</v>
      </c>
      <c r="G429" s="463">
        <v>1938.6047511235406</v>
      </c>
      <c r="H429" s="463">
        <v>2063.67490132071</v>
      </c>
      <c r="I429" s="463">
        <v>2135.2910890117496</v>
      </c>
      <c r="J429" s="463">
        <v>1709.6669808663319</v>
      </c>
      <c r="K429" s="463">
        <v>2014.2510880530133</v>
      </c>
      <c r="L429" s="463">
        <v>1790.3465975064146</v>
      </c>
      <c r="M429" s="463">
        <v>1844.8074026519096</v>
      </c>
      <c r="N429" s="463">
        <v>1791.3551160479287</v>
      </c>
      <c r="O429" s="463">
        <v>1764.1253155737052</v>
      </c>
      <c r="P429" s="463">
        <v>1840.7732132658066</v>
      </c>
      <c r="Q429" s="463">
        <v>1769.1678397306264</v>
      </c>
      <c r="R429" s="463">
        <v>1796.3977172574425</v>
      </c>
      <c r="S429" s="463">
        <v>1732.8619887894267</v>
      </c>
      <c r="T429" s="463">
        <v>1697.5653621317338</v>
      </c>
      <c r="U429" s="463">
        <v>1492.8598976651629</v>
      </c>
      <c r="V429" s="463">
        <v>1281.1252722291497</v>
      </c>
      <c r="W429" s="463">
        <v>1106.7223744766704</v>
      </c>
      <c r="X429" s="463">
        <v>638.10382383678518</v>
      </c>
      <c r="Y429" s="463">
        <v>408.44591755181006</v>
      </c>
      <c r="Z429" s="463">
        <v>325.87838489895006</v>
      </c>
      <c r="AA429" s="463">
        <v>323.86478456311931</v>
      </c>
      <c r="AB429" s="463">
        <v>361.11833806008326</v>
      </c>
      <c r="AC429" s="463">
        <v>329.90562278367804</v>
      </c>
      <c r="AD429" s="463">
        <v>281.58219456930817</v>
      </c>
      <c r="AE429" s="463">
        <v>265.47616224135629</v>
      </c>
      <c r="AF429" s="463">
        <v>266.48276126055515</v>
      </c>
      <c r="AG429" s="463">
        <v>264.46956703503446</v>
      </c>
      <c r="AH429" s="463">
        <v>253.39727563823948</v>
      </c>
      <c r="AI429" s="463">
        <v>201.06247565441669</v>
      </c>
      <c r="AJ429" s="463">
        <v>144.71743439597881</v>
      </c>
      <c r="AK429" s="463">
        <v>121.58168435931715</v>
      </c>
      <c r="AL429" s="463">
        <v>114.54120724389411</v>
      </c>
      <c r="AM429" s="463">
        <v>107.50116269711758</v>
      </c>
      <c r="AN429" s="463">
        <v>98.450358463414005</v>
      </c>
      <c r="AO429" s="463">
        <v>97.444763521530547</v>
      </c>
      <c r="AP429" s="463">
        <v>81.356733631351972</v>
      </c>
      <c r="AQ429" s="463">
        <v>61.251279440887508</v>
      </c>
      <c r="AR429" s="463">
        <v>36.12923810708449</v>
      </c>
      <c r="AS429" s="463">
        <v>26.08484865749011</v>
      </c>
      <c r="AT429" s="463">
        <v>23.072229545451361</v>
      </c>
      <c r="AU429" s="463">
        <v>18.052101952375242</v>
      </c>
      <c r="AV429" s="463">
        <v>20.060004479273225</v>
      </c>
      <c r="AW429" s="463">
        <v>23.072229545451361</v>
      </c>
      <c r="AX429" s="463">
        <v>26.08484865749011</v>
      </c>
      <c r="AY429" s="463">
        <v>27.089134400918912</v>
      </c>
      <c r="AZ429" s="463">
        <v>22.068108142325048</v>
      </c>
      <c r="BA429" s="463">
        <v>19.056026783849234</v>
      </c>
      <c r="BB429" s="463">
        <v>18.052101952375242</v>
      </c>
      <c r="BC429" s="463">
        <v>14.036995597894803</v>
      </c>
      <c r="BD429" s="463">
        <v>10.023052380778998</v>
      </c>
      <c r="BE429" s="463">
        <v>9.0197967621976929</v>
      </c>
      <c r="BF429" s="463">
        <v>7.0136346326260179</v>
      </c>
      <c r="BG429" s="463">
        <v>7.0136346326260179</v>
      </c>
      <c r="BH429" s="463">
        <v>7.0136346326260179</v>
      </c>
      <c r="BI429" s="463">
        <v>6.010760193776199</v>
      </c>
      <c r="BJ429" s="463">
        <v>5.0080536687636448</v>
      </c>
      <c r="BK429" s="463">
        <v>5.0080536687636448</v>
      </c>
      <c r="BL429" s="463">
        <v>4.0055490228453374</v>
      </c>
      <c r="BM429" s="463">
        <v>4.0055490228453374</v>
      </c>
      <c r="BN429" s="463">
        <v>4.0055490228453374</v>
      </c>
      <c r="BO429" s="463">
        <v>4.0055490228453374</v>
      </c>
      <c r="BP429" s="463">
        <v>4.0055490228453374</v>
      </c>
      <c r="BQ429" s="463">
        <v>3.0032976479526123</v>
      </c>
      <c r="BR429" s="463">
        <v>5.0080536687636448</v>
      </c>
      <c r="BS429" s="463">
        <v>5.0080536687636448</v>
      </c>
      <c r="BT429" s="463">
        <v>3.0032976479526123</v>
      </c>
      <c r="BU429" s="463">
        <v>2.001386774925161</v>
      </c>
      <c r="BV429" s="463">
        <v>2.001386774925161</v>
      </c>
    </row>
    <row r="430" spans="1:74">
      <c r="A430" s="256">
        <v>85</v>
      </c>
      <c r="B430" s="463">
        <v>1940.6219490072456</v>
      </c>
      <c r="C430" s="463">
        <v>1970.8801674197155</v>
      </c>
      <c r="D430" s="463">
        <v>1931.544575057809</v>
      </c>
      <c r="E430" s="463">
        <v>1944.656351056595</v>
      </c>
      <c r="F430" s="463">
        <v>1953.7337862129405</v>
      </c>
      <c r="G430" s="463">
        <v>1930.5359805793269</v>
      </c>
      <c r="H430" s="463">
        <v>2077.7962092756316</v>
      </c>
      <c r="I430" s="463">
        <v>2133.2736983830673</v>
      </c>
      <c r="J430" s="463">
        <v>1705.6330984165525</v>
      </c>
      <c r="K430" s="463">
        <v>2010.2165441400143</v>
      </c>
      <c r="L430" s="463">
        <v>1790.3465975064146</v>
      </c>
      <c r="M430" s="463">
        <v>1822.6194706092954</v>
      </c>
      <c r="N430" s="463">
        <v>1764.1253155737052</v>
      </c>
      <c r="O430" s="463">
        <v>1737.9044230032487</v>
      </c>
      <c r="P430" s="463">
        <v>1832.7048610100917</v>
      </c>
      <c r="Q430" s="463">
        <v>1741.9383808997075</v>
      </c>
      <c r="R430" s="463">
        <v>1808.5000177796319</v>
      </c>
      <c r="S430" s="463">
        <v>1642.1007218620907</v>
      </c>
      <c r="T430" s="463">
        <v>1532.1854831921119</v>
      </c>
      <c r="U430" s="463">
        <v>1200.4733729791378</v>
      </c>
      <c r="V430" s="463">
        <v>936.37849593019109</v>
      </c>
      <c r="W430" s="463">
        <v>760.01978588315012</v>
      </c>
      <c r="X430" s="463">
        <v>384.27791554552124</v>
      </c>
      <c r="Y430" s="463">
        <v>273.5290599615526</v>
      </c>
      <c r="Z430" s="463">
        <v>252.3907273486665</v>
      </c>
      <c r="AA430" s="463">
        <v>267.48936407825727</v>
      </c>
      <c r="AB430" s="463">
        <v>277.55559808638526</v>
      </c>
      <c r="AC430" s="463">
        <v>244.33848676014631</v>
      </c>
      <c r="AD430" s="463">
        <v>207.1004714754566</v>
      </c>
      <c r="AE430" s="463">
        <v>183.95582347890559</v>
      </c>
      <c r="AF430" s="463">
        <v>172.88765168108893</v>
      </c>
      <c r="AG430" s="463">
        <v>171.8814886853159</v>
      </c>
      <c r="AH430" s="463">
        <v>165.84463549957897</v>
      </c>
      <c r="AI430" s="463">
        <v>139.68758692140284</v>
      </c>
      <c r="AJ430" s="463">
        <v>103.4784850535453</v>
      </c>
      <c r="AK430" s="463">
        <v>93.422488515161888</v>
      </c>
      <c r="AL430" s="463">
        <v>93.422488515161888</v>
      </c>
      <c r="AM430" s="463">
        <v>98.450358463414005</v>
      </c>
      <c r="AN430" s="463">
        <v>107.50116269711758</v>
      </c>
      <c r="AO430" s="463">
        <v>85.378465429273547</v>
      </c>
      <c r="AP430" s="463">
        <v>71.303296239406109</v>
      </c>
      <c r="AQ430" s="463">
        <v>50.19598424777044</v>
      </c>
      <c r="AR430" s="463">
        <v>32.111095952304076</v>
      </c>
      <c r="AS430" s="463">
        <v>23.072229545451361</v>
      </c>
      <c r="AT430" s="463">
        <v>21.064032395764698</v>
      </c>
      <c r="AU430" s="463">
        <v>19.056026783849234</v>
      </c>
      <c r="AV430" s="463">
        <v>21.064032395764698</v>
      </c>
      <c r="AW430" s="463">
        <v>25.080601549217004</v>
      </c>
      <c r="AX430" s="463">
        <v>28.093457349309364</v>
      </c>
      <c r="AY430" s="463">
        <v>29.097816174642574</v>
      </c>
      <c r="AZ430" s="463">
        <v>23.072229545451361</v>
      </c>
      <c r="BA430" s="463">
        <v>21.064032395764698</v>
      </c>
      <c r="BB430" s="463">
        <v>19.056026783849234</v>
      </c>
      <c r="BC430" s="463">
        <v>13.03338714150617</v>
      </c>
      <c r="BD430" s="463">
        <v>11.02640849775289</v>
      </c>
      <c r="BE430" s="463">
        <v>9.0197967621976929</v>
      </c>
      <c r="BF430" s="463">
        <v>8.016652840637061</v>
      </c>
      <c r="BG430" s="463">
        <v>7.0136346326260179</v>
      </c>
      <c r="BH430" s="463">
        <v>7.0136346326260179</v>
      </c>
      <c r="BI430" s="463">
        <v>7.0136346326260179</v>
      </c>
      <c r="BJ430" s="463">
        <v>5.0080536687636448</v>
      </c>
      <c r="BK430" s="463">
        <v>4.0055490228453374</v>
      </c>
      <c r="BL430" s="463">
        <v>5.0080536687636448</v>
      </c>
      <c r="BM430" s="463">
        <v>4.0055490228453374</v>
      </c>
      <c r="BN430" s="463">
        <v>4.0055490228453374</v>
      </c>
      <c r="BO430" s="463">
        <v>3.0032976479526123</v>
      </c>
      <c r="BP430" s="463">
        <v>4.0055490228453374</v>
      </c>
      <c r="BQ430" s="463">
        <v>3.0032976479526123</v>
      </c>
      <c r="BR430" s="463">
        <v>5.0080536687636448</v>
      </c>
      <c r="BS430" s="463">
        <v>5.0080536687636448</v>
      </c>
      <c r="BT430" s="463">
        <v>3.0032976479526123</v>
      </c>
      <c r="BU430" s="463">
        <v>2.001386774925161</v>
      </c>
      <c r="BV430" s="463">
        <v>2.001386774925161</v>
      </c>
    </row>
    <row r="431" spans="1:74">
      <c r="A431" s="256">
        <v>87.5</v>
      </c>
      <c r="B431" s="463">
        <v>1940.6219490072456</v>
      </c>
      <c r="C431" s="463">
        <v>1968.8629383413631</v>
      </c>
      <c r="D431" s="463">
        <v>1929.5273866272523</v>
      </c>
      <c r="E431" s="463">
        <v>1942.6391489856537</v>
      </c>
      <c r="F431" s="463">
        <v>1951.7165747523459</v>
      </c>
      <c r="G431" s="463">
        <v>1916.4157132785863</v>
      </c>
      <c r="H431" s="463">
        <v>2079.813546825415</v>
      </c>
      <c r="I431" s="463">
        <v>2127.2215379395975</v>
      </c>
      <c r="J431" s="463">
        <v>1677.3961893988017</v>
      </c>
      <c r="K431" s="463">
        <v>1996.0957042545253</v>
      </c>
      <c r="L431" s="463">
        <v>1790.3465975064146</v>
      </c>
      <c r="M431" s="463">
        <v>1807.4914896384403</v>
      </c>
      <c r="N431" s="463">
        <v>1744.9638554476699</v>
      </c>
      <c r="O431" s="463">
        <v>1756.0573068896419</v>
      </c>
      <c r="P431" s="463">
        <v>1801.4403326077718</v>
      </c>
      <c r="Q431" s="463">
        <v>1761.0998079884325</v>
      </c>
      <c r="R431" s="463">
        <v>1759.0828058157663</v>
      </c>
      <c r="S431" s="463">
        <v>1512.0183886409504</v>
      </c>
      <c r="T431" s="463">
        <v>1309.3546523168495</v>
      </c>
      <c r="U431" s="463">
        <v>925.29204173531855</v>
      </c>
      <c r="V431" s="463">
        <v>619.96945487635514</v>
      </c>
      <c r="W431" s="463">
        <v>437.65081969353872</v>
      </c>
      <c r="X431" s="463">
        <v>236.28651130948512</v>
      </c>
      <c r="Y431" s="463">
        <v>206.09412648536997</v>
      </c>
      <c r="Z431" s="463">
        <v>227.22836710560355</v>
      </c>
      <c r="AA431" s="463">
        <v>233.2670906927834</v>
      </c>
      <c r="AB431" s="463">
        <v>217.16418624552571</v>
      </c>
      <c r="AC431" s="463">
        <v>181.94337791178063</v>
      </c>
      <c r="AD431" s="463">
        <v>152.76555124800095</v>
      </c>
      <c r="AE431" s="463">
        <v>137.67569823504508</v>
      </c>
      <c r="AF431" s="463">
        <v>127.61670426943685</v>
      </c>
      <c r="AG431" s="463">
        <v>126.61084744487482</v>
      </c>
      <c r="AH431" s="463">
        <v>116.55272914527278</v>
      </c>
      <c r="AI431" s="463">
        <v>95.433604846914434</v>
      </c>
      <c r="AJ431" s="463">
        <v>78.340564620239888</v>
      </c>
      <c r="AK431" s="463">
        <v>82.362148335243674</v>
      </c>
      <c r="AL431" s="463">
        <v>85.378465429273547</v>
      </c>
      <c r="AM431" s="463">
        <v>78.340564620239888</v>
      </c>
      <c r="AN431" s="463">
        <v>77.335200513321496</v>
      </c>
      <c r="AO431" s="463">
        <v>70.298027302456234</v>
      </c>
      <c r="AP431" s="463">
        <v>62.256411089425562</v>
      </c>
      <c r="AQ431" s="463">
        <v>47.181305740243346</v>
      </c>
      <c r="AR431" s="463">
        <v>29.097816174642574</v>
      </c>
      <c r="AS431" s="463">
        <v>26.08484865749011</v>
      </c>
      <c r="AT431" s="463">
        <v>27.089134400918912</v>
      </c>
      <c r="AU431" s="463">
        <v>26.08484865749011</v>
      </c>
      <c r="AV431" s="463">
        <v>26.08484865749011</v>
      </c>
      <c r="AW431" s="463">
        <v>28.093457349309364</v>
      </c>
      <c r="AX431" s="463">
        <v>30.102209640499385</v>
      </c>
      <c r="AY431" s="463">
        <v>31.106636592896205</v>
      </c>
      <c r="AZ431" s="463">
        <v>25.080601549217004</v>
      </c>
      <c r="BA431" s="463">
        <v>21.064032395764698</v>
      </c>
      <c r="BB431" s="463">
        <v>18.052101952375242</v>
      </c>
      <c r="BC431" s="463">
        <v>12.029855959070284</v>
      </c>
      <c r="BD431" s="463">
        <v>11.02640849775289</v>
      </c>
      <c r="BE431" s="463">
        <v>10.023052380778998</v>
      </c>
      <c r="BF431" s="463">
        <v>8.016652840637061</v>
      </c>
      <c r="BG431" s="463">
        <v>7.0136346326260179</v>
      </c>
      <c r="BH431" s="463">
        <v>9.0197967621976929</v>
      </c>
      <c r="BI431" s="463">
        <v>8.016652840637061</v>
      </c>
      <c r="BJ431" s="463">
        <v>5.0080536687636448</v>
      </c>
      <c r="BK431" s="463">
        <v>5.0080536687636448</v>
      </c>
      <c r="BL431" s="463">
        <v>5.0080536687636448</v>
      </c>
      <c r="BM431" s="463">
        <v>4.0055490228453374</v>
      </c>
      <c r="BN431" s="463">
        <v>4.0055490228453374</v>
      </c>
      <c r="BO431" s="463">
        <v>3.0032976479526123</v>
      </c>
      <c r="BP431" s="463">
        <v>4.0055490228453374</v>
      </c>
      <c r="BQ431" s="463">
        <v>3.0032976479526123</v>
      </c>
      <c r="BR431" s="463">
        <v>5.0080536687636448</v>
      </c>
      <c r="BS431" s="463">
        <v>4.0055490228453374</v>
      </c>
      <c r="BT431" s="463">
        <v>2.001386774925161</v>
      </c>
      <c r="BU431" s="463">
        <v>2.001386774925161</v>
      </c>
      <c r="BV431" s="463">
        <v>2.001386774925161</v>
      </c>
    </row>
    <row r="432" spans="1:74">
      <c r="A432" s="256">
        <v>90</v>
      </c>
      <c r="B432" s="463">
        <v>1940.6219490072456</v>
      </c>
      <c r="C432" s="463">
        <v>1970.8801674197155</v>
      </c>
      <c r="D432" s="463">
        <v>1933.5617655928907</v>
      </c>
      <c r="E432" s="463">
        <v>1942.6391489856537</v>
      </c>
      <c r="F432" s="463">
        <v>1953.7337862129405</v>
      </c>
      <c r="G432" s="463">
        <v>1912.3813702493455</v>
      </c>
      <c r="H432" s="463">
        <v>2065.6922251337533</v>
      </c>
      <c r="I432" s="463">
        <v>2103.0130686747621</v>
      </c>
      <c r="J432" s="463">
        <v>1664.2863568606779</v>
      </c>
      <c r="K432" s="463">
        <v>1975.9232491349032</v>
      </c>
      <c r="L432" s="463">
        <v>1790.3465975064146</v>
      </c>
      <c r="M432" s="463">
        <v>1812.5341359598203</v>
      </c>
      <c r="N432" s="463">
        <v>1744.9638554476699</v>
      </c>
      <c r="O432" s="463">
        <v>1760.0913066134603</v>
      </c>
      <c r="P432" s="463">
        <v>1773.2018693958976</v>
      </c>
      <c r="Q432" s="463">
        <v>1713.7008728243975</v>
      </c>
      <c r="R432" s="463">
        <v>1618.9069691460379</v>
      </c>
      <c r="S432" s="463">
        <v>1309.3546523168495</v>
      </c>
      <c r="T432" s="463">
        <v>1041.2021573717921</v>
      </c>
      <c r="U432" s="463">
        <v>645.15621829516817</v>
      </c>
      <c r="V432" s="463">
        <v>393.34074331293886</v>
      </c>
      <c r="W432" s="463">
        <v>230.24770912114909</v>
      </c>
      <c r="X432" s="463">
        <v>189.99329120214583</v>
      </c>
      <c r="Y432" s="463">
        <v>189.99329120214583</v>
      </c>
      <c r="Z432" s="463">
        <v>207.1004714754566</v>
      </c>
      <c r="AA432" s="463">
        <v>198.04354533856682</v>
      </c>
      <c r="AB432" s="463">
        <v>170.87533157355321</v>
      </c>
      <c r="AC432" s="463">
        <v>141.69950455700601</v>
      </c>
      <c r="AD432" s="463">
        <v>120.57587641098782</v>
      </c>
      <c r="AE432" s="463">
        <v>113.53545948863409</v>
      </c>
      <c r="AF432" s="463">
        <v>108.50685582932681</v>
      </c>
      <c r="AG432" s="463">
        <v>104.48414005107793</v>
      </c>
      <c r="AH432" s="463">
        <v>92.416946510646028</v>
      </c>
      <c r="AI432" s="463">
        <v>80.351331340225968</v>
      </c>
      <c r="AJ432" s="463">
        <v>72.308579335641099</v>
      </c>
      <c r="AK432" s="463">
        <v>74.319187225450264</v>
      </c>
      <c r="AL432" s="463">
        <v>66.277097278608665</v>
      </c>
      <c r="AM432" s="463">
        <v>50.19598424777044</v>
      </c>
      <c r="AN432" s="463">
        <v>45.171626266426578</v>
      </c>
      <c r="AO432" s="463">
        <v>45.171626266426578</v>
      </c>
      <c r="AP432" s="463">
        <v>43.162036139125405</v>
      </c>
      <c r="AQ432" s="463">
        <v>34.120107905260866</v>
      </c>
      <c r="AR432" s="463">
        <v>29.097816174642574</v>
      </c>
      <c r="AS432" s="463">
        <v>32.111095952304076</v>
      </c>
      <c r="AT432" s="463">
        <v>32.111095952304076</v>
      </c>
      <c r="AU432" s="463">
        <v>34.120107905260866</v>
      </c>
      <c r="AV432" s="463">
        <v>35.124658653290489</v>
      </c>
      <c r="AW432" s="463">
        <v>36.12923810708449</v>
      </c>
      <c r="AX432" s="463">
        <v>37.13384546983891</v>
      </c>
      <c r="AY432" s="463">
        <v>35.124658653290489</v>
      </c>
      <c r="AZ432" s="463">
        <v>25.080601549217004</v>
      </c>
      <c r="BA432" s="463">
        <v>21.064032395764698</v>
      </c>
      <c r="BB432" s="463">
        <v>14.036995597894803</v>
      </c>
      <c r="BC432" s="463">
        <v>10.023052380778998</v>
      </c>
      <c r="BD432" s="463">
        <v>10.023052380778998</v>
      </c>
      <c r="BE432" s="463">
        <v>9.0197967621976929</v>
      </c>
      <c r="BF432" s="463">
        <v>8.016652840637061</v>
      </c>
      <c r="BG432" s="463">
        <v>7.0136346326260179</v>
      </c>
      <c r="BH432" s="463">
        <v>12.029855959070284</v>
      </c>
      <c r="BI432" s="463">
        <v>21.064032395764698</v>
      </c>
      <c r="BJ432" s="463">
        <v>5.0080536687636448</v>
      </c>
      <c r="BK432" s="463">
        <v>4.0055490228453374</v>
      </c>
      <c r="BL432" s="463">
        <v>4.0055490228453374</v>
      </c>
      <c r="BM432" s="463">
        <v>4.0055490228453374</v>
      </c>
      <c r="BN432" s="463">
        <v>4.0055490228453374</v>
      </c>
      <c r="BO432" s="463">
        <v>3.0032976479526123</v>
      </c>
      <c r="BP432" s="463">
        <v>3.0032976479526123</v>
      </c>
      <c r="BQ432" s="463">
        <v>3.0032976479526123</v>
      </c>
      <c r="BR432" s="463">
        <v>4.0055490228453374</v>
      </c>
      <c r="BS432" s="463">
        <v>4.0055490228453374</v>
      </c>
      <c r="BT432" s="463">
        <v>2.001386774925161</v>
      </c>
      <c r="BU432" s="463">
        <v>2.001386774925161</v>
      </c>
      <c r="BV432" s="463">
        <v>2.001386774925161</v>
      </c>
    </row>
    <row r="433" spans="1:74">
      <c r="A433" s="256">
        <v>95</v>
      </c>
      <c r="B433" s="463">
        <v>1940.6219490072456</v>
      </c>
      <c r="C433" s="463">
        <v>1970.8801674197155</v>
      </c>
      <c r="D433" s="463">
        <v>1935.5789582303112</v>
      </c>
      <c r="E433" s="463">
        <v>1948.6907614674124</v>
      </c>
      <c r="F433" s="463">
        <v>1945.6649528760877</v>
      </c>
      <c r="G433" s="463">
        <v>1906.3298716528989</v>
      </c>
      <c r="H433" s="463">
        <v>2026.3547681664795</v>
      </c>
      <c r="I433" s="463">
        <v>2070.7355432727031</v>
      </c>
      <c r="J433" s="463">
        <v>1672.3539339575655</v>
      </c>
      <c r="K433" s="463">
        <v>1959.7854330702003</v>
      </c>
      <c r="L433" s="463">
        <v>1818.5853300420854</v>
      </c>
      <c r="M433" s="463">
        <v>1756.0573068896419</v>
      </c>
      <c r="N433" s="463">
        <v>1675.3792854027276</v>
      </c>
      <c r="O433" s="463">
        <v>1754.0403104980044</v>
      </c>
      <c r="P433" s="463">
        <v>1678.4046423055361</v>
      </c>
      <c r="Q433" s="463">
        <v>1443.4522991080316</v>
      </c>
      <c r="R433" s="463">
        <v>1136.9637961806482</v>
      </c>
      <c r="S433" s="463">
        <v>817.45825766036501</v>
      </c>
      <c r="T433" s="463">
        <v>501.10250306890003</v>
      </c>
      <c r="U433" s="463">
        <v>252.3907273486665</v>
      </c>
      <c r="V433" s="463">
        <v>180.93716345181977</v>
      </c>
      <c r="W433" s="463">
        <v>167.85689589015533</v>
      </c>
      <c r="X433" s="463">
        <v>159.80800188016397</v>
      </c>
      <c r="Y433" s="463">
        <v>151.75951300673236</v>
      </c>
      <c r="Z433" s="463">
        <v>161.82018819187493</v>
      </c>
      <c r="AA433" s="463">
        <v>150.7534814279953</v>
      </c>
      <c r="AB433" s="463">
        <v>130.63432201828778</v>
      </c>
      <c r="AC433" s="463">
        <v>114.54120724389411</v>
      </c>
      <c r="AD433" s="463">
        <v>96.439178946735424</v>
      </c>
      <c r="AE433" s="463">
        <v>89.400386559498514</v>
      </c>
      <c r="AF433" s="463">
        <v>76.329849463361882</v>
      </c>
      <c r="AG433" s="463">
        <v>76.329849463361882</v>
      </c>
      <c r="AH433" s="463">
        <v>77.335200513321496</v>
      </c>
      <c r="AI433" s="463">
        <v>76.329849463361882</v>
      </c>
      <c r="AJ433" s="463">
        <v>68.287532720608553</v>
      </c>
      <c r="AK433" s="463">
        <v>56.225874000831865</v>
      </c>
      <c r="AL433" s="463">
        <v>42.157275863478645</v>
      </c>
      <c r="AM433" s="463">
        <v>27.089134400918912</v>
      </c>
      <c r="AN433" s="463">
        <v>30.102209640499385</v>
      </c>
      <c r="AO433" s="463">
        <v>21.064032395764698</v>
      </c>
      <c r="AP433" s="463">
        <v>24.076394620737908</v>
      </c>
      <c r="AQ433" s="463">
        <v>29.097816174642574</v>
      </c>
      <c r="AR433" s="463">
        <v>29.097816174642574</v>
      </c>
      <c r="AS433" s="463">
        <v>37.13384546983891</v>
      </c>
      <c r="AT433" s="463">
        <v>57.230920419256371</v>
      </c>
      <c r="AU433" s="463">
        <v>93.422488515161888</v>
      </c>
      <c r="AV433" s="463">
        <v>101.46720444534975</v>
      </c>
      <c r="AW433" s="463">
        <v>103.4784850535453</v>
      </c>
      <c r="AX433" s="463">
        <v>95.433604846914434</v>
      </c>
      <c r="AY433" s="463">
        <v>63.261558950597731</v>
      </c>
      <c r="AZ433" s="463">
        <v>33.11558670666593</v>
      </c>
      <c r="BA433" s="463">
        <v>20.060004479273225</v>
      </c>
      <c r="BB433" s="463">
        <v>13.03338714150617</v>
      </c>
      <c r="BC433" s="463">
        <v>10.023052380778998</v>
      </c>
      <c r="BD433" s="463">
        <v>9.0197967621976929</v>
      </c>
      <c r="BE433" s="463">
        <v>8.016652840637061</v>
      </c>
      <c r="BF433" s="463">
        <v>8.016652840637061</v>
      </c>
      <c r="BG433" s="463">
        <v>7.0136346326260179</v>
      </c>
      <c r="BH433" s="463">
        <v>68.287532720608553</v>
      </c>
      <c r="BI433" s="463">
        <v>82.362148335243674</v>
      </c>
      <c r="BJ433" s="463">
        <v>5.0080536687636448</v>
      </c>
      <c r="BK433" s="463">
        <v>4.0055490228453374</v>
      </c>
      <c r="BL433" s="463">
        <v>5.0080536687636448</v>
      </c>
      <c r="BM433" s="463">
        <v>4.0055490228453374</v>
      </c>
      <c r="BN433" s="463">
        <v>4.0055490228453374</v>
      </c>
      <c r="BO433" s="463">
        <v>3.0032976479526123</v>
      </c>
      <c r="BP433" s="463">
        <v>4.0055490228453374</v>
      </c>
      <c r="BQ433" s="463">
        <v>3.0032976479526123</v>
      </c>
      <c r="BR433" s="463">
        <v>5.0080536687636448</v>
      </c>
      <c r="BS433" s="463">
        <v>4.0055490228453374</v>
      </c>
      <c r="BT433" s="463">
        <v>2.001386774925161</v>
      </c>
      <c r="BU433" s="463">
        <v>2.001386774925161</v>
      </c>
      <c r="BV433" s="463">
        <v>2.001386774925161</v>
      </c>
    </row>
    <row r="434" spans="1:74">
      <c r="A434" s="256">
        <v>105</v>
      </c>
      <c r="B434" s="463">
        <v>1940.6219490072456</v>
      </c>
      <c r="C434" s="463">
        <v>1974.9146317621396</v>
      </c>
      <c r="D434" s="463">
        <v>1945.6649528760877</v>
      </c>
      <c r="E434" s="463">
        <v>1971.8887827325018</v>
      </c>
      <c r="F434" s="463">
        <v>1959.7854330702003</v>
      </c>
      <c r="G434" s="463">
        <v>1908.3470357224051</v>
      </c>
      <c r="H434" s="463">
        <v>1896.2440833351525</v>
      </c>
      <c r="I434" s="463">
        <v>2007.1906415129854</v>
      </c>
      <c r="J434" s="463">
        <v>1513.0267370160941</v>
      </c>
      <c r="K434" s="463">
        <v>1776.2273976626655</v>
      </c>
      <c r="L434" s="463">
        <v>1741.9383808997075</v>
      </c>
      <c r="M434" s="463">
        <v>1727.8195692338438</v>
      </c>
      <c r="N434" s="463">
        <v>1629.9995923619026</v>
      </c>
      <c r="O434" s="463">
        <v>1438.4108014537403</v>
      </c>
      <c r="P434" s="463">
        <v>957.54390769882389</v>
      </c>
      <c r="Q434" s="463">
        <v>594.78371390751465</v>
      </c>
      <c r="R434" s="463">
        <v>289.63555930121174</v>
      </c>
      <c r="S434" s="463">
        <v>148.74143843620294</v>
      </c>
      <c r="T434" s="463">
        <v>125.60499860335548</v>
      </c>
      <c r="U434" s="463">
        <v>112.5297206338733</v>
      </c>
      <c r="V434" s="463">
        <v>104.48414005107793</v>
      </c>
      <c r="W434" s="463">
        <v>101.46720444534975</v>
      </c>
      <c r="X434" s="463">
        <v>96.439178946735424</v>
      </c>
      <c r="Y434" s="463">
        <v>87.389402877861457</v>
      </c>
      <c r="Z434" s="463">
        <v>77.335200513321496</v>
      </c>
      <c r="AA434" s="463">
        <v>64.266722767294254</v>
      </c>
      <c r="AB434" s="463">
        <v>60.246164270520133</v>
      </c>
      <c r="AC434" s="463">
        <v>67.282307497705418</v>
      </c>
      <c r="AD434" s="463">
        <v>66.277097278608665</v>
      </c>
      <c r="AE434" s="463">
        <v>72.308579335641099</v>
      </c>
      <c r="AF434" s="463">
        <v>66.277097278608665</v>
      </c>
      <c r="AG434" s="463">
        <v>50.19598424777044</v>
      </c>
      <c r="AH434" s="463">
        <v>31.106636592896205</v>
      </c>
      <c r="AI434" s="463">
        <v>21.064032395764698</v>
      </c>
      <c r="AJ434" s="463">
        <v>20.060004479273225</v>
      </c>
      <c r="AK434" s="463">
        <v>17.048232921663399</v>
      </c>
      <c r="AL434" s="463">
        <v>23.072229545451361</v>
      </c>
      <c r="AM434" s="463">
        <v>20.060004479273225</v>
      </c>
      <c r="AN434" s="463">
        <v>17.048232921663399</v>
      </c>
      <c r="AO434" s="463">
        <v>19.056026783849234</v>
      </c>
      <c r="AP434" s="463">
        <v>23.072229545451361</v>
      </c>
      <c r="AQ434" s="463">
        <v>22.068108142325048</v>
      </c>
      <c r="AR434" s="463">
        <v>21.064032395764698</v>
      </c>
      <c r="AS434" s="463">
        <v>39.143140946941287</v>
      </c>
      <c r="AT434" s="463">
        <v>78.340564620239888</v>
      </c>
      <c r="AU434" s="463">
        <v>132.64610597383572</v>
      </c>
      <c r="AV434" s="463">
        <v>129.62844161748095</v>
      </c>
      <c r="AW434" s="463">
        <v>82.362148335243674</v>
      </c>
      <c r="AX434" s="463">
        <v>49.191070759971105</v>
      </c>
      <c r="AY434" s="463">
        <v>31.106636592896205</v>
      </c>
      <c r="AZ434" s="463">
        <v>15.040675804218308</v>
      </c>
      <c r="BA434" s="463">
        <v>11.02640849775289</v>
      </c>
      <c r="BB434" s="463">
        <v>11.02640849775289</v>
      </c>
      <c r="BC434" s="463">
        <v>8.016652840637061</v>
      </c>
      <c r="BD434" s="463">
        <v>8.016652840637061</v>
      </c>
      <c r="BE434" s="463">
        <v>8.016652840637061</v>
      </c>
      <c r="BF434" s="463">
        <v>7.0136346326260179</v>
      </c>
      <c r="BG434" s="463">
        <v>12.029855959070284</v>
      </c>
      <c r="BH434" s="463">
        <v>137.67569823504508</v>
      </c>
      <c r="BI434" s="463">
        <v>65.271902290436884</v>
      </c>
      <c r="BJ434" s="463">
        <v>4.0055490228453374</v>
      </c>
      <c r="BK434" s="463">
        <v>4.0055490228453374</v>
      </c>
      <c r="BL434" s="463">
        <v>4.0055490228453374</v>
      </c>
      <c r="BM434" s="463">
        <v>4.0055490228453374</v>
      </c>
      <c r="BN434" s="463">
        <v>4.0055490228453374</v>
      </c>
      <c r="BO434" s="463">
        <v>3.0032976479526123</v>
      </c>
      <c r="BP434" s="463">
        <v>4.0055490228453374</v>
      </c>
      <c r="BQ434" s="463">
        <v>3.0032976479526123</v>
      </c>
      <c r="BR434" s="463">
        <v>4.0055490228453374</v>
      </c>
      <c r="BS434" s="463">
        <v>4.0055490228453374</v>
      </c>
      <c r="BT434" s="463">
        <v>2.001386774925161</v>
      </c>
      <c r="BU434" s="463">
        <v>2.001386774925161</v>
      </c>
      <c r="BV434" s="463">
        <v>1</v>
      </c>
    </row>
    <row r="435" spans="1:74">
      <c r="A435" s="256">
        <v>115</v>
      </c>
      <c r="B435" s="463">
        <v>1940.6219490072456</v>
      </c>
      <c r="C435" s="463">
        <v>1980.9663437085635</v>
      </c>
      <c r="D435" s="463">
        <v>1961.8026528406551</v>
      </c>
      <c r="E435" s="463">
        <v>1975.9232491349032</v>
      </c>
      <c r="F435" s="463">
        <v>1908.3470357224051</v>
      </c>
      <c r="G435" s="463">
        <v>1796.3977172574425</v>
      </c>
      <c r="H435" s="463">
        <v>1771.1848534159269</v>
      </c>
      <c r="I435" s="463">
        <v>1986.0094511080301</v>
      </c>
      <c r="J435" s="463">
        <v>1894.226932093404</v>
      </c>
      <c r="K435" s="463">
        <v>1558.4031020534044</v>
      </c>
      <c r="L435" s="463">
        <v>1701.5992254975022</v>
      </c>
      <c r="M435" s="463">
        <v>1368.8399640508226</v>
      </c>
      <c r="N435" s="463">
        <v>1066.4017671142508</v>
      </c>
      <c r="O435" s="463">
        <v>697.5477911939663</v>
      </c>
      <c r="P435" s="463">
        <v>289.63555930121174</v>
      </c>
      <c r="Q435" s="463">
        <v>132.64610597383572</v>
      </c>
      <c r="R435" s="463">
        <v>101.46720444534975</v>
      </c>
      <c r="S435" s="463">
        <v>86.383928307687412</v>
      </c>
      <c r="T435" s="463">
        <v>79.345941616877255</v>
      </c>
      <c r="U435" s="463">
        <v>73.313876394686872</v>
      </c>
      <c r="V435" s="463">
        <v>65.271902290436884</v>
      </c>
      <c r="W435" s="463">
        <v>62.256411089425562</v>
      </c>
      <c r="X435" s="463">
        <v>57.230920419256371</v>
      </c>
      <c r="Y435" s="463">
        <v>44.166819783667599</v>
      </c>
      <c r="Z435" s="463">
        <v>45.171626266426578</v>
      </c>
      <c r="AA435" s="463">
        <v>35.124658653290489</v>
      </c>
      <c r="AB435" s="463">
        <v>30.102209640499385</v>
      </c>
      <c r="AC435" s="463">
        <v>26.08484865749011</v>
      </c>
      <c r="AD435" s="463">
        <v>26.08484865749011</v>
      </c>
      <c r="AE435" s="463">
        <v>22.068108142325048</v>
      </c>
      <c r="AF435" s="463">
        <v>19.056026783849234</v>
      </c>
      <c r="AG435" s="463">
        <v>17.048232921663399</v>
      </c>
      <c r="AH435" s="463">
        <v>16.044422974417238</v>
      </c>
      <c r="AI435" s="463">
        <v>17.048232921663399</v>
      </c>
      <c r="AJ435" s="463">
        <v>16.044422974417238</v>
      </c>
      <c r="AK435" s="463">
        <v>15.040675804218308</v>
      </c>
      <c r="AL435" s="463">
        <v>21.064032395764698</v>
      </c>
      <c r="AM435" s="463">
        <v>21.064032395764698</v>
      </c>
      <c r="AN435" s="463">
        <v>26.08484865749011</v>
      </c>
      <c r="AO435" s="463">
        <v>17.048232921663399</v>
      </c>
      <c r="AP435" s="463">
        <v>19.056026783849234</v>
      </c>
      <c r="AQ435" s="463">
        <v>16.044422974417238</v>
      </c>
      <c r="AR435" s="463">
        <v>14.036995597894803</v>
      </c>
      <c r="AS435" s="463">
        <v>14.036995597894803</v>
      </c>
      <c r="AT435" s="463">
        <v>20.060004479273225</v>
      </c>
      <c r="AU435" s="463">
        <v>15.040675804218308</v>
      </c>
      <c r="AV435" s="463">
        <v>14.036995597894803</v>
      </c>
      <c r="AW435" s="463">
        <v>13.03338714150617</v>
      </c>
      <c r="AX435" s="463">
        <v>14.036995597894803</v>
      </c>
      <c r="AY435" s="463">
        <v>13.03338714150617</v>
      </c>
      <c r="AZ435" s="463">
        <v>11.02640849775289</v>
      </c>
      <c r="BA435" s="463">
        <v>11.02640849775289</v>
      </c>
      <c r="BB435" s="463">
        <v>10.023052380778998</v>
      </c>
      <c r="BC435" s="463">
        <v>9.0197967621976929</v>
      </c>
      <c r="BD435" s="463">
        <v>8.016652840637061</v>
      </c>
      <c r="BE435" s="463">
        <v>8.016652840637061</v>
      </c>
      <c r="BF435" s="463">
        <v>7.0136346326260179</v>
      </c>
      <c r="BG435" s="463">
        <v>92.416946510646028</v>
      </c>
      <c r="BH435" s="463">
        <v>126.61084744487482</v>
      </c>
      <c r="BI435" s="463">
        <v>13.03338714150617</v>
      </c>
      <c r="BJ435" s="463">
        <v>5.0080536687636448</v>
      </c>
      <c r="BK435" s="463">
        <v>5.0080536687636448</v>
      </c>
      <c r="BL435" s="463">
        <v>5.0080536687636448</v>
      </c>
      <c r="BM435" s="463">
        <v>5.0080536687636448</v>
      </c>
      <c r="BN435" s="463">
        <v>4.0055490228453374</v>
      </c>
      <c r="BO435" s="463">
        <v>4.0055490228453374</v>
      </c>
      <c r="BP435" s="463">
        <v>4.0055490228453374</v>
      </c>
      <c r="BQ435" s="463">
        <v>3.0032976479526123</v>
      </c>
      <c r="BR435" s="463">
        <v>5.0080536687636448</v>
      </c>
      <c r="BS435" s="463">
        <v>4.0055490228453374</v>
      </c>
      <c r="BT435" s="463">
        <v>2.001386774925161</v>
      </c>
      <c r="BU435" s="463">
        <v>1</v>
      </c>
      <c r="BV435" s="463">
        <v>2.001386774925161</v>
      </c>
    </row>
    <row r="436" spans="1:74">
      <c r="A436" s="256">
        <v>125</v>
      </c>
      <c r="B436" s="463">
        <v>1940.6219490072456</v>
      </c>
      <c r="C436" s="463">
        <v>1978.9491043381777</v>
      </c>
      <c r="D436" s="463">
        <v>1976.9318670220041</v>
      </c>
      <c r="E436" s="463">
        <v>1959.7854330702003</v>
      </c>
      <c r="F436" s="463">
        <v>1850.8587032496278</v>
      </c>
      <c r="G436" s="463">
        <v>1776.2273976626655</v>
      </c>
      <c r="H436" s="463">
        <v>1751.0148202558562</v>
      </c>
      <c r="I436" s="463">
        <v>1623.9490612261534</v>
      </c>
      <c r="J436" s="463">
        <v>1890.1926360499049</v>
      </c>
      <c r="K436" s="463">
        <v>1516.0517861677681</v>
      </c>
      <c r="L436" s="463">
        <v>941.4178367344432</v>
      </c>
      <c r="M436" s="463">
        <v>736.84406898263978</v>
      </c>
      <c r="N436" s="463">
        <v>419.52340124922512</v>
      </c>
      <c r="O436" s="463">
        <v>177.91855373764352</v>
      </c>
      <c r="P436" s="463">
        <v>94.428041332223657</v>
      </c>
      <c r="Q436" s="463">
        <v>81.356733631351972</v>
      </c>
      <c r="R436" s="463">
        <v>78.340564620239888</v>
      </c>
      <c r="S436" s="463">
        <v>74.319187225450264</v>
      </c>
      <c r="T436" s="463">
        <v>69.292772726876819</v>
      </c>
      <c r="U436" s="463">
        <v>59.241065852707941</v>
      </c>
      <c r="V436" s="463">
        <v>50.19598424777044</v>
      </c>
      <c r="W436" s="463">
        <v>46.176455080303917</v>
      </c>
      <c r="X436" s="463">
        <v>45.171626266426578</v>
      </c>
      <c r="Y436" s="463">
        <v>34.120107905260866</v>
      </c>
      <c r="Z436" s="463">
        <v>31.106636592896205</v>
      </c>
      <c r="AA436" s="463">
        <v>29.097816174642574</v>
      </c>
      <c r="AB436" s="463">
        <v>26.08484865749011</v>
      </c>
      <c r="AC436" s="463">
        <v>24.076394620737908</v>
      </c>
      <c r="AD436" s="463">
        <v>20.060004479273225</v>
      </c>
      <c r="AE436" s="463">
        <v>22.068108142325048</v>
      </c>
      <c r="AF436" s="463">
        <v>19.056026783849234</v>
      </c>
      <c r="AG436" s="463">
        <v>19.056026783849234</v>
      </c>
      <c r="AH436" s="463">
        <v>20.060004479273225</v>
      </c>
      <c r="AI436" s="463">
        <v>17.048232921663399</v>
      </c>
      <c r="AJ436" s="463">
        <v>18.052101952375242</v>
      </c>
      <c r="AK436" s="463">
        <v>17.048232921663399</v>
      </c>
      <c r="AL436" s="463">
        <v>21.064032395764698</v>
      </c>
      <c r="AM436" s="463">
        <v>18.052101952375242</v>
      </c>
      <c r="AN436" s="463">
        <v>21.064032395764698</v>
      </c>
      <c r="AO436" s="463">
        <v>13.03338714150617</v>
      </c>
      <c r="AP436" s="463">
        <v>15.040675804218308</v>
      </c>
      <c r="AQ436" s="463">
        <v>13.03338714150617</v>
      </c>
      <c r="AR436" s="463">
        <v>11.02640849775289</v>
      </c>
      <c r="AS436" s="463">
        <v>9.0197967621976929</v>
      </c>
      <c r="AT436" s="463">
        <v>12.029855959070284</v>
      </c>
      <c r="AU436" s="463">
        <v>13.03338714150617</v>
      </c>
      <c r="AV436" s="463">
        <v>12.029855959070284</v>
      </c>
      <c r="AW436" s="463">
        <v>13.03338714150617</v>
      </c>
      <c r="AX436" s="463">
        <v>14.036995597894803</v>
      </c>
      <c r="AY436" s="463">
        <v>13.03338714150617</v>
      </c>
      <c r="AZ436" s="463">
        <v>11.02640849775289</v>
      </c>
      <c r="BA436" s="463">
        <v>11.02640849775289</v>
      </c>
      <c r="BB436" s="463">
        <v>12.029855959070284</v>
      </c>
      <c r="BC436" s="463">
        <v>12.029855959070284</v>
      </c>
      <c r="BD436" s="463">
        <v>10.023052380778998</v>
      </c>
      <c r="BE436" s="463">
        <v>10.023052380778998</v>
      </c>
      <c r="BF436" s="463">
        <v>10.023052380778998</v>
      </c>
      <c r="BG436" s="463">
        <v>11.02640849775289</v>
      </c>
      <c r="BH436" s="463">
        <v>8.016652840637061</v>
      </c>
      <c r="BI436" s="463">
        <v>7.0136346326260179</v>
      </c>
      <c r="BJ436" s="463">
        <v>6.010760193776199</v>
      </c>
      <c r="BK436" s="463">
        <v>6.010760193776199</v>
      </c>
      <c r="BL436" s="463">
        <v>5.0080536687636448</v>
      </c>
      <c r="BM436" s="463">
        <v>5.0080536687636448</v>
      </c>
      <c r="BN436" s="463">
        <v>4.0055490228453374</v>
      </c>
      <c r="BO436" s="463">
        <v>4.0055490228453374</v>
      </c>
      <c r="BP436" s="463">
        <v>4.0055490228453374</v>
      </c>
      <c r="BQ436" s="463">
        <v>3.0032976479526123</v>
      </c>
      <c r="BR436" s="463">
        <v>4.0055490228453374</v>
      </c>
      <c r="BS436" s="463">
        <v>4.0055490228453374</v>
      </c>
      <c r="BT436" s="463">
        <v>2.001386774925161</v>
      </c>
      <c r="BU436" s="463">
        <v>1</v>
      </c>
      <c r="BV436" s="463">
        <v>1</v>
      </c>
    </row>
    <row r="437" spans="1:74">
      <c r="A437" s="256">
        <v>135</v>
      </c>
      <c r="B437" s="463">
        <v>1940.6219490072456</v>
      </c>
      <c r="C437" s="463">
        <v>1972.8973985606769</v>
      </c>
      <c r="D437" s="463">
        <v>1967.854324576324</v>
      </c>
      <c r="E437" s="463">
        <v>1901.2869708129176</v>
      </c>
      <c r="F437" s="463">
        <v>1824.6365442391952</v>
      </c>
      <c r="G437" s="463">
        <v>1756.0573068896419</v>
      </c>
      <c r="H437" s="463">
        <v>1660.2525829509932</v>
      </c>
      <c r="I437" s="463">
        <v>1451.5187319182774</v>
      </c>
      <c r="J437" s="463">
        <v>1203.4977237104949</v>
      </c>
      <c r="K437" s="463">
        <v>957.54390769882389</v>
      </c>
      <c r="L437" s="463">
        <v>659.26123743228948</v>
      </c>
      <c r="M437" s="463">
        <v>272.52243464871941</v>
      </c>
      <c r="N437" s="463">
        <v>111.52399075900288</v>
      </c>
      <c r="O437" s="463">
        <v>92.416946510646028</v>
      </c>
      <c r="P437" s="463">
        <v>79.345941616877255</v>
      </c>
      <c r="Q437" s="463">
        <v>67.282307497705418</v>
      </c>
      <c r="R437" s="463">
        <v>58.235984471133037</v>
      </c>
      <c r="S437" s="463">
        <v>49.191070759971105</v>
      </c>
      <c r="T437" s="463">
        <v>42.157275863478645</v>
      </c>
      <c r="U437" s="463">
        <v>41.152539512670401</v>
      </c>
      <c r="V437" s="463">
        <v>29.097816174642574</v>
      </c>
      <c r="W437" s="463">
        <v>28.093457349309364</v>
      </c>
      <c r="X437" s="463">
        <v>28.093457349309364</v>
      </c>
      <c r="Y437" s="463">
        <v>20.060004479273225</v>
      </c>
      <c r="Z437" s="463">
        <v>24.076394620737908</v>
      </c>
      <c r="AA437" s="463">
        <v>18.052101952375242</v>
      </c>
      <c r="AB437" s="463">
        <v>16.044422974417238</v>
      </c>
      <c r="AC437" s="463">
        <v>18.052101952375242</v>
      </c>
      <c r="AD437" s="463">
        <v>20.060004479273225</v>
      </c>
      <c r="AE437" s="463">
        <v>22.068108142325048</v>
      </c>
      <c r="AF437" s="463">
        <v>17.048232921663399</v>
      </c>
      <c r="AG437" s="463">
        <v>19.056026783849234</v>
      </c>
      <c r="AH437" s="463">
        <v>18.052101952375242</v>
      </c>
      <c r="AI437" s="463">
        <v>17.048232921663399</v>
      </c>
      <c r="AJ437" s="463">
        <v>14.036995597894803</v>
      </c>
      <c r="AK437" s="463">
        <v>15.040675804218308</v>
      </c>
      <c r="AL437" s="463">
        <v>19.056026783849234</v>
      </c>
      <c r="AM437" s="463">
        <v>18.052101952375242</v>
      </c>
      <c r="AN437" s="463">
        <v>21.064032395764698</v>
      </c>
      <c r="AO437" s="463">
        <v>15.040675804218308</v>
      </c>
      <c r="AP437" s="463">
        <v>17.048232921663399</v>
      </c>
      <c r="AQ437" s="463">
        <v>14.036995597894803</v>
      </c>
      <c r="AR437" s="463">
        <v>11.02640849775289</v>
      </c>
      <c r="AS437" s="463">
        <v>14.036995597894803</v>
      </c>
      <c r="AT437" s="463">
        <v>18.052101952375242</v>
      </c>
      <c r="AU437" s="463">
        <v>16.044422974417238</v>
      </c>
      <c r="AV437" s="463">
        <v>15.040675804218308</v>
      </c>
      <c r="AW437" s="463">
        <v>14.036995597894803</v>
      </c>
      <c r="AX437" s="463">
        <v>14.036995597894803</v>
      </c>
      <c r="AY437" s="463">
        <v>15.040675804218308</v>
      </c>
      <c r="AZ437" s="463">
        <v>14.036995597894803</v>
      </c>
      <c r="BA437" s="463">
        <v>15.040675804218308</v>
      </c>
      <c r="BB437" s="463">
        <v>13.03338714150617</v>
      </c>
      <c r="BC437" s="463">
        <v>13.03338714150617</v>
      </c>
      <c r="BD437" s="463">
        <v>13.03338714150617</v>
      </c>
      <c r="BE437" s="463">
        <v>12.029855959070284</v>
      </c>
      <c r="BF437" s="463">
        <v>12.029855959070284</v>
      </c>
      <c r="BG437" s="463">
        <v>10.023052380778998</v>
      </c>
      <c r="BH437" s="463">
        <v>9.0197967621976929</v>
      </c>
      <c r="BI437" s="463">
        <v>8.016652840637061</v>
      </c>
      <c r="BJ437" s="463">
        <v>7.0136346326260179</v>
      </c>
      <c r="BK437" s="463">
        <v>6.010760193776199</v>
      </c>
      <c r="BL437" s="463">
        <v>6.010760193776199</v>
      </c>
      <c r="BM437" s="463">
        <v>5.0080536687636448</v>
      </c>
      <c r="BN437" s="463">
        <v>4.0055490228453374</v>
      </c>
      <c r="BO437" s="463">
        <v>4.0055490228453374</v>
      </c>
      <c r="BP437" s="463">
        <v>4.0055490228453374</v>
      </c>
      <c r="BQ437" s="463">
        <v>4.0055490228453374</v>
      </c>
      <c r="BR437" s="463">
        <v>4.0055490228453374</v>
      </c>
      <c r="BS437" s="463">
        <v>3.0032976479526123</v>
      </c>
      <c r="BT437" s="463">
        <v>2.001386774925161</v>
      </c>
      <c r="BU437" s="463">
        <v>1</v>
      </c>
      <c r="BV437" s="463">
        <v>1</v>
      </c>
    </row>
    <row r="438" spans="1:74">
      <c r="A438" s="256">
        <v>145</v>
      </c>
      <c r="B438" s="463">
        <v>1940.6219490072456</v>
      </c>
      <c r="C438" s="463">
        <v>1965.8370985958388</v>
      </c>
      <c r="D438" s="463">
        <v>1969.8715526225826</v>
      </c>
      <c r="E438" s="463">
        <v>1918.4328879759823</v>
      </c>
      <c r="F438" s="463">
        <v>1812.5341359598203</v>
      </c>
      <c r="G438" s="463">
        <v>1750.0063246685534</v>
      </c>
      <c r="H438" s="463">
        <v>1559.4114808570475</v>
      </c>
      <c r="I438" s="463">
        <v>1175.2707480638032</v>
      </c>
      <c r="J438" s="463">
        <v>890.01785088596125</v>
      </c>
      <c r="K438" s="463">
        <v>764.05041802849428</v>
      </c>
      <c r="L438" s="463">
        <v>581.68754688117576</v>
      </c>
      <c r="M438" s="463">
        <v>351.04941397916343</v>
      </c>
      <c r="N438" s="463">
        <v>202.06879585668304</v>
      </c>
      <c r="O438" s="463">
        <v>131.64021015674211</v>
      </c>
      <c r="P438" s="463">
        <v>100.46157902783952</v>
      </c>
      <c r="Q438" s="463">
        <v>65.271902290436884</v>
      </c>
      <c r="R438" s="463">
        <v>53.210843750071625</v>
      </c>
      <c r="S438" s="463">
        <v>39.143140946941287</v>
      </c>
      <c r="T438" s="463">
        <v>38.138479987815508</v>
      </c>
      <c r="U438" s="463">
        <v>30.102209640499385</v>
      </c>
      <c r="V438" s="463">
        <v>25.080601549217004</v>
      </c>
      <c r="W438" s="463">
        <v>26.08484865749011</v>
      </c>
      <c r="X438" s="463">
        <v>25.080601549217004</v>
      </c>
      <c r="Y438" s="463">
        <v>18.052101952375242</v>
      </c>
      <c r="Z438" s="463">
        <v>24.076394620737908</v>
      </c>
      <c r="AA438" s="463">
        <v>18.052101952375242</v>
      </c>
      <c r="AB438" s="463">
        <v>16.044422974417238</v>
      </c>
      <c r="AC438" s="463">
        <v>18.052101952375242</v>
      </c>
      <c r="AD438" s="463">
        <v>18.052101952375242</v>
      </c>
      <c r="AE438" s="463">
        <v>18.052101952375242</v>
      </c>
      <c r="AF438" s="463">
        <v>17.048232921663399</v>
      </c>
      <c r="AG438" s="463">
        <v>17.048232921663399</v>
      </c>
      <c r="AH438" s="463">
        <v>18.052101952375242</v>
      </c>
      <c r="AI438" s="463">
        <v>15.040675804218308</v>
      </c>
      <c r="AJ438" s="463">
        <v>14.036995597894803</v>
      </c>
      <c r="AK438" s="463">
        <v>15.040675804218308</v>
      </c>
      <c r="AL438" s="463">
        <v>19.056026783849234</v>
      </c>
      <c r="AM438" s="463">
        <v>18.052101952375242</v>
      </c>
      <c r="AN438" s="463">
        <v>19.056026783849234</v>
      </c>
      <c r="AO438" s="463">
        <v>15.040675804218308</v>
      </c>
      <c r="AP438" s="463">
        <v>17.048232921663399</v>
      </c>
      <c r="AQ438" s="463">
        <v>16.044422974417238</v>
      </c>
      <c r="AR438" s="463">
        <v>14.036995597894803</v>
      </c>
      <c r="AS438" s="463">
        <v>18.052101952375242</v>
      </c>
      <c r="AT438" s="463">
        <v>20.060004479273225</v>
      </c>
      <c r="AU438" s="463">
        <v>21.064032395764698</v>
      </c>
      <c r="AV438" s="463">
        <v>19.056026783849234</v>
      </c>
      <c r="AW438" s="463">
        <v>16.044422974417238</v>
      </c>
      <c r="AX438" s="463">
        <v>17.048232921663399</v>
      </c>
      <c r="AY438" s="463">
        <v>17.048232921663399</v>
      </c>
      <c r="AZ438" s="463">
        <v>16.044422974417238</v>
      </c>
      <c r="BA438" s="463">
        <v>15.040675804218308</v>
      </c>
      <c r="BB438" s="463">
        <v>15.040675804218308</v>
      </c>
      <c r="BC438" s="463">
        <v>13.03338714150617</v>
      </c>
      <c r="BD438" s="463">
        <v>13.03338714150617</v>
      </c>
      <c r="BE438" s="463">
        <v>13.03338714150617</v>
      </c>
      <c r="BF438" s="463">
        <v>12.029855959070284</v>
      </c>
      <c r="BG438" s="463">
        <v>10.023052380778998</v>
      </c>
      <c r="BH438" s="463">
        <v>9.0197967621976929</v>
      </c>
      <c r="BI438" s="463">
        <v>9.0197967621976929</v>
      </c>
      <c r="BJ438" s="463">
        <v>8.016652840637061</v>
      </c>
      <c r="BK438" s="463">
        <v>7.0136346326260179</v>
      </c>
      <c r="BL438" s="463">
        <v>7.0136346326260179</v>
      </c>
      <c r="BM438" s="463">
        <v>6.010760193776199</v>
      </c>
      <c r="BN438" s="463">
        <v>5.0080536687636448</v>
      </c>
      <c r="BO438" s="463">
        <v>4.0055490228453374</v>
      </c>
      <c r="BP438" s="463">
        <v>4.0055490228453374</v>
      </c>
      <c r="BQ438" s="463">
        <v>3.0032976479526123</v>
      </c>
      <c r="BR438" s="463">
        <v>4.0055490228453374</v>
      </c>
      <c r="BS438" s="463">
        <v>3.0032976479526123</v>
      </c>
      <c r="BT438" s="463">
        <v>2.001386774925161</v>
      </c>
      <c r="BU438" s="463">
        <v>1</v>
      </c>
      <c r="BV438" s="463">
        <v>0</v>
      </c>
    </row>
    <row r="439" spans="1:74">
      <c r="A439" s="256">
        <v>155</v>
      </c>
      <c r="B439" s="463">
        <v>1940.6219490072456</v>
      </c>
      <c r="C439" s="463">
        <v>1963.8198746832438</v>
      </c>
      <c r="D439" s="463">
        <v>1982.9835851310775</v>
      </c>
      <c r="E439" s="463">
        <v>1922.4672437252057</v>
      </c>
      <c r="F439" s="463">
        <v>1856.910023612141</v>
      </c>
      <c r="G439" s="463">
        <v>1741.9383808997075</v>
      </c>
      <c r="H439" s="463">
        <v>1413.2035792127422</v>
      </c>
      <c r="I439" s="463">
        <v>1001.8919884694633</v>
      </c>
      <c r="J439" s="463">
        <v>830.55883525843592</v>
      </c>
      <c r="K439" s="463">
        <v>715.68426728943632</v>
      </c>
      <c r="L439" s="463">
        <v>674.37409234918084</v>
      </c>
      <c r="M439" s="463">
        <v>548.44476923822299</v>
      </c>
      <c r="N439" s="463">
        <v>351.04941397916343</v>
      </c>
      <c r="O439" s="463">
        <v>340.98077844143347</v>
      </c>
      <c r="P439" s="463">
        <v>133.65200941145397</v>
      </c>
      <c r="Q439" s="463">
        <v>57.230920419256371</v>
      </c>
      <c r="R439" s="463">
        <v>40.147827669756929</v>
      </c>
      <c r="S439" s="463">
        <v>37.13384546983891</v>
      </c>
      <c r="T439" s="463">
        <v>34.120107905260866</v>
      </c>
      <c r="U439" s="463">
        <v>30.102209640499385</v>
      </c>
      <c r="V439" s="463">
        <v>27.089134400918912</v>
      </c>
      <c r="W439" s="463">
        <v>22.068108142325048</v>
      </c>
      <c r="X439" s="463">
        <v>17.048232921663399</v>
      </c>
      <c r="Y439" s="463">
        <v>14.036995597894803</v>
      </c>
      <c r="Z439" s="463">
        <v>24.076394620737908</v>
      </c>
      <c r="AA439" s="463">
        <v>16.044422974417238</v>
      </c>
      <c r="AB439" s="463">
        <v>16.044422974417238</v>
      </c>
      <c r="AC439" s="463">
        <v>16.044422974417238</v>
      </c>
      <c r="AD439" s="463">
        <v>16.044422974417238</v>
      </c>
      <c r="AE439" s="463">
        <v>15.040675804218308</v>
      </c>
      <c r="AF439" s="463">
        <v>15.040675804218308</v>
      </c>
      <c r="AG439" s="463">
        <v>17.048232921663399</v>
      </c>
      <c r="AH439" s="463">
        <v>16.044422974417238</v>
      </c>
      <c r="AI439" s="463">
        <v>17.048232921663399</v>
      </c>
      <c r="AJ439" s="463">
        <v>16.044422974417238</v>
      </c>
      <c r="AK439" s="463">
        <v>15.040675804218308</v>
      </c>
      <c r="AL439" s="463">
        <v>19.056026783849234</v>
      </c>
      <c r="AM439" s="463">
        <v>18.052101952375242</v>
      </c>
      <c r="AN439" s="463">
        <v>23.072229545451361</v>
      </c>
      <c r="AO439" s="463">
        <v>15.040675804218308</v>
      </c>
      <c r="AP439" s="463">
        <v>17.048232921663399</v>
      </c>
      <c r="AQ439" s="463">
        <v>18.052101952375242</v>
      </c>
      <c r="AR439" s="463">
        <v>14.036995597894803</v>
      </c>
      <c r="AS439" s="463">
        <v>18.052101952375242</v>
      </c>
      <c r="AT439" s="463">
        <v>21.064032395764698</v>
      </c>
      <c r="AU439" s="463">
        <v>22.068108142325048</v>
      </c>
      <c r="AV439" s="463">
        <v>21.064032395764698</v>
      </c>
      <c r="AW439" s="463">
        <v>19.056026783849234</v>
      </c>
      <c r="AX439" s="463">
        <v>19.056026783849234</v>
      </c>
      <c r="AY439" s="463">
        <v>19.056026783849234</v>
      </c>
      <c r="AZ439" s="463">
        <v>16.044422974417238</v>
      </c>
      <c r="BA439" s="463">
        <v>17.048232921663399</v>
      </c>
      <c r="BB439" s="463">
        <v>16.044422974417238</v>
      </c>
      <c r="BC439" s="463">
        <v>15.040675804218308</v>
      </c>
      <c r="BD439" s="463">
        <v>14.036995597894803</v>
      </c>
      <c r="BE439" s="463">
        <v>14.036995597894803</v>
      </c>
      <c r="BF439" s="463">
        <v>13.03338714150617</v>
      </c>
      <c r="BG439" s="463">
        <v>12.029855959070284</v>
      </c>
      <c r="BH439" s="463">
        <v>11.02640849775289</v>
      </c>
      <c r="BI439" s="463">
        <v>10.023052380778998</v>
      </c>
      <c r="BJ439" s="463">
        <v>9.0197967621976929</v>
      </c>
      <c r="BK439" s="463">
        <v>8.016652840637061</v>
      </c>
      <c r="BL439" s="463">
        <v>7.0136346326260179</v>
      </c>
      <c r="BM439" s="463">
        <v>6.010760193776199</v>
      </c>
      <c r="BN439" s="463">
        <v>5.0080536687636448</v>
      </c>
      <c r="BO439" s="463">
        <v>4.0055490228453374</v>
      </c>
      <c r="BP439" s="463">
        <v>4.0055490228453374</v>
      </c>
      <c r="BQ439" s="463">
        <v>3.0032976479526123</v>
      </c>
      <c r="BR439" s="463">
        <v>3.0032976479526123</v>
      </c>
      <c r="BS439" s="463">
        <v>3.0032976479526123</v>
      </c>
      <c r="BT439" s="463">
        <v>2.001386774925161</v>
      </c>
      <c r="BU439" s="463">
        <v>1</v>
      </c>
      <c r="BV439" s="463">
        <v>1</v>
      </c>
    </row>
    <row r="440" spans="1:74">
      <c r="A440" s="256">
        <v>165</v>
      </c>
      <c r="B440" s="463">
        <v>1940.6219490072456</v>
      </c>
      <c r="C440" s="463">
        <v>1951.7165747523459</v>
      </c>
      <c r="D440" s="463">
        <v>1965.8370985958388</v>
      </c>
      <c r="E440" s="463">
        <v>1934.5703616489466</v>
      </c>
      <c r="F440" s="463">
        <v>1857.9185789229516</v>
      </c>
      <c r="G440" s="463">
        <v>1733.8704744608951</v>
      </c>
      <c r="H440" s="463">
        <v>1324.477785466137</v>
      </c>
      <c r="I440" s="463">
        <v>918.23709442176153</v>
      </c>
      <c r="J440" s="463">
        <v>728.78311960771214</v>
      </c>
      <c r="K440" s="463">
        <v>774.1270910823755</v>
      </c>
      <c r="L440" s="463">
        <v>704.6008099179503</v>
      </c>
      <c r="M440" s="463">
        <v>749.94329919411564</v>
      </c>
      <c r="N440" s="463">
        <v>694.5250906509001</v>
      </c>
      <c r="O440" s="463">
        <v>709.63872365870475</v>
      </c>
      <c r="P440" s="463">
        <v>146.72942263482432</v>
      </c>
      <c r="Q440" s="463">
        <v>53.210843750071625</v>
      </c>
      <c r="R440" s="463">
        <v>38.138479987815508</v>
      </c>
      <c r="S440" s="463">
        <v>33.11558670666593</v>
      </c>
      <c r="T440" s="463">
        <v>30.102209640499385</v>
      </c>
      <c r="U440" s="463">
        <v>26.08484865749011</v>
      </c>
      <c r="V440" s="463">
        <v>23.072229545451361</v>
      </c>
      <c r="W440" s="463">
        <v>24.076394620737908</v>
      </c>
      <c r="X440" s="463">
        <v>17.048232921663399</v>
      </c>
      <c r="Y440" s="463">
        <v>12.029855959070284</v>
      </c>
      <c r="Z440" s="463">
        <v>16.044422974417238</v>
      </c>
      <c r="AA440" s="463">
        <v>14.036995597894803</v>
      </c>
      <c r="AB440" s="463">
        <v>14.036995597894803</v>
      </c>
      <c r="AC440" s="463">
        <v>16.044422974417238</v>
      </c>
      <c r="AD440" s="463">
        <v>16.044422974417238</v>
      </c>
      <c r="AE440" s="463">
        <v>15.040675804218308</v>
      </c>
      <c r="AF440" s="463">
        <v>15.040675804218308</v>
      </c>
      <c r="AG440" s="463">
        <v>15.040675804218308</v>
      </c>
      <c r="AH440" s="463">
        <v>18.052101952375242</v>
      </c>
      <c r="AI440" s="463">
        <v>15.040675804218308</v>
      </c>
      <c r="AJ440" s="463">
        <v>16.044422974417238</v>
      </c>
      <c r="AK440" s="463">
        <v>15.040675804218308</v>
      </c>
      <c r="AL440" s="463">
        <v>23.072229545451361</v>
      </c>
      <c r="AM440" s="463">
        <v>18.052101952375242</v>
      </c>
      <c r="AN440" s="463">
        <v>23.072229545451361</v>
      </c>
      <c r="AO440" s="463">
        <v>19.056026783849234</v>
      </c>
      <c r="AP440" s="463">
        <v>21.064032395764698</v>
      </c>
      <c r="AQ440" s="463">
        <v>22.068108142325048</v>
      </c>
      <c r="AR440" s="463">
        <v>16.044422974417238</v>
      </c>
      <c r="AS440" s="463">
        <v>21.064032395764698</v>
      </c>
      <c r="AT440" s="463">
        <v>25.080601549217004</v>
      </c>
      <c r="AU440" s="463">
        <v>25.080601549217004</v>
      </c>
      <c r="AV440" s="463">
        <v>22.068108142325048</v>
      </c>
      <c r="AW440" s="463">
        <v>20.060004479273225</v>
      </c>
      <c r="AX440" s="463">
        <v>21.064032395764698</v>
      </c>
      <c r="AY440" s="463">
        <v>20.060004479273225</v>
      </c>
      <c r="AZ440" s="463">
        <v>18.052101952375242</v>
      </c>
      <c r="BA440" s="463">
        <v>18.052101952375242</v>
      </c>
      <c r="BB440" s="463">
        <v>17.048232921663399</v>
      </c>
      <c r="BC440" s="463">
        <v>16.044422974417238</v>
      </c>
      <c r="BD440" s="463">
        <v>15.040675804218308</v>
      </c>
      <c r="BE440" s="463">
        <v>15.040675804218308</v>
      </c>
      <c r="BF440" s="463">
        <v>19.056026783849234</v>
      </c>
      <c r="BG440" s="463">
        <v>19.056026783849234</v>
      </c>
      <c r="BH440" s="463">
        <v>14.036995597894803</v>
      </c>
      <c r="BI440" s="463">
        <v>10.023052380778998</v>
      </c>
      <c r="BJ440" s="463">
        <v>9.0197967621976929</v>
      </c>
      <c r="BK440" s="463">
        <v>8.016652840637061</v>
      </c>
      <c r="BL440" s="463">
        <v>8.016652840637061</v>
      </c>
      <c r="BM440" s="463">
        <v>6.010760193776199</v>
      </c>
      <c r="BN440" s="463">
        <v>5.0080536687636448</v>
      </c>
      <c r="BO440" s="463">
        <v>4.0055490228453374</v>
      </c>
      <c r="BP440" s="463">
        <v>4.0055490228453374</v>
      </c>
      <c r="BQ440" s="463">
        <v>3.0032976479526123</v>
      </c>
      <c r="BR440" s="463">
        <v>3.0032976479526123</v>
      </c>
      <c r="BS440" s="463">
        <v>3.0032976479526123</v>
      </c>
      <c r="BT440" s="463">
        <v>2.001386774925161</v>
      </c>
      <c r="BU440" s="463">
        <v>1</v>
      </c>
      <c r="BV440" s="463">
        <v>1</v>
      </c>
    </row>
    <row r="441" spans="1:74">
      <c r="A441" s="256">
        <v>175</v>
      </c>
      <c r="B441" s="463">
        <v>1940.6219490072456</v>
      </c>
      <c r="C441" s="463">
        <v>1941.6305487347479</v>
      </c>
      <c r="D441" s="463">
        <v>1941.6305487347479</v>
      </c>
      <c r="E441" s="463">
        <v>1887.1669196612788</v>
      </c>
      <c r="F441" s="463">
        <v>1836.7390327120816</v>
      </c>
      <c r="G441" s="463">
        <v>1656.2188188320179</v>
      </c>
      <c r="H441" s="463">
        <v>1245.8394226502153</v>
      </c>
      <c r="I441" s="463">
        <v>807.3810328268321</v>
      </c>
      <c r="J441" s="463">
        <v>654.22369565013753</v>
      </c>
      <c r="K441" s="463">
        <v>664.29881766947972</v>
      </c>
      <c r="L441" s="463">
        <v>539.37890152609612</v>
      </c>
      <c r="M441" s="463">
        <v>734.82882334190344</v>
      </c>
      <c r="N441" s="463">
        <v>893.04129900390069</v>
      </c>
      <c r="O441" s="463">
        <v>717.69945985823824</v>
      </c>
      <c r="P441" s="463">
        <v>161.82018819187493</v>
      </c>
      <c r="Q441" s="463">
        <v>59.241065852707941</v>
      </c>
      <c r="R441" s="463">
        <v>47.181305740243346</v>
      </c>
      <c r="S441" s="463">
        <v>43.162036139125405</v>
      </c>
      <c r="T441" s="463">
        <v>34.120107905260866</v>
      </c>
      <c r="U441" s="463">
        <v>26.08484865749011</v>
      </c>
      <c r="V441" s="463">
        <v>15.040675804218308</v>
      </c>
      <c r="W441" s="463">
        <v>18.052101952375242</v>
      </c>
      <c r="X441" s="463">
        <v>32.111095952304076</v>
      </c>
      <c r="Y441" s="463">
        <v>26.08484865749011</v>
      </c>
      <c r="Z441" s="463">
        <v>24.076394620737908</v>
      </c>
      <c r="AA441" s="463">
        <v>16.044422974417238</v>
      </c>
      <c r="AB441" s="463">
        <v>16.044422974417238</v>
      </c>
      <c r="AC441" s="463">
        <v>16.044422974417238</v>
      </c>
      <c r="AD441" s="463">
        <v>18.052101952375242</v>
      </c>
      <c r="AE441" s="463">
        <v>17.048232921663399</v>
      </c>
      <c r="AF441" s="463">
        <v>17.048232921663399</v>
      </c>
      <c r="AG441" s="463">
        <v>19.056026783849234</v>
      </c>
      <c r="AH441" s="463">
        <v>18.052101952375242</v>
      </c>
      <c r="AI441" s="463">
        <v>15.040675804218308</v>
      </c>
      <c r="AJ441" s="463">
        <v>16.044422974417238</v>
      </c>
      <c r="AK441" s="463">
        <v>17.048232921663399</v>
      </c>
      <c r="AL441" s="463">
        <v>23.072229545451361</v>
      </c>
      <c r="AM441" s="463">
        <v>20.060004479273225</v>
      </c>
      <c r="AN441" s="463">
        <v>21.064032395764698</v>
      </c>
      <c r="AO441" s="463">
        <v>19.056026783849234</v>
      </c>
      <c r="AP441" s="463">
        <v>23.072229545451361</v>
      </c>
      <c r="AQ441" s="463">
        <v>22.068108142325048</v>
      </c>
      <c r="AR441" s="463">
        <v>18.052101952375242</v>
      </c>
      <c r="AS441" s="463">
        <v>23.072229545451361</v>
      </c>
      <c r="AT441" s="463">
        <v>25.080601549217004</v>
      </c>
      <c r="AU441" s="463">
        <v>25.080601549217004</v>
      </c>
      <c r="AV441" s="463">
        <v>22.068108142325048</v>
      </c>
      <c r="AW441" s="463">
        <v>21.064032395764698</v>
      </c>
      <c r="AX441" s="463">
        <v>21.064032395764698</v>
      </c>
      <c r="AY441" s="463">
        <v>20.060004479273225</v>
      </c>
      <c r="AZ441" s="463">
        <v>18.052101952375242</v>
      </c>
      <c r="BA441" s="463">
        <v>18.052101952375242</v>
      </c>
      <c r="BB441" s="463">
        <v>17.048232921663399</v>
      </c>
      <c r="BC441" s="463">
        <v>15.040675804218308</v>
      </c>
      <c r="BD441" s="463">
        <v>15.040675804218308</v>
      </c>
      <c r="BE441" s="463">
        <v>14.036995597894803</v>
      </c>
      <c r="BF441" s="463">
        <v>14.036995597894803</v>
      </c>
      <c r="BG441" s="463">
        <v>11.02640849775289</v>
      </c>
      <c r="BH441" s="463">
        <v>10.023052380778998</v>
      </c>
      <c r="BI441" s="463">
        <v>10.023052380778998</v>
      </c>
      <c r="BJ441" s="463">
        <v>8.016652840637061</v>
      </c>
      <c r="BK441" s="463">
        <v>7.0136346326260179</v>
      </c>
      <c r="BL441" s="463">
        <v>7.0136346326260179</v>
      </c>
      <c r="BM441" s="463">
        <v>6.010760193776199</v>
      </c>
      <c r="BN441" s="463">
        <v>4.0055490228453374</v>
      </c>
      <c r="BO441" s="463">
        <v>4.0055490228453374</v>
      </c>
      <c r="BP441" s="463">
        <v>4.0055490228453374</v>
      </c>
      <c r="BQ441" s="463">
        <v>3.0032976479526123</v>
      </c>
      <c r="BR441" s="463">
        <v>3.0032976479526123</v>
      </c>
      <c r="BS441" s="463">
        <v>3.0032976479526123</v>
      </c>
      <c r="BT441" s="463">
        <v>1</v>
      </c>
      <c r="BU441" s="463">
        <v>1</v>
      </c>
      <c r="BV441" s="463">
        <v>0</v>
      </c>
    </row>
    <row r="442" spans="1:74">
      <c r="A442" s="256">
        <v>180</v>
      </c>
      <c r="B442" s="463">
        <v>1940.6219490072456</v>
      </c>
      <c r="C442" s="463">
        <v>1939.6133498034187</v>
      </c>
      <c r="D442" s="463">
        <v>1935.5789582303112</v>
      </c>
      <c r="E442" s="463">
        <v>1855.9014688485684</v>
      </c>
      <c r="F442" s="463">
        <v>1800.4318084083402</v>
      </c>
      <c r="G442" s="463">
        <v>1634.0332922559537</v>
      </c>
      <c r="H442" s="463">
        <v>1247.85573028107</v>
      </c>
      <c r="I442" s="463">
        <v>813.42735274831409</v>
      </c>
      <c r="J442" s="463">
        <v>642.13375404750673</v>
      </c>
      <c r="K442" s="463">
        <v>662.28378097872496</v>
      </c>
      <c r="L442" s="463">
        <v>514.19674253383948</v>
      </c>
      <c r="M442" s="463">
        <v>611.90990452585947</v>
      </c>
      <c r="N442" s="463">
        <v>749.94329919411564</v>
      </c>
      <c r="O442" s="463">
        <v>513.18948140797454</v>
      </c>
      <c r="P442" s="463">
        <v>140.69354214646376</v>
      </c>
      <c r="Q442" s="463">
        <v>59.241065852707941</v>
      </c>
      <c r="R442" s="463">
        <v>47.181305740243346</v>
      </c>
      <c r="S442" s="463">
        <v>43.162036139125405</v>
      </c>
      <c r="T442" s="463">
        <v>36.12923810708449</v>
      </c>
      <c r="U442" s="463">
        <v>28.093457349309364</v>
      </c>
      <c r="V442" s="463">
        <v>15.040675804218308</v>
      </c>
      <c r="W442" s="463">
        <v>16.044422974417238</v>
      </c>
      <c r="X442" s="463">
        <v>30.102209640499385</v>
      </c>
      <c r="Y442" s="463">
        <v>24.076394620737908</v>
      </c>
      <c r="Z442" s="463">
        <v>20.060004479273225</v>
      </c>
      <c r="AA442" s="463">
        <v>16.044422974417238</v>
      </c>
      <c r="AB442" s="463">
        <v>16.044422974417238</v>
      </c>
      <c r="AC442" s="463">
        <v>16.044422974417238</v>
      </c>
      <c r="AD442" s="463">
        <v>16.044422974417238</v>
      </c>
      <c r="AE442" s="463">
        <v>15.040675804218308</v>
      </c>
      <c r="AF442" s="463">
        <v>15.040675804218308</v>
      </c>
      <c r="AG442" s="463">
        <v>15.040675804218308</v>
      </c>
      <c r="AH442" s="463">
        <v>16.044422974417238</v>
      </c>
      <c r="AI442" s="463">
        <v>17.048232921663399</v>
      </c>
      <c r="AJ442" s="463">
        <v>20.060004479273225</v>
      </c>
      <c r="AK442" s="463">
        <v>19.056026783849234</v>
      </c>
      <c r="AL442" s="463">
        <v>23.072229545451361</v>
      </c>
      <c r="AM442" s="463">
        <v>18.052101952375242</v>
      </c>
      <c r="AN442" s="463">
        <v>26.08484865749011</v>
      </c>
      <c r="AO442" s="463">
        <v>19.056026783849234</v>
      </c>
      <c r="AP442" s="463">
        <v>23.072229545451361</v>
      </c>
      <c r="AQ442" s="463">
        <v>22.068108142325048</v>
      </c>
      <c r="AR442" s="463">
        <v>18.052101952375242</v>
      </c>
      <c r="AS442" s="463">
        <v>21.064032395764698</v>
      </c>
      <c r="AT442" s="463">
        <v>21.064032395764698</v>
      </c>
      <c r="AU442" s="463">
        <v>23.072229545451361</v>
      </c>
      <c r="AV442" s="463">
        <v>22.068108142325048</v>
      </c>
      <c r="AW442" s="463">
        <v>22.068108142325048</v>
      </c>
      <c r="AX442" s="463">
        <v>23.072229545451361</v>
      </c>
      <c r="AY442" s="463">
        <v>20.060004479273225</v>
      </c>
      <c r="AZ442" s="463">
        <v>18.052101952375242</v>
      </c>
      <c r="BA442" s="463">
        <v>18.052101952375242</v>
      </c>
      <c r="BB442" s="463">
        <v>17.048232921663399</v>
      </c>
      <c r="BC442" s="463">
        <v>16.044422974417238</v>
      </c>
      <c r="BD442" s="463">
        <v>14.036995597894803</v>
      </c>
      <c r="BE442" s="463">
        <v>14.036995597894803</v>
      </c>
      <c r="BF442" s="463">
        <v>13.03338714150617</v>
      </c>
      <c r="BG442" s="463">
        <v>11.02640849775289</v>
      </c>
      <c r="BH442" s="463">
        <v>11.02640849775289</v>
      </c>
      <c r="BI442" s="463">
        <v>10.023052380778998</v>
      </c>
      <c r="BJ442" s="463">
        <v>8.016652840637061</v>
      </c>
      <c r="BK442" s="463">
        <v>8.016652840637061</v>
      </c>
      <c r="BL442" s="463">
        <v>7.0136346326260179</v>
      </c>
      <c r="BM442" s="463">
        <v>6.010760193776199</v>
      </c>
      <c r="BN442" s="463">
        <v>4.0055490228453374</v>
      </c>
      <c r="BO442" s="463">
        <v>4.0055490228453374</v>
      </c>
      <c r="BP442" s="463">
        <v>4.0055490228453374</v>
      </c>
      <c r="BQ442" s="463">
        <v>3.0032976479526123</v>
      </c>
      <c r="BR442" s="463">
        <v>3.0032976479526123</v>
      </c>
      <c r="BS442" s="463">
        <v>3.0032976479526123</v>
      </c>
      <c r="BT442" s="463">
        <v>2.001386774925161</v>
      </c>
      <c r="BU442" s="463">
        <v>1</v>
      </c>
      <c r="BV442" s="463">
        <v>1</v>
      </c>
    </row>
    <row r="443" spans="1:74">
      <c r="B443" s="22" t="s">
        <v>556</v>
      </c>
    </row>
    <row r="444" spans="1:74">
      <c r="B444" s="256" t="s">
        <v>524</v>
      </c>
    </row>
    <row r="445" spans="1:74">
      <c r="B445" s="256" t="s">
        <v>0</v>
      </c>
    </row>
    <row r="446" spans="1:74">
      <c r="B446" s="256" t="s">
        <v>315</v>
      </c>
    </row>
    <row r="447" spans="1:74">
      <c r="B447" s="256">
        <v>310</v>
      </c>
    </row>
    <row r="448" spans="1:74">
      <c r="B448" s="256" t="s">
        <v>338</v>
      </c>
    </row>
    <row r="450" spans="1:38">
      <c r="B450" s="256">
        <v>37</v>
      </c>
    </row>
    <row r="451" spans="1:38">
      <c r="B451" s="256">
        <v>73</v>
      </c>
    </row>
    <row r="452" spans="1:38">
      <c r="B452" s="256">
        <v>0</v>
      </c>
      <c r="C452" s="256">
        <v>2.5</v>
      </c>
      <c r="D452" s="256">
        <v>5</v>
      </c>
      <c r="E452" s="256">
        <v>7.5</v>
      </c>
      <c r="F452" s="256">
        <v>10</v>
      </c>
      <c r="G452" s="256">
        <v>12.5</v>
      </c>
      <c r="H452" s="256">
        <v>15</v>
      </c>
      <c r="I452" s="256">
        <v>17.5</v>
      </c>
      <c r="J452" s="256">
        <v>20</v>
      </c>
      <c r="K452" s="256">
        <v>22.5</v>
      </c>
      <c r="L452" s="256">
        <v>25</v>
      </c>
      <c r="M452" s="256">
        <v>27.5</v>
      </c>
      <c r="N452" s="256">
        <v>30</v>
      </c>
      <c r="O452" s="256">
        <v>32.5</v>
      </c>
      <c r="P452" s="256">
        <v>35</v>
      </c>
      <c r="Q452" s="256">
        <v>37.5</v>
      </c>
      <c r="R452" s="256">
        <v>40</v>
      </c>
      <c r="S452" s="256">
        <v>42.5</v>
      </c>
      <c r="T452" s="256">
        <v>45</v>
      </c>
      <c r="U452" s="256">
        <v>47.5</v>
      </c>
      <c r="V452" s="256">
        <v>50</v>
      </c>
      <c r="W452" s="256">
        <v>52.5</v>
      </c>
      <c r="X452" s="256">
        <v>55</v>
      </c>
      <c r="Y452" s="256">
        <v>57.5</v>
      </c>
      <c r="Z452" s="256">
        <v>60</v>
      </c>
      <c r="AA452" s="256">
        <v>62.5</v>
      </c>
      <c r="AB452" s="256">
        <v>65</v>
      </c>
      <c r="AC452" s="256">
        <v>67.5</v>
      </c>
      <c r="AD452" s="256">
        <v>70</v>
      </c>
      <c r="AE452" s="256">
        <v>72.5</v>
      </c>
      <c r="AF452" s="256">
        <v>75</v>
      </c>
      <c r="AG452" s="256">
        <v>77.5</v>
      </c>
      <c r="AH452" s="256">
        <v>80</v>
      </c>
      <c r="AI452" s="256">
        <v>82.5</v>
      </c>
      <c r="AJ452" s="256">
        <v>85</v>
      </c>
      <c r="AK452" s="256">
        <v>87.5</v>
      </c>
      <c r="AL452" s="256">
        <v>90</v>
      </c>
    </row>
    <row r="453" spans="1:38">
      <c r="A453" s="256">
        <v>0</v>
      </c>
      <c r="B453" s="464">
        <v>3824.3869321213224</v>
      </c>
      <c r="C453" s="464">
        <v>3773.9231043401892</v>
      </c>
      <c r="D453" s="464">
        <v>3738.5988254599183</v>
      </c>
      <c r="E453" s="464">
        <v>3700.2471288748839</v>
      </c>
      <c r="F453" s="464">
        <v>3605.3788574979831</v>
      </c>
      <c r="G453" s="464">
        <v>3519.5958639118817</v>
      </c>
      <c r="H453" s="464">
        <v>3542.8075287426982</v>
      </c>
      <c r="I453" s="464">
        <v>3801.1734881871989</v>
      </c>
      <c r="J453" s="464">
        <v>4040.3795265036656</v>
      </c>
      <c r="K453" s="464">
        <v>4083.7813198093995</v>
      </c>
      <c r="L453" s="464">
        <v>5317.3760727682402</v>
      </c>
      <c r="M453" s="464">
        <v>5109.3993762346408</v>
      </c>
      <c r="N453" s="464">
        <v>4584.4481034188166</v>
      </c>
      <c r="O453" s="464">
        <v>4506.7198814914591</v>
      </c>
      <c r="P453" s="464">
        <v>5344.6357636820503</v>
      </c>
      <c r="Q453" s="464">
        <v>4627.8553471585974</v>
      </c>
      <c r="R453" s="464">
        <v>4792.402746706277</v>
      </c>
      <c r="S453" s="464">
        <v>5920.1494950349042</v>
      </c>
      <c r="T453" s="464">
        <v>5547.5733372422192</v>
      </c>
      <c r="U453" s="464">
        <v>5074.0643609654071</v>
      </c>
      <c r="V453" s="464">
        <v>4545.079097785766</v>
      </c>
      <c r="W453" s="464">
        <v>7435.9242225433927</v>
      </c>
      <c r="X453" s="464">
        <v>6981.4591393414739</v>
      </c>
      <c r="Y453" s="464">
        <v>5947.4121032959647</v>
      </c>
      <c r="Z453" s="464">
        <v>6683.5479549111051</v>
      </c>
      <c r="AA453" s="464">
        <v>8928.776643578818</v>
      </c>
      <c r="AB453" s="464">
        <v>6726.9714849057946</v>
      </c>
      <c r="AC453" s="464">
        <v>5265.8859269724189</v>
      </c>
      <c r="AD453" s="464">
        <v>8255.040324378253</v>
      </c>
      <c r="AE453" s="464">
        <v>6648.2034291785112</v>
      </c>
      <c r="AF453" s="464">
        <v>4592.523838723745</v>
      </c>
      <c r="AG453" s="464">
        <v>2396.5586520075635</v>
      </c>
      <c r="AH453" s="464">
        <v>140.69354214646376</v>
      </c>
      <c r="AI453" s="464">
        <v>47.181305740243346</v>
      </c>
      <c r="AJ453" s="464">
        <v>12.029855959070284</v>
      </c>
      <c r="AK453" s="464">
        <v>0</v>
      </c>
      <c r="AL453" s="464">
        <v>0</v>
      </c>
    </row>
    <row r="454" spans="1:38">
      <c r="A454" s="256">
        <v>2.5</v>
      </c>
      <c r="B454" s="464">
        <v>3824.3869321213224</v>
      </c>
      <c r="C454" s="464">
        <v>3752.7284971760491</v>
      </c>
      <c r="D454" s="464">
        <v>3731.5340095948823</v>
      </c>
      <c r="E454" s="464">
        <v>3676.025209058791</v>
      </c>
      <c r="F454" s="464">
        <v>3590.2405325962136</v>
      </c>
      <c r="G454" s="464">
        <v>3509.5038833648787</v>
      </c>
      <c r="H454" s="464">
        <v>3556.9364426525053</v>
      </c>
      <c r="I454" s="464">
        <v>3834.4797777871422</v>
      </c>
      <c r="J454" s="464">
        <v>4058.5476626597288</v>
      </c>
      <c r="K454" s="464">
        <v>4185.7268707162775</v>
      </c>
      <c r="L454" s="464">
        <v>5393.0977789234066</v>
      </c>
      <c r="M454" s="464">
        <v>5072.0452246443429</v>
      </c>
      <c r="N454" s="464">
        <v>4573.3439905845053</v>
      </c>
      <c r="O454" s="464">
        <v>4612.7132389982626</v>
      </c>
      <c r="P454" s="464">
        <v>5328.4818559580326</v>
      </c>
      <c r="Q454" s="464">
        <v>4615.7416566629645</v>
      </c>
      <c r="R454" s="464">
        <v>4942.8221844454483</v>
      </c>
      <c r="S454" s="464">
        <v>6016.074038951514</v>
      </c>
      <c r="T454" s="464">
        <v>5491.032758614404</v>
      </c>
      <c r="U454" s="464">
        <v>5115.4568319825366</v>
      </c>
      <c r="V454" s="464">
        <v>4904.4597401538012</v>
      </c>
      <c r="W454" s="464">
        <v>7556.1097001962607</v>
      </c>
      <c r="X454" s="464">
        <v>6795.6418241267957</v>
      </c>
      <c r="Y454" s="464">
        <v>5972.6553704229254</v>
      </c>
      <c r="Z454" s="464">
        <v>7166.2714793201894</v>
      </c>
      <c r="AA454" s="464">
        <v>8924.7360905048408</v>
      </c>
      <c r="AB454" s="464">
        <v>6180.6639084802682</v>
      </c>
      <c r="AC454" s="464">
        <v>5798.9838727278211</v>
      </c>
      <c r="AD454" s="464">
        <v>8409.5808377743924</v>
      </c>
      <c r="AE454" s="464">
        <v>6224.084056671647</v>
      </c>
      <c r="AF454" s="464">
        <v>4373.4746299218077</v>
      </c>
      <c r="AG454" s="464">
        <v>1944.656351056595</v>
      </c>
      <c r="AH454" s="464">
        <v>130.63432201828778</v>
      </c>
      <c r="AI454" s="464">
        <v>43.162036139125405</v>
      </c>
      <c r="AJ454" s="464">
        <v>19.056026783849234</v>
      </c>
      <c r="AK454" s="464">
        <v>12.029855959070284</v>
      </c>
      <c r="AL454" s="464">
        <v>0</v>
      </c>
    </row>
    <row r="455" spans="1:38">
      <c r="A455" s="256">
        <v>5</v>
      </c>
      <c r="B455" s="464">
        <v>3824.3869321213224</v>
      </c>
      <c r="C455" s="464">
        <v>3738.5988254599183</v>
      </c>
      <c r="D455" s="464">
        <v>3717.4044179768644</v>
      </c>
      <c r="E455" s="464">
        <v>3662.905068997638</v>
      </c>
      <c r="F455" s="464">
        <v>3580.148351404674</v>
      </c>
      <c r="G455" s="464">
        <v>3506.4762948503562</v>
      </c>
      <c r="H455" s="464">
        <v>3554.9180229417984</v>
      </c>
      <c r="I455" s="464">
        <v>3821.3590836071703</v>
      </c>
      <c r="J455" s="464">
        <v>4036.3421739838864</v>
      </c>
      <c r="K455" s="464">
        <v>4136.2678245258603</v>
      </c>
      <c r="L455" s="464">
        <v>5352.7127358441867</v>
      </c>
      <c r="M455" s="464">
        <v>5156.8496376046796</v>
      </c>
      <c r="N455" s="464">
        <v>4598.5806495137804</v>
      </c>
      <c r="O455" s="464">
        <v>4594.5427747676003</v>
      </c>
      <c r="P455" s="464">
        <v>5321.4145367041747</v>
      </c>
      <c r="Q455" s="464">
        <v>4637.9501134393231</v>
      </c>
      <c r="R455" s="464">
        <v>4904.4597401538012</v>
      </c>
      <c r="S455" s="464">
        <v>5983.7624417512116</v>
      </c>
      <c r="T455" s="464">
        <v>5515.2643642987632</v>
      </c>
      <c r="U455" s="464">
        <v>5121.5142948962093</v>
      </c>
      <c r="V455" s="464">
        <v>4831.7738276136788</v>
      </c>
      <c r="W455" s="464">
        <v>7522.7807616211185</v>
      </c>
      <c r="X455" s="464">
        <v>6870.3720983882995</v>
      </c>
      <c r="Y455" s="464">
        <v>5984.7721765302231</v>
      </c>
      <c r="Z455" s="464">
        <v>7060.2310218994453</v>
      </c>
      <c r="AA455" s="464">
        <v>8915.6448527713455</v>
      </c>
      <c r="AB455" s="464">
        <v>6313.9546246884638</v>
      </c>
      <c r="AC455" s="464">
        <v>5699.0241360548562</v>
      </c>
      <c r="AD455" s="464">
        <v>8367.1576670047634</v>
      </c>
      <c r="AE455" s="464">
        <v>6290.7295232493279</v>
      </c>
      <c r="AF455" s="464">
        <v>4392.6536236781558</v>
      </c>
      <c r="AG455" s="464">
        <v>2021.3115593170608</v>
      </c>
      <c r="AH455" s="464">
        <v>132.64610597383572</v>
      </c>
      <c r="AI455" s="464">
        <v>45.171626266426578</v>
      </c>
      <c r="AJ455" s="464">
        <v>19.056026783849234</v>
      </c>
      <c r="AK455" s="464">
        <v>14.036995597894803</v>
      </c>
      <c r="AL455" s="464">
        <v>0</v>
      </c>
    </row>
    <row r="456" spans="1:38">
      <c r="A456" s="256">
        <v>7.5</v>
      </c>
      <c r="B456" s="464">
        <v>3824.3869321213224</v>
      </c>
      <c r="C456" s="464">
        <v>3719.4229277850909</v>
      </c>
      <c r="D456" s="464">
        <v>3694.1916340302992</v>
      </c>
      <c r="E456" s="464">
        <v>3648.7757399020425</v>
      </c>
      <c r="F456" s="464">
        <v>3567.0285583565583</v>
      </c>
      <c r="G456" s="464">
        <v>3504.457903958024</v>
      </c>
      <c r="H456" s="464">
        <v>3549.8719786752731</v>
      </c>
      <c r="I456" s="464">
        <v>3802.1827654196286</v>
      </c>
      <c r="J456" s="464">
        <v>4004.0434994010784</v>
      </c>
      <c r="K456" s="464">
        <v>4079.7439241730881</v>
      </c>
      <c r="L456" s="464">
        <v>5303.2414731373938</v>
      </c>
      <c r="M456" s="464">
        <v>5246.7034519695544</v>
      </c>
      <c r="N456" s="464">
        <v>4656.120748026543</v>
      </c>
      <c r="O456" s="464">
        <v>4571.3250638700774</v>
      </c>
      <c r="P456" s="464">
        <v>5303.2414731373938</v>
      </c>
      <c r="Q456" s="464">
        <v>4660.1586764537933</v>
      </c>
      <c r="R456" s="464">
        <v>4847.9261587967367</v>
      </c>
      <c r="S456" s="464">
        <v>5899.9550512256956</v>
      </c>
      <c r="T456" s="464">
        <v>5540.5057333100467</v>
      </c>
      <c r="U456" s="464">
        <v>5154.8304686324491</v>
      </c>
      <c r="V456" s="464">
        <v>4765.1460336653763</v>
      </c>
      <c r="W456" s="464">
        <v>7426.8346431131331</v>
      </c>
      <c r="X456" s="464">
        <v>6893.5992413593704</v>
      </c>
      <c r="Y456" s="464">
        <v>5977.7040366527963</v>
      </c>
      <c r="Z456" s="464">
        <v>6923.8956322564763</v>
      </c>
      <c r="AA456" s="464">
        <v>8848.9760596450087</v>
      </c>
      <c r="AB456" s="464">
        <v>6478.5523364836854</v>
      </c>
      <c r="AC456" s="464">
        <v>5581.9018269412409</v>
      </c>
      <c r="AD456" s="464">
        <v>8239.8894483521708</v>
      </c>
      <c r="AE456" s="464">
        <v>6311.9350472577617</v>
      </c>
      <c r="AF456" s="464">
        <v>4326.0322176631289</v>
      </c>
      <c r="AG456" s="464">
        <v>1998.1129610018729</v>
      </c>
      <c r="AH456" s="464">
        <v>130.63432201828778</v>
      </c>
      <c r="AI456" s="464">
        <v>45.171626266426578</v>
      </c>
      <c r="AJ456" s="464">
        <v>21.064032395764698</v>
      </c>
      <c r="AK456" s="464">
        <v>14.036995597894803</v>
      </c>
      <c r="AL456" s="464">
        <v>0</v>
      </c>
    </row>
    <row r="457" spans="1:38">
      <c r="A457" s="256">
        <v>10</v>
      </c>
      <c r="B457" s="464">
        <v>3824.3869321213224</v>
      </c>
      <c r="C457" s="464">
        <v>3717.4044179768644</v>
      </c>
      <c r="D457" s="464">
        <v>3686.1176563321983</v>
      </c>
      <c r="E457" s="464">
        <v>3639.6926286191406</v>
      </c>
      <c r="F457" s="464">
        <v>3560.9732855059683</v>
      </c>
      <c r="G457" s="464">
        <v>3504.457903958024</v>
      </c>
      <c r="H457" s="464">
        <v>3545.835148420831</v>
      </c>
      <c r="I457" s="464">
        <v>3786.0343618660531</v>
      </c>
      <c r="J457" s="464">
        <v>3948.5307617635917</v>
      </c>
      <c r="K457" s="464">
        <v>4002.0248408599523</v>
      </c>
      <c r="L457" s="464">
        <v>5204.30033515777</v>
      </c>
      <c r="M457" s="464">
        <v>5345.6453845358346</v>
      </c>
      <c r="N457" s="464">
        <v>4767.165044115769</v>
      </c>
      <c r="O457" s="464">
        <v>4554.1642228019282</v>
      </c>
      <c r="P457" s="464">
        <v>5244.6842481457488</v>
      </c>
      <c r="Q457" s="464">
        <v>4671.2629976422304</v>
      </c>
      <c r="R457" s="464">
        <v>4767.165044115769</v>
      </c>
      <c r="S457" s="464">
        <v>5739.4116992864419</v>
      </c>
      <c r="T457" s="464">
        <v>5546.5636789866312</v>
      </c>
      <c r="U457" s="464">
        <v>5153.8208844425953</v>
      </c>
      <c r="V457" s="464">
        <v>4722.7470121803753</v>
      </c>
      <c r="W457" s="464">
        <v>7399.5659715574593</v>
      </c>
      <c r="X457" s="464">
        <v>6999.6371876410858</v>
      </c>
      <c r="Y457" s="464">
        <v>5894.90645105365</v>
      </c>
      <c r="Z457" s="464">
        <v>6880.470846578306</v>
      </c>
      <c r="AA457" s="464">
        <v>8811.6013494256167</v>
      </c>
      <c r="AB457" s="464">
        <v>6690.6168824964061</v>
      </c>
      <c r="AC457" s="464">
        <v>5587.9598176423597</v>
      </c>
      <c r="AD457" s="464">
        <v>8096.4625412884388</v>
      </c>
      <c r="AE457" s="464">
        <v>6376.5618441102879</v>
      </c>
      <c r="AF457" s="464">
        <v>4348.2392398910824</v>
      </c>
      <c r="AG457" s="464">
        <v>2117.1346421175112</v>
      </c>
      <c r="AH457" s="464">
        <v>128.62256901424442</v>
      </c>
      <c r="AI457" s="464">
        <v>45.171626266426578</v>
      </c>
      <c r="AJ457" s="464">
        <v>23.072229545451361</v>
      </c>
      <c r="AK457" s="464">
        <v>16.044422974417238</v>
      </c>
      <c r="AL457" s="464">
        <v>0</v>
      </c>
    </row>
    <row r="458" spans="1:38">
      <c r="A458" s="256">
        <v>12.5</v>
      </c>
      <c r="B458" s="464">
        <v>3824.3869321213224</v>
      </c>
      <c r="C458" s="464">
        <v>3729.515493229489</v>
      </c>
      <c r="D458" s="464">
        <v>3698.2286294925589</v>
      </c>
      <c r="E458" s="464">
        <v>3650.7942121455894</v>
      </c>
      <c r="F458" s="464">
        <v>3579.1391348473385</v>
      </c>
      <c r="G458" s="464">
        <v>3529.687873367523</v>
      </c>
      <c r="H458" s="464">
        <v>3561.9824969338665</v>
      </c>
      <c r="I458" s="464">
        <v>3783.0065438512029</v>
      </c>
      <c r="J458" s="464">
        <v>3921.2793388434898</v>
      </c>
      <c r="K458" s="464">
        <v>3939.4469331823561</v>
      </c>
      <c r="L458" s="464">
        <v>5135.6484028474824</v>
      </c>
      <c r="M458" s="464">
        <v>5437.5216751697999</v>
      </c>
      <c r="N458" s="464">
        <v>4924.6504630879353</v>
      </c>
      <c r="O458" s="464">
        <v>4601.6090578980056</v>
      </c>
      <c r="P458" s="464">
        <v>5206.3195233922515</v>
      </c>
      <c r="Q458" s="464">
        <v>4718.7090299129177</v>
      </c>
      <c r="R458" s="464">
        <v>4699.5286613343405</v>
      </c>
      <c r="S458" s="464">
        <v>5600.0758187205283</v>
      </c>
      <c r="T458" s="464">
        <v>5625.3175716766973</v>
      </c>
      <c r="U458" s="464">
        <v>5177.0413707162106</v>
      </c>
      <c r="V458" s="464">
        <v>4682.3673452010944</v>
      </c>
      <c r="W458" s="464">
        <v>7323.8201895680186</v>
      </c>
      <c r="X458" s="464">
        <v>7211.7178708696974</v>
      </c>
      <c r="Y458" s="464">
        <v>5877.7412428004782</v>
      </c>
      <c r="Z458" s="464">
        <v>6809.7799214280849</v>
      </c>
      <c r="AA458" s="464">
        <v>8821.7026068688901</v>
      </c>
      <c r="AB458" s="464">
        <v>6957.221815182701</v>
      </c>
      <c r="AC458" s="464">
        <v>5583.9211564455045</v>
      </c>
      <c r="AD458" s="464">
        <v>8047.980778290771</v>
      </c>
      <c r="AE458" s="464">
        <v>6300.8273829334303</v>
      </c>
      <c r="AF458" s="464">
        <v>4256.3836620983348</v>
      </c>
      <c r="AG458" s="464">
        <v>2110.0738435944186</v>
      </c>
      <c r="AH458" s="464">
        <v>123.59332512567987</v>
      </c>
      <c r="AI458" s="464">
        <v>49.191070759971105</v>
      </c>
      <c r="AJ458" s="464">
        <v>23.072229545451361</v>
      </c>
      <c r="AK458" s="464">
        <v>17.048232921663399</v>
      </c>
      <c r="AL458" s="464">
        <v>0</v>
      </c>
    </row>
    <row r="459" spans="1:38">
      <c r="A459" s="256">
        <v>15</v>
      </c>
      <c r="B459" s="464">
        <v>3824.3869321213224</v>
      </c>
      <c r="C459" s="464">
        <v>3739.608085958535</v>
      </c>
      <c r="D459" s="464">
        <v>3698.2286294925589</v>
      </c>
      <c r="E459" s="464">
        <v>3670.9789957976764</v>
      </c>
      <c r="F459" s="464">
        <v>3592.2589722379721</v>
      </c>
      <c r="G459" s="464">
        <v>3558.9548635074461</v>
      </c>
      <c r="H459" s="464">
        <v>3583.1760027816035</v>
      </c>
      <c r="I459" s="464">
        <v>3772.9138346306581</v>
      </c>
      <c r="J459" s="464">
        <v>3893.0188038195333</v>
      </c>
      <c r="K459" s="464">
        <v>3891.0002019997246</v>
      </c>
      <c r="L459" s="464">
        <v>5045.7965256597345</v>
      </c>
      <c r="M459" s="464">
        <v>5547.5733372422192</v>
      </c>
      <c r="N459" s="464">
        <v>5110.4089516946378</v>
      </c>
      <c r="O459" s="464">
        <v>4734.8609796653363</v>
      </c>
      <c r="P459" s="464">
        <v>5210.3579022078929</v>
      </c>
      <c r="Q459" s="464">
        <v>4842.878549518322</v>
      </c>
      <c r="R459" s="464">
        <v>4670.2535128071995</v>
      </c>
      <c r="S459" s="464">
        <v>5453.6759093110832</v>
      </c>
      <c r="T459" s="464">
        <v>5739.4116992864419</v>
      </c>
      <c r="U459" s="464">
        <v>5287.0876910772604</v>
      </c>
      <c r="V459" s="464">
        <v>4834.8023856070477</v>
      </c>
      <c r="W459" s="464">
        <v>7092.5479462174708</v>
      </c>
      <c r="X459" s="464">
        <v>7591.4587349128451</v>
      </c>
      <c r="Y459" s="464">
        <v>6058.4832732330606</v>
      </c>
      <c r="Z459" s="464">
        <v>6698.6956660152764</v>
      </c>
      <c r="AA459" s="464">
        <v>8904.5333525636379</v>
      </c>
      <c r="AB459" s="464">
        <v>7470.2627337847334</v>
      </c>
      <c r="AC459" s="464">
        <v>5656.6175024313588</v>
      </c>
      <c r="AD459" s="464">
        <v>8068.1814775158982</v>
      </c>
      <c r="AE459" s="464">
        <v>6578.5247720771622</v>
      </c>
      <c r="AF459" s="464">
        <v>4348.2392398910824</v>
      </c>
      <c r="AG459" s="464">
        <v>2258.3554519985455</v>
      </c>
      <c r="AH459" s="464">
        <v>127.61670426943685</v>
      </c>
      <c r="AI459" s="464">
        <v>51.200917835379968</v>
      </c>
      <c r="AJ459" s="464">
        <v>29.097816174642574</v>
      </c>
      <c r="AK459" s="464">
        <v>21.064032395764698</v>
      </c>
      <c r="AL459" s="464">
        <v>0</v>
      </c>
    </row>
    <row r="460" spans="1:38">
      <c r="A460" s="256">
        <v>17.5</v>
      </c>
      <c r="B460" s="464">
        <v>3824.3869321213224</v>
      </c>
      <c r="C460" s="464">
        <v>3694.1916340302992</v>
      </c>
      <c r="D460" s="464">
        <v>3656.8496355629795</v>
      </c>
      <c r="E460" s="464">
        <v>3637.6741625184009</v>
      </c>
      <c r="F460" s="464">
        <v>3557.9456529369854</v>
      </c>
      <c r="G460" s="464">
        <v>3529.687873367523</v>
      </c>
      <c r="H460" s="464">
        <v>3543.8167350149947</v>
      </c>
      <c r="I460" s="464">
        <v>3706.3026336194725</v>
      </c>
      <c r="J460" s="464">
        <v>3802.1827654196286</v>
      </c>
      <c r="K460" s="464">
        <v>3783.0065438512029</v>
      </c>
      <c r="L460" s="464">
        <v>4799.4693272548984</v>
      </c>
      <c r="M460" s="464">
        <v>5555.6506098927775</v>
      </c>
      <c r="N460" s="464">
        <v>5195.2139977920533</v>
      </c>
      <c r="O460" s="464">
        <v>4840.85950727825</v>
      </c>
      <c r="P460" s="464">
        <v>5120.5047172466666</v>
      </c>
      <c r="Q460" s="464">
        <v>4938.784018367508</v>
      </c>
      <c r="R460" s="464">
        <v>4560.220982873745</v>
      </c>
      <c r="S460" s="464">
        <v>5176.031782189576</v>
      </c>
      <c r="T460" s="464">
        <v>5724.2663296951332</v>
      </c>
      <c r="U460" s="464">
        <v>5320.4049204330613</v>
      </c>
      <c r="V460" s="464">
        <v>4980.1753765584954</v>
      </c>
      <c r="W460" s="464">
        <v>6431.0912132034146</v>
      </c>
      <c r="X460" s="464">
        <v>7864.1567590589475</v>
      </c>
      <c r="Y460" s="464">
        <v>6156.4295395322897</v>
      </c>
      <c r="Z460" s="464">
        <v>6471.4836364724188</v>
      </c>
      <c r="AA460" s="464">
        <v>8804.5304760975287</v>
      </c>
      <c r="AB460" s="464">
        <v>7851.0266350517322</v>
      </c>
      <c r="AC460" s="464">
        <v>5756.5764997508313</v>
      </c>
      <c r="AD460" s="464">
        <v>7936.8778414132521</v>
      </c>
      <c r="AE460" s="464">
        <v>6696.6759692225914</v>
      </c>
      <c r="AF460" s="464">
        <v>4325.0228102633255</v>
      </c>
      <c r="AG460" s="464">
        <v>2318.8813905195775</v>
      </c>
      <c r="AH460" s="464">
        <v>123.59332512567987</v>
      </c>
      <c r="AI460" s="464">
        <v>53.210843750071625</v>
      </c>
      <c r="AJ460" s="464">
        <v>29.097816174642574</v>
      </c>
      <c r="AK460" s="464">
        <v>23.072229545451361</v>
      </c>
      <c r="AL460" s="464">
        <v>0</v>
      </c>
    </row>
    <row r="461" spans="1:38">
      <c r="A461" s="256">
        <v>20</v>
      </c>
      <c r="B461" s="464">
        <v>3824.3869321213224</v>
      </c>
      <c r="C461" s="464">
        <v>3704.2841309389364</v>
      </c>
      <c r="D461" s="464">
        <v>3664.923549032389</v>
      </c>
      <c r="E461" s="464">
        <v>3650.7942121455894</v>
      </c>
      <c r="F461" s="464">
        <v>3567.0285583565583</v>
      </c>
      <c r="G461" s="464">
        <v>3551.8903955225719</v>
      </c>
      <c r="H461" s="464">
        <v>3553.9088135157299</v>
      </c>
      <c r="I461" s="464">
        <v>3689.1453959006653</v>
      </c>
      <c r="J461" s="464">
        <v>3751.7192331456886</v>
      </c>
      <c r="K461" s="464">
        <v>3732.5432681866682</v>
      </c>
      <c r="L461" s="464">
        <v>4632.9027275522294</v>
      </c>
      <c r="M461" s="464">
        <v>5584.9308214712364</v>
      </c>
      <c r="N461" s="464">
        <v>5295.1645759534977</v>
      </c>
      <c r="O461" s="464">
        <v>4992.2899855605283</v>
      </c>
      <c r="P461" s="464">
        <v>5239.6362419846173</v>
      </c>
      <c r="Q461" s="464">
        <v>5148.7729664577264</v>
      </c>
      <c r="R461" s="464">
        <v>4576.3723823254804</v>
      </c>
      <c r="S461" s="464">
        <v>5066.9973873555145</v>
      </c>
      <c r="T461" s="464">
        <v>5824.2265038795458</v>
      </c>
      <c r="U461" s="464">
        <v>5513.2450597563802</v>
      </c>
      <c r="V461" s="464">
        <v>5192.1852221967711</v>
      </c>
      <c r="W461" s="464">
        <v>5707.1016258913614</v>
      </c>
      <c r="X461" s="464">
        <v>8179.2862230644087</v>
      </c>
      <c r="Y461" s="464">
        <v>6434.1206361770046</v>
      </c>
      <c r="Z461" s="464">
        <v>6341.2189830814905</v>
      </c>
      <c r="AA461" s="464">
        <v>8812.6114746495787</v>
      </c>
      <c r="AB461" s="464">
        <v>8176.2560735477527</v>
      </c>
      <c r="AC461" s="464">
        <v>6068.5807537566216</v>
      </c>
      <c r="AD461" s="464">
        <v>7854.0566617230443</v>
      </c>
      <c r="AE461" s="464">
        <v>6794.6319611575309</v>
      </c>
      <c r="AF461" s="464">
        <v>4314.928749218534</v>
      </c>
      <c r="AG461" s="464">
        <v>2339.0570561486738</v>
      </c>
      <c r="AH461" s="464">
        <v>127.61670426943685</v>
      </c>
      <c r="AI461" s="464">
        <v>53.210843750071625</v>
      </c>
      <c r="AJ461" s="464">
        <v>29.097816174642574</v>
      </c>
      <c r="AK461" s="464">
        <v>25.080601549217004</v>
      </c>
      <c r="AL461" s="464">
        <v>0</v>
      </c>
    </row>
    <row r="462" spans="1:38">
      <c r="A462" s="256">
        <v>22.5</v>
      </c>
      <c r="B462" s="464">
        <v>3824.3869321213224</v>
      </c>
      <c r="C462" s="464">
        <v>3633.6372336742002</v>
      </c>
      <c r="D462" s="464">
        <v>3594.2774130127364</v>
      </c>
      <c r="E462" s="464">
        <v>3581.1575682462135</v>
      </c>
      <c r="F462" s="464">
        <v>3499.4119318094895</v>
      </c>
      <c r="G462" s="464">
        <v>3500.4211256580302</v>
      </c>
      <c r="H462" s="464">
        <v>3501.4303197972408</v>
      </c>
      <c r="I462" s="464">
        <v>3593.2681924837666</v>
      </c>
      <c r="J462" s="464">
        <v>3619.5080180360724</v>
      </c>
      <c r="K462" s="464">
        <v>3644.7387987620305</v>
      </c>
      <c r="L462" s="464">
        <v>4337.135714578224</v>
      </c>
      <c r="M462" s="464">
        <v>5471.8494798520169</v>
      </c>
      <c r="N462" s="464">
        <v>5291.1261319757587</v>
      </c>
      <c r="O462" s="464">
        <v>5033.6817874787266</v>
      </c>
      <c r="P462" s="464">
        <v>5314.3472268269652</v>
      </c>
      <c r="Q462" s="464">
        <v>5338.5780425617168</v>
      </c>
      <c r="R462" s="464">
        <v>4571.3250638700774</v>
      </c>
      <c r="S462" s="464">
        <v>4875.1833394870619</v>
      </c>
      <c r="T462" s="464">
        <v>5738.4020067370393</v>
      </c>
      <c r="U462" s="464">
        <v>5605.1241602352584</v>
      </c>
      <c r="V462" s="464">
        <v>5242.665045098579</v>
      </c>
      <c r="W462" s="464">
        <v>5021.5670784255144</v>
      </c>
      <c r="X462" s="464">
        <v>8228.7788236179094</v>
      </c>
      <c r="Y462" s="464">
        <v>6691.6267299035608</v>
      </c>
      <c r="Z462" s="464">
        <v>6249.3284681218547</v>
      </c>
      <c r="AA462" s="464">
        <v>8576.2453540924707</v>
      </c>
      <c r="AB462" s="464">
        <v>8244.9397372711064</v>
      </c>
      <c r="AC462" s="464">
        <v>6418.9735355718449</v>
      </c>
      <c r="AD462" s="464">
        <v>7521.7707960849948</v>
      </c>
      <c r="AE462" s="464">
        <v>6836.0364655958701</v>
      </c>
      <c r="AF462" s="464">
        <v>4264.4587989489064</v>
      </c>
      <c r="AG462" s="464">
        <v>2376.3824947816124</v>
      </c>
      <c r="AH462" s="464">
        <v>150.7534814279953</v>
      </c>
      <c r="AI462" s="464">
        <v>49.191070759971105</v>
      </c>
      <c r="AJ462" s="464">
        <v>31.106636592896205</v>
      </c>
      <c r="AK462" s="464">
        <v>23.072229545451361</v>
      </c>
      <c r="AL462" s="464">
        <v>0</v>
      </c>
    </row>
    <row r="463" spans="1:38">
      <c r="A463" s="256">
        <v>25</v>
      </c>
      <c r="B463" s="464">
        <v>3824.3869321213224</v>
      </c>
      <c r="C463" s="464">
        <v>3679.0529403377723</v>
      </c>
      <c r="D463" s="464">
        <v>3637.6741625184009</v>
      </c>
      <c r="E463" s="464">
        <v>3612.4434308660921</v>
      </c>
      <c r="F463" s="464">
        <v>3543.8167350149947</v>
      </c>
      <c r="G463" s="464">
        <v>3555.927232654084</v>
      </c>
      <c r="H463" s="464">
        <v>3559.9640743637965</v>
      </c>
      <c r="I463" s="464">
        <v>3612.4434308660921</v>
      </c>
      <c r="J463" s="464">
        <v>3605.3788574979831</v>
      </c>
      <c r="K463" s="464">
        <v>3680.0621846506951</v>
      </c>
      <c r="L463" s="464">
        <v>4167.5581732936525</v>
      </c>
      <c r="M463" s="464">
        <v>5457.714475321076</v>
      </c>
      <c r="N463" s="464">
        <v>5442.56986819536</v>
      </c>
      <c r="O463" s="464">
        <v>5196.2235900492014</v>
      </c>
      <c r="P463" s="464">
        <v>5474.878414143368</v>
      </c>
      <c r="Q463" s="464">
        <v>5816.1488499970474</v>
      </c>
      <c r="R463" s="464">
        <v>4884.2691002578549</v>
      </c>
      <c r="S463" s="464">
        <v>4862.0594926903868</v>
      </c>
      <c r="T463" s="464">
        <v>5697.0047653821493</v>
      </c>
      <c r="U463" s="464">
        <v>5754.5571088041206</v>
      </c>
      <c r="V463" s="464">
        <v>5513.2450597563802</v>
      </c>
      <c r="W463" s="464">
        <v>5000.3664078822803</v>
      </c>
      <c r="X463" s="464">
        <v>8303.5233140894452</v>
      </c>
      <c r="Y463" s="464">
        <v>7321.8003127255379</v>
      </c>
      <c r="Z463" s="464">
        <v>6437.1500605755518</v>
      </c>
      <c r="AA463" s="464">
        <v>8417.6614660034484</v>
      </c>
      <c r="AB463" s="464">
        <v>8530.7910715365124</v>
      </c>
      <c r="AC463" s="464">
        <v>7038.0132221121075</v>
      </c>
      <c r="AD463" s="464">
        <v>7504.6014027132933</v>
      </c>
      <c r="AE463" s="464">
        <v>7000.6470805972267</v>
      </c>
      <c r="AF463" s="464">
        <v>4315.9381542623805</v>
      </c>
      <c r="AG463" s="464">
        <v>2449.017451437222</v>
      </c>
      <c r="AH463" s="464">
        <v>198.04354533856682</v>
      </c>
      <c r="AI463" s="464">
        <v>51.200917835379968</v>
      </c>
      <c r="AJ463" s="464">
        <v>31.106636592896205</v>
      </c>
      <c r="AK463" s="464">
        <v>27.089134400918912</v>
      </c>
      <c r="AL463" s="464">
        <v>0</v>
      </c>
    </row>
    <row r="464" spans="1:38">
      <c r="A464" s="256">
        <v>27.5</v>
      </c>
      <c r="B464" s="464">
        <v>3824.3869321213224</v>
      </c>
      <c r="C464" s="464">
        <v>3700.2471288748839</v>
      </c>
      <c r="D464" s="464">
        <v>3654.8311599766735</v>
      </c>
      <c r="E464" s="464">
        <v>3623.5449311767566</v>
      </c>
      <c r="F464" s="464">
        <v>3572.074626910488</v>
      </c>
      <c r="G464" s="464">
        <v>3596.2958549198647</v>
      </c>
      <c r="H464" s="464">
        <v>3599.3235199023597</v>
      </c>
      <c r="I464" s="464">
        <v>3607.3973056218033</v>
      </c>
      <c r="J464" s="464">
        <v>3580.148351404674</v>
      </c>
      <c r="K464" s="464">
        <v>3682.0806741059782</v>
      </c>
      <c r="L464" s="464">
        <v>3971.7450850964365</v>
      </c>
      <c r="M464" s="464">
        <v>5269.9243516662336</v>
      </c>
      <c r="N464" s="464">
        <v>5525.3608980841627</v>
      </c>
      <c r="O464" s="464">
        <v>5306.270312750592</v>
      </c>
      <c r="P464" s="464">
        <v>5453.6759093110832</v>
      </c>
      <c r="Q464" s="464">
        <v>6102.912312917676</v>
      </c>
      <c r="R464" s="464">
        <v>5409.251880874278</v>
      </c>
      <c r="S464" s="464">
        <v>4917.583700636711</v>
      </c>
      <c r="T464" s="464">
        <v>5379.9726066746171</v>
      </c>
      <c r="U464" s="464">
        <v>5791.9159556555478</v>
      </c>
      <c r="V464" s="464">
        <v>5772.7316527805388</v>
      </c>
      <c r="W464" s="464">
        <v>5206.3195233922515</v>
      </c>
      <c r="X464" s="464">
        <v>7798.5063587598852</v>
      </c>
      <c r="Y464" s="464">
        <v>7980.3088056893621</v>
      </c>
      <c r="Z464" s="464">
        <v>6629.0164794716775</v>
      </c>
      <c r="AA464" s="464">
        <v>7969.1985364866232</v>
      </c>
      <c r="AB464" s="464">
        <v>8535.8415354514236</v>
      </c>
      <c r="AC464" s="464">
        <v>7398.5560226847447</v>
      </c>
      <c r="AD464" s="464">
        <v>7026.9043484799686</v>
      </c>
      <c r="AE464" s="464">
        <v>7043.0627159190735</v>
      </c>
      <c r="AF464" s="464">
        <v>4284.6467078437627</v>
      </c>
      <c r="AG464" s="464">
        <v>2425.8143810245342</v>
      </c>
      <c r="AH464" s="464">
        <v>241.3189644239616</v>
      </c>
      <c r="AI464" s="464">
        <v>51.200917835379968</v>
      </c>
      <c r="AJ464" s="464">
        <v>31.106636592896205</v>
      </c>
      <c r="AK464" s="464">
        <v>25.080601549217004</v>
      </c>
      <c r="AL464" s="464">
        <v>0</v>
      </c>
    </row>
    <row r="465" spans="1:38">
      <c r="A465" s="256">
        <v>30</v>
      </c>
      <c r="B465" s="464">
        <v>3824.3869321213224</v>
      </c>
      <c r="C465" s="464">
        <v>3645.7480336284634</v>
      </c>
      <c r="D465" s="464">
        <v>3594.2774130127364</v>
      </c>
      <c r="E465" s="464">
        <v>3557.9456529369854</v>
      </c>
      <c r="F465" s="464">
        <v>3516.5682667086048</v>
      </c>
      <c r="G465" s="464">
        <v>3559.9640743637965</v>
      </c>
      <c r="H465" s="464">
        <v>3558.9548635074461</v>
      </c>
      <c r="I465" s="464">
        <v>3524.641865031288</v>
      </c>
      <c r="J465" s="464">
        <v>3494.3659669297072</v>
      </c>
      <c r="K465" s="464">
        <v>3600.3327421286867</v>
      </c>
      <c r="L465" s="464">
        <v>3765.8489542199927</v>
      </c>
      <c r="M465" s="464">
        <v>4881.2405114566436</v>
      </c>
      <c r="N465" s="464">
        <v>5462.762687031598</v>
      </c>
      <c r="O465" s="464">
        <v>5285.0684717834702</v>
      </c>
      <c r="P465" s="464">
        <v>5338.5780425617168</v>
      </c>
      <c r="Q465" s="464">
        <v>6075.6490001114753</v>
      </c>
      <c r="R465" s="464">
        <v>5986.7916465987591</v>
      </c>
      <c r="S465" s="464">
        <v>5324.4433866655372</v>
      </c>
      <c r="T465" s="464">
        <v>5307.2799263388624</v>
      </c>
      <c r="U465" s="464">
        <v>5935.295373066152</v>
      </c>
      <c r="V465" s="464">
        <v>5979.7235043376886</v>
      </c>
      <c r="W465" s="464">
        <v>5727.2954004142321</v>
      </c>
      <c r="X465" s="464">
        <v>6846.1351632772894</v>
      </c>
      <c r="Y465" s="464">
        <v>8401.500217302093</v>
      </c>
      <c r="Z465" s="464">
        <v>6917.8363434637895</v>
      </c>
      <c r="AA465" s="464">
        <v>7309.6810633661898</v>
      </c>
      <c r="AB465" s="464">
        <v>8165.1455349212947</v>
      </c>
      <c r="AC465" s="464">
        <v>7267.263848904161</v>
      </c>
      <c r="AD465" s="464">
        <v>6329.1014759746904</v>
      </c>
      <c r="AE465" s="464">
        <v>6884.5103500016339</v>
      </c>
      <c r="AF465" s="464">
        <v>4172.6050257662846</v>
      </c>
      <c r="AG465" s="464">
        <v>2400.5939038614811</v>
      </c>
      <c r="AH465" s="464">
        <v>297.68914776956171</v>
      </c>
      <c r="AI465" s="464">
        <v>49.191070759971105</v>
      </c>
      <c r="AJ465" s="464">
        <v>33.11558670666593</v>
      </c>
      <c r="AK465" s="464">
        <v>25.080601549217004</v>
      </c>
      <c r="AL465" s="464">
        <v>0</v>
      </c>
    </row>
    <row r="466" spans="1:38">
      <c r="A466" s="256">
        <v>32.5</v>
      </c>
      <c r="B466" s="464">
        <v>3824.3869321213224</v>
      </c>
      <c r="C466" s="464">
        <v>3692.1731379515668</v>
      </c>
      <c r="D466" s="464">
        <v>3639.6926286191406</v>
      </c>
      <c r="E466" s="464">
        <v>3585.1944384528538</v>
      </c>
      <c r="F466" s="464">
        <v>3566.019345501199</v>
      </c>
      <c r="G466" s="464">
        <v>3610.4249799228146</v>
      </c>
      <c r="H466" s="464">
        <v>3615.4711093933429</v>
      </c>
      <c r="I466" s="464">
        <v>3544.8259415743978</v>
      </c>
      <c r="J466" s="464">
        <v>3510.5130801163309</v>
      </c>
      <c r="K466" s="464">
        <v>3611.4342052535821</v>
      </c>
      <c r="L466" s="464">
        <v>3723.4599506839704</v>
      </c>
      <c r="M466" s="464">
        <v>4606.6564096290031</v>
      </c>
      <c r="N466" s="464">
        <v>5474.878414143368</v>
      </c>
      <c r="O466" s="464">
        <v>5367.8570914508327</v>
      </c>
      <c r="P466" s="464">
        <v>5388.0496319701306</v>
      </c>
      <c r="Q466" s="464">
        <v>6106.9513325833304</v>
      </c>
      <c r="R466" s="464">
        <v>6615.8885984703493</v>
      </c>
      <c r="S466" s="464">
        <v>6192.7811285756597</v>
      </c>
      <c r="T466" s="464">
        <v>5777.7801473707541</v>
      </c>
      <c r="U466" s="464">
        <v>6174.6053073292023</v>
      </c>
      <c r="V466" s="464">
        <v>6212.9765480135602</v>
      </c>
      <c r="W466" s="464">
        <v>6143.3026294532474</v>
      </c>
      <c r="X466" s="464">
        <v>6182.683443516019</v>
      </c>
      <c r="Y466" s="464">
        <v>8611.5988514237888</v>
      </c>
      <c r="Z466" s="464">
        <v>7349.0686970054585</v>
      </c>
      <c r="AA466" s="464">
        <v>6964.2910260285225</v>
      </c>
      <c r="AB466" s="464">
        <v>7758.106386550392</v>
      </c>
      <c r="AC466" s="464">
        <v>6768.3755766515487</v>
      </c>
      <c r="AD466" s="464">
        <v>5742.4407779992334</v>
      </c>
      <c r="AE466" s="464">
        <v>6636.0853492333517</v>
      </c>
      <c r="AF466" s="464">
        <v>4049.4635844028262</v>
      </c>
      <c r="AG466" s="464">
        <v>2349.1449542526016</v>
      </c>
      <c r="AH466" s="464">
        <v>324.871583172518</v>
      </c>
      <c r="AI466" s="464">
        <v>47.181305740243346</v>
      </c>
      <c r="AJ466" s="464">
        <v>31.106636592896205</v>
      </c>
      <c r="AK466" s="464">
        <v>25.080601549217004</v>
      </c>
      <c r="AL466" s="464">
        <v>0</v>
      </c>
    </row>
    <row r="467" spans="1:38">
      <c r="A467" s="256">
        <v>35</v>
      </c>
      <c r="B467" s="464">
        <v>3824.3869321213224</v>
      </c>
      <c r="C467" s="464">
        <v>3698.2286294925589</v>
      </c>
      <c r="D467" s="464">
        <v>3637.6741625184009</v>
      </c>
      <c r="E467" s="464">
        <v>3585.1944384528538</v>
      </c>
      <c r="F467" s="464">
        <v>3574.0930563265529</v>
      </c>
      <c r="G467" s="464">
        <v>3620.5172458997545</v>
      </c>
      <c r="H467" s="464">
        <v>3637.6741625184009</v>
      </c>
      <c r="I467" s="464">
        <v>3538.7707065263166</v>
      </c>
      <c r="J467" s="464">
        <v>3512.5314744886432</v>
      </c>
      <c r="K467" s="464">
        <v>3592.2589722379721</v>
      </c>
      <c r="L467" s="464">
        <v>3672.9974802710899</v>
      </c>
      <c r="M467" s="464">
        <v>4233.1677290059943</v>
      </c>
      <c r="N467" s="464">
        <v>5325.4530037018685</v>
      </c>
      <c r="O467" s="464">
        <v>5393.0977789234066</v>
      </c>
      <c r="P467" s="464">
        <v>5399.1555614980762</v>
      </c>
      <c r="Q467" s="464">
        <v>6134.2147850405681</v>
      </c>
      <c r="R467" s="464">
        <v>6949.1427258603298</v>
      </c>
      <c r="S467" s="464">
        <v>6807.7601914454572</v>
      </c>
      <c r="T467" s="464">
        <v>6371.5128519565178</v>
      </c>
      <c r="U467" s="464">
        <v>6372.5226500676199</v>
      </c>
      <c r="V467" s="464">
        <v>6270.533852485627</v>
      </c>
      <c r="W467" s="464">
        <v>6376.5618441102879</v>
      </c>
      <c r="X467" s="464">
        <v>6041.317594942293</v>
      </c>
      <c r="Y467" s="464">
        <v>8259.0805626789497</v>
      </c>
      <c r="Z467" s="464">
        <v>7807.5963813598573</v>
      </c>
      <c r="AA467" s="464">
        <v>6853.204260510186</v>
      </c>
      <c r="AB467" s="464">
        <v>7100.6272003082358</v>
      </c>
      <c r="AC467" s="464">
        <v>6205.908143739628</v>
      </c>
      <c r="AD467" s="464">
        <v>4992.2899855605283</v>
      </c>
      <c r="AE467" s="464">
        <v>6221.0547341631382</v>
      </c>
      <c r="AF467" s="464">
        <v>3969.7264428924846</v>
      </c>
      <c r="AG467" s="464">
        <v>2314.8462783888795</v>
      </c>
      <c r="AH467" s="464">
        <v>397.3687340159081</v>
      </c>
      <c r="AI467" s="464">
        <v>47.181305740243346</v>
      </c>
      <c r="AJ467" s="464">
        <v>31.106636592896205</v>
      </c>
      <c r="AK467" s="464">
        <v>23.072229545451361</v>
      </c>
      <c r="AL467" s="464">
        <v>0</v>
      </c>
    </row>
    <row r="468" spans="1:38">
      <c r="A468" s="256">
        <v>37.5</v>
      </c>
      <c r="B468" s="464">
        <v>3824.3869321213224</v>
      </c>
      <c r="C468" s="464">
        <v>3681.0714292401249</v>
      </c>
      <c r="D468" s="464">
        <v>3622.5357024701702</v>
      </c>
      <c r="E468" s="464">
        <v>3569.0469849229462</v>
      </c>
      <c r="F468" s="464">
        <v>3561.9824969338665</v>
      </c>
      <c r="G468" s="464">
        <v>3614.4618829360575</v>
      </c>
      <c r="H468" s="464">
        <v>3651.8034486854785</v>
      </c>
      <c r="I468" s="464">
        <v>3536.7522971429303</v>
      </c>
      <c r="J468" s="464">
        <v>3520.6050635579218</v>
      </c>
      <c r="K468" s="464">
        <v>3569.0469849229462</v>
      </c>
      <c r="L468" s="464">
        <v>3668.960512433016</v>
      </c>
      <c r="M468" s="464">
        <v>3959.6332472652089</v>
      </c>
      <c r="N468" s="464">
        <v>5037.7200303060945</v>
      </c>
      <c r="O468" s="464">
        <v>5424.3963952262038</v>
      </c>
      <c r="P468" s="464">
        <v>5525.3608980841627</v>
      </c>
      <c r="Q468" s="464">
        <v>6070.6002518763489</v>
      </c>
      <c r="R468" s="464">
        <v>7042.0528168682595</v>
      </c>
      <c r="S468" s="464">
        <v>7253.1248323081327</v>
      </c>
      <c r="T468" s="464">
        <v>6708.7941591002163</v>
      </c>
      <c r="U468" s="464">
        <v>6754.2375655774485</v>
      </c>
      <c r="V468" s="464">
        <v>6803.7207332762155</v>
      </c>
      <c r="W468" s="464">
        <v>6833.0068591966547</v>
      </c>
      <c r="X468" s="464">
        <v>6584.5837565814609</v>
      </c>
      <c r="Y468" s="464">
        <v>7399.5659715574593</v>
      </c>
      <c r="Z468" s="464">
        <v>7874.2568693536759</v>
      </c>
      <c r="AA468" s="464">
        <v>6446.2383423141164</v>
      </c>
      <c r="AB468" s="464">
        <v>5937.3148263897501</v>
      </c>
      <c r="AC468" s="464">
        <v>5563.7278942750381</v>
      </c>
      <c r="AD468" s="464">
        <v>4477.4459620360176</v>
      </c>
      <c r="AE468" s="464">
        <v>5753.5474135962277</v>
      </c>
      <c r="AF468" s="464">
        <v>3769.8860271206495</v>
      </c>
      <c r="AG468" s="464">
        <v>2185.7264689469625</v>
      </c>
      <c r="AH468" s="464">
        <v>411.46702004179934</v>
      </c>
      <c r="AI468" s="464">
        <v>43.162036139125405</v>
      </c>
      <c r="AJ468" s="464">
        <v>33.11558670666593</v>
      </c>
      <c r="AK468" s="464">
        <v>23.072229545451361</v>
      </c>
      <c r="AL468" s="464">
        <v>0</v>
      </c>
    </row>
    <row r="469" spans="1:38">
      <c r="A469" s="256">
        <v>40</v>
      </c>
      <c r="B469" s="464">
        <v>3824.3869321213224</v>
      </c>
      <c r="C469" s="464">
        <v>3702.2656293572104</v>
      </c>
      <c r="D469" s="464">
        <v>3635.6556975365502</v>
      </c>
      <c r="E469" s="464">
        <v>3579.1391348473385</v>
      </c>
      <c r="F469" s="464">
        <v>3560.9732855059683</v>
      </c>
      <c r="G469" s="464">
        <v>3626.5726189810316</v>
      </c>
      <c r="H469" s="464">
        <v>3677.0344525417445</v>
      </c>
      <c r="I469" s="464">
        <v>3574.0930563265529</v>
      </c>
      <c r="J469" s="464">
        <v>3543.8167350149947</v>
      </c>
      <c r="K469" s="464">
        <v>3581.1575682462135</v>
      </c>
      <c r="L469" s="464">
        <v>3681.0714292401249</v>
      </c>
      <c r="M469" s="464">
        <v>3807.2291555950037</v>
      </c>
      <c r="N469" s="464">
        <v>4651.0733424123291</v>
      </c>
      <c r="O469" s="464">
        <v>5448.6277060002521</v>
      </c>
      <c r="P469" s="464">
        <v>5607.1434981132261</v>
      </c>
      <c r="Q469" s="464">
        <v>5947.4121032959647</v>
      </c>
      <c r="R469" s="464">
        <v>6979.439359113584</v>
      </c>
      <c r="S469" s="464">
        <v>7617.7181243352443</v>
      </c>
      <c r="T469" s="464">
        <v>6992.5679410248831</v>
      </c>
      <c r="U469" s="464">
        <v>6907.7375405938164</v>
      </c>
      <c r="V469" s="464">
        <v>7341.9991061750916</v>
      </c>
      <c r="W469" s="464">
        <v>7228.8865822332955</v>
      </c>
      <c r="X469" s="464">
        <v>7109.7163721370725</v>
      </c>
      <c r="Y469" s="464">
        <v>6386.6598403961489</v>
      </c>
      <c r="Z469" s="464">
        <v>7245.0454066122957</v>
      </c>
      <c r="AA469" s="464">
        <v>6025.1617069412605</v>
      </c>
      <c r="AB469" s="464">
        <v>4895.3739419042222</v>
      </c>
      <c r="AC469" s="464">
        <v>4890.326283487303</v>
      </c>
      <c r="AD469" s="464">
        <v>4239.2240471433706</v>
      </c>
      <c r="AE469" s="464">
        <v>5048.825214748018</v>
      </c>
      <c r="AF469" s="464">
        <v>3519.5958639118817</v>
      </c>
      <c r="AG469" s="464">
        <v>1974.9146317621396</v>
      </c>
      <c r="AH469" s="464">
        <v>361.11833806008326</v>
      </c>
      <c r="AI469" s="464">
        <v>45.171626266426578</v>
      </c>
      <c r="AJ469" s="464">
        <v>33.11558670666593</v>
      </c>
      <c r="AK469" s="464">
        <v>25.080601549217004</v>
      </c>
      <c r="AL469" s="464">
        <v>0</v>
      </c>
    </row>
    <row r="470" spans="1:38">
      <c r="A470" s="256">
        <v>42.5</v>
      </c>
      <c r="B470" s="464">
        <v>3824.3869321213224</v>
      </c>
      <c r="C470" s="464">
        <v>3751.7192331456886</v>
      </c>
      <c r="D470" s="464">
        <v>3679.0529403377723</v>
      </c>
      <c r="E470" s="464">
        <v>3622.5357024701702</v>
      </c>
      <c r="F470" s="464">
        <v>3601.3419646376324</v>
      </c>
      <c r="G470" s="464">
        <v>3668.960512433016</v>
      </c>
      <c r="H470" s="464">
        <v>3727.4969779554799</v>
      </c>
      <c r="I470" s="464">
        <v>3642.7203298667955</v>
      </c>
      <c r="J470" s="464">
        <v>3600.3327421286867</v>
      </c>
      <c r="K470" s="464">
        <v>3647.7665041985438</v>
      </c>
      <c r="L470" s="464">
        <v>3718.4136727441432</v>
      </c>
      <c r="M470" s="464">
        <v>3791.0807305988019</v>
      </c>
      <c r="N470" s="464">
        <v>4294.7406979534107</v>
      </c>
      <c r="O470" s="464">
        <v>5288.0973010130811</v>
      </c>
      <c r="P470" s="464">
        <v>5656.6175024313588</v>
      </c>
      <c r="Q470" s="464">
        <v>5884.8092636716774</v>
      </c>
      <c r="R470" s="464">
        <v>6766.3558589761014</v>
      </c>
      <c r="S470" s="464">
        <v>7690.4369045003759</v>
      </c>
      <c r="T470" s="464">
        <v>7369.2675653632368</v>
      </c>
      <c r="U470" s="464">
        <v>6957.221815182701</v>
      </c>
      <c r="V470" s="464">
        <v>7053.1617143802077</v>
      </c>
      <c r="W470" s="464">
        <v>7156.1723202341036</v>
      </c>
      <c r="X470" s="464">
        <v>7722.7565832352684</v>
      </c>
      <c r="Y470" s="464">
        <v>6647.1935883397173</v>
      </c>
      <c r="Z470" s="464">
        <v>6771.4051542935886</v>
      </c>
      <c r="AA470" s="464">
        <v>5537.4767629527105</v>
      </c>
      <c r="AB470" s="464">
        <v>4213.9894454022169</v>
      </c>
      <c r="AC470" s="464">
        <v>4154.436385457253</v>
      </c>
      <c r="AD470" s="464">
        <v>3892.0095027788852</v>
      </c>
      <c r="AE470" s="464">
        <v>4228.1208038365403</v>
      </c>
      <c r="AF470" s="464">
        <v>3294.5517210316275</v>
      </c>
      <c r="AG470" s="464">
        <v>1689.497664150761</v>
      </c>
      <c r="AH470" s="464">
        <v>263.46297565607262</v>
      </c>
      <c r="AI470" s="464">
        <v>42.157275863478645</v>
      </c>
      <c r="AJ470" s="464">
        <v>33.11558670666593</v>
      </c>
      <c r="AK470" s="464">
        <v>25.080601549217004</v>
      </c>
      <c r="AL470" s="464">
        <v>0</v>
      </c>
    </row>
    <row r="471" spans="1:38">
      <c r="A471" s="256">
        <v>45</v>
      </c>
      <c r="B471" s="464">
        <v>3824.3869321213224</v>
      </c>
      <c r="C471" s="464">
        <v>3716.3951634833093</v>
      </c>
      <c r="D471" s="464">
        <v>3641.7110958381404</v>
      </c>
      <c r="E471" s="464">
        <v>3583.1760027816035</v>
      </c>
      <c r="F471" s="464">
        <v>3552.8996043759612</v>
      </c>
      <c r="G471" s="464">
        <v>3622.5357024701702</v>
      </c>
      <c r="H471" s="464">
        <v>3685.1084103613739</v>
      </c>
      <c r="I471" s="464">
        <v>3629.6003093104964</v>
      </c>
      <c r="J471" s="464">
        <v>3585.1944384528538</v>
      </c>
      <c r="K471" s="464">
        <v>3637.6741625184009</v>
      </c>
      <c r="L471" s="464">
        <v>3681.0714292401249</v>
      </c>
      <c r="M471" s="464">
        <v>3775.9416445681031</v>
      </c>
      <c r="N471" s="464">
        <v>3990.9222370801904</v>
      </c>
      <c r="O471" s="464">
        <v>5008.44284323579</v>
      </c>
      <c r="P471" s="464">
        <v>5611.1821760484499</v>
      </c>
      <c r="Q471" s="464">
        <v>5820.1876755383619</v>
      </c>
      <c r="R471" s="464">
        <v>6417.9637301334997</v>
      </c>
      <c r="S471" s="464">
        <v>7518.7409002895192</v>
      </c>
      <c r="T471" s="464">
        <v>7543.9900691424318</v>
      </c>
      <c r="U471" s="464">
        <v>6951.1624973116432</v>
      </c>
      <c r="V471" s="464">
        <v>6974.3899110988677</v>
      </c>
      <c r="W471" s="464">
        <v>6859.2634925079738</v>
      </c>
      <c r="X471" s="464">
        <v>7615.6981680882545</v>
      </c>
      <c r="Y471" s="464">
        <v>7088.5083226191955</v>
      </c>
      <c r="Z471" s="464">
        <v>6384.6402398621567</v>
      </c>
      <c r="AA471" s="464">
        <v>5065.9878205004325</v>
      </c>
      <c r="AB471" s="464">
        <v>3748.6914426823082</v>
      </c>
      <c r="AC471" s="464">
        <v>3338.9538656128216</v>
      </c>
      <c r="AD471" s="464">
        <v>3530.697075899885</v>
      </c>
      <c r="AE471" s="464">
        <v>3502.4395142270323</v>
      </c>
      <c r="AF471" s="464">
        <v>3159.3307252398422</v>
      </c>
      <c r="AG471" s="464">
        <v>1364.8069786629198</v>
      </c>
      <c r="AH471" s="464">
        <v>190.99955462404839</v>
      </c>
      <c r="AI471" s="464">
        <v>46.176455080303917</v>
      </c>
      <c r="AJ471" s="464">
        <v>35.124658653290489</v>
      </c>
      <c r="AK471" s="464">
        <v>27.089134400918912</v>
      </c>
      <c r="AL471" s="464">
        <v>0</v>
      </c>
    </row>
    <row r="472" spans="1:38">
      <c r="A472" s="256">
        <v>47.5</v>
      </c>
      <c r="B472" s="464">
        <v>3824.3869321213224</v>
      </c>
      <c r="C472" s="464">
        <v>3734.5617861880355</v>
      </c>
      <c r="D472" s="464">
        <v>3651.8034486854785</v>
      </c>
      <c r="E472" s="464">
        <v>3595.2866338247959</v>
      </c>
      <c r="F472" s="464">
        <v>3571.0654126296881</v>
      </c>
      <c r="G472" s="464">
        <v>3630.6095399811061</v>
      </c>
      <c r="H472" s="464">
        <v>3697.2193802140805</v>
      </c>
      <c r="I472" s="464">
        <v>3670.9789957976764</v>
      </c>
      <c r="J472" s="464">
        <v>3643.729564174781</v>
      </c>
      <c r="K472" s="464">
        <v>3681.0714292401249</v>
      </c>
      <c r="L472" s="464">
        <v>3724.4692070921024</v>
      </c>
      <c r="M472" s="464">
        <v>3815.3033937708901</v>
      </c>
      <c r="N472" s="464">
        <v>3892.0095027788852</v>
      </c>
      <c r="O472" s="464">
        <v>4470.3798721460062</v>
      </c>
      <c r="P472" s="464">
        <v>5392.0881491549635</v>
      </c>
      <c r="Q472" s="464">
        <v>5767.6831626010498</v>
      </c>
      <c r="R472" s="464">
        <v>6137.2440650179806</v>
      </c>
      <c r="S472" s="464">
        <v>7234.946137151157</v>
      </c>
      <c r="T472" s="464">
        <v>7527.8305913332479</v>
      </c>
      <c r="U472" s="464">
        <v>7019.8350743925312</v>
      </c>
      <c r="V472" s="464">
        <v>6957.221815182701</v>
      </c>
      <c r="W472" s="464">
        <v>6242.2600226291624</v>
      </c>
      <c r="X472" s="464">
        <v>6714.8532622417715</v>
      </c>
      <c r="Y472" s="464">
        <v>6817.8588473412356</v>
      </c>
      <c r="Z472" s="464">
        <v>5640.4626777956291</v>
      </c>
      <c r="AA472" s="464">
        <v>4982.1944760163169</v>
      </c>
      <c r="AB472" s="464">
        <v>3629.6003093104964</v>
      </c>
      <c r="AC472" s="464">
        <v>2992.8352320612635</v>
      </c>
      <c r="AD472" s="464">
        <v>3293.5425882996415</v>
      </c>
      <c r="AE472" s="464">
        <v>3000.9075314208349</v>
      </c>
      <c r="AF472" s="464">
        <v>2938.3477832680401</v>
      </c>
      <c r="AG472" s="464">
        <v>1059.3458158095118</v>
      </c>
      <c r="AH472" s="464">
        <v>140.69354214646376</v>
      </c>
      <c r="AI472" s="464">
        <v>42.157275863478645</v>
      </c>
      <c r="AJ472" s="464">
        <v>33.11558670666593</v>
      </c>
      <c r="AK472" s="464">
        <v>27.089134400918912</v>
      </c>
      <c r="AL472" s="464">
        <v>0</v>
      </c>
    </row>
    <row r="473" spans="1:38">
      <c r="A473" s="256">
        <v>50</v>
      </c>
      <c r="B473" s="464">
        <v>3824.3869321213224</v>
      </c>
      <c r="C473" s="464">
        <v>3747.6821797373254</v>
      </c>
      <c r="D473" s="464">
        <v>3667.9512711666548</v>
      </c>
      <c r="E473" s="464">
        <v>3593.2681924837666</v>
      </c>
      <c r="F473" s="464">
        <v>3558.9548635074461</v>
      </c>
      <c r="G473" s="464">
        <v>3608.4065301068449</v>
      </c>
      <c r="H473" s="464">
        <v>3674.0067229233887</v>
      </c>
      <c r="I473" s="464">
        <v>3672.9974802710899</v>
      </c>
      <c r="J473" s="464">
        <v>3667.9512711666548</v>
      </c>
      <c r="K473" s="464">
        <v>3683.0899192481888</v>
      </c>
      <c r="L473" s="464">
        <v>3753.7377614775692</v>
      </c>
      <c r="M473" s="464">
        <v>3806.2198770250698</v>
      </c>
      <c r="N473" s="464">
        <v>3875.8607217355507</v>
      </c>
      <c r="O473" s="464">
        <v>4116.0806281226387</v>
      </c>
      <c r="P473" s="464">
        <v>4957.9653365689674</v>
      </c>
      <c r="Q473" s="464">
        <v>5646.5207316244023</v>
      </c>
      <c r="R473" s="464">
        <v>6063.5320113950511</v>
      </c>
      <c r="S473" s="464">
        <v>6853.204260510186</v>
      </c>
      <c r="T473" s="464">
        <v>7112.7460986603501</v>
      </c>
      <c r="U473" s="464">
        <v>7014.785597255338</v>
      </c>
      <c r="V473" s="464">
        <v>6889.5597326103853</v>
      </c>
      <c r="W473" s="464">
        <v>6001.9376937888819</v>
      </c>
      <c r="X473" s="464">
        <v>5941.3537350953011</v>
      </c>
      <c r="Y473" s="464">
        <v>6052.4247929870489</v>
      </c>
      <c r="Z473" s="464">
        <v>5213.3866883717783</v>
      </c>
      <c r="AA473" s="464">
        <v>4569.3061380464214</v>
      </c>
      <c r="AB473" s="464">
        <v>3477.2097408500204</v>
      </c>
      <c r="AC473" s="464">
        <v>3119.9764362898773</v>
      </c>
      <c r="AD473" s="464">
        <v>3047.3236719326865</v>
      </c>
      <c r="AE473" s="464">
        <v>2613.4627792455449</v>
      </c>
      <c r="AF473" s="464">
        <v>2561.0005380762923</v>
      </c>
      <c r="AG473" s="464">
        <v>860.79172000305243</v>
      </c>
      <c r="AH473" s="464">
        <v>103.4784850535453</v>
      </c>
      <c r="AI473" s="464">
        <v>44.166819783667599</v>
      </c>
      <c r="AJ473" s="464">
        <v>35.124658653290489</v>
      </c>
      <c r="AK473" s="464">
        <v>25.080601549217004</v>
      </c>
      <c r="AL473" s="464">
        <v>0</v>
      </c>
    </row>
    <row r="474" spans="1:38">
      <c r="A474" s="256">
        <v>52.5</v>
      </c>
      <c r="B474" s="464">
        <v>3824.3869321213224</v>
      </c>
      <c r="C474" s="464">
        <v>3747.6821797373254</v>
      </c>
      <c r="D474" s="464">
        <v>3677.0344525417445</v>
      </c>
      <c r="E474" s="464">
        <v>3597.3050762978692</v>
      </c>
      <c r="F474" s="464">
        <v>3562.9917086474275</v>
      </c>
      <c r="G474" s="464">
        <v>3595.2866338247959</v>
      </c>
      <c r="H474" s="464">
        <v>3663.9143088761448</v>
      </c>
      <c r="I474" s="464">
        <v>3686.1176563321983</v>
      </c>
      <c r="J474" s="464">
        <v>3697.2193802140805</v>
      </c>
      <c r="K474" s="464">
        <v>3722.4506945491366</v>
      </c>
      <c r="L474" s="464">
        <v>3797.1363819353046</v>
      </c>
      <c r="M474" s="464">
        <v>3839.526210576616</v>
      </c>
      <c r="N474" s="464">
        <v>3910.1769614510358</v>
      </c>
      <c r="O474" s="464">
        <v>4005.0528290529305</v>
      </c>
      <c r="P474" s="464">
        <v>4490.5687299456558</v>
      </c>
      <c r="Q474" s="464">
        <v>5329.491473759017</v>
      </c>
      <c r="R474" s="464">
        <v>5954.4802073218007</v>
      </c>
      <c r="S474" s="464">
        <v>6559.3380246168681</v>
      </c>
      <c r="T474" s="464">
        <v>6755.2474225315909</v>
      </c>
      <c r="U474" s="464">
        <v>6738.0798748402394</v>
      </c>
      <c r="V474" s="464">
        <v>6756.2572796365721</v>
      </c>
      <c r="W474" s="464">
        <v>5951.4510188552586</v>
      </c>
      <c r="X474" s="464">
        <v>5276.9916023181841</v>
      </c>
      <c r="Y474" s="464">
        <v>5224.4922526710543</v>
      </c>
      <c r="Z474" s="464">
        <v>4818.6500982383513</v>
      </c>
      <c r="AA474" s="464">
        <v>3929.3538148582097</v>
      </c>
      <c r="AB474" s="464">
        <v>3203.7310234935962</v>
      </c>
      <c r="AC474" s="464">
        <v>3176.4853125092473</v>
      </c>
      <c r="AD474" s="464">
        <v>2873.7713748141391</v>
      </c>
      <c r="AE474" s="464">
        <v>2394.5410286252559</v>
      </c>
      <c r="AF474" s="464">
        <v>2240.1979844941325</v>
      </c>
      <c r="AG474" s="464">
        <v>796.29623070059233</v>
      </c>
      <c r="AH474" s="464">
        <v>86.383928307687412</v>
      </c>
      <c r="AI474" s="464">
        <v>42.157275863478645</v>
      </c>
      <c r="AJ474" s="464">
        <v>33.11558670666593</v>
      </c>
      <c r="AK474" s="464">
        <v>27.089134400918912</v>
      </c>
      <c r="AL474" s="464">
        <v>0</v>
      </c>
    </row>
    <row r="475" spans="1:38">
      <c r="A475" s="256">
        <v>55</v>
      </c>
      <c r="B475" s="464">
        <v>3824.3869321213224</v>
      </c>
      <c r="C475" s="464">
        <v>3765.8489542199927</v>
      </c>
      <c r="D475" s="464">
        <v>3697.2193802140805</v>
      </c>
      <c r="E475" s="464">
        <v>3601.3419646376324</v>
      </c>
      <c r="F475" s="464">
        <v>3552.8996043759612</v>
      </c>
      <c r="G475" s="464">
        <v>3574.0930563265529</v>
      </c>
      <c r="H475" s="464">
        <v>3636.6649298875795</v>
      </c>
      <c r="I475" s="464">
        <v>3664.923549032389</v>
      </c>
      <c r="J475" s="464">
        <v>3686.1176563321983</v>
      </c>
      <c r="K475" s="464">
        <v>3738.5988254599183</v>
      </c>
      <c r="L475" s="464">
        <v>3786.0343618660531</v>
      </c>
      <c r="M475" s="464">
        <v>3855.6748399875901</v>
      </c>
      <c r="N475" s="464">
        <v>3908.1583507605164</v>
      </c>
      <c r="O475" s="464">
        <v>3979.8196641565773</v>
      </c>
      <c r="P475" s="464">
        <v>4173.6143969928216</v>
      </c>
      <c r="Q475" s="464">
        <v>4839.8499864736677</v>
      </c>
      <c r="R475" s="464">
        <v>5577.8631701223358</v>
      </c>
      <c r="S475" s="464">
        <v>6354.3463085501007</v>
      </c>
      <c r="T475" s="464">
        <v>6404.8362738880587</v>
      </c>
      <c r="U475" s="464">
        <v>6253.3675834185169</v>
      </c>
      <c r="V475" s="464">
        <v>6441.1892953223496</v>
      </c>
      <c r="W475" s="464">
        <v>5824.2265038795458</v>
      </c>
      <c r="X475" s="464">
        <v>4862.0594926903868</v>
      </c>
      <c r="Y475" s="464">
        <v>4394.6724699988972</v>
      </c>
      <c r="Z475" s="464">
        <v>4116.0806281226387</v>
      </c>
      <c r="AA475" s="464">
        <v>3462.0719645204972</v>
      </c>
      <c r="AB475" s="464">
        <v>2882.8523453988878</v>
      </c>
      <c r="AC475" s="464">
        <v>3124.0127509005588</v>
      </c>
      <c r="AD475" s="464">
        <v>2676.0152863232888</v>
      </c>
      <c r="AE475" s="464">
        <v>2146.3867714572339</v>
      </c>
      <c r="AF475" s="464">
        <v>1854.8929146325258</v>
      </c>
      <c r="AG475" s="464">
        <v>759.01213117901898</v>
      </c>
      <c r="AH475" s="464">
        <v>74.319187225450264</v>
      </c>
      <c r="AI475" s="464">
        <v>42.157275863478645</v>
      </c>
      <c r="AJ475" s="464">
        <v>33.11558670666593</v>
      </c>
      <c r="AK475" s="464">
        <v>25.080601549217004</v>
      </c>
      <c r="AL475" s="464">
        <v>0</v>
      </c>
    </row>
    <row r="476" spans="1:38">
      <c r="A476" s="256">
        <v>57.5</v>
      </c>
      <c r="B476" s="464">
        <v>3824.3869321213224</v>
      </c>
      <c r="C476" s="464">
        <v>3732.5432681866682</v>
      </c>
      <c r="D476" s="464">
        <v>3676.025209058791</v>
      </c>
      <c r="E476" s="464">
        <v>3589.2313132004015</v>
      </c>
      <c r="F476" s="464">
        <v>3522.6234637169282</v>
      </c>
      <c r="G476" s="464">
        <v>3536.7522971429303</v>
      </c>
      <c r="H476" s="464">
        <v>3586.2036567142272</v>
      </c>
      <c r="I476" s="464">
        <v>3625.5633894322618</v>
      </c>
      <c r="J476" s="464">
        <v>3663.9143088761448</v>
      </c>
      <c r="K476" s="464">
        <v>3732.5432681866682</v>
      </c>
      <c r="L476" s="464">
        <v>3781.9972717174878</v>
      </c>
      <c r="M476" s="464">
        <v>3841.5447855482043</v>
      </c>
      <c r="N476" s="464">
        <v>3904.1211325047793</v>
      </c>
      <c r="O476" s="464">
        <v>3977.8010178559293</v>
      </c>
      <c r="P476" s="464">
        <v>4055.5196343149314</v>
      </c>
      <c r="Q476" s="464">
        <v>4426.9741368471477</v>
      </c>
      <c r="R476" s="464">
        <v>5071.0356567849249</v>
      </c>
      <c r="S476" s="464">
        <v>5884.8092636716774</v>
      </c>
      <c r="T476" s="464">
        <v>6163.4978873142391</v>
      </c>
      <c r="U476" s="464">
        <v>5920.1494950349042</v>
      </c>
      <c r="V476" s="464">
        <v>6045.3565736910532</v>
      </c>
      <c r="W476" s="464">
        <v>5690.9466576555042</v>
      </c>
      <c r="X476" s="464">
        <v>4682.3673452010944</v>
      </c>
      <c r="Y476" s="464">
        <v>3986.8849342605981</v>
      </c>
      <c r="Z476" s="464">
        <v>3458.0352353215021</v>
      </c>
      <c r="AA476" s="464">
        <v>2982.7448884558621</v>
      </c>
      <c r="AB476" s="464">
        <v>2782.9632607913691</v>
      </c>
      <c r="AC476" s="464">
        <v>3016.0431511424208</v>
      </c>
      <c r="AD476" s="464">
        <v>2665.9260725731801</v>
      </c>
      <c r="AE476" s="464">
        <v>2073.7615400479999</v>
      </c>
      <c r="AF476" s="464">
        <v>1588.6547478341136</v>
      </c>
      <c r="AG476" s="464">
        <v>804.357889807883</v>
      </c>
      <c r="AH476" s="464">
        <v>92.416946510646028</v>
      </c>
      <c r="AI476" s="464">
        <v>46.176455080303917</v>
      </c>
      <c r="AJ476" s="464">
        <v>33.11558670666593</v>
      </c>
      <c r="AK476" s="464">
        <v>31.106636592896205</v>
      </c>
      <c r="AL476" s="464">
        <v>0</v>
      </c>
    </row>
    <row r="477" spans="1:38">
      <c r="A477" s="256">
        <v>60</v>
      </c>
      <c r="B477" s="464">
        <v>3824.3869321213224</v>
      </c>
      <c r="C477" s="464">
        <v>3849.6190960251884</v>
      </c>
      <c r="D477" s="464">
        <v>3797.1363819353046</v>
      </c>
      <c r="E477" s="464">
        <v>3707.311885371606</v>
      </c>
      <c r="F477" s="464">
        <v>3631.6187709319765</v>
      </c>
      <c r="G477" s="464">
        <v>3634.6464654654005</v>
      </c>
      <c r="H477" s="464">
        <v>3669.969753976713</v>
      </c>
      <c r="I477" s="464">
        <v>3714.3766553177006</v>
      </c>
      <c r="J477" s="464">
        <v>3765.8489542199927</v>
      </c>
      <c r="K477" s="464">
        <v>3836.498350107237</v>
      </c>
      <c r="L477" s="464">
        <v>3915.2234927308177</v>
      </c>
      <c r="M477" s="464">
        <v>3957.614611221908</v>
      </c>
      <c r="N477" s="464">
        <v>4008.0808195329178</v>
      </c>
      <c r="O477" s="464">
        <v>4087.8187194332641</v>
      </c>
      <c r="P477" s="464">
        <v>4181.6893755794981</v>
      </c>
      <c r="Q477" s="464">
        <v>4315.9381542623805</v>
      </c>
      <c r="R477" s="464">
        <v>4732.841982932212</v>
      </c>
      <c r="S477" s="464">
        <v>5269.9243516662336</v>
      </c>
      <c r="T477" s="464">
        <v>5958.5191276718224</v>
      </c>
      <c r="U477" s="464">
        <v>5789.8965523599109</v>
      </c>
      <c r="V477" s="464">
        <v>5775.760749005628</v>
      </c>
      <c r="W477" s="464">
        <v>5667.7239711126986</v>
      </c>
      <c r="X477" s="464">
        <v>4692.4622294491346</v>
      </c>
      <c r="Y477" s="464">
        <v>3954.5866590857477</v>
      </c>
      <c r="Z477" s="464">
        <v>3249.1410552393327</v>
      </c>
      <c r="AA477" s="464">
        <v>2820.2951325274998</v>
      </c>
      <c r="AB477" s="464">
        <v>2743.6139917631563</v>
      </c>
      <c r="AC477" s="464">
        <v>2844.5106650587786</v>
      </c>
      <c r="AD477" s="464">
        <v>2561.0005380762923</v>
      </c>
      <c r="AE477" s="464">
        <v>2037.4498717290523</v>
      </c>
      <c r="AF477" s="464">
        <v>1397.0711922049652</v>
      </c>
      <c r="AG477" s="464">
        <v>789.24234583746443</v>
      </c>
      <c r="AH477" s="464">
        <v>146.72942263482432</v>
      </c>
      <c r="AI477" s="464">
        <v>46.176455080303917</v>
      </c>
      <c r="AJ477" s="464">
        <v>35.124658653290489</v>
      </c>
      <c r="AK477" s="464">
        <v>31.106636592896205</v>
      </c>
      <c r="AL477" s="464">
        <v>0</v>
      </c>
    </row>
    <row r="478" spans="1:38">
      <c r="A478" s="256">
        <v>62.5</v>
      </c>
      <c r="B478" s="464">
        <v>3824.3869321213224</v>
      </c>
      <c r="C478" s="464">
        <v>3814.2941130646404</v>
      </c>
      <c r="D478" s="464">
        <v>3771.9045651908464</v>
      </c>
      <c r="E478" s="464">
        <v>3680.0621846506951</v>
      </c>
      <c r="F478" s="464">
        <v>3596.2958549198647</v>
      </c>
      <c r="G478" s="464">
        <v>3593.2681924837666</v>
      </c>
      <c r="H478" s="464">
        <v>3613.4526567602729</v>
      </c>
      <c r="I478" s="464">
        <v>3659.8773510291899</v>
      </c>
      <c r="J478" s="464">
        <v>3717.4044179768644</v>
      </c>
      <c r="K478" s="464">
        <v>3796.1271060421468</v>
      </c>
      <c r="L478" s="464">
        <v>3875.8607217355507</v>
      </c>
      <c r="M478" s="464">
        <v>3932.3817476389963</v>
      </c>
      <c r="N478" s="464">
        <v>3959.6332472652089</v>
      </c>
      <c r="O478" s="464">
        <v>4037.351511735772</v>
      </c>
      <c r="P478" s="464">
        <v>4144.3427306734584</v>
      </c>
      <c r="Q478" s="464">
        <v>4220.0457360864184</v>
      </c>
      <c r="R478" s="464">
        <v>4427.9835677390938</v>
      </c>
      <c r="S478" s="464">
        <v>4653.0923040017069</v>
      </c>
      <c r="T478" s="464">
        <v>5205.3099291771987</v>
      </c>
      <c r="U478" s="464">
        <v>5464.7819730209803</v>
      </c>
      <c r="V478" s="464">
        <v>5494.0617034925754</v>
      </c>
      <c r="W478" s="464">
        <v>5283.0492532603757</v>
      </c>
      <c r="X478" s="464">
        <v>4644.0069837467909</v>
      </c>
      <c r="Y478" s="464">
        <v>3750.7099693865639</v>
      </c>
      <c r="Z478" s="464">
        <v>3098.785870325059</v>
      </c>
      <c r="AA478" s="464">
        <v>2751.6855909919714</v>
      </c>
      <c r="AB478" s="464">
        <v>3072.5501321889683</v>
      </c>
      <c r="AC478" s="464">
        <v>2754.7124468045627</v>
      </c>
      <c r="AD478" s="464">
        <v>2429.8496817506452</v>
      </c>
      <c r="AE478" s="464">
        <v>1978.9491043381777</v>
      </c>
      <c r="AF478" s="464">
        <v>1313.3874708439646</v>
      </c>
      <c r="AG478" s="464">
        <v>745.91274228889881</v>
      </c>
      <c r="AH478" s="464">
        <v>202.06879585668304</v>
      </c>
      <c r="AI478" s="464">
        <v>56.225874000831865</v>
      </c>
      <c r="AJ478" s="464">
        <v>35.124658653290489</v>
      </c>
      <c r="AK478" s="464">
        <v>33.11558670666593</v>
      </c>
      <c r="AL478" s="464">
        <v>0</v>
      </c>
    </row>
    <row r="479" spans="1:38">
      <c r="A479" s="256">
        <v>65</v>
      </c>
      <c r="B479" s="464">
        <v>3824.3869321213224</v>
      </c>
      <c r="C479" s="464">
        <v>3809.2477135366616</v>
      </c>
      <c r="D479" s="464">
        <v>3757.774821393813</v>
      </c>
      <c r="E479" s="464">
        <v>3661.8958293969185</v>
      </c>
      <c r="F479" s="464">
        <v>3573.0838414761388</v>
      </c>
      <c r="G479" s="464">
        <v>3564.0009206465525</v>
      </c>
      <c r="H479" s="464">
        <v>3571.0654126296881</v>
      </c>
      <c r="I479" s="464">
        <v>3606.3880814188237</v>
      </c>
      <c r="J479" s="464">
        <v>3670.9789957976764</v>
      </c>
      <c r="K479" s="464">
        <v>3750.7099693865639</v>
      </c>
      <c r="L479" s="464">
        <v>3829.433351632465</v>
      </c>
      <c r="M479" s="464">
        <v>3899.0746155506313</v>
      </c>
      <c r="N479" s="464">
        <v>3924.3072654043785</v>
      </c>
      <c r="O479" s="464">
        <v>3986.8849342605981</v>
      </c>
      <c r="P479" s="464">
        <v>4104.9777122296382</v>
      </c>
      <c r="Q479" s="464">
        <v>4204.9050256835444</v>
      </c>
      <c r="R479" s="464">
        <v>4332.0886670011614</v>
      </c>
      <c r="S479" s="464">
        <v>4414.8609840939471</v>
      </c>
      <c r="T479" s="464">
        <v>4486.5309511186333</v>
      </c>
      <c r="U479" s="464">
        <v>4920.6123118744053</v>
      </c>
      <c r="V479" s="464">
        <v>5173.0030177901417</v>
      </c>
      <c r="W479" s="464">
        <v>4951.9080701669664</v>
      </c>
      <c r="X479" s="464">
        <v>4438.0778892937269</v>
      </c>
      <c r="Y479" s="464">
        <v>3794.1085550601065</v>
      </c>
      <c r="Z479" s="464">
        <v>3057.41423109685</v>
      </c>
      <c r="AA479" s="464">
        <v>2621.5339871853307</v>
      </c>
      <c r="AB479" s="464">
        <v>2744.6229403708576</v>
      </c>
      <c r="AC479" s="464">
        <v>2670.9706746891684</v>
      </c>
      <c r="AD479" s="464">
        <v>2508.5393705784218</v>
      </c>
      <c r="AE479" s="464">
        <v>1777.2359082294392</v>
      </c>
      <c r="AF479" s="464">
        <v>1209.546447931808</v>
      </c>
      <c r="AG479" s="464">
        <v>675.38162812523888</v>
      </c>
      <c r="AH479" s="464">
        <v>215.15140531108909</v>
      </c>
      <c r="AI479" s="464">
        <v>56.225874000831865</v>
      </c>
      <c r="AJ479" s="464">
        <v>39.143140946941287</v>
      </c>
      <c r="AK479" s="464">
        <v>31.106636592896205</v>
      </c>
      <c r="AL479" s="464">
        <v>0</v>
      </c>
    </row>
    <row r="480" spans="1:38">
      <c r="A480" s="256">
        <v>67.5</v>
      </c>
      <c r="B480" s="464">
        <v>3824.3869321213224</v>
      </c>
      <c r="C480" s="464">
        <v>3807.2291555950037</v>
      </c>
      <c r="D480" s="464">
        <v>3746.6729170638746</v>
      </c>
      <c r="E480" s="464">
        <v>3651.8034486854785</v>
      </c>
      <c r="F480" s="464">
        <v>3564.0009206465525</v>
      </c>
      <c r="G480" s="464">
        <v>3557.9456529369854</v>
      </c>
      <c r="H480" s="464">
        <v>3556.9364426525053</v>
      </c>
      <c r="I480" s="464">
        <v>3587.2128752593285</v>
      </c>
      <c r="J480" s="464">
        <v>3652.8126855040018</v>
      </c>
      <c r="K480" s="464">
        <v>3739.608085958535</v>
      </c>
      <c r="L480" s="464">
        <v>3819.3405192624541</v>
      </c>
      <c r="M480" s="464">
        <v>3889.9909014820973</v>
      </c>
      <c r="N480" s="464">
        <v>3930.3631255262335</v>
      </c>
      <c r="O480" s="464">
        <v>3986.8849342605981</v>
      </c>
      <c r="P480" s="464">
        <v>4077.7252278514898</v>
      </c>
      <c r="Q480" s="464">
        <v>4217.0175896581886</v>
      </c>
      <c r="R480" s="464">
        <v>4349.2486526888006</v>
      </c>
      <c r="S480" s="464">
        <v>4389.625355935168</v>
      </c>
      <c r="T480" s="464">
        <v>4334.1074853274758</v>
      </c>
      <c r="U480" s="464">
        <v>4490.5687299456558</v>
      </c>
      <c r="V480" s="464">
        <v>4691.4527400472643</v>
      </c>
      <c r="W480" s="464">
        <v>4532.9656259914182</v>
      </c>
      <c r="X480" s="464">
        <v>4264.4587989489064</v>
      </c>
      <c r="Y480" s="464">
        <v>3704.2841309389364</v>
      </c>
      <c r="Z480" s="464">
        <v>3052.3689473492441</v>
      </c>
      <c r="AA480" s="464">
        <v>2603.3738043476001</v>
      </c>
      <c r="AB480" s="464">
        <v>2603.3738043476001</v>
      </c>
      <c r="AC480" s="464">
        <v>3120.9855144537578</v>
      </c>
      <c r="AD480" s="464">
        <v>2398.5762770867805</v>
      </c>
      <c r="AE480" s="464">
        <v>1631.0080164014964</v>
      </c>
      <c r="AF480" s="464">
        <v>1032.1304462556957</v>
      </c>
      <c r="AG480" s="464">
        <v>611.90990452585947</v>
      </c>
      <c r="AH480" s="464">
        <v>170.87533157355321</v>
      </c>
      <c r="AI480" s="464">
        <v>52.205871129025049</v>
      </c>
      <c r="AJ480" s="464">
        <v>58.235984471133037</v>
      </c>
      <c r="AK480" s="464">
        <v>33.11558670666593</v>
      </c>
      <c r="AL480" s="464">
        <v>0</v>
      </c>
    </row>
    <row r="481" spans="1:38">
      <c r="A481" s="256">
        <v>70</v>
      </c>
      <c r="B481" s="464">
        <v>3824.3869321213224</v>
      </c>
      <c r="C481" s="464">
        <v>3779.9787282573307</v>
      </c>
      <c r="D481" s="464">
        <v>3713.3674016457994</v>
      </c>
      <c r="E481" s="464">
        <v>3609.4157548738763</v>
      </c>
      <c r="F481" s="464">
        <v>3536.7522971429303</v>
      </c>
      <c r="G481" s="464">
        <v>3521.6142634929647</v>
      </c>
      <c r="H481" s="464">
        <v>3516.5682667086048</v>
      </c>
      <c r="I481" s="464">
        <v>3532.7154818290619</v>
      </c>
      <c r="J481" s="464">
        <v>3592.2589722379721</v>
      </c>
      <c r="K481" s="464">
        <v>3681.0714292401249</v>
      </c>
      <c r="L481" s="464">
        <v>3762.8211523815412</v>
      </c>
      <c r="M481" s="464">
        <v>3831.4519212976052</v>
      </c>
      <c r="N481" s="464">
        <v>3871.8235369663826</v>
      </c>
      <c r="O481" s="464">
        <v>3944.4935020361077</v>
      </c>
      <c r="P481" s="464">
        <v>4029.2768167843092</v>
      </c>
      <c r="Q481" s="464">
        <v>4171.5956547836668</v>
      </c>
      <c r="R481" s="464">
        <v>4308.8723239112096</v>
      </c>
      <c r="S481" s="464">
        <v>4360.3522088985019</v>
      </c>
      <c r="T481" s="464">
        <v>4350.258065720579</v>
      </c>
      <c r="U481" s="464">
        <v>4417.8892691731244</v>
      </c>
      <c r="V481" s="464">
        <v>4451.2005415970107</v>
      </c>
      <c r="W481" s="464">
        <v>4282.627912670785</v>
      </c>
      <c r="X481" s="464">
        <v>4027.2581455710433</v>
      </c>
      <c r="Y481" s="464">
        <v>3510.5130801163309</v>
      </c>
      <c r="Z481" s="464">
        <v>2971.6455498804635</v>
      </c>
      <c r="AA481" s="464">
        <v>2535.7786875636448</v>
      </c>
      <c r="AB481" s="464">
        <v>2381.4265181011756</v>
      </c>
      <c r="AC481" s="464">
        <v>3142.1762310235972</v>
      </c>
      <c r="AD481" s="464">
        <v>2189.7613499273516</v>
      </c>
      <c r="AE481" s="464">
        <v>1656.2188188320179</v>
      </c>
      <c r="AF481" s="464">
        <v>893.04129900390069</v>
      </c>
      <c r="AG481" s="464">
        <v>560.5328253292854</v>
      </c>
      <c r="AH481" s="464">
        <v>127.61670426943685</v>
      </c>
      <c r="AI481" s="464">
        <v>52.205871129025049</v>
      </c>
      <c r="AJ481" s="464">
        <v>45.171626266426578</v>
      </c>
      <c r="AK481" s="464">
        <v>35.124658653290489</v>
      </c>
      <c r="AL481" s="464">
        <v>0</v>
      </c>
    </row>
    <row r="482" spans="1:38">
      <c r="A482" s="256">
        <v>72.5</v>
      </c>
      <c r="B482" s="464">
        <v>3824.3869321213224</v>
      </c>
      <c r="C482" s="464">
        <v>3761.8118856428364</v>
      </c>
      <c r="D482" s="464">
        <v>3689.1453959006653</v>
      </c>
      <c r="E482" s="464">
        <v>3586.2036567142272</v>
      </c>
      <c r="F482" s="464">
        <v>3522.6234637169282</v>
      </c>
      <c r="G482" s="464">
        <v>3509.5038833648787</v>
      </c>
      <c r="H482" s="464">
        <v>3499.4119318094895</v>
      </c>
      <c r="I482" s="464">
        <v>3516.5682667086048</v>
      </c>
      <c r="J482" s="464">
        <v>3565.0101329311728</v>
      </c>
      <c r="K482" s="464">
        <v>3651.8034486854785</v>
      </c>
      <c r="L482" s="464">
        <v>3741.6266077720375</v>
      </c>
      <c r="M482" s="464">
        <v>3802.1827654196286</v>
      </c>
      <c r="N482" s="464">
        <v>3854.6655486669483</v>
      </c>
      <c r="O482" s="464">
        <v>3930.3631255262335</v>
      </c>
      <c r="P482" s="464">
        <v>4062.5850372965883</v>
      </c>
      <c r="Q482" s="464">
        <v>4236.1958869934633</v>
      </c>
      <c r="R482" s="464">
        <v>4354.2957201869485</v>
      </c>
      <c r="S482" s="464">
        <v>4388.6159338178813</v>
      </c>
      <c r="T482" s="464">
        <v>4375.493467419532</v>
      </c>
      <c r="U482" s="464">
        <v>4442.1156243407095</v>
      </c>
      <c r="V482" s="464">
        <v>4382.5594059868718</v>
      </c>
      <c r="W482" s="464">
        <v>4163.520695711195</v>
      </c>
      <c r="X482" s="464">
        <v>3785.025088925564</v>
      </c>
      <c r="Y482" s="464">
        <v>3274.3691251883242</v>
      </c>
      <c r="Z482" s="464">
        <v>2854.6005311633357</v>
      </c>
      <c r="AA482" s="464">
        <v>2414.7173386387876</v>
      </c>
      <c r="AB482" s="464">
        <v>2232.1280460590165</v>
      </c>
      <c r="AC482" s="464">
        <v>3241.0681141124887</v>
      </c>
      <c r="AD482" s="464">
        <v>2144.3693703781632</v>
      </c>
      <c r="AE482" s="464">
        <v>1656.2188188320179</v>
      </c>
      <c r="AF482" s="464">
        <v>940.40996641309926</v>
      </c>
      <c r="AG482" s="464">
        <v>441.67923788731963</v>
      </c>
      <c r="AH482" s="464">
        <v>147.73542711369169</v>
      </c>
      <c r="AI482" s="464">
        <v>54.215835334169334</v>
      </c>
      <c r="AJ482" s="464">
        <v>43.162036139125405</v>
      </c>
      <c r="AK482" s="464">
        <v>43.162036139125405</v>
      </c>
      <c r="AL482" s="464">
        <v>0</v>
      </c>
    </row>
    <row r="483" spans="1:38">
      <c r="A483" s="256">
        <v>75</v>
      </c>
      <c r="B483" s="464">
        <v>3824.3869321213224</v>
      </c>
      <c r="C483" s="464">
        <v>3773.9231043401892</v>
      </c>
      <c r="D483" s="464">
        <v>3689.1453959006653</v>
      </c>
      <c r="E483" s="464">
        <v>3582.1667853718809</v>
      </c>
      <c r="F483" s="464">
        <v>3536.7522971429303</v>
      </c>
      <c r="G483" s="464">
        <v>3527.6694691676748</v>
      </c>
      <c r="H483" s="464">
        <v>3505.4670992590668</v>
      </c>
      <c r="I483" s="464">
        <v>3524.641865031288</v>
      </c>
      <c r="J483" s="464">
        <v>3570.0561986338098</v>
      </c>
      <c r="K483" s="464">
        <v>3651.8034486854785</v>
      </c>
      <c r="L483" s="464">
        <v>3739.608085958535</v>
      </c>
      <c r="M483" s="464">
        <v>3825.3962154916471</v>
      </c>
      <c r="N483" s="464">
        <v>3906.139741111585</v>
      </c>
      <c r="O483" s="464">
        <v>4000.0061833360446</v>
      </c>
      <c r="P483" s="464">
        <v>4170.5862840450318</v>
      </c>
      <c r="Q483" s="464">
        <v>4366.4087060140737</v>
      </c>
      <c r="R483" s="464">
        <v>4475.427078072772</v>
      </c>
      <c r="S483" s="464">
        <v>4508.7387795047362</v>
      </c>
      <c r="T483" s="464">
        <v>4546.0885552256568</v>
      </c>
      <c r="U483" s="464">
        <v>4518.8332831096877</v>
      </c>
      <c r="V483" s="464">
        <v>4400.729014518427</v>
      </c>
      <c r="W483" s="464">
        <v>4140.3052756330453</v>
      </c>
      <c r="X483" s="464">
        <v>3800.1642112224786</v>
      </c>
      <c r="Y483" s="464">
        <v>3216.8494114615514</v>
      </c>
      <c r="Z483" s="464">
        <v>2706.2831550106789</v>
      </c>
      <c r="AA483" s="464">
        <v>2248.2679519709782</v>
      </c>
      <c r="AB483" s="464">
        <v>2152.4389860530005</v>
      </c>
      <c r="AC483" s="464">
        <v>2675.0063632358751</v>
      </c>
      <c r="AD483" s="464">
        <v>2039.4671697804051</v>
      </c>
      <c r="AE483" s="464">
        <v>1673.3623838322726</v>
      </c>
      <c r="AF483" s="464">
        <v>1008.9475480673809</v>
      </c>
      <c r="AG483" s="464">
        <v>457.79327444158969</v>
      </c>
      <c r="AH483" s="464">
        <v>158.80191819600202</v>
      </c>
      <c r="AI483" s="464">
        <v>54.215835334169334</v>
      </c>
      <c r="AJ483" s="464">
        <v>41.152539512670401</v>
      </c>
      <c r="AK483" s="464">
        <v>47.181305740243346</v>
      </c>
      <c r="AL483" s="464">
        <v>0</v>
      </c>
    </row>
    <row r="484" spans="1:38">
      <c r="A484" s="256">
        <v>77.5</v>
      </c>
      <c r="B484" s="464">
        <v>3824.3869321213224</v>
      </c>
      <c r="C484" s="464">
        <v>3763.8304193906833</v>
      </c>
      <c r="D484" s="464">
        <v>3659.8773510291899</v>
      </c>
      <c r="E484" s="464">
        <v>3566.019345501199</v>
      </c>
      <c r="F484" s="464">
        <v>3528.6786711234299</v>
      </c>
      <c r="G484" s="464">
        <v>3521.6142634929647</v>
      </c>
      <c r="H484" s="464">
        <v>3499.4119318094895</v>
      </c>
      <c r="I484" s="464">
        <v>3513.5406721093418</v>
      </c>
      <c r="J484" s="464">
        <v>3555.927232654084</v>
      </c>
      <c r="K484" s="464">
        <v>3624.5541601641467</v>
      </c>
      <c r="L484" s="464">
        <v>3712.3581482479185</v>
      </c>
      <c r="M484" s="464">
        <v>3831.4519212976052</v>
      </c>
      <c r="N484" s="464">
        <v>3935.4096827489734</v>
      </c>
      <c r="O484" s="464">
        <v>4025.2394753686367</v>
      </c>
      <c r="P484" s="464">
        <v>4166.5488035315584</v>
      </c>
      <c r="Q484" s="464">
        <v>4295.7500982688243</v>
      </c>
      <c r="R484" s="464">
        <v>4339.1545352522735</v>
      </c>
      <c r="S484" s="464">
        <v>4377.5123058478102</v>
      </c>
      <c r="T484" s="464">
        <v>4468.3609913689133</v>
      </c>
      <c r="U484" s="464">
        <v>4565.2682890729775</v>
      </c>
      <c r="V484" s="464">
        <v>4389.625355935168</v>
      </c>
      <c r="W484" s="464">
        <v>4111.0338444573727</v>
      </c>
      <c r="X484" s="464">
        <v>3757.774821393813</v>
      </c>
      <c r="Y484" s="464">
        <v>3180.5216994532811</v>
      </c>
      <c r="Z484" s="464">
        <v>2691.1491781557102</v>
      </c>
      <c r="AA484" s="464">
        <v>2528.7166142236074</v>
      </c>
      <c r="AB484" s="464">
        <v>2119.1520174484262</v>
      </c>
      <c r="AC484" s="464">
        <v>2274.4955455878367</v>
      </c>
      <c r="AD484" s="464">
        <v>1820.602399209437</v>
      </c>
      <c r="AE484" s="464">
        <v>1693.5315083418986</v>
      </c>
      <c r="AF484" s="464">
        <v>1044.226078658143</v>
      </c>
      <c r="AG484" s="464">
        <v>574.63588622392331</v>
      </c>
      <c r="AH484" s="464">
        <v>160.81409189195779</v>
      </c>
      <c r="AI484" s="464">
        <v>52.205871129025049</v>
      </c>
      <c r="AJ484" s="464">
        <v>43.162036139125405</v>
      </c>
      <c r="AK484" s="464">
        <v>39.143140946941287</v>
      </c>
      <c r="AL484" s="464">
        <v>0</v>
      </c>
    </row>
    <row r="485" spans="1:38">
      <c r="A485" s="256">
        <v>80</v>
      </c>
      <c r="B485" s="464">
        <v>3824.3869321213224</v>
      </c>
      <c r="C485" s="464">
        <v>3754.7470260501764</v>
      </c>
      <c r="D485" s="464">
        <v>3650.7942121455894</v>
      </c>
      <c r="E485" s="464">
        <v>3570.0561986338098</v>
      </c>
      <c r="F485" s="464">
        <v>3552.8996043759612</v>
      </c>
      <c r="G485" s="464">
        <v>3530.697075899885</v>
      </c>
      <c r="H485" s="464">
        <v>3530.697075899885</v>
      </c>
      <c r="I485" s="464">
        <v>3540.7891170597914</v>
      </c>
      <c r="J485" s="464">
        <v>3574.0930563265529</v>
      </c>
      <c r="K485" s="464">
        <v>3644.7387987620305</v>
      </c>
      <c r="L485" s="464">
        <v>3712.3581482479185</v>
      </c>
      <c r="M485" s="464">
        <v>3824.3869321213224</v>
      </c>
      <c r="N485" s="464">
        <v>3891.0002019997246</v>
      </c>
      <c r="O485" s="464">
        <v>3953.5773422216339</v>
      </c>
      <c r="P485" s="464">
        <v>4090.8467717656299</v>
      </c>
      <c r="Q485" s="464">
        <v>4197.8393794554077</v>
      </c>
      <c r="R485" s="464">
        <v>4274.5527414902626</v>
      </c>
      <c r="S485" s="464">
        <v>4362.3710403371606</v>
      </c>
      <c r="T485" s="464">
        <v>4472.3987538339397</v>
      </c>
      <c r="U485" s="464">
        <v>4634.9216812481945</v>
      </c>
      <c r="V485" s="464">
        <v>4538.0129019806491</v>
      </c>
      <c r="W485" s="464">
        <v>4195.8206255715268</v>
      </c>
      <c r="X485" s="464">
        <v>3824.3869321213224</v>
      </c>
      <c r="Y485" s="464">
        <v>3268.314370634625</v>
      </c>
      <c r="Z485" s="464">
        <v>2701.2384866414727</v>
      </c>
      <c r="AA485" s="464">
        <v>2350.153746446309</v>
      </c>
      <c r="AB485" s="464">
        <v>2354.1889195451522</v>
      </c>
      <c r="AC485" s="464">
        <v>2090.9089382404209</v>
      </c>
      <c r="AD485" s="464">
        <v>1648.1513200615109</v>
      </c>
      <c r="AE485" s="464">
        <v>1351.6998585572758</v>
      </c>
      <c r="AF485" s="464">
        <v>1146.0363803775579</v>
      </c>
      <c r="AG485" s="464">
        <v>518.22580671051151</v>
      </c>
      <c r="AH485" s="464">
        <v>135.66383892015347</v>
      </c>
      <c r="AI485" s="464">
        <v>72.308579335641099</v>
      </c>
      <c r="AJ485" s="464">
        <v>43.162036139125405</v>
      </c>
      <c r="AK485" s="464">
        <v>37.13384546983891</v>
      </c>
      <c r="AL485" s="464">
        <v>0</v>
      </c>
    </row>
    <row r="486" spans="1:38">
      <c r="A486" s="256">
        <v>82.5</v>
      </c>
      <c r="B486" s="464">
        <v>3824.3869321213224</v>
      </c>
      <c r="C486" s="464">
        <v>3690.1546429752379</v>
      </c>
      <c r="D486" s="464">
        <v>3578.1299185742901</v>
      </c>
      <c r="E486" s="464">
        <v>3505.4670992590668</v>
      </c>
      <c r="F486" s="464">
        <v>3495.375159323662</v>
      </c>
      <c r="G486" s="464">
        <v>3461.0627817797167</v>
      </c>
      <c r="H486" s="464">
        <v>3460.0535993328958</v>
      </c>
      <c r="I486" s="464">
        <v>3486.2924382672177</v>
      </c>
      <c r="J486" s="464">
        <v>3513.5406721093418</v>
      </c>
      <c r="K486" s="464">
        <v>3566.019345501199</v>
      </c>
      <c r="L486" s="464">
        <v>3624.5541601641467</v>
      </c>
      <c r="M486" s="464">
        <v>3693.1823858531711</v>
      </c>
      <c r="N486" s="464">
        <v>3743.6451306733875</v>
      </c>
      <c r="O486" s="464">
        <v>3816.312674743875</v>
      </c>
      <c r="P486" s="464">
        <v>3959.6332472652089</v>
      </c>
      <c r="Q486" s="464">
        <v>4092.8654745646063</v>
      </c>
      <c r="R486" s="464">
        <v>4199.858134309141</v>
      </c>
      <c r="S486" s="464">
        <v>4270.5151616131225</v>
      </c>
      <c r="T486" s="464">
        <v>4428.9929988609329</v>
      </c>
      <c r="U486" s="464">
        <v>4593.5333066348594</v>
      </c>
      <c r="V486" s="464">
        <v>4501.6726404120145</v>
      </c>
      <c r="W486" s="464">
        <v>4129.2022945641284</v>
      </c>
      <c r="X486" s="464">
        <v>3669.969753976713</v>
      </c>
      <c r="Y486" s="464">
        <v>3135.1126429229589</v>
      </c>
      <c r="Z486" s="464">
        <v>2593.2848685088161</v>
      </c>
      <c r="AA486" s="464">
        <v>2235.1542695622238</v>
      </c>
      <c r="AB486" s="464">
        <v>2180.6828781869804</v>
      </c>
      <c r="AC486" s="464">
        <v>1872.0384105685773</v>
      </c>
      <c r="AD486" s="464">
        <v>1552.3528429347011</v>
      </c>
      <c r="AE486" s="464">
        <v>1085.5538691678053</v>
      </c>
      <c r="AF486" s="464">
        <v>975.68606162866456</v>
      </c>
      <c r="AG486" s="464">
        <v>477.93661487693021</v>
      </c>
      <c r="AH486" s="464">
        <v>128.62256901424442</v>
      </c>
      <c r="AI486" s="464">
        <v>52.205871129025049</v>
      </c>
      <c r="AJ486" s="464">
        <v>50.19598424777044</v>
      </c>
      <c r="AK486" s="464">
        <v>37.13384546983891</v>
      </c>
      <c r="AL486" s="464">
        <v>0</v>
      </c>
    </row>
    <row r="487" spans="1:38">
      <c r="A487" s="256">
        <v>85</v>
      </c>
      <c r="B487" s="464">
        <v>3824.3869321213224</v>
      </c>
      <c r="C487" s="464">
        <v>3674.0067229233887</v>
      </c>
      <c r="D487" s="464">
        <v>3556.9364426525053</v>
      </c>
      <c r="E487" s="464">
        <v>3494.3659669297072</v>
      </c>
      <c r="F487" s="464">
        <v>3478.2189282826434</v>
      </c>
      <c r="G487" s="464">
        <v>3446.934254314122</v>
      </c>
      <c r="H487" s="464">
        <v>3436.8424843879593</v>
      </c>
      <c r="I487" s="464">
        <v>3463.0811475551609</v>
      </c>
      <c r="J487" s="464">
        <v>3507.485490731804</v>
      </c>
      <c r="K487" s="464">
        <v>3540.7891170597914</v>
      </c>
      <c r="L487" s="464">
        <v>3588.2220940880884</v>
      </c>
      <c r="M487" s="464">
        <v>3638.6833954289509</v>
      </c>
      <c r="N487" s="464">
        <v>3693.1823858531711</v>
      </c>
      <c r="O487" s="464">
        <v>3773.9231043401892</v>
      </c>
      <c r="P487" s="464">
        <v>3922.2886474376769</v>
      </c>
      <c r="Q487" s="464">
        <v>4055.5196343149314</v>
      </c>
      <c r="R487" s="464">
        <v>4151.4082864469929</v>
      </c>
      <c r="S487" s="464">
        <v>4233.1677290059943</v>
      </c>
      <c r="T487" s="464">
        <v>4482.4931759218844</v>
      </c>
      <c r="U487" s="464">
        <v>4619.7795499700933</v>
      </c>
      <c r="V487" s="464">
        <v>4564.2588273869669</v>
      </c>
      <c r="W487" s="464">
        <v>4209.9519231093873</v>
      </c>
      <c r="X487" s="464">
        <v>3684.0991646666803</v>
      </c>
      <c r="Y487" s="464">
        <v>3149.2398349873142</v>
      </c>
      <c r="Z487" s="464">
        <v>2595.3026525445794</v>
      </c>
      <c r="AA487" s="464">
        <v>2262.3904646246178</v>
      </c>
      <c r="AB487" s="464">
        <v>1991.0525713007953</v>
      </c>
      <c r="AC487" s="464">
        <v>1722.7771643791923</v>
      </c>
      <c r="AD487" s="464">
        <v>1512.0183886409504</v>
      </c>
      <c r="AE487" s="464">
        <v>970.64654035114972</v>
      </c>
      <c r="AF487" s="464">
        <v>554.48876437551053</v>
      </c>
      <c r="AG487" s="464">
        <v>328.89880868463291</v>
      </c>
      <c r="AH487" s="464">
        <v>128.62256901424442</v>
      </c>
      <c r="AI487" s="464">
        <v>62.256411089425562</v>
      </c>
      <c r="AJ487" s="464">
        <v>52.205871129025049</v>
      </c>
      <c r="AK487" s="464">
        <v>45.171626266426578</v>
      </c>
      <c r="AL487" s="464">
        <v>0</v>
      </c>
    </row>
    <row r="488" spans="1:38">
      <c r="A488" s="256">
        <v>87.5</v>
      </c>
      <c r="B488" s="464">
        <v>3824.3869321213224</v>
      </c>
      <c r="C488" s="464">
        <v>3688.1361491019197</v>
      </c>
      <c r="D488" s="464">
        <v>3576.1114868813684</v>
      </c>
      <c r="E488" s="464">
        <v>3535.7430928827375</v>
      </c>
      <c r="F488" s="464">
        <v>3507.485490731804</v>
      </c>
      <c r="G488" s="464">
        <v>3478.2189282826434</v>
      </c>
      <c r="H488" s="464">
        <v>3465.0995145057836</v>
      </c>
      <c r="I488" s="464">
        <v>3486.2924382672177</v>
      </c>
      <c r="J488" s="464">
        <v>3525.651066121522</v>
      </c>
      <c r="K488" s="464">
        <v>3576.1114868813684</v>
      </c>
      <c r="L488" s="464">
        <v>3613.4526567602729</v>
      </c>
      <c r="M488" s="464">
        <v>3654.8311599766735</v>
      </c>
      <c r="N488" s="464">
        <v>3701.256378978585</v>
      </c>
      <c r="O488" s="464">
        <v>3786.0343618660531</v>
      </c>
      <c r="P488" s="464">
        <v>3950.5493931740411</v>
      </c>
      <c r="Q488" s="464">
        <v>4092.8654745646063</v>
      </c>
      <c r="R488" s="464">
        <v>4178.6612567823959</v>
      </c>
      <c r="S488" s="464">
        <v>4245.2803739244173</v>
      </c>
      <c r="T488" s="464">
        <v>4443.1250586754759</v>
      </c>
      <c r="U488" s="464">
        <v>4584.4481034188166</v>
      </c>
      <c r="V488" s="464">
        <v>4576.3723823254804</v>
      </c>
      <c r="W488" s="464">
        <v>4265.468192129897</v>
      </c>
      <c r="X488" s="464">
        <v>3678.043696301429</v>
      </c>
      <c r="Y488" s="464">
        <v>3274.3691251883242</v>
      </c>
      <c r="Z488" s="464">
        <v>2730.497693643114</v>
      </c>
      <c r="AA488" s="464">
        <v>2372.3472838256689</v>
      </c>
      <c r="AB488" s="464">
        <v>2001.1388499370387</v>
      </c>
      <c r="AC488" s="464">
        <v>1505.9683125132324</v>
      </c>
      <c r="AD488" s="464">
        <v>1162.1655957563262</v>
      </c>
      <c r="AE488" s="464">
        <v>802.34246743205267</v>
      </c>
      <c r="AF488" s="464">
        <v>361.11833806008326</v>
      </c>
      <c r="AG488" s="464">
        <v>169.86918038037837</v>
      </c>
      <c r="AH488" s="464">
        <v>147.73542711369169</v>
      </c>
      <c r="AI488" s="464">
        <v>60.246164270520133</v>
      </c>
      <c r="AJ488" s="464">
        <v>43.162036139125405</v>
      </c>
      <c r="AK488" s="464">
        <v>41.152539512670401</v>
      </c>
      <c r="AL488" s="464">
        <v>0</v>
      </c>
    </row>
    <row r="489" spans="1:38">
      <c r="A489" s="256">
        <v>90</v>
      </c>
      <c r="B489" s="464">
        <v>3824.3869321213224</v>
      </c>
      <c r="C489" s="464">
        <v>3696.2101312108252</v>
      </c>
      <c r="D489" s="464">
        <v>3592.2589722379721</v>
      </c>
      <c r="E489" s="464">
        <v>3560.9732855059683</v>
      </c>
      <c r="F489" s="464">
        <v>3525.651066121522</v>
      </c>
      <c r="G489" s="464">
        <v>3498.4027382516956</v>
      </c>
      <c r="H489" s="464">
        <v>3480.2373040253706</v>
      </c>
      <c r="I489" s="464">
        <v>3502.4395142270323</v>
      </c>
      <c r="J489" s="464">
        <v>3537.7615016908253</v>
      </c>
      <c r="K489" s="464">
        <v>3596.2958549198647</v>
      </c>
      <c r="L489" s="464">
        <v>3638.6833954289509</v>
      </c>
      <c r="M489" s="464">
        <v>3680.0621846506951</v>
      </c>
      <c r="N489" s="464">
        <v>3723.4599506839704</v>
      </c>
      <c r="O489" s="464">
        <v>3817.3219559835075</v>
      </c>
      <c r="P489" s="464">
        <v>3961.6518843365898</v>
      </c>
      <c r="Q489" s="464">
        <v>4117.0899855977505</v>
      </c>
      <c r="R489" s="464">
        <v>4210.9613033200867</v>
      </c>
      <c r="S489" s="464">
        <v>4319.9757767956535</v>
      </c>
      <c r="T489" s="464">
        <v>4571.3250638700774</v>
      </c>
      <c r="U489" s="464">
        <v>4854.9928206057666</v>
      </c>
      <c r="V489" s="464">
        <v>4725.7755011445743</v>
      </c>
      <c r="W489" s="464">
        <v>4421.9269858375264</v>
      </c>
      <c r="X489" s="464">
        <v>3752.7284971760491</v>
      </c>
      <c r="Y489" s="464">
        <v>3190.6126891880594</v>
      </c>
      <c r="Z489" s="464">
        <v>2648.7744968170055</v>
      </c>
      <c r="AA489" s="464">
        <v>2182.700313094072</v>
      </c>
      <c r="AB489" s="464">
        <v>1764.1253155737052</v>
      </c>
      <c r="AC489" s="464">
        <v>1537.2272984019205</v>
      </c>
      <c r="AD489" s="464">
        <v>1081.5218194293543</v>
      </c>
      <c r="AE489" s="464">
        <v>747.92801802915096</v>
      </c>
      <c r="AF489" s="464">
        <v>292.65562908951142</v>
      </c>
      <c r="AG489" s="464">
        <v>138.68163893346625</v>
      </c>
      <c r="AH489" s="464">
        <v>118.56428573008029</v>
      </c>
      <c r="AI489" s="464">
        <v>50.19598424777044</v>
      </c>
      <c r="AJ489" s="464">
        <v>47.181305740243346</v>
      </c>
      <c r="AK489" s="464">
        <v>39.143140946941287</v>
      </c>
      <c r="AL489" s="464">
        <v>0</v>
      </c>
    </row>
    <row r="490" spans="1:38">
      <c r="A490" s="256">
        <v>92.5</v>
      </c>
      <c r="B490" s="464">
        <v>3824.3869321213224</v>
      </c>
      <c r="C490" s="464">
        <v>3666.9420301777145</v>
      </c>
      <c r="D490" s="464">
        <v>3578.1299185742901</v>
      </c>
      <c r="E490" s="464">
        <v>3562.9917086474275</v>
      </c>
      <c r="F490" s="464">
        <v>3517.5774654871407</v>
      </c>
      <c r="G490" s="464">
        <v>3494.3659669297072</v>
      </c>
      <c r="H490" s="464">
        <v>3480.2373040253706</v>
      </c>
      <c r="I490" s="464">
        <v>3498.4027382516956</v>
      </c>
      <c r="J490" s="464">
        <v>3537.7615016908253</v>
      </c>
      <c r="K490" s="464">
        <v>3600.3327421286867</v>
      </c>
      <c r="L490" s="464">
        <v>3648.7757399020425</v>
      </c>
      <c r="M490" s="464">
        <v>3696.2101312108252</v>
      </c>
      <c r="N490" s="464">
        <v>3729.515493229489</v>
      </c>
      <c r="O490" s="464">
        <v>3835.4890638145271</v>
      </c>
      <c r="P490" s="464">
        <v>3998.9968549557047</v>
      </c>
      <c r="Q490" s="464">
        <v>4123.1461356376903</v>
      </c>
      <c r="R490" s="464">
        <v>4185.7268707162775</v>
      </c>
      <c r="S490" s="464">
        <v>4308.8723239112096</v>
      </c>
      <c r="T490" s="464">
        <v>4542.0507268101555</v>
      </c>
      <c r="U490" s="464">
        <v>4592.523838723745</v>
      </c>
      <c r="V490" s="464">
        <v>4573.3439905845053</v>
      </c>
      <c r="W490" s="464">
        <v>4294.7406979534107</v>
      </c>
      <c r="X490" s="464">
        <v>3586.2036567142272</v>
      </c>
      <c r="Y490" s="464">
        <v>2844.5106650587786</v>
      </c>
      <c r="Z490" s="464">
        <v>2117.1346421175112</v>
      </c>
      <c r="AA490" s="464">
        <v>1617.8985526110023</v>
      </c>
      <c r="AB490" s="464">
        <v>1540.2523954607502</v>
      </c>
      <c r="AC490" s="464">
        <v>1355.7328051232605</v>
      </c>
      <c r="AD490" s="464">
        <v>974.67815528855704</v>
      </c>
      <c r="AE490" s="464">
        <v>606.87273932099311</v>
      </c>
      <c r="AF490" s="464">
        <v>378.23614868748763</v>
      </c>
      <c r="AG490" s="464">
        <v>240.31246534296974</v>
      </c>
      <c r="AH490" s="464">
        <v>68.287532720608553</v>
      </c>
      <c r="AI490" s="464">
        <v>49.191070759971105</v>
      </c>
      <c r="AJ490" s="464">
        <v>45.171626266426578</v>
      </c>
      <c r="AK490" s="464">
        <v>37.13384546983891</v>
      </c>
      <c r="AL490" s="464">
        <v>0</v>
      </c>
    </row>
    <row r="491" spans="1:38">
      <c r="A491" s="256">
        <v>95</v>
      </c>
      <c r="B491" s="464">
        <v>3824.3869321213224</v>
      </c>
      <c r="C491" s="464">
        <v>3707.311885371606</v>
      </c>
      <c r="D491" s="464">
        <v>3621.5264740444818</v>
      </c>
      <c r="E491" s="464">
        <v>3619.5080180360724</v>
      </c>
      <c r="F491" s="464">
        <v>3567.0285583565583</v>
      </c>
      <c r="G491" s="464">
        <v>3541.7983227576105</v>
      </c>
      <c r="H491" s="464">
        <v>3525.651066121522</v>
      </c>
      <c r="I491" s="464">
        <v>3539.7799116493329</v>
      </c>
      <c r="J491" s="464">
        <v>3584.185220475289</v>
      </c>
      <c r="K491" s="464">
        <v>3646.7572687739848</v>
      </c>
      <c r="L491" s="464">
        <v>3698.2286294925589</v>
      </c>
      <c r="M491" s="464">
        <v>3729.515493229489</v>
      </c>
      <c r="N491" s="464">
        <v>3754.7470260501764</v>
      </c>
      <c r="O491" s="464">
        <v>3835.4890638145271</v>
      </c>
      <c r="P491" s="464">
        <v>3983.8569598259915</v>
      </c>
      <c r="Q491" s="464">
        <v>4099.9309421909229</v>
      </c>
      <c r="R491" s="464">
        <v>4177.6518843370968</v>
      </c>
      <c r="S491" s="464">
        <v>4271.5245562250248</v>
      </c>
      <c r="T491" s="464">
        <v>4369.4369577197285</v>
      </c>
      <c r="U491" s="464">
        <v>4271.5245562250248</v>
      </c>
      <c r="V491" s="464">
        <v>4077.7252278514898</v>
      </c>
      <c r="W491" s="464">
        <v>3512.5314744886432</v>
      </c>
      <c r="X491" s="464">
        <v>2768.8378178029607</v>
      </c>
      <c r="Y491" s="464">
        <v>1948.6907614674124</v>
      </c>
      <c r="Z491" s="464">
        <v>1498.9099210598927</v>
      </c>
      <c r="AA491" s="464">
        <v>1199.4652577592099</v>
      </c>
      <c r="AB491" s="464">
        <v>1178.2950347724434</v>
      </c>
      <c r="AC491" s="464">
        <v>1064.3857762544767</v>
      </c>
      <c r="AD491" s="464">
        <v>799.31934335512847</v>
      </c>
      <c r="AE491" s="464">
        <v>587.73189545758112</v>
      </c>
      <c r="AF491" s="464">
        <v>308.76318618903616</v>
      </c>
      <c r="AG491" s="464">
        <v>148.74143843620294</v>
      </c>
      <c r="AH491" s="464">
        <v>55.220845530457993</v>
      </c>
      <c r="AI491" s="464">
        <v>49.191070759971105</v>
      </c>
      <c r="AJ491" s="464">
        <v>43.162036139125405</v>
      </c>
      <c r="AK491" s="464">
        <v>35.124658653290489</v>
      </c>
      <c r="AL491" s="464">
        <v>0</v>
      </c>
    </row>
    <row r="492" spans="1:38">
      <c r="A492" s="256">
        <v>97.5</v>
      </c>
      <c r="B492" s="464">
        <v>3824.3869321213224</v>
      </c>
      <c r="C492" s="464">
        <v>3705.2933821418915</v>
      </c>
      <c r="D492" s="464">
        <v>3633.6372336742002</v>
      </c>
      <c r="E492" s="464">
        <v>3627.5818488103864</v>
      </c>
      <c r="F492" s="464">
        <v>3579.1391348473385</v>
      </c>
      <c r="G492" s="464">
        <v>3550.8811869556557</v>
      </c>
      <c r="H492" s="464">
        <v>3529.687873367523</v>
      </c>
      <c r="I492" s="464">
        <v>3550.8811869556557</v>
      </c>
      <c r="J492" s="464">
        <v>3588.2220940880884</v>
      </c>
      <c r="K492" s="464">
        <v>3645.7480336284634</v>
      </c>
      <c r="L492" s="464">
        <v>3679.0529403377723</v>
      </c>
      <c r="M492" s="464">
        <v>3675.01596585265</v>
      </c>
      <c r="N492" s="464">
        <v>3656.8496355629795</v>
      </c>
      <c r="O492" s="464">
        <v>3718.4136727441432</v>
      </c>
      <c r="P492" s="464">
        <v>3864.7584737422349</v>
      </c>
      <c r="Q492" s="464">
        <v>3962.6612032576509</v>
      </c>
      <c r="R492" s="464">
        <v>4000.0061833360446</v>
      </c>
      <c r="S492" s="464">
        <v>3986.8849342605981</v>
      </c>
      <c r="T492" s="464">
        <v>3904.1211325047793</v>
      </c>
      <c r="U492" s="464">
        <v>3581.1575682462135</v>
      </c>
      <c r="V492" s="464">
        <v>3232.9951930738225</v>
      </c>
      <c r="W492" s="464">
        <v>3001.916570367232</v>
      </c>
      <c r="X492" s="464">
        <v>2514.5925267072198</v>
      </c>
      <c r="Y492" s="464">
        <v>1850.8587032496278</v>
      </c>
      <c r="Z492" s="464">
        <v>1354.7245673567784</v>
      </c>
      <c r="AA492" s="464">
        <v>1170.2302875026519</v>
      </c>
      <c r="AB492" s="464">
        <v>971.654442519893</v>
      </c>
      <c r="AC492" s="464">
        <v>720.72225930536899</v>
      </c>
      <c r="AD492" s="464">
        <v>437.65081969353872</v>
      </c>
      <c r="AE492" s="464">
        <v>288.62887634657591</v>
      </c>
      <c r="AF492" s="464">
        <v>215.15140531108909</v>
      </c>
      <c r="AG492" s="464">
        <v>144.71743439597881</v>
      </c>
      <c r="AH492" s="464">
        <v>51.200917835379968</v>
      </c>
      <c r="AI492" s="464">
        <v>45.171626266426578</v>
      </c>
      <c r="AJ492" s="464">
        <v>39.143140946941287</v>
      </c>
      <c r="AK492" s="464">
        <v>37.13384546983891</v>
      </c>
      <c r="AL492" s="464">
        <v>0</v>
      </c>
    </row>
    <row r="493" spans="1:38">
      <c r="A493" s="256">
        <v>100</v>
      </c>
      <c r="B493" s="464">
        <v>3824.3869321213224</v>
      </c>
      <c r="C493" s="464">
        <v>3672.9974802710899</v>
      </c>
      <c r="D493" s="464">
        <v>3610.4249799228146</v>
      </c>
      <c r="E493" s="464">
        <v>3611.4342052535821</v>
      </c>
      <c r="F493" s="464">
        <v>3573.0838414761388</v>
      </c>
      <c r="G493" s="464">
        <v>3535.7430928827375</v>
      </c>
      <c r="H493" s="464">
        <v>3531.7062787204231</v>
      </c>
      <c r="I493" s="464">
        <v>3545.835148420831</v>
      </c>
      <c r="J493" s="464">
        <v>3569.0469849229462</v>
      </c>
      <c r="K493" s="464">
        <v>3589.2313132004015</v>
      </c>
      <c r="L493" s="464">
        <v>3587.2128752593285</v>
      </c>
      <c r="M493" s="464">
        <v>3547.8535629744752</v>
      </c>
      <c r="N493" s="464">
        <v>3508.4946869033406</v>
      </c>
      <c r="O493" s="464">
        <v>3557.9456529369854</v>
      </c>
      <c r="P493" s="464">
        <v>3683.0899192481888</v>
      </c>
      <c r="Q493" s="464">
        <v>3753.7377614775692</v>
      </c>
      <c r="R493" s="464">
        <v>3704.2841309389364</v>
      </c>
      <c r="S493" s="464">
        <v>3599.3235199023597</v>
      </c>
      <c r="T493" s="464">
        <v>3406.5673525779057</v>
      </c>
      <c r="U493" s="464">
        <v>3088.6951754474903</v>
      </c>
      <c r="V493" s="464">
        <v>2927.248611288916</v>
      </c>
      <c r="W493" s="464">
        <v>2668.9528326995928</v>
      </c>
      <c r="X493" s="464">
        <v>2202.874764337957</v>
      </c>
      <c r="Y493" s="464">
        <v>1407.153912411736</v>
      </c>
      <c r="Z493" s="464">
        <v>926.29989574785589</v>
      </c>
      <c r="AA493" s="464">
        <v>599.82077828211254</v>
      </c>
      <c r="AB493" s="464">
        <v>489.01581600698364</v>
      </c>
      <c r="AC493" s="464">
        <v>381.25702016037638</v>
      </c>
      <c r="AD493" s="464">
        <v>291.64893568472075</v>
      </c>
      <c r="AE493" s="464">
        <v>211.12590005317529</v>
      </c>
      <c r="AF493" s="464">
        <v>148.74143843620294</v>
      </c>
      <c r="AG493" s="464">
        <v>61.251279440887508</v>
      </c>
      <c r="AH493" s="464">
        <v>47.181305740243346</v>
      </c>
      <c r="AI493" s="464">
        <v>43.162036139125405</v>
      </c>
      <c r="AJ493" s="464">
        <v>39.143140946941287</v>
      </c>
      <c r="AK493" s="464">
        <v>39.143140946941287</v>
      </c>
      <c r="AL493" s="464">
        <v>0</v>
      </c>
    </row>
    <row r="494" spans="1:38">
      <c r="A494" s="256">
        <v>102.5</v>
      </c>
      <c r="B494" s="464">
        <v>3824.3869321213224</v>
      </c>
      <c r="C494" s="464">
        <v>3604.3696338593627</v>
      </c>
      <c r="D494" s="464">
        <v>3550.8811869556557</v>
      </c>
      <c r="E494" s="464">
        <v>3560.9732855059683</v>
      </c>
      <c r="F494" s="464">
        <v>3537.7615016908253</v>
      </c>
      <c r="G494" s="464">
        <v>3496.3843520086962</v>
      </c>
      <c r="H494" s="464">
        <v>3493.3567748269197</v>
      </c>
      <c r="I494" s="464">
        <v>3491.3383914951987</v>
      </c>
      <c r="J494" s="464">
        <v>3481.2464923353054</v>
      </c>
      <c r="K494" s="464">
        <v>3456.0168724869995</v>
      </c>
      <c r="L494" s="464">
        <v>3408.5856863623935</v>
      </c>
      <c r="M494" s="464">
        <v>3347.0270464167361</v>
      </c>
      <c r="N494" s="464">
        <v>3291.5243237624195</v>
      </c>
      <c r="O494" s="464">
        <v>3326.8441309849927</v>
      </c>
      <c r="P494" s="464">
        <v>3435.8333090220981</v>
      </c>
      <c r="Q494" s="464">
        <v>3440.8791888108822</v>
      </c>
      <c r="R494" s="464">
        <v>3348.0361953860147</v>
      </c>
      <c r="S494" s="464">
        <v>3286.4786678298474</v>
      </c>
      <c r="T494" s="464">
        <v>3113.9219741570109</v>
      </c>
      <c r="U494" s="464">
        <v>2795.0708403745029</v>
      </c>
      <c r="V494" s="464">
        <v>2349.1449542526016</v>
      </c>
      <c r="W494" s="464">
        <v>1724.7941245541988</v>
      </c>
      <c r="X494" s="464">
        <v>1192.4084749600293</v>
      </c>
      <c r="Y494" s="464">
        <v>730.79834863924555</v>
      </c>
      <c r="Z494" s="464">
        <v>375.21530131745635</v>
      </c>
      <c r="AA494" s="464">
        <v>260.44322462984479</v>
      </c>
      <c r="AB494" s="464">
        <v>248.36457445281798</v>
      </c>
      <c r="AC494" s="464">
        <v>202.06879585668304</v>
      </c>
      <c r="AD494" s="464">
        <v>164.83851443258101</v>
      </c>
      <c r="AE494" s="464">
        <v>107.50116269711758</v>
      </c>
      <c r="AF494" s="464">
        <v>59.241065852707941</v>
      </c>
      <c r="AG494" s="464">
        <v>45.171626266426578</v>
      </c>
      <c r="AH494" s="464">
        <v>43.162036139125405</v>
      </c>
      <c r="AI494" s="464">
        <v>37.13384546983891</v>
      </c>
      <c r="AJ494" s="464">
        <v>35.124658653290489</v>
      </c>
      <c r="AK494" s="464">
        <v>35.124658653290489</v>
      </c>
      <c r="AL494" s="464">
        <v>0</v>
      </c>
    </row>
    <row r="495" spans="1:38">
      <c r="A495" s="256">
        <v>105</v>
      </c>
      <c r="B495" s="464">
        <v>3824.3869321213224</v>
      </c>
      <c r="C495" s="464">
        <v>3672.9974802710899</v>
      </c>
      <c r="D495" s="464">
        <v>3627.5818488103864</v>
      </c>
      <c r="E495" s="464">
        <v>3631.6187709319765</v>
      </c>
      <c r="F495" s="464">
        <v>3622.5357024701702</v>
      </c>
      <c r="G495" s="464">
        <v>3586.2036567142272</v>
      </c>
      <c r="H495" s="464">
        <v>3571.0654126296881</v>
      </c>
      <c r="I495" s="464">
        <v>3531.7062787204231</v>
      </c>
      <c r="J495" s="464">
        <v>3468.1270671336761</v>
      </c>
      <c r="K495" s="464">
        <v>3412.6223575124536</v>
      </c>
      <c r="L495" s="464">
        <v>3368.2192384627729</v>
      </c>
      <c r="M495" s="464">
        <v>3295.5608540724079</v>
      </c>
      <c r="N495" s="464">
        <v>3241.0681141124887</v>
      </c>
      <c r="O495" s="464">
        <v>3282.4421486551114</v>
      </c>
      <c r="P495" s="464">
        <v>3383.3566000988421</v>
      </c>
      <c r="Q495" s="464">
        <v>3362.1643128205847</v>
      </c>
      <c r="R495" s="464">
        <v>3253.177533320249</v>
      </c>
      <c r="S495" s="464">
        <v>3177.4944087651411</v>
      </c>
      <c r="T495" s="464">
        <v>2805.1605300607762</v>
      </c>
      <c r="U495" s="464">
        <v>2098.9783507771226</v>
      </c>
      <c r="V495" s="464">
        <v>1501.9349419116575</v>
      </c>
      <c r="W495" s="464">
        <v>1102.6902468030191</v>
      </c>
      <c r="X495" s="464">
        <v>578.66539608153823</v>
      </c>
      <c r="Y495" s="464">
        <v>277.55559808638526</v>
      </c>
      <c r="Z495" s="464">
        <v>225.21549466265694</v>
      </c>
      <c r="AA495" s="464">
        <v>189.99329120214583</v>
      </c>
      <c r="AB495" s="464">
        <v>151.75951300673236</v>
      </c>
      <c r="AC495" s="464">
        <v>150.7534814279953</v>
      </c>
      <c r="AD495" s="464">
        <v>129.62844161748095</v>
      </c>
      <c r="AE495" s="464">
        <v>70.298027302456234</v>
      </c>
      <c r="AF495" s="464">
        <v>53.210843750071625</v>
      </c>
      <c r="AG495" s="464">
        <v>40.147827669756929</v>
      </c>
      <c r="AH495" s="464">
        <v>39.143140946941287</v>
      </c>
      <c r="AI495" s="464">
        <v>41.152539512670401</v>
      </c>
      <c r="AJ495" s="464">
        <v>37.13384546983891</v>
      </c>
      <c r="AK495" s="464">
        <v>33.11558670666593</v>
      </c>
      <c r="AL495" s="464">
        <v>0</v>
      </c>
    </row>
    <row r="496" spans="1:38">
      <c r="A496" s="256">
        <v>107.5</v>
      </c>
      <c r="B496" s="464">
        <v>3824.3869321213224</v>
      </c>
      <c r="C496" s="464">
        <v>3672.9974802710899</v>
      </c>
      <c r="D496" s="464">
        <v>3625.5633894322618</v>
      </c>
      <c r="E496" s="464">
        <v>3621.5264740444818</v>
      </c>
      <c r="F496" s="464">
        <v>3618.4987904535092</v>
      </c>
      <c r="G496" s="464">
        <v>3586.2036567142272</v>
      </c>
      <c r="H496" s="464">
        <v>3543.8167350149947</v>
      </c>
      <c r="I496" s="464">
        <v>3467.1178826308915</v>
      </c>
      <c r="J496" s="464">
        <v>3380.3291223492802</v>
      </c>
      <c r="K496" s="464">
        <v>3322.8075625534552</v>
      </c>
      <c r="L496" s="464">
        <v>3264.277873822874</v>
      </c>
      <c r="M496" s="464">
        <v>3194.6490940148933</v>
      </c>
      <c r="N496" s="464">
        <v>3151.2580104570297</v>
      </c>
      <c r="O496" s="464">
        <v>3194.6490940148933</v>
      </c>
      <c r="P496" s="464">
        <v>3230.9769659587987</v>
      </c>
      <c r="Q496" s="464">
        <v>3168.4125539995202</v>
      </c>
      <c r="R496" s="464">
        <v>3016.0431511424208</v>
      </c>
      <c r="S496" s="464">
        <v>2600.3471194878757</v>
      </c>
      <c r="T496" s="464">
        <v>1910.3642019219667</v>
      </c>
      <c r="U496" s="464">
        <v>1324.477785466137</v>
      </c>
      <c r="V496" s="464">
        <v>923.27633700149374</v>
      </c>
      <c r="W496" s="464">
        <v>692.5099642532108</v>
      </c>
      <c r="X496" s="464">
        <v>364.13907033784858</v>
      </c>
      <c r="Y496" s="464">
        <v>248.36457445281798</v>
      </c>
      <c r="Z496" s="464">
        <v>204.08145125625859</v>
      </c>
      <c r="AA496" s="464">
        <v>143.71145073160676</v>
      </c>
      <c r="AB496" s="464">
        <v>122.58750062023773</v>
      </c>
      <c r="AC496" s="464">
        <v>118.56428573008029</v>
      </c>
      <c r="AD496" s="464">
        <v>83.367575300668861</v>
      </c>
      <c r="AE496" s="464">
        <v>51.200917835379968</v>
      </c>
      <c r="AF496" s="464">
        <v>41.152539512670401</v>
      </c>
      <c r="AG496" s="464">
        <v>40.147827669756929</v>
      </c>
      <c r="AH496" s="464">
        <v>41.152539512670401</v>
      </c>
      <c r="AI496" s="464">
        <v>39.143140946941287</v>
      </c>
      <c r="AJ496" s="464">
        <v>37.13384546983891</v>
      </c>
      <c r="AK496" s="464">
        <v>37.13384546983891</v>
      </c>
      <c r="AL496" s="464">
        <v>0</v>
      </c>
    </row>
    <row r="497" spans="1:38">
      <c r="A497" s="256">
        <v>110</v>
      </c>
      <c r="B497" s="464">
        <v>3824.3869321213224</v>
      </c>
      <c r="C497" s="464">
        <v>3672.9974802710899</v>
      </c>
      <c r="D497" s="464">
        <v>3633.6372336742002</v>
      </c>
      <c r="E497" s="464">
        <v>3623.5449311767566</v>
      </c>
      <c r="F497" s="464">
        <v>3626.5726189810316</v>
      </c>
      <c r="G497" s="464">
        <v>3585.1944384528538</v>
      </c>
      <c r="H497" s="464">
        <v>3518.5866645549195</v>
      </c>
      <c r="I497" s="464">
        <v>3403.5398541413247</v>
      </c>
      <c r="J497" s="464">
        <v>3297.5791210799653</v>
      </c>
      <c r="K497" s="464">
        <v>3226.9405155078039</v>
      </c>
      <c r="L497" s="464">
        <v>3164.3761824468479</v>
      </c>
      <c r="M497" s="464">
        <v>3102.8221574733529</v>
      </c>
      <c r="N497" s="464">
        <v>3073.5591949142986</v>
      </c>
      <c r="O497" s="464">
        <v>3092.7314494525613</v>
      </c>
      <c r="P497" s="464">
        <v>3059.4323469255114</v>
      </c>
      <c r="Q497" s="464">
        <v>2890.9243432449957</v>
      </c>
      <c r="R497" s="464">
        <v>2476.2561185264826</v>
      </c>
      <c r="S497" s="464">
        <v>1790.3465975064146</v>
      </c>
      <c r="T497" s="464">
        <v>1283.1416360737333</v>
      </c>
      <c r="U497" s="464">
        <v>857.76838316697331</v>
      </c>
      <c r="V497" s="464">
        <v>631.05150724510781</v>
      </c>
      <c r="W497" s="464">
        <v>490.02302863061311</v>
      </c>
      <c r="X497" s="464">
        <v>303.72948230075701</v>
      </c>
      <c r="Y497" s="464">
        <v>198.04354533856682</v>
      </c>
      <c r="Z497" s="464">
        <v>155.78370551195141</v>
      </c>
      <c r="AA497" s="464">
        <v>120.57587641098782</v>
      </c>
      <c r="AB497" s="464">
        <v>105.48980471856567</v>
      </c>
      <c r="AC497" s="464">
        <v>85.378465429273547</v>
      </c>
      <c r="AD497" s="464">
        <v>61.251279440887508</v>
      </c>
      <c r="AE497" s="464">
        <v>49.191070759971105</v>
      </c>
      <c r="AF497" s="464">
        <v>44.166819783667599</v>
      </c>
      <c r="AG497" s="464">
        <v>42.157275863478645</v>
      </c>
      <c r="AH497" s="464">
        <v>40.147827669756929</v>
      </c>
      <c r="AI497" s="464">
        <v>37.13384546983891</v>
      </c>
      <c r="AJ497" s="464">
        <v>35.124658653290489</v>
      </c>
      <c r="AK497" s="464">
        <v>31.106636592896205</v>
      </c>
      <c r="AL497" s="464">
        <v>0</v>
      </c>
    </row>
    <row r="498" spans="1:38">
      <c r="A498" s="256">
        <v>112.5</v>
      </c>
      <c r="B498" s="464">
        <v>3824.3869321213224</v>
      </c>
      <c r="C498" s="464">
        <v>3658.8681122623229</v>
      </c>
      <c r="D498" s="464">
        <v>3618.4987904535092</v>
      </c>
      <c r="E498" s="464">
        <v>3606.3880814188237</v>
      </c>
      <c r="F498" s="464">
        <v>3608.4065301068449</v>
      </c>
      <c r="G498" s="464">
        <v>3551.8903955225719</v>
      </c>
      <c r="H498" s="464">
        <v>3452.9893304434045</v>
      </c>
      <c r="I498" s="464">
        <v>3312.7161629196457</v>
      </c>
      <c r="J498" s="464">
        <v>3192.6308909642153</v>
      </c>
      <c r="K498" s="464">
        <v>3119.9764362898773</v>
      </c>
      <c r="L498" s="464">
        <v>3061.4504640840692</v>
      </c>
      <c r="M498" s="464">
        <v>3034.2059949378436</v>
      </c>
      <c r="N498" s="464">
        <v>2996.8713790258439</v>
      </c>
      <c r="O498" s="464">
        <v>2917.1584914230884</v>
      </c>
      <c r="P498" s="464">
        <v>2742.6050435261163</v>
      </c>
      <c r="Q498" s="464">
        <v>2271.4692692998578</v>
      </c>
      <c r="R498" s="464">
        <v>1682.4384599819907</v>
      </c>
      <c r="S498" s="464">
        <v>1202.4896059554876</v>
      </c>
      <c r="T498" s="464">
        <v>872.88517306050676</v>
      </c>
      <c r="U498" s="464">
        <v>603.8504602244393</v>
      </c>
      <c r="V498" s="464">
        <v>414.48814469174425</v>
      </c>
      <c r="W498" s="464">
        <v>350.04253730445583</v>
      </c>
      <c r="X498" s="464">
        <v>264.46956703503446</v>
      </c>
      <c r="Y498" s="464">
        <v>168.86303514077807</v>
      </c>
      <c r="Z498" s="464">
        <v>114.54120724389411</v>
      </c>
      <c r="AA498" s="464">
        <v>105.48980471856567</v>
      </c>
      <c r="AB498" s="464">
        <v>85.378465429273547</v>
      </c>
      <c r="AC498" s="464">
        <v>56.225874000831865</v>
      </c>
      <c r="AD498" s="464">
        <v>56.225874000831865</v>
      </c>
      <c r="AE498" s="464">
        <v>46.176455080303917</v>
      </c>
      <c r="AF498" s="464">
        <v>42.157275863478645</v>
      </c>
      <c r="AG498" s="464">
        <v>38.138479987815508</v>
      </c>
      <c r="AH498" s="464">
        <v>38.138479987815508</v>
      </c>
      <c r="AI498" s="464">
        <v>37.13384546983891</v>
      </c>
      <c r="AJ498" s="464">
        <v>31.106636592896205</v>
      </c>
      <c r="AK498" s="464">
        <v>29.097816174642574</v>
      </c>
      <c r="AL498" s="464">
        <v>0</v>
      </c>
    </row>
    <row r="499" spans="1:38">
      <c r="A499" s="256">
        <v>115</v>
      </c>
      <c r="B499" s="464">
        <v>3824.3869321213224</v>
      </c>
      <c r="C499" s="464">
        <v>3631.6187709319765</v>
      </c>
      <c r="D499" s="464">
        <v>3596.2958549198647</v>
      </c>
      <c r="E499" s="464">
        <v>3592.2589722379721</v>
      </c>
      <c r="F499" s="464">
        <v>3589.2313132004015</v>
      </c>
      <c r="G499" s="464">
        <v>3522.6234637169282</v>
      </c>
      <c r="H499" s="464">
        <v>3384.3657599502199</v>
      </c>
      <c r="I499" s="464">
        <v>3224.9222921734067</v>
      </c>
      <c r="J499" s="464">
        <v>3104.8403030149302</v>
      </c>
      <c r="K499" s="464">
        <v>3030.1697980183194</v>
      </c>
      <c r="L499" s="464">
        <v>3009.9888941267654</v>
      </c>
      <c r="M499" s="464">
        <v>3015.0341074627013</v>
      </c>
      <c r="N499" s="464">
        <v>2881.8433472544161</v>
      </c>
      <c r="O499" s="464">
        <v>2596.3115451502367</v>
      </c>
      <c r="P499" s="464">
        <v>2192.7875155375646</v>
      </c>
      <c r="Q499" s="464">
        <v>1555.3779695551311</v>
      </c>
      <c r="R499" s="464">
        <v>1120.8349365574829</v>
      </c>
      <c r="S499" s="464">
        <v>844.66738037710456</v>
      </c>
      <c r="T499" s="464">
        <v>620.97690605782327</v>
      </c>
      <c r="U499" s="464">
        <v>418.51634508443101</v>
      </c>
      <c r="V499" s="464">
        <v>302.72275148002575</v>
      </c>
      <c r="W499" s="464">
        <v>304.73621645504568</v>
      </c>
      <c r="X499" s="464">
        <v>224.20906517072982</v>
      </c>
      <c r="Y499" s="464">
        <v>132.64610597383572</v>
      </c>
      <c r="Z499" s="464">
        <v>103.4784850535453</v>
      </c>
      <c r="AA499" s="464">
        <v>86.383928307687412</v>
      </c>
      <c r="AB499" s="464">
        <v>62.256411089425562</v>
      </c>
      <c r="AC499" s="464">
        <v>52.205871129025049</v>
      </c>
      <c r="AD499" s="464">
        <v>50.19598424777044</v>
      </c>
      <c r="AE499" s="464">
        <v>44.166819783667599</v>
      </c>
      <c r="AF499" s="464">
        <v>40.147827669756929</v>
      </c>
      <c r="AG499" s="464">
        <v>37.13384546983891</v>
      </c>
      <c r="AH499" s="464">
        <v>36.12923810708449</v>
      </c>
      <c r="AI499" s="464">
        <v>37.13384546983891</v>
      </c>
      <c r="AJ499" s="464">
        <v>29.097816174642574</v>
      </c>
      <c r="AK499" s="464">
        <v>29.097816174642574</v>
      </c>
      <c r="AL499" s="464">
        <v>0</v>
      </c>
    </row>
    <row r="500" spans="1:38">
      <c r="A500" s="256">
        <v>117.5</v>
      </c>
      <c r="B500" s="464">
        <v>3824.3869321213224</v>
      </c>
      <c r="C500" s="464">
        <v>3679.0529403377723</v>
      </c>
      <c r="D500" s="464">
        <v>3647.7665041985438</v>
      </c>
      <c r="E500" s="464">
        <v>3645.7480336284634</v>
      </c>
      <c r="F500" s="464">
        <v>3638.6833954289509</v>
      </c>
      <c r="G500" s="464">
        <v>3553.9088135157299</v>
      </c>
      <c r="H500" s="464">
        <v>3388.4024023609809</v>
      </c>
      <c r="I500" s="464">
        <v>3213.8220864097789</v>
      </c>
      <c r="J500" s="464">
        <v>3096.7677287200486</v>
      </c>
      <c r="K500" s="464">
        <v>3046.3146178503071</v>
      </c>
      <c r="L500" s="464">
        <v>3071.5410697946968</v>
      </c>
      <c r="M500" s="464">
        <v>2993.8442682929112</v>
      </c>
      <c r="N500" s="464">
        <v>2694.1759667401593</v>
      </c>
      <c r="O500" s="464">
        <v>2185.7264689469625</v>
      </c>
      <c r="P500" s="464">
        <v>1576.5540198432063</v>
      </c>
      <c r="Q500" s="464">
        <v>1094.6260356973835</v>
      </c>
      <c r="R500" s="464">
        <v>768.08107141579546</v>
      </c>
      <c r="S500" s="464">
        <v>616.94711115541907</v>
      </c>
      <c r="T500" s="464">
        <v>439.66502418123878</v>
      </c>
      <c r="U500" s="464">
        <v>307.75643880970762</v>
      </c>
      <c r="V500" s="464">
        <v>264.46956703503446</v>
      </c>
      <c r="W500" s="464">
        <v>233.2670906927834</v>
      </c>
      <c r="X500" s="464">
        <v>161.82018819187493</v>
      </c>
      <c r="Y500" s="464">
        <v>116.55272914527278</v>
      </c>
      <c r="Z500" s="464">
        <v>88.394889005535376</v>
      </c>
      <c r="AA500" s="464">
        <v>66.277097278608665</v>
      </c>
      <c r="AB500" s="464">
        <v>55.220845530457993</v>
      </c>
      <c r="AC500" s="464">
        <v>46.176455080303917</v>
      </c>
      <c r="AD500" s="464">
        <v>48.186177781824156</v>
      </c>
      <c r="AE500" s="464">
        <v>44.166819783667599</v>
      </c>
      <c r="AF500" s="464">
        <v>40.147827669756929</v>
      </c>
      <c r="AG500" s="464">
        <v>35.124658653290489</v>
      </c>
      <c r="AH500" s="464">
        <v>34.120107905260866</v>
      </c>
      <c r="AI500" s="464">
        <v>34.120107905260866</v>
      </c>
      <c r="AJ500" s="464">
        <v>29.097816174642574</v>
      </c>
      <c r="AK500" s="464">
        <v>27.089134400918912</v>
      </c>
      <c r="AL500" s="464">
        <v>0</v>
      </c>
    </row>
    <row r="501" spans="1:38">
      <c r="A501" s="256">
        <v>120</v>
      </c>
      <c r="B501" s="464">
        <v>3824.3869321213224</v>
      </c>
      <c r="C501" s="464">
        <v>3629.6003093104964</v>
      </c>
      <c r="D501" s="464">
        <v>3610.4249799228146</v>
      </c>
      <c r="E501" s="464">
        <v>3610.4249799228146</v>
      </c>
      <c r="F501" s="464">
        <v>3597.3050762978692</v>
      </c>
      <c r="G501" s="464">
        <v>3487.3016283294669</v>
      </c>
      <c r="H501" s="464">
        <v>3292.5334558765348</v>
      </c>
      <c r="I501" s="464">
        <v>3128.0490707210665</v>
      </c>
      <c r="J501" s="464">
        <v>3030.1697980183194</v>
      </c>
      <c r="K501" s="464">
        <v>3032.1878958071657</v>
      </c>
      <c r="L501" s="464">
        <v>3010.9979361185592</v>
      </c>
      <c r="M501" s="464">
        <v>2782.9632607913691</v>
      </c>
      <c r="N501" s="464">
        <v>2308.7936233718156</v>
      </c>
      <c r="O501" s="464">
        <v>1603.7807872290784</v>
      </c>
      <c r="P501" s="464">
        <v>1054.3058793187643</v>
      </c>
      <c r="Q501" s="464">
        <v>722.73746597640445</v>
      </c>
      <c r="R501" s="464">
        <v>558.51813107578766</v>
      </c>
      <c r="S501" s="464">
        <v>427.57993702648378</v>
      </c>
      <c r="T501" s="464">
        <v>275.54232167620648</v>
      </c>
      <c r="U501" s="464">
        <v>276.5489580510407</v>
      </c>
      <c r="V501" s="464">
        <v>245.34500251247366</v>
      </c>
      <c r="W501" s="464">
        <v>145.72342504642882</v>
      </c>
      <c r="X501" s="464">
        <v>132.64610597383572</v>
      </c>
      <c r="Y501" s="464">
        <v>112.5297206338733</v>
      </c>
      <c r="Z501" s="464">
        <v>82.362148335243674</v>
      </c>
      <c r="AA501" s="464">
        <v>63.261558950597731</v>
      </c>
      <c r="AB501" s="464">
        <v>49.191070759971105</v>
      </c>
      <c r="AC501" s="464">
        <v>50.19598424777044</v>
      </c>
      <c r="AD501" s="464">
        <v>48.186177781824156</v>
      </c>
      <c r="AE501" s="464">
        <v>42.157275863478645</v>
      </c>
      <c r="AF501" s="464">
        <v>40.147827669756929</v>
      </c>
      <c r="AG501" s="464">
        <v>35.124658653290489</v>
      </c>
      <c r="AH501" s="464">
        <v>30.102209640499385</v>
      </c>
      <c r="AI501" s="464">
        <v>34.120107905260866</v>
      </c>
      <c r="AJ501" s="464">
        <v>27.089134400918912</v>
      </c>
      <c r="AK501" s="464">
        <v>25.080601549217004</v>
      </c>
      <c r="AL501" s="464">
        <v>0</v>
      </c>
    </row>
    <row r="502" spans="1:38">
      <c r="A502" s="256">
        <v>122.5</v>
      </c>
      <c r="B502" s="464">
        <v>3824.3869321213224</v>
      </c>
      <c r="C502" s="464">
        <v>3649.7849758844204</v>
      </c>
      <c r="D502" s="464">
        <v>3629.6003093104964</v>
      </c>
      <c r="E502" s="464">
        <v>3635.6556975365502</v>
      </c>
      <c r="F502" s="464">
        <v>3613.4526567602729</v>
      </c>
      <c r="G502" s="464">
        <v>3471.1546224018748</v>
      </c>
      <c r="H502" s="464">
        <v>3255.1957742373597</v>
      </c>
      <c r="I502" s="464">
        <v>3103.8312300802768</v>
      </c>
      <c r="J502" s="464">
        <v>3038.2421972210832</v>
      </c>
      <c r="K502" s="464">
        <v>3061.4504640840692</v>
      </c>
      <c r="L502" s="464">
        <v>2919.1765126108508</v>
      </c>
      <c r="M502" s="464">
        <v>2520.6456973927384</v>
      </c>
      <c r="N502" s="464">
        <v>1821.6109346304568</v>
      </c>
      <c r="O502" s="464">
        <v>1097.6501079302609</v>
      </c>
      <c r="P502" s="464">
        <v>693.51752672087775</v>
      </c>
      <c r="Q502" s="464">
        <v>478.9438044658425</v>
      </c>
      <c r="R502" s="464">
        <v>461.8218729131101</v>
      </c>
      <c r="S502" s="464">
        <v>323.86478456311931</v>
      </c>
      <c r="T502" s="464">
        <v>246.35152238988556</v>
      </c>
      <c r="U502" s="464">
        <v>268.49597068019642</v>
      </c>
      <c r="V502" s="464">
        <v>166.85076266433626</v>
      </c>
      <c r="W502" s="464">
        <v>128.62256901424442</v>
      </c>
      <c r="X502" s="464">
        <v>134.65792041235557</v>
      </c>
      <c r="Y502" s="464">
        <v>118.56428573008029</v>
      </c>
      <c r="Z502" s="464">
        <v>80.351331340225968</v>
      </c>
      <c r="AA502" s="464">
        <v>53.210843750071625</v>
      </c>
      <c r="AB502" s="464">
        <v>47.181305740243346</v>
      </c>
      <c r="AC502" s="464">
        <v>45.171626266426578</v>
      </c>
      <c r="AD502" s="464">
        <v>47.181305740243346</v>
      </c>
      <c r="AE502" s="464">
        <v>42.157275863478645</v>
      </c>
      <c r="AF502" s="464">
        <v>42.157275863478645</v>
      </c>
      <c r="AG502" s="464">
        <v>37.13384546983891</v>
      </c>
      <c r="AH502" s="464">
        <v>34.120107905260866</v>
      </c>
      <c r="AI502" s="464">
        <v>36.12923810708449</v>
      </c>
      <c r="AJ502" s="464">
        <v>27.089134400918912</v>
      </c>
      <c r="AK502" s="464">
        <v>27.089134400918912</v>
      </c>
      <c r="AL502" s="464">
        <v>0</v>
      </c>
    </row>
    <row r="503" spans="1:38">
      <c r="A503" s="256">
        <v>125</v>
      </c>
      <c r="B503" s="464">
        <v>3824.3869321213224</v>
      </c>
      <c r="C503" s="464">
        <v>3662.905068997638</v>
      </c>
      <c r="D503" s="464">
        <v>3643.729564174781</v>
      </c>
      <c r="E503" s="464">
        <v>3655.840397630664</v>
      </c>
      <c r="F503" s="464">
        <v>3605.3788574979831</v>
      </c>
      <c r="G503" s="464">
        <v>3416.659033432592</v>
      </c>
      <c r="H503" s="464">
        <v>3191.621789916775</v>
      </c>
      <c r="I503" s="464">
        <v>3069.5229459997654</v>
      </c>
      <c r="J503" s="464">
        <v>3052.3689473492441</v>
      </c>
      <c r="K503" s="464">
        <v>3013.016021115458</v>
      </c>
      <c r="L503" s="464">
        <v>2702.2474195629393</v>
      </c>
      <c r="M503" s="464">
        <v>2080.8222163334694</v>
      </c>
      <c r="N503" s="464">
        <v>1273.0598486045944</v>
      </c>
      <c r="O503" s="464">
        <v>723.74507141792458</v>
      </c>
      <c r="P503" s="464">
        <v>421.53752081806556</v>
      </c>
      <c r="Q503" s="464">
        <v>332.92608346097444</v>
      </c>
      <c r="R503" s="464">
        <v>420.53045982902728</v>
      </c>
      <c r="S503" s="464">
        <v>335.94657151454635</v>
      </c>
      <c r="T503" s="464">
        <v>241.3189644239616</v>
      </c>
      <c r="U503" s="464">
        <v>188.98703310439885</v>
      </c>
      <c r="V503" s="464">
        <v>145.72342504642882</v>
      </c>
      <c r="W503" s="464">
        <v>118.56428573008029</v>
      </c>
      <c r="X503" s="464">
        <v>130.63432201828778</v>
      </c>
      <c r="Y503" s="464">
        <v>121.58168435931715</v>
      </c>
      <c r="Z503" s="464">
        <v>84.37301438003783</v>
      </c>
      <c r="AA503" s="464">
        <v>50.19598424777044</v>
      </c>
      <c r="AB503" s="464">
        <v>40.147827669756929</v>
      </c>
      <c r="AC503" s="464">
        <v>43.162036139125405</v>
      </c>
      <c r="AD503" s="464">
        <v>47.181305740243346</v>
      </c>
      <c r="AE503" s="464">
        <v>40.147827669756929</v>
      </c>
      <c r="AF503" s="464">
        <v>40.147827669756929</v>
      </c>
      <c r="AG503" s="464">
        <v>33.11558670666593</v>
      </c>
      <c r="AH503" s="464">
        <v>34.120107905260866</v>
      </c>
      <c r="AI503" s="464">
        <v>34.120107905260866</v>
      </c>
      <c r="AJ503" s="464">
        <v>29.097816174642574</v>
      </c>
      <c r="AK503" s="464">
        <v>27.089134400918912</v>
      </c>
      <c r="AL503" s="464">
        <v>0</v>
      </c>
    </row>
    <row r="504" spans="1:38">
      <c r="A504" s="256">
        <v>127.5</v>
      </c>
      <c r="B504" s="464">
        <v>3824.3869321213224</v>
      </c>
      <c r="C504" s="464">
        <v>3653.821922601097</v>
      </c>
      <c r="D504" s="464">
        <v>3639.6926286191406</v>
      </c>
      <c r="E504" s="464">
        <v>3661.8958293969185</v>
      </c>
      <c r="F504" s="464">
        <v>3588.2220940880884</v>
      </c>
      <c r="G504" s="464">
        <v>3360.1460066929826</v>
      </c>
      <c r="H504" s="464">
        <v>3150.2489225607173</v>
      </c>
      <c r="I504" s="464">
        <v>3061.4504640840692</v>
      </c>
      <c r="J504" s="464">
        <v>3071.5410697946968</v>
      </c>
      <c r="K504" s="464">
        <v>2900.0053677325118</v>
      </c>
      <c r="L504" s="464">
        <v>2416.7349789263635</v>
      </c>
      <c r="M504" s="464">
        <v>1614.8733067748915</v>
      </c>
      <c r="N504" s="464">
        <v>896.06475734774426</v>
      </c>
      <c r="O504" s="464">
        <v>511.17496508518565</v>
      </c>
      <c r="P504" s="464">
        <v>275.54232167620648</v>
      </c>
      <c r="Q504" s="464">
        <v>260.44322462984479</v>
      </c>
      <c r="R504" s="464">
        <v>393.34074331293886</v>
      </c>
      <c r="S504" s="464">
        <v>393.34074331293886</v>
      </c>
      <c r="T504" s="464">
        <v>221.18980385521934</v>
      </c>
      <c r="U504" s="464">
        <v>128.62256901424442</v>
      </c>
      <c r="V504" s="464">
        <v>130.63432201828778</v>
      </c>
      <c r="W504" s="464">
        <v>111.52399075900288</v>
      </c>
      <c r="X504" s="464">
        <v>134.65792041235557</v>
      </c>
      <c r="Y504" s="464">
        <v>130.63432201828778</v>
      </c>
      <c r="Z504" s="464">
        <v>100.46157902783952</v>
      </c>
      <c r="AA504" s="464">
        <v>48.186177781824156</v>
      </c>
      <c r="AB504" s="464">
        <v>42.157275863478645</v>
      </c>
      <c r="AC504" s="464">
        <v>43.162036139125405</v>
      </c>
      <c r="AD504" s="464">
        <v>45.171626266426578</v>
      </c>
      <c r="AE504" s="464">
        <v>42.157275863478645</v>
      </c>
      <c r="AF504" s="464">
        <v>42.157275863478645</v>
      </c>
      <c r="AG504" s="464">
        <v>37.13384546983891</v>
      </c>
      <c r="AH504" s="464">
        <v>37.13384546983891</v>
      </c>
      <c r="AI504" s="464">
        <v>36.12923810708449</v>
      </c>
      <c r="AJ504" s="464">
        <v>31.106636592896205</v>
      </c>
      <c r="AK504" s="464">
        <v>27.089134400918912</v>
      </c>
      <c r="AL504" s="464">
        <v>0</v>
      </c>
    </row>
    <row r="505" spans="1:38">
      <c r="A505" s="256">
        <v>130</v>
      </c>
      <c r="B505" s="464">
        <v>3824.3869321213224</v>
      </c>
      <c r="C505" s="464">
        <v>3630.6095399811061</v>
      </c>
      <c r="D505" s="464">
        <v>3620.5172458997545</v>
      </c>
      <c r="E505" s="464">
        <v>3653.821922601097</v>
      </c>
      <c r="F505" s="464">
        <v>3546.8443555542258</v>
      </c>
      <c r="G505" s="464">
        <v>3283.4512779841384</v>
      </c>
      <c r="H505" s="464">
        <v>3091.7223804576724</v>
      </c>
      <c r="I505" s="464">
        <v>3044.2965106873748</v>
      </c>
      <c r="J505" s="464">
        <v>3033.1969452048329</v>
      </c>
      <c r="K505" s="464">
        <v>2714.3546439340457</v>
      </c>
      <c r="L505" s="464">
        <v>2040.4758195537197</v>
      </c>
      <c r="M505" s="464">
        <v>1195.4328053510533</v>
      </c>
      <c r="N505" s="464">
        <v>646.16370952449347</v>
      </c>
      <c r="O505" s="464">
        <v>390.31977730506173</v>
      </c>
      <c r="P505" s="464">
        <v>231.25416527541577</v>
      </c>
      <c r="Q505" s="464">
        <v>239.30597047327453</v>
      </c>
      <c r="R505" s="464">
        <v>305.7429539319009</v>
      </c>
      <c r="S505" s="464">
        <v>360.11143289997989</v>
      </c>
      <c r="T505" s="464">
        <v>212.13226923574965</v>
      </c>
      <c r="U505" s="464">
        <v>101.46720444534975</v>
      </c>
      <c r="V505" s="464">
        <v>88.394889005535376</v>
      </c>
      <c r="W505" s="464">
        <v>107.50116269711758</v>
      </c>
      <c r="X505" s="464">
        <v>131.64021015674211</v>
      </c>
      <c r="Y505" s="464">
        <v>127.61670426943685</v>
      </c>
      <c r="Z505" s="464">
        <v>60.246164270520133</v>
      </c>
      <c r="AA505" s="464">
        <v>44.166819783667599</v>
      </c>
      <c r="AB505" s="464">
        <v>38.138479987815508</v>
      </c>
      <c r="AC505" s="464">
        <v>37.13384546983891</v>
      </c>
      <c r="AD505" s="464">
        <v>43.162036139125405</v>
      </c>
      <c r="AE505" s="464">
        <v>42.157275863478645</v>
      </c>
      <c r="AF505" s="464">
        <v>35.124658653290489</v>
      </c>
      <c r="AG505" s="464">
        <v>37.13384546983891</v>
      </c>
      <c r="AH505" s="464">
        <v>35.124658653290489</v>
      </c>
      <c r="AI505" s="464">
        <v>32.111095952304076</v>
      </c>
      <c r="AJ505" s="464">
        <v>27.089134400918912</v>
      </c>
      <c r="AK505" s="464">
        <v>27.089134400918912</v>
      </c>
      <c r="AL505" s="464">
        <v>0</v>
      </c>
    </row>
    <row r="506" spans="1:38">
      <c r="A506" s="256">
        <v>132.5</v>
      </c>
      <c r="B506" s="464">
        <v>3824.3869321213224</v>
      </c>
      <c r="C506" s="464">
        <v>3635.6556975365502</v>
      </c>
      <c r="D506" s="464">
        <v>3633.6372336742002</v>
      </c>
      <c r="E506" s="464">
        <v>3659.8773510291899</v>
      </c>
      <c r="F506" s="464">
        <v>3527.6694691676748</v>
      </c>
      <c r="G506" s="464">
        <v>3237.0316510790094</v>
      </c>
      <c r="H506" s="464">
        <v>3078.6045135029945</v>
      </c>
      <c r="I506" s="464">
        <v>3077.5954491240141</v>
      </c>
      <c r="J506" s="464">
        <v>2970.6365211522202</v>
      </c>
      <c r="K506" s="464">
        <v>2498.4508094739776</v>
      </c>
      <c r="L506" s="464">
        <v>1640.0838607409364</v>
      </c>
      <c r="M506" s="464">
        <v>847.6906708095355</v>
      </c>
      <c r="N506" s="464">
        <v>467.86483635338556</v>
      </c>
      <c r="O506" s="464">
        <v>314.80373896081153</v>
      </c>
      <c r="P506" s="464">
        <v>227.22836710560355</v>
      </c>
      <c r="Q506" s="464">
        <v>228.23481001690109</v>
      </c>
      <c r="R506" s="464">
        <v>251.38418306924891</v>
      </c>
      <c r="S506" s="464">
        <v>284.6021797270547</v>
      </c>
      <c r="T506" s="464">
        <v>145.72342504642882</v>
      </c>
      <c r="U506" s="464">
        <v>86.383928307687412</v>
      </c>
      <c r="V506" s="464">
        <v>74.319187225450264</v>
      </c>
      <c r="W506" s="464">
        <v>96.439178946735424</v>
      </c>
      <c r="X506" s="464">
        <v>115.54696382165466</v>
      </c>
      <c r="Y506" s="464">
        <v>111.52399075900288</v>
      </c>
      <c r="Z506" s="464">
        <v>44.166819783667599</v>
      </c>
      <c r="AA506" s="464">
        <v>44.166819783667599</v>
      </c>
      <c r="AB506" s="464">
        <v>37.13384546983891</v>
      </c>
      <c r="AC506" s="464">
        <v>42.157275863478645</v>
      </c>
      <c r="AD506" s="464">
        <v>45.171626266426578</v>
      </c>
      <c r="AE506" s="464">
        <v>43.162036139125405</v>
      </c>
      <c r="AF506" s="464">
        <v>39.143140946941287</v>
      </c>
      <c r="AG506" s="464">
        <v>36.12923810708449</v>
      </c>
      <c r="AH506" s="464">
        <v>37.13384546983891</v>
      </c>
      <c r="AI506" s="464">
        <v>34.120107905260866</v>
      </c>
      <c r="AJ506" s="464">
        <v>29.097816174642574</v>
      </c>
      <c r="AK506" s="464">
        <v>31.106636592896205</v>
      </c>
      <c r="AL506" s="464">
        <v>0</v>
      </c>
    </row>
    <row r="507" spans="1:38">
      <c r="A507" s="256">
        <v>135</v>
      </c>
      <c r="B507" s="464">
        <v>3824.3869321213224</v>
      </c>
      <c r="C507" s="464">
        <v>3657.8588737735663</v>
      </c>
      <c r="D507" s="464">
        <v>3663.9143088761448</v>
      </c>
      <c r="E507" s="464">
        <v>3695.2008824828772</v>
      </c>
      <c r="F507" s="464">
        <v>3517.5774654871407</v>
      </c>
      <c r="G507" s="464">
        <v>3201.7128147175085</v>
      </c>
      <c r="H507" s="464">
        <v>3087.6861077692765</v>
      </c>
      <c r="I507" s="464">
        <v>3096.7677287200486</v>
      </c>
      <c r="J507" s="464">
        <v>2864.6904328960863</v>
      </c>
      <c r="K507" s="464">
        <v>2223.0494001639518</v>
      </c>
      <c r="L507" s="464">
        <v>1248.8638853173522</v>
      </c>
      <c r="M507" s="464">
        <v>591.76149571488634</v>
      </c>
      <c r="N507" s="464">
        <v>325.87838489895006</v>
      </c>
      <c r="O507" s="464">
        <v>252.3907273486665</v>
      </c>
      <c r="P507" s="464">
        <v>227.22836710560355</v>
      </c>
      <c r="Q507" s="464">
        <v>226.22192864759808</v>
      </c>
      <c r="R507" s="464">
        <v>205.08778640429045</v>
      </c>
      <c r="S507" s="464">
        <v>245.34500251247366</v>
      </c>
      <c r="T507" s="464">
        <v>87.389402877861457</v>
      </c>
      <c r="U507" s="464">
        <v>79.345941616877255</v>
      </c>
      <c r="V507" s="464">
        <v>67.282307497705418</v>
      </c>
      <c r="W507" s="464">
        <v>84.37301438003783</v>
      </c>
      <c r="X507" s="464">
        <v>104.48414005107793</v>
      </c>
      <c r="Y507" s="464">
        <v>59.241065852707941</v>
      </c>
      <c r="Z507" s="464">
        <v>47.181305740243346</v>
      </c>
      <c r="AA507" s="464">
        <v>43.162036139125405</v>
      </c>
      <c r="AB507" s="464">
        <v>37.13384546983891</v>
      </c>
      <c r="AC507" s="464">
        <v>42.157275863478645</v>
      </c>
      <c r="AD507" s="464">
        <v>44.166819783667599</v>
      </c>
      <c r="AE507" s="464">
        <v>43.162036139125405</v>
      </c>
      <c r="AF507" s="464">
        <v>41.152539512670401</v>
      </c>
      <c r="AG507" s="464">
        <v>34.120107905260866</v>
      </c>
      <c r="AH507" s="464">
        <v>35.124658653290489</v>
      </c>
      <c r="AI507" s="464">
        <v>34.120107905260866</v>
      </c>
      <c r="AJ507" s="464">
        <v>29.097816174642574</v>
      </c>
      <c r="AK507" s="464">
        <v>27.089134400918912</v>
      </c>
      <c r="AL507" s="464">
        <v>0</v>
      </c>
    </row>
    <row r="508" spans="1:38">
      <c r="A508" s="256">
        <v>137.5</v>
      </c>
      <c r="B508" s="464">
        <v>3824.3869321213224</v>
      </c>
      <c r="C508" s="464">
        <v>3645.7480336284634</v>
      </c>
      <c r="D508" s="464">
        <v>3657.8588737735663</v>
      </c>
      <c r="E508" s="464">
        <v>3687.1269025790689</v>
      </c>
      <c r="F508" s="464">
        <v>3469.13625192982</v>
      </c>
      <c r="G508" s="464">
        <v>3158.3216347639709</v>
      </c>
      <c r="H508" s="464">
        <v>3099.7949416200131</v>
      </c>
      <c r="I508" s="464">
        <v>3098.785870325059</v>
      </c>
      <c r="J508" s="464">
        <v>2745.6318893490893</v>
      </c>
      <c r="K508" s="464">
        <v>1916.4157132785863</v>
      </c>
      <c r="L508" s="464">
        <v>954.52024858783284</v>
      </c>
      <c r="M508" s="464">
        <v>419.52340124922512</v>
      </c>
      <c r="N508" s="464">
        <v>228.23481001690109</v>
      </c>
      <c r="O508" s="464">
        <v>214.14502188707684</v>
      </c>
      <c r="P508" s="464">
        <v>210.11953566284186</v>
      </c>
      <c r="Q508" s="464">
        <v>203.07512106555058</v>
      </c>
      <c r="R508" s="464">
        <v>175.90617563268231</v>
      </c>
      <c r="S508" s="464">
        <v>173.89382052669683</v>
      </c>
      <c r="T508" s="464">
        <v>76.329849463361882</v>
      </c>
      <c r="U508" s="464">
        <v>63.261558950597731</v>
      </c>
      <c r="V508" s="464">
        <v>63.261558950597731</v>
      </c>
      <c r="W508" s="464">
        <v>71.303296239406109</v>
      </c>
      <c r="X508" s="464">
        <v>83.367575300668861</v>
      </c>
      <c r="Y508" s="464">
        <v>42.157275863478645</v>
      </c>
      <c r="Z508" s="464">
        <v>47.181305740243346</v>
      </c>
      <c r="AA508" s="464">
        <v>43.162036139125405</v>
      </c>
      <c r="AB508" s="464">
        <v>39.143140946941287</v>
      </c>
      <c r="AC508" s="464">
        <v>44.166819783667599</v>
      </c>
      <c r="AD508" s="464">
        <v>42.157275863478645</v>
      </c>
      <c r="AE508" s="464">
        <v>39.143140946941287</v>
      </c>
      <c r="AF508" s="464">
        <v>41.152539512670401</v>
      </c>
      <c r="AG508" s="464">
        <v>36.12923810708449</v>
      </c>
      <c r="AH508" s="464">
        <v>35.124658653290489</v>
      </c>
      <c r="AI508" s="464">
        <v>38.138479987815508</v>
      </c>
      <c r="AJ508" s="464">
        <v>31.106636592896205</v>
      </c>
      <c r="AK508" s="464">
        <v>29.097816174642574</v>
      </c>
      <c r="AL508" s="464">
        <v>0</v>
      </c>
    </row>
    <row r="509" spans="1:38">
      <c r="A509" s="256">
        <v>140</v>
      </c>
      <c r="B509" s="464">
        <v>3824.3869321213224</v>
      </c>
      <c r="C509" s="464">
        <v>3639.6926286191406</v>
      </c>
      <c r="D509" s="464">
        <v>3655.840397630664</v>
      </c>
      <c r="E509" s="464">
        <v>3672.9974802710899</v>
      </c>
      <c r="F509" s="464">
        <v>3423.723227753901</v>
      </c>
      <c r="G509" s="464">
        <v>3119.9764362898773</v>
      </c>
      <c r="H509" s="464">
        <v>3097.7767993583707</v>
      </c>
      <c r="I509" s="464">
        <v>3042.2784048609351</v>
      </c>
      <c r="J509" s="464">
        <v>2564.0271768618181</v>
      </c>
      <c r="K509" s="464">
        <v>1599.7471627328159</v>
      </c>
      <c r="L509" s="464">
        <v>715.68426728943632</v>
      </c>
      <c r="M509" s="464">
        <v>304.73621645504568</v>
      </c>
      <c r="N509" s="464">
        <v>192.00582334211265</v>
      </c>
      <c r="O509" s="464">
        <v>188.98703310439885</v>
      </c>
      <c r="P509" s="464">
        <v>184.96205452537305</v>
      </c>
      <c r="Q509" s="464">
        <v>161.82018819187493</v>
      </c>
      <c r="R509" s="464">
        <v>156.78976997111801</v>
      </c>
      <c r="S509" s="464">
        <v>131.64021015674211</v>
      </c>
      <c r="T509" s="464">
        <v>72.308579335641099</v>
      </c>
      <c r="U509" s="464">
        <v>62.256411089425562</v>
      </c>
      <c r="V509" s="464">
        <v>56.225874000831865</v>
      </c>
      <c r="W509" s="464">
        <v>54.215835334169334</v>
      </c>
      <c r="X509" s="464">
        <v>50.19598424777044</v>
      </c>
      <c r="Y509" s="464">
        <v>44.166819783667599</v>
      </c>
      <c r="Z509" s="464">
        <v>47.181305740243346</v>
      </c>
      <c r="AA509" s="464">
        <v>43.162036139125405</v>
      </c>
      <c r="AB509" s="464">
        <v>41.152539512670401</v>
      </c>
      <c r="AC509" s="464">
        <v>42.157275863478645</v>
      </c>
      <c r="AD509" s="464">
        <v>46.176455080303917</v>
      </c>
      <c r="AE509" s="464">
        <v>39.143140946941287</v>
      </c>
      <c r="AF509" s="464">
        <v>41.152539512670401</v>
      </c>
      <c r="AG509" s="464">
        <v>42.157275863478645</v>
      </c>
      <c r="AH509" s="464">
        <v>35.124658653290489</v>
      </c>
      <c r="AI509" s="464">
        <v>36.12923810708449</v>
      </c>
      <c r="AJ509" s="464">
        <v>29.097816174642574</v>
      </c>
      <c r="AK509" s="464">
        <v>27.089134400918912</v>
      </c>
      <c r="AL509" s="464">
        <v>0</v>
      </c>
    </row>
    <row r="510" spans="1:38">
      <c r="A510" s="256">
        <v>142.5</v>
      </c>
      <c r="B510" s="464">
        <v>3824.3869321213224</v>
      </c>
      <c r="C510" s="464">
        <v>3632.6280021630378</v>
      </c>
      <c r="D510" s="464">
        <v>3655.840397630664</v>
      </c>
      <c r="E510" s="464">
        <v>3669.969753976713</v>
      </c>
      <c r="F510" s="464">
        <v>3369.2283937941743</v>
      </c>
      <c r="G510" s="464">
        <v>3101.8130851942665</v>
      </c>
      <c r="H510" s="464">
        <v>3109.8856726003792</v>
      </c>
      <c r="I510" s="464">
        <v>2971.6455498804635</v>
      </c>
      <c r="J510" s="464">
        <v>2357.215303904326</v>
      </c>
      <c r="K510" s="464">
        <v>1292.2153124748895</v>
      </c>
      <c r="L510" s="464">
        <v>532.32777619799867</v>
      </c>
      <c r="M510" s="464">
        <v>236.28651130948512</v>
      </c>
      <c r="N510" s="464">
        <v>177.91855373764352</v>
      </c>
      <c r="O510" s="464">
        <v>176.9123618266558</v>
      </c>
      <c r="P510" s="464">
        <v>162.82629074089672</v>
      </c>
      <c r="Q510" s="464">
        <v>144.71743439597881</v>
      </c>
      <c r="R510" s="464">
        <v>134.65792041235557</v>
      </c>
      <c r="S510" s="464">
        <v>104.48414005107793</v>
      </c>
      <c r="T510" s="464">
        <v>67.282307497705418</v>
      </c>
      <c r="U510" s="464">
        <v>58.235984471133037</v>
      </c>
      <c r="V510" s="464">
        <v>50.19598424777044</v>
      </c>
      <c r="W510" s="464">
        <v>50.19598424777044</v>
      </c>
      <c r="X510" s="464">
        <v>44.166819783667599</v>
      </c>
      <c r="Y510" s="464">
        <v>50.19598424777044</v>
      </c>
      <c r="Z510" s="464">
        <v>47.181305740243346</v>
      </c>
      <c r="AA510" s="464">
        <v>43.162036139125405</v>
      </c>
      <c r="AB510" s="464">
        <v>41.152539512670401</v>
      </c>
      <c r="AC510" s="464">
        <v>40.147827669756929</v>
      </c>
      <c r="AD510" s="464">
        <v>46.176455080303917</v>
      </c>
      <c r="AE510" s="464">
        <v>45.171626266426578</v>
      </c>
      <c r="AF510" s="464">
        <v>41.152539512670401</v>
      </c>
      <c r="AG510" s="464">
        <v>38.138479987815508</v>
      </c>
      <c r="AH510" s="464">
        <v>37.13384546983891</v>
      </c>
      <c r="AI510" s="464">
        <v>36.12923810708449</v>
      </c>
      <c r="AJ510" s="464">
        <v>31.106636592896205</v>
      </c>
      <c r="AK510" s="464">
        <v>29.097816174642574</v>
      </c>
      <c r="AL510" s="464">
        <v>0</v>
      </c>
    </row>
    <row r="511" spans="1:38">
      <c r="A511" s="256">
        <v>145</v>
      </c>
      <c r="B511" s="464">
        <v>3824.3869321213224</v>
      </c>
      <c r="C511" s="464">
        <v>3685.1084103613739</v>
      </c>
      <c r="D511" s="464">
        <v>3732.5432681866682</v>
      </c>
      <c r="E511" s="464">
        <v>3722.4506945491366</v>
      </c>
      <c r="F511" s="464">
        <v>3371.2467053627852</v>
      </c>
      <c r="G511" s="464">
        <v>3145.203487924849</v>
      </c>
      <c r="H511" s="464">
        <v>3174.4671209583034</v>
      </c>
      <c r="I511" s="464">
        <v>2940.3658190415163</v>
      </c>
      <c r="J511" s="464">
        <v>2169.5870195729431</v>
      </c>
      <c r="K511" s="464">
        <v>1060.3538059858045</v>
      </c>
      <c r="L511" s="464">
        <v>405.42483738535867</v>
      </c>
      <c r="M511" s="464">
        <v>207.1004714754566</v>
      </c>
      <c r="N511" s="464">
        <v>173.89382052669683</v>
      </c>
      <c r="O511" s="464">
        <v>193.0120973286374</v>
      </c>
      <c r="P511" s="464">
        <v>226.22192864759808</v>
      </c>
      <c r="Q511" s="464">
        <v>148.74143843620294</v>
      </c>
      <c r="R511" s="464">
        <v>108.50685582932681</v>
      </c>
      <c r="S511" s="464">
        <v>87.389402877861457</v>
      </c>
      <c r="T511" s="464">
        <v>69.292772726876819</v>
      </c>
      <c r="U511" s="464">
        <v>58.235984471133037</v>
      </c>
      <c r="V511" s="464">
        <v>52.205871129025049</v>
      </c>
      <c r="W511" s="464">
        <v>49.191070759971105</v>
      </c>
      <c r="X511" s="464">
        <v>42.157275863478645</v>
      </c>
      <c r="Y511" s="464">
        <v>50.19598424777044</v>
      </c>
      <c r="Z511" s="464">
        <v>47.181305740243346</v>
      </c>
      <c r="AA511" s="464">
        <v>44.166819783667599</v>
      </c>
      <c r="AB511" s="464">
        <v>40.147827669756929</v>
      </c>
      <c r="AC511" s="464">
        <v>42.157275863478645</v>
      </c>
      <c r="AD511" s="464">
        <v>48.186177781824156</v>
      </c>
      <c r="AE511" s="464">
        <v>41.152539512670401</v>
      </c>
      <c r="AF511" s="464">
        <v>41.152539512670401</v>
      </c>
      <c r="AG511" s="464">
        <v>42.157275863478645</v>
      </c>
      <c r="AH511" s="464">
        <v>37.13384546983891</v>
      </c>
      <c r="AI511" s="464">
        <v>38.138479987815508</v>
      </c>
      <c r="AJ511" s="464">
        <v>31.106636592896205</v>
      </c>
      <c r="AK511" s="464">
        <v>29.097816174642574</v>
      </c>
      <c r="AL511" s="464">
        <v>0</v>
      </c>
    </row>
    <row r="512" spans="1:38">
      <c r="A512" s="256">
        <v>147.5</v>
      </c>
      <c r="B512" s="464">
        <v>3824.3869321213224</v>
      </c>
      <c r="C512" s="464">
        <v>3693.1823858531711</v>
      </c>
      <c r="D512" s="464">
        <v>3741.6266077720375</v>
      </c>
      <c r="E512" s="464">
        <v>3714.3766553177006</v>
      </c>
      <c r="F512" s="464">
        <v>3316.7527190931646</v>
      </c>
      <c r="G512" s="464">
        <v>3143.1853163337523</v>
      </c>
      <c r="H512" s="464">
        <v>3165.3852748530717</v>
      </c>
      <c r="I512" s="464">
        <v>2839.4657454064568</v>
      </c>
      <c r="J512" s="464">
        <v>1918.4328879759823</v>
      </c>
      <c r="K512" s="464">
        <v>843.65961930001663</v>
      </c>
      <c r="L512" s="464">
        <v>313.79697206375391</v>
      </c>
      <c r="M512" s="464">
        <v>192.00582334211265</v>
      </c>
      <c r="N512" s="464">
        <v>174.89999518835882</v>
      </c>
      <c r="O512" s="464">
        <v>197.0372454153181</v>
      </c>
      <c r="P512" s="464">
        <v>282.58885271036019</v>
      </c>
      <c r="Q512" s="464">
        <v>237.29299343863059</v>
      </c>
      <c r="R512" s="464">
        <v>106.49547896400243</v>
      </c>
      <c r="S512" s="464">
        <v>79.345941616877255</v>
      </c>
      <c r="T512" s="464">
        <v>63.261558950597731</v>
      </c>
      <c r="U512" s="464">
        <v>59.241065852707941</v>
      </c>
      <c r="V512" s="464">
        <v>49.191070759971105</v>
      </c>
      <c r="W512" s="464">
        <v>47.181305740243346</v>
      </c>
      <c r="X512" s="464">
        <v>43.162036139125405</v>
      </c>
      <c r="Y512" s="464">
        <v>44.166819783667599</v>
      </c>
      <c r="Z512" s="464">
        <v>46.176455080303917</v>
      </c>
      <c r="AA512" s="464">
        <v>44.166819783667599</v>
      </c>
      <c r="AB512" s="464">
        <v>44.166819783667599</v>
      </c>
      <c r="AC512" s="464">
        <v>43.162036139125405</v>
      </c>
      <c r="AD512" s="464">
        <v>48.186177781824156</v>
      </c>
      <c r="AE512" s="464">
        <v>45.171626266426578</v>
      </c>
      <c r="AF512" s="464">
        <v>45.171626266426578</v>
      </c>
      <c r="AG512" s="464">
        <v>39.143140946941287</v>
      </c>
      <c r="AH512" s="464">
        <v>39.143140946941287</v>
      </c>
      <c r="AI512" s="464">
        <v>38.138479987815508</v>
      </c>
      <c r="AJ512" s="464">
        <v>31.106636592896205</v>
      </c>
      <c r="AK512" s="464">
        <v>29.097816174642574</v>
      </c>
      <c r="AL512" s="464">
        <v>0</v>
      </c>
    </row>
    <row r="513" spans="1:38">
      <c r="A513" s="256">
        <v>150</v>
      </c>
      <c r="B513" s="464">
        <v>3824.3869321213224</v>
      </c>
      <c r="C513" s="464">
        <v>3685.1084103613739</v>
      </c>
      <c r="D513" s="464">
        <v>3747.6821797373254</v>
      </c>
      <c r="E513" s="464">
        <v>3697.2193802140805</v>
      </c>
      <c r="F513" s="464">
        <v>3271.3417465120747</v>
      </c>
      <c r="G513" s="464">
        <v>3141.1671460371817</v>
      </c>
      <c r="H513" s="464">
        <v>3142.1762310235972</v>
      </c>
      <c r="I513" s="464">
        <v>2731.5066374215357</v>
      </c>
      <c r="J513" s="464">
        <v>1699.5822926190442</v>
      </c>
      <c r="K513" s="464">
        <v>687.47217392475886</v>
      </c>
      <c r="L513" s="464">
        <v>247.35804637556123</v>
      </c>
      <c r="M513" s="464">
        <v>182.94959793098093</v>
      </c>
      <c r="N513" s="464">
        <v>168.86303514077807</v>
      </c>
      <c r="O513" s="464">
        <v>196.03095062626178</v>
      </c>
      <c r="P513" s="464">
        <v>298.69586175506231</v>
      </c>
      <c r="Q513" s="464">
        <v>322.85798908042426</v>
      </c>
      <c r="R513" s="464">
        <v>156.78976997111801</v>
      </c>
      <c r="S513" s="464">
        <v>76.329849463361882</v>
      </c>
      <c r="T513" s="464">
        <v>61.251279440887508</v>
      </c>
      <c r="U513" s="464">
        <v>57.230920419256371</v>
      </c>
      <c r="V513" s="464">
        <v>47.181305740243346</v>
      </c>
      <c r="W513" s="464">
        <v>51.200917835379968</v>
      </c>
      <c r="X513" s="464">
        <v>43.162036139125405</v>
      </c>
      <c r="Y513" s="464">
        <v>45.171626266426578</v>
      </c>
      <c r="Z513" s="464">
        <v>44.166819783667599</v>
      </c>
      <c r="AA513" s="464">
        <v>48.186177781824156</v>
      </c>
      <c r="AB513" s="464">
        <v>44.166819783667599</v>
      </c>
      <c r="AC513" s="464">
        <v>47.181305740243346</v>
      </c>
      <c r="AD513" s="464">
        <v>50.19598424777044</v>
      </c>
      <c r="AE513" s="464">
        <v>47.181305740243346</v>
      </c>
      <c r="AF513" s="464">
        <v>47.181305740243346</v>
      </c>
      <c r="AG513" s="464">
        <v>41.152539512670401</v>
      </c>
      <c r="AH513" s="464">
        <v>39.143140946941287</v>
      </c>
      <c r="AI513" s="464">
        <v>38.138479987815508</v>
      </c>
      <c r="AJ513" s="464">
        <v>35.124658653290489</v>
      </c>
      <c r="AK513" s="464">
        <v>31.106636592896205</v>
      </c>
      <c r="AL513" s="464">
        <v>0</v>
      </c>
    </row>
    <row r="514" spans="1:38">
      <c r="A514" s="256">
        <v>152.5</v>
      </c>
      <c r="B514" s="464">
        <v>3824.3869321213224</v>
      </c>
      <c r="C514" s="464">
        <v>3630.6095399811061</v>
      </c>
      <c r="D514" s="464">
        <v>3693.1823858531711</v>
      </c>
      <c r="E514" s="464">
        <v>3630.6095399811061</v>
      </c>
      <c r="F514" s="464">
        <v>3187.5853889153136</v>
      </c>
      <c r="G514" s="464">
        <v>3103.8312300802768</v>
      </c>
      <c r="H514" s="464">
        <v>3069.5229459997654</v>
      </c>
      <c r="I514" s="464">
        <v>2583.1959718808394</v>
      </c>
      <c r="J514" s="464">
        <v>1480.7599244572896</v>
      </c>
      <c r="K514" s="464">
        <v>552.47409198138303</v>
      </c>
      <c r="L514" s="464">
        <v>211.12590005317529</v>
      </c>
      <c r="M514" s="464">
        <v>170.87533157355321</v>
      </c>
      <c r="N514" s="464">
        <v>161.82018819187493</v>
      </c>
      <c r="O514" s="464">
        <v>192.00582334211265</v>
      </c>
      <c r="P514" s="464">
        <v>294.66902626557766</v>
      </c>
      <c r="Q514" s="464">
        <v>351.04941397916343</v>
      </c>
      <c r="R514" s="464">
        <v>149.7474565561628</v>
      </c>
      <c r="S514" s="464">
        <v>76.329849463361882</v>
      </c>
      <c r="T514" s="464">
        <v>58.235984471133037</v>
      </c>
      <c r="U514" s="464">
        <v>55.220845530457993</v>
      </c>
      <c r="V514" s="464">
        <v>47.181305740243346</v>
      </c>
      <c r="W514" s="464">
        <v>47.181305740243346</v>
      </c>
      <c r="X514" s="464">
        <v>49.191070759971105</v>
      </c>
      <c r="Y514" s="464">
        <v>45.171626266426578</v>
      </c>
      <c r="Z514" s="464">
        <v>46.176455080303917</v>
      </c>
      <c r="AA514" s="464">
        <v>50.19598424777044</v>
      </c>
      <c r="AB514" s="464">
        <v>44.166819783667599</v>
      </c>
      <c r="AC514" s="464">
        <v>47.181305740243346</v>
      </c>
      <c r="AD514" s="464">
        <v>51.200917835379968</v>
      </c>
      <c r="AE514" s="464">
        <v>47.181305740243346</v>
      </c>
      <c r="AF514" s="464">
        <v>45.171626266426578</v>
      </c>
      <c r="AG514" s="464">
        <v>43.162036139125405</v>
      </c>
      <c r="AH514" s="464">
        <v>41.152539512670401</v>
      </c>
      <c r="AI514" s="464">
        <v>38.138479987815508</v>
      </c>
      <c r="AJ514" s="464">
        <v>33.11558670666593</v>
      </c>
      <c r="AK514" s="464">
        <v>29.097816174642574</v>
      </c>
      <c r="AL514" s="464">
        <v>0</v>
      </c>
    </row>
    <row r="515" spans="1:38">
      <c r="A515" s="256">
        <v>155</v>
      </c>
      <c r="B515" s="464">
        <v>3824.3869321213224</v>
      </c>
      <c r="C515" s="464">
        <v>3691.1638903255634</v>
      </c>
      <c r="D515" s="464">
        <v>3755.7562908938025</v>
      </c>
      <c r="E515" s="464">
        <v>3683.0899192481888</v>
      </c>
      <c r="F515" s="464">
        <v>3218.8676297440725</v>
      </c>
      <c r="G515" s="464">
        <v>3166.3943675806545</v>
      </c>
      <c r="H515" s="464">
        <v>3091.7223804576724</v>
      </c>
      <c r="I515" s="464">
        <v>2512.5748063784786</v>
      </c>
      <c r="J515" s="464">
        <v>1330.5270871390355</v>
      </c>
      <c r="K515" s="464">
        <v>462.82902802857438</v>
      </c>
      <c r="L515" s="464">
        <v>199.04985036997184</v>
      </c>
      <c r="M515" s="464">
        <v>165.84463549957897</v>
      </c>
      <c r="N515" s="464">
        <v>153.77159610801158</v>
      </c>
      <c r="O515" s="464">
        <v>185.96829104052892</v>
      </c>
      <c r="P515" s="464">
        <v>265.47616224135629</v>
      </c>
      <c r="Q515" s="464">
        <v>374.20835758368617</v>
      </c>
      <c r="R515" s="464">
        <v>159.80800188016397</v>
      </c>
      <c r="S515" s="464">
        <v>72.308579335641099</v>
      </c>
      <c r="T515" s="464">
        <v>60.246164270520133</v>
      </c>
      <c r="U515" s="464">
        <v>55.220845530457993</v>
      </c>
      <c r="V515" s="464">
        <v>48.186177781824156</v>
      </c>
      <c r="W515" s="464">
        <v>46.176455080303917</v>
      </c>
      <c r="X515" s="464">
        <v>45.171626266426578</v>
      </c>
      <c r="Y515" s="464">
        <v>45.171626266426578</v>
      </c>
      <c r="Z515" s="464">
        <v>48.186177781824156</v>
      </c>
      <c r="AA515" s="464">
        <v>48.186177781824156</v>
      </c>
      <c r="AB515" s="464">
        <v>42.157275863478645</v>
      </c>
      <c r="AC515" s="464">
        <v>45.171626266426578</v>
      </c>
      <c r="AD515" s="464">
        <v>55.220845530457993</v>
      </c>
      <c r="AE515" s="464">
        <v>47.181305740243346</v>
      </c>
      <c r="AF515" s="464">
        <v>45.171626266426578</v>
      </c>
      <c r="AG515" s="464">
        <v>43.162036139125405</v>
      </c>
      <c r="AH515" s="464">
        <v>42.157275863478645</v>
      </c>
      <c r="AI515" s="464">
        <v>38.138479987815508</v>
      </c>
      <c r="AJ515" s="464">
        <v>31.106636592896205</v>
      </c>
      <c r="AK515" s="464">
        <v>29.097816174642574</v>
      </c>
      <c r="AL515" s="464">
        <v>0</v>
      </c>
    </row>
    <row r="516" spans="1:38">
      <c r="A516" s="256">
        <v>157.5</v>
      </c>
      <c r="B516" s="464">
        <v>3824.3869321213224</v>
      </c>
      <c r="C516" s="464">
        <v>3678.043696301429</v>
      </c>
      <c r="D516" s="464">
        <v>3746.6729170638746</v>
      </c>
      <c r="E516" s="464">
        <v>3628.5910789202326</v>
      </c>
      <c r="F516" s="464">
        <v>3174.4671209583034</v>
      </c>
      <c r="G516" s="464">
        <v>3165.3852748530717</v>
      </c>
      <c r="H516" s="464">
        <v>3048.3327263488532</v>
      </c>
      <c r="I516" s="464">
        <v>2372.3472838256689</v>
      </c>
      <c r="J516" s="464">
        <v>1117.8108010909987</v>
      </c>
      <c r="K516" s="464">
        <v>371.18754265259679</v>
      </c>
      <c r="L516" s="464">
        <v>195.02466099770112</v>
      </c>
      <c r="M516" s="464">
        <v>159.80800188016397</v>
      </c>
      <c r="N516" s="464">
        <v>147.73542711369169</v>
      </c>
      <c r="O516" s="464">
        <v>168.86303514077807</v>
      </c>
      <c r="P516" s="464">
        <v>192.00582334211265</v>
      </c>
      <c r="Q516" s="464">
        <v>290.64224575128782</v>
      </c>
      <c r="R516" s="464">
        <v>145.72342504642882</v>
      </c>
      <c r="S516" s="464">
        <v>73.313876394686872</v>
      </c>
      <c r="T516" s="464">
        <v>58.235984471133037</v>
      </c>
      <c r="U516" s="464">
        <v>52.205871129025049</v>
      </c>
      <c r="V516" s="464">
        <v>48.186177781824156</v>
      </c>
      <c r="W516" s="464">
        <v>48.186177781824156</v>
      </c>
      <c r="X516" s="464">
        <v>45.171626266426578</v>
      </c>
      <c r="Y516" s="464">
        <v>47.181305740243346</v>
      </c>
      <c r="Z516" s="464">
        <v>50.19598424777044</v>
      </c>
      <c r="AA516" s="464">
        <v>48.186177781824156</v>
      </c>
      <c r="AB516" s="464">
        <v>45.171626266426578</v>
      </c>
      <c r="AC516" s="464">
        <v>45.171626266426578</v>
      </c>
      <c r="AD516" s="464">
        <v>55.220845530457993</v>
      </c>
      <c r="AE516" s="464">
        <v>53.210843750071625</v>
      </c>
      <c r="AF516" s="464">
        <v>48.186177781824156</v>
      </c>
      <c r="AG516" s="464">
        <v>43.162036139125405</v>
      </c>
      <c r="AH516" s="464">
        <v>40.147827669756929</v>
      </c>
      <c r="AI516" s="464">
        <v>34.120107905260866</v>
      </c>
      <c r="AJ516" s="464">
        <v>31.106636592896205</v>
      </c>
      <c r="AK516" s="464">
        <v>31.106636592896205</v>
      </c>
      <c r="AL516" s="464">
        <v>0</v>
      </c>
    </row>
    <row r="517" spans="1:38">
      <c r="A517" s="256">
        <v>160</v>
      </c>
      <c r="B517" s="464">
        <v>3824.3869321213224</v>
      </c>
      <c r="C517" s="464">
        <v>3715.3859092635662</v>
      </c>
      <c r="D517" s="464">
        <v>3795.1178304170576</v>
      </c>
      <c r="E517" s="464">
        <v>3648.7757399020425</v>
      </c>
      <c r="F517" s="464">
        <v>3199.6946072123346</v>
      </c>
      <c r="G517" s="464">
        <v>3207.7674448553116</v>
      </c>
      <c r="H517" s="464">
        <v>3056.4051736815013</v>
      </c>
      <c r="I517" s="464">
        <v>2293.6620552707468</v>
      </c>
      <c r="J517" s="464">
        <v>1013.9872636925819</v>
      </c>
      <c r="K517" s="464">
        <v>356.08384046433116</v>
      </c>
      <c r="L517" s="464">
        <v>231.25416527541577</v>
      </c>
      <c r="M517" s="464">
        <v>163.83239950048687</v>
      </c>
      <c r="N517" s="464">
        <v>148.74143843620294</v>
      </c>
      <c r="O517" s="464">
        <v>159.80800188016397</v>
      </c>
      <c r="P517" s="464">
        <v>154.77764754354726</v>
      </c>
      <c r="Q517" s="464">
        <v>165.84463549957897</v>
      </c>
      <c r="R517" s="464">
        <v>111.52399075900288</v>
      </c>
      <c r="S517" s="464">
        <v>65.271902290436884</v>
      </c>
      <c r="T517" s="464">
        <v>56.225874000831865</v>
      </c>
      <c r="U517" s="464">
        <v>50.19598424777044</v>
      </c>
      <c r="V517" s="464">
        <v>48.186177781824156</v>
      </c>
      <c r="W517" s="464">
        <v>50.19598424777044</v>
      </c>
      <c r="X517" s="464">
        <v>45.171626266426578</v>
      </c>
      <c r="Y517" s="464">
        <v>41.152539512670401</v>
      </c>
      <c r="Z517" s="464">
        <v>49.191070759971105</v>
      </c>
      <c r="AA517" s="464">
        <v>53.210843750071625</v>
      </c>
      <c r="AB517" s="464">
        <v>47.181305740243346</v>
      </c>
      <c r="AC517" s="464">
        <v>47.181305740243346</v>
      </c>
      <c r="AD517" s="464">
        <v>53.210843750071625</v>
      </c>
      <c r="AE517" s="464">
        <v>50.19598424777044</v>
      </c>
      <c r="AF517" s="464">
        <v>48.186177781824156</v>
      </c>
      <c r="AG517" s="464">
        <v>45.171626266426578</v>
      </c>
      <c r="AH517" s="464">
        <v>40.147827669756929</v>
      </c>
      <c r="AI517" s="464">
        <v>40.147827669756929</v>
      </c>
      <c r="AJ517" s="464">
        <v>31.106636592896205</v>
      </c>
      <c r="AK517" s="464">
        <v>29.097816174642574</v>
      </c>
      <c r="AL517" s="464">
        <v>0</v>
      </c>
    </row>
    <row r="518" spans="1:38">
      <c r="A518" s="256">
        <v>162.5</v>
      </c>
      <c r="B518" s="464">
        <v>3824.3869321213224</v>
      </c>
      <c r="C518" s="464">
        <v>3667.9512711666548</v>
      </c>
      <c r="D518" s="464">
        <v>3738.5988254599183</v>
      </c>
      <c r="E518" s="464">
        <v>3580.148351404674</v>
      </c>
      <c r="F518" s="464">
        <v>3145.203487924849</v>
      </c>
      <c r="G518" s="464">
        <v>3170.4307417026257</v>
      </c>
      <c r="H518" s="464">
        <v>2991.8261961694775</v>
      </c>
      <c r="I518" s="464">
        <v>2143.3606705495354</v>
      </c>
      <c r="J518" s="464">
        <v>903.11953305778582</v>
      </c>
      <c r="K518" s="464">
        <v>381.25702016037638</v>
      </c>
      <c r="L518" s="464">
        <v>231.25416527541577</v>
      </c>
      <c r="M518" s="464">
        <v>156.78976997111801</v>
      </c>
      <c r="N518" s="464">
        <v>144.71743439597881</v>
      </c>
      <c r="O518" s="464">
        <v>151.75951300673236</v>
      </c>
      <c r="P518" s="464">
        <v>133.65200941145397</v>
      </c>
      <c r="Q518" s="464">
        <v>132.64610597383572</v>
      </c>
      <c r="R518" s="464">
        <v>99.455963666700598</v>
      </c>
      <c r="S518" s="464">
        <v>64.266722767294254</v>
      </c>
      <c r="T518" s="464">
        <v>51.200917835379968</v>
      </c>
      <c r="U518" s="464">
        <v>50.19598424777044</v>
      </c>
      <c r="V518" s="464">
        <v>49.191070759971105</v>
      </c>
      <c r="W518" s="464">
        <v>49.191070759971105</v>
      </c>
      <c r="X518" s="464">
        <v>43.162036139125405</v>
      </c>
      <c r="Y518" s="464">
        <v>45.171626266426578</v>
      </c>
      <c r="Z518" s="464">
        <v>51.200917835379968</v>
      </c>
      <c r="AA518" s="464">
        <v>47.181305740243346</v>
      </c>
      <c r="AB518" s="464">
        <v>49.191070759971105</v>
      </c>
      <c r="AC518" s="464">
        <v>47.181305740243346</v>
      </c>
      <c r="AD518" s="464">
        <v>53.210843750071625</v>
      </c>
      <c r="AE518" s="464">
        <v>48.186177781824156</v>
      </c>
      <c r="AF518" s="464">
        <v>46.176455080303917</v>
      </c>
      <c r="AG518" s="464">
        <v>43.162036139125405</v>
      </c>
      <c r="AH518" s="464">
        <v>40.147827669756929</v>
      </c>
      <c r="AI518" s="464">
        <v>33.11558670666593</v>
      </c>
      <c r="AJ518" s="464">
        <v>29.097816174642574</v>
      </c>
      <c r="AK518" s="464">
        <v>29.097816174642574</v>
      </c>
      <c r="AL518" s="464">
        <v>0</v>
      </c>
    </row>
    <row r="519" spans="1:38">
      <c r="A519" s="256">
        <v>165</v>
      </c>
      <c r="B519" s="464">
        <v>3824.3869321213224</v>
      </c>
      <c r="C519" s="464">
        <v>3654.8311599766735</v>
      </c>
      <c r="D519" s="464">
        <v>3719.4229277850909</v>
      </c>
      <c r="E519" s="464">
        <v>3556.9364426525053</v>
      </c>
      <c r="F519" s="464">
        <v>3139.1489770359726</v>
      </c>
      <c r="G519" s="464">
        <v>3171.4398360355171</v>
      </c>
      <c r="H519" s="464">
        <v>2976.6906986534937</v>
      </c>
      <c r="I519" s="464">
        <v>2055.6056257882178</v>
      </c>
      <c r="J519" s="464">
        <v>857.76838316697331</v>
      </c>
      <c r="K519" s="464">
        <v>404.41781565261778</v>
      </c>
      <c r="L519" s="464">
        <v>221.18980385521934</v>
      </c>
      <c r="M519" s="464">
        <v>154.77764754354726</v>
      </c>
      <c r="N519" s="464">
        <v>146.72942263482432</v>
      </c>
      <c r="O519" s="464">
        <v>155.78370551195141</v>
      </c>
      <c r="P519" s="464">
        <v>125.60499860335548</v>
      </c>
      <c r="Q519" s="464">
        <v>119.57007684445347</v>
      </c>
      <c r="R519" s="464">
        <v>109.51255827368547</v>
      </c>
      <c r="S519" s="464">
        <v>78.340564620239888</v>
      </c>
      <c r="T519" s="464">
        <v>53.210843750071625</v>
      </c>
      <c r="U519" s="464">
        <v>49.191070759971105</v>
      </c>
      <c r="V519" s="464">
        <v>47.181305740243346</v>
      </c>
      <c r="W519" s="464">
        <v>47.181305740243346</v>
      </c>
      <c r="X519" s="464">
        <v>42.157275863478645</v>
      </c>
      <c r="Y519" s="464">
        <v>44.166819783667599</v>
      </c>
      <c r="Z519" s="464">
        <v>45.171626266426578</v>
      </c>
      <c r="AA519" s="464">
        <v>45.171626266426578</v>
      </c>
      <c r="AB519" s="464">
        <v>43.162036139125405</v>
      </c>
      <c r="AC519" s="464">
        <v>48.186177781824156</v>
      </c>
      <c r="AD519" s="464">
        <v>49.191070759971105</v>
      </c>
      <c r="AE519" s="464">
        <v>50.19598424777044</v>
      </c>
      <c r="AF519" s="464">
        <v>42.157275863478645</v>
      </c>
      <c r="AG519" s="464">
        <v>42.157275863478645</v>
      </c>
      <c r="AH519" s="464">
        <v>40.147827669756929</v>
      </c>
      <c r="AI519" s="464">
        <v>35.124658653290489</v>
      </c>
      <c r="AJ519" s="464">
        <v>27.089134400918912</v>
      </c>
      <c r="AK519" s="464">
        <v>29.097816174642574</v>
      </c>
      <c r="AL519" s="464">
        <v>0</v>
      </c>
    </row>
    <row r="520" spans="1:38">
      <c r="A520" s="256">
        <v>167.5</v>
      </c>
      <c r="B520" s="464">
        <v>3824.3869321213224</v>
      </c>
      <c r="C520" s="464">
        <v>3740.6173467292665</v>
      </c>
      <c r="D520" s="464">
        <v>3803.1920429197025</v>
      </c>
      <c r="E520" s="464">
        <v>3615.4711093933429</v>
      </c>
      <c r="F520" s="464">
        <v>3199.6946072123346</v>
      </c>
      <c r="G520" s="464">
        <v>3238.0407663662213</v>
      </c>
      <c r="H520" s="464">
        <v>3007.9708111570758</v>
      </c>
      <c r="I520" s="464">
        <v>1972.8973985606769</v>
      </c>
      <c r="J520" s="464">
        <v>817.45825766036501</v>
      </c>
      <c r="K520" s="464">
        <v>381.25702016037638</v>
      </c>
      <c r="L520" s="464">
        <v>198.04354533856682</v>
      </c>
      <c r="M520" s="464">
        <v>148.74143843620294</v>
      </c>
      <c r="N520" s="464">
        <v>144.71743439597881</v>
      </c>
      <c r="O520" s="464">
        <v>158.80191819600202</v>
      </c>
      <c r="P520" s="464">
        <v>131.64021015674211</v>
      </c>
      <c r="Q520" s="464">
        <v>119.57007684445347</v>
      </c>
      <c r="R520" s="464">
        <v>111.52399075900288</v>
      </c>
      <c r="S520" s="464">
        <v>82.362148335243674</v>
      </c>
      <c r="T520" s="464">
        <v>51.200917835379968</v>
      </c>
      <c r="U520" s="464">
        <v>45.171626266426578</v>
      </c>
      <c r="V520" s="464">
        <v>43.162036139125405</v>
      </c>
      <c r="W520" s="464">
        <v>45.171626266426578</v>
      </c>
      <c r="X520" s="464">
        <v>44.166819783667599</v>
      </c>
      <c r="Y520" s="464">
        <v>46.176455080303917</v>
      </c>
      <c r="Z520" s="464">
        <v>44.166819783667599</v>
      </c>
      <c r="AA520" s="464">
        <v>47.181305740243346</v>
      </c>
      <c r="AB520" s="464">
        <v>45.171626266426578</v>
      </c>
      <c r="AC520" s="464">
        <v>42.157275863478645</v>
      </c>
      <c r="AD520" s="464">
        <v>50.19598424777044</v>
      </c>
      <c r="AE520" s="464">
        <v>46.176455080303917</v>
      </c>
      <c r="AF520" s="464">
        <v>46.176455080303917</v>
      </c>
      <c r="AG520" s="464">
        <v>42.157275863478645</v>
      </c>
      <c r="AH520" s="464">
        <v>38.138479987815508</v>
      </c>
      <c r="AI520" s="464">
        <v>35.124658653290489</v>
      </c>
      <c r="AJ520" s="464">
        <v>29.097816174642574</v>
      </c>
      <c r="AK520" s="464">
        <v>25.080601549217004</v>
      </c>
      <c r="AL520" s="464">
        <v>0</v>
      </c>
    </row>
    <row r="521" spans="1:38">
      <c r="A521" s="256">
        <v>170</v>
      </c>
      <c r="B521" s="464">
        <v>3824.3869321213224</v>
      </c>
      <c r="C521" s="464">
        <v>3682.0806741059782</v>
      </c>
      <c r="D521" s="464">
        <v>3748.6914426823082</v>
      </c>
      <c r="E521" s="464">
        <v>3521.6142634929647</v>
      </c>
      <c r="F521" s="464">
        <v>3139.1489770359726</v>
      </c>
      <c r="G521" s="464">
        <v>3184.5580915147661</v>
      </c>
      <c r="H521" s="464">
        <v>2910.0954282549064</v>
      </c>
      <c r="I521" s="464">
        <v>1840.7732132658066</v>
      </c>
      <c r="J521" s="464">
        <v>752.96623108109668</v>
      </c>
      <c r="K521" s="464">
        <v>320.84440753413026</v>
      </c>
      <c r="L521" s="464">
        <v>164.83851443258101</v>
      </c>
      <c r="M521" s="464">
        <v>148.74143843620294</v>
      </c>
      <c r="N521" s="464">
        <v>143.71145073160676</v>
      </c>
      <c r="O521" s="464">
        <v>158.80191819600202</v>
      </c>
      <c r="P521" s="464">
        <v>125.60499860335548</v>
      </c>
      <c r="Q521" s="464">
        <v>114.54120724389411</v>
      </c>
      <c r="R521" s="464">
        <v>94.428041332223657</v>
      </c>
      <c r="S521" s="464">
        <v>76.329849463361882</v>
      </c>
      <c r="T521" s="464">
        <v>48.186177781824156</v>
      </c>
      <c r="U521" s="464">
        <v>44.166819783667599</v>
      </c>
      <c r="V521" s="464">
        <v>40.147827669756929</v>
      </c>
      <c r="W521" s="464">
        <v>42.157275863478645</v>
      </c>
      <c r="X521" s="464">
        <v>34.120107905260866</v>
      </c>
      <c r="Y521" s="464">
        <v>38.138479987815508</v>
      </c>
      <c r="Z521" s="464">
        <v>46.176455080303917</v>
      </c>
      <c r="AA521" s="464">
        <v>44.166819783667599</v>
      </c>
      <c r="AB521" s="464">
        <v>42.157275863478645</v>
      </c>
      <c r="AC521" s="464">
        <v>42.157275863478645</v>
      </c>
      <c r="AD521" s="464">
        <v>46.176455080303917</v>
      </c>
      <c r="AE521" s="464">
        <v>40.147827669756929</v>
      </c>
      <c r="AF521" s="464">
        <v>40.147827669756929</v>
      </c>
      <c r="AG521" s="464">
        <v>36.12923810708449</v>
      </c>
      <c r="AH521" s="464">
        <v>34.120107905260866</v>
      </c>
      <c r="AI521" s="464">
        <v>33.11558670666593</v>
      </c>
      <c r="AJ521" s="464">
        <v>23.072229545451361</v>
      </c>
      <c r="AK521" s="464">
        <v>23.072229545451361</v>
      </c>
      <c r="AL521" s="464">
        <v>0</v>
      </c>
    </row>
    <row r="522" spans="1:38">
      <c r="A522" s="256">
        <v>172.5</v>
      </c>
      <c r="B522" s="464">
        <v>3824.3869321213224</v>
      </c>
      <c r="C522" s="464">
        <v>3680.0621846506951</v>
      </c>
      <c r="D522" s="464">
        <v>3740.6173467292665</v>
      </c>
      <c r="E522" s="464">
        <v>3511.5222771576164</v>
      </c>
      <c r="F522" s="464">
        <v>3139.1489770359726</v>
      </c>
      <c r="G522" s="464">
        <v>3188.5944886872308</v>
      </c>
      <c r="H522" s="464">
        <v>2888.9063416701338</v>
      </c>
      <c r="I522" s="464">
        <v>1772.1933611192419</v>
      </c>
      <c r="J522" s="464">
        <v>729.79073342857248</v>
      </c>
      <c r="K522" s="464">
        <v>278.56224176899144</v>
      </c>
      <c r="L522" s="464">
        <v>151.75951300673236</v>
      </c>
      <c r="M522" s="464">
        <v>147.73542711369169</v>
      </c>
      <c r="N522" s="464">
        <v>141.69950455700601</v>
      </c>
      <c r="O522" s="464">
        <v>152.76555124800095</v>
      </c>
      <c r="P522" s="464">
        <v>124.59915780868042</v>
      </c>
      <c r="Q522" s="464">
        <v>110.51826994484387</v>
      </c>
      <c r="R522" s="464">
        <v>81.356733631351972</v>
      </c>
      <c r="S522" s="464">
        <v>63.261558950597731</v>
      </c>
      <c r="T522" s="464">
        <v>46.176455080303917</v>
      </c>
      <c r="U522" s="464">
        <v>44.166819783667599</v>
      </c>
      <c r="V522" s="464">
        <v>40.147827669756929</v>
      </c>
      <c r="W522" s="464">
        <v>40.147827669756929</v>
      </c>
      <c r="X522" s="464">
        <v>36.12923810708449</v>
      </c>
      <c r="Y522" s="464">
        <v>40.147827669756929</v>
      </c>
      <c r="Z522" s="464">
        <v>40.147827669756929</v>
      </c>
      <c r="AA522" s="464">
        <v>42.157275863478645</v>
      </c>
      <c r="AB522" s="464">
        <v>40.147827669756929</v>
      </c>
      <c r="AC522" s="464">
        <v>40.147827669756929</v>
      </c>
      <c r="AD522" s="464">
        <v>44.166819783667599</v>
      </c>
      <c r="AE522" s="464">
        <v>38.138479987815508</v>
      </c>
      <c r="AF522" s="464">
        <v>37.13384546983891</v>
      </c>
      <c r="AG522" s="464">
        <v>36.12923810708449</v>
      </c>
      <c r="AH522" s="464">
        <v>35.124658653290489</v>
      </c>
      <c r="AI522" s="464">
        <v>31.106636592896205</v>
      </c>
      <c r="AJ522" s="464">
        <v>23.072229545451361</v>
      </c>
      <c r="AK522" s="464">
        <v>21.064032395764698</v>
      </c>
      <c r="AL522" s="464">
        <v>0</v>
      </c>
    </row>
    <row r="523" spans="1:38">
      <c r="A523" s="256">
        <v>175</v>
      </c>
      <c r="B523" s="464">
        <v>3824.3869321213224</v>
      </c>
      <c r="C523" s="464">
        <v>3742.6358690867573</v>
      </c>
      <c r="D523" s="464">
        <v>3795.1178304170576</v>
      </c>
      <c r="E523" s="464">
        <v>3572.074626910488</v>
      </c>
      <c r="F523" s="464">
        <v>3200.703710806009</v>
      </c>
      <c r="G523" s="464">
        <v>3245.1045821680013</v>
      </c>
      <c r="H523" s="464">
        <v>2916.1494813521317</v>
      </c>
      <c r="I523" s="464">
        <v>1772.1933611192419</v>
      </c>
      <c r="J523" s="464">
        <v>715.68426728943632</v>
      </c>
      <c r="K523" s="464">
        <v>251.38418306924891</v>
      </c>
      <c r="L523" s="464">
        <v>153.77159610801158</v>
      </c>
      <c r="M523" s="464">
        <v>149.7474565561628</v>
      </c>
      <c r="N523" s="464">
        <v>143.71145073160676</v>
      </c>
      <c r="O523" s="464">
        <v>157.79584087948061</v>
      </c>
      <c r="P523" s="464">
        <v>128.62256901424442</v>
      </c>
      <c r="Q523" s="464">
        <v>108.50685582932681</v>
      </c>
      <c r="R523" s="464">
        <v>77.335200513321496</v>
      </c>
      <c r="S523" s="464">
        <v>58.235984471133037</v>
      </c>
      <c r="T523" s="464">
        <v>46.176455080303917</v>
      </c>
      <c r="U523" s="464">
        <v>40.147827669756929</v>
      </c>
      <c r="V523" s="464">
        <v>36.12923810708449</v>
      </c>
      <c r="W523" s="464">
        <v>38.138479987815508</v>
      </c>
      <c r="X523" s="464">
        <v>37.13384546983891</v>
      </c>
      <c r="Y523" s="464">
        <v>35.124658653290489</v>
      </c>
      <c r="Z523" s="464">
        <v>38.138479987815508</v>
      </c>
      <c r="AA523" s="464">
        <v>42.157275863478645</v>
      </c>
      <c r="AB523" s="464">
        <v>38.138479987815508</v>
      </c>
      <c r="AC523" s="464">
        <v>38.138479987815508</v>
      </c>
      <c r="AD523" s="464">
        <v>42.157275863478645</v>
      </c>
      <c r="AE523" s="464">
        <v>39.143140946941287</v>
      </c>
      <c r="AF523" s="464">
        <v>35.124658653290489</v>
      </c>
      <c r="AG523" s="464">
        <v>38.138479987815508</v>
      </c>
      <c r="AH523" s="464">
        <v>29.097816174642574</v>
      </c>
      <c r="AI523" s="464">
        <v>27.089134400918912</v>
      </c>
      <c r="AJ523" s="464">
        <v>21.064032395764698</v>
      </c>
      <c r="AK523" s="464">
        <v>17.048232921663399</v>
      </c>
      <c r="AL523" s="464">
        <v>0</v>
      </c>
    </row>
    <row r="524" spans="1:38">
      <c r="A524" s="256">
        <v>177.5</v>
      </c>
      <c r="B524" s="464">
        <v>3824.3869321213224</v>
      </c>
      <c r="C524" s="464">
        <v>3688.1361491019197</v>
      </c>
      <c r="D524" s="464">
        <v>3738.5988254599183</v>
      </c>
      <c r="E524" s="464">
        <v>3509.5038833648787</v>
      </c>
      <c r="F524" s="464">
        <v>3153.2761872179631</v>
      </c>
      <c r="G524" s="464">
        <v>3206.7583390389359</v>
      </c>
      <c r="H524" s="464">
        <v>2857.627497947914</v>
      </c>
      <c r="I524" s="464">
        <v>1721.768685176148</v>
      </c>
      <c r="J524" s="464">
        <v>667.32138414895519</v>
      </c>
      <c r="K524" s="464">
        <v>230.24770912114909</v>
      </c>
      <c r="L524" s="464">
        <v>147.73542711369169</v>
      </c>
      <c r="M524" s="464">
        <v>145.72342504642882</v>
      </c>
      <c r="N524" s="464">
        <v>137.67569823504508</v>
      </c>
      <c r="O524" s="464">
        <v>153.77159610801158</v>
      </c>
      <c r="P524" s="464">
        <v>122.58750062023773</v>
      </c>
      <c r="Q524" s="464">
        <v>108.50685582932681</v>
      </c>
      <c r="R524" s="464">
        <v>72.308579335641099</v>
      </c>
      <c r="S524" s="464">
        <v>54.215835334169334</v>
      </c>
      <c r="T524" s="464">
        <v>42.157275863478645</v>
      </c>
      <c r="U524" s="464">
        <v>39.143140946941287</v>
      </c>
      <c r="V524" s="464">
        <v>35.124658653290489</v>
      </c>
      <c r="W524" s="464">
        <v>40.147827669756929</v>
      </c>
      <c r="X524" s="464">
        <v>35.124658653290489</v>
      </c>
      <c r="Y524" s="464">
        <v>33.11558670666593</v>
      </c>
      <c r="Z524" s="464">
        <v>37.13384546983891</v>
      </c>
      <c r="AA524" s="464">
        <v>42.157275863478645</v>
      </c>
      <c r="AB524" s="464">
        <v>37.13384546983891</v>
      </c>
      <c r="AC524" s="464">
        <v>39.143140946941287</v>
      </c>
      <c r="AD524" s="464">
        <v>39.143140946941287</v>
      </c>
      <c r="AE524" s="464">
        <v>35.124658653290489</v>
      </c>
      <c r="AF524" s="464">
        <v>37.13384546983891</v>
      </c>
      <c r="AG524" s="464">
        <v>33.11558670666593</v>
      </c>
      <c r="AH524" s="464">
        <v>31.106636592896205</v>
      </c>
      <c r="AI524" s="464">
        <v>25.080601549217004</v>
      </c>
      <c r="AJ524" s="464">
        <v>17.048232921663399</v>
      </c>
      <c r="AK524" s="464">
        <v>17.048232921663399</v>
      </c>
      <c r="AL524" s="464">
        <v>0</v>
      </c>
    </row>
    <row r="525" spans="1:38">
      <c r="A525" s="256">
        <v>180</v>
      </c>
      <c r="B525" s="464">
        <v>3824.3869321213224</v>
      </c>
      <c r="C525" s="464">
        <v>3648.7757399020425</v>
      </c>
      <c r="D525" s="464">
        <v>3703.2748800106847</v>
      </c>
      <c r="E525" s="464">
        <v>3398.4940293933391</v>
      </c>
      <c r="F525" s="464">
        <v>3132.0853957447089</v>
      </c>
      <c r="G525" s="464">
        <v>3171.4398360355171</v>
      </c>
      <c r="H525" s="464">
        <v>2709.3099605425277</v>
      </c>
      <c r="I525" s="464">
        <v>1512.0183886409504</v>
      </c>
      <c r="J525" s="464">
        <v>546.43011894300389</v>
      </c>
      <c r="K525" s="464">
        <v>203.07512106555058</v>
      </c>
      <c r="L525" s="464">
        <v>140.69354214646376</v>
      </c>
      <c r="M525" s="464">
        <v>140.69354214646376</v>
      </c>
      <c r="N525" s="464">
        <v>132.64610597383572</v>
      </c>
      <c r="O525" s="464">
        <v>136.66976487929523</v>
      </c>
      <c r="P525" s="464">
        <v>112.5297206338733</v>
      </c>
      <c r="Q525" s="464">
        <v>93.422488515161888</v>
      </c>
      <c r="R525" s="464">
        <v>62.256411089425562</v>
      </c>
      <c r="S525" s="464">
        <v>43.162036139125405</v>
      </c>
      <c r="T525" s="464">
        <v>39.143140946941287</v>
      </c>
      <c r="U525" s="464">
        <v>31.106636592896205</v>
      </c>
      <c r="V525" s="464">
        <v>31.106636592896205</v>
      </c>
      <c r="W525" s="464">
        <v>31.106636592896205</v>
      </c>
      <c r="X525" s="464">
        <v>27.089134400918912</v>
      </c>
      <c r="Y525" s="464">
        <v>27.089134400918912</v>
      </c>
      <c r="Z525" s="464">
        <v>31.106636592896205</v>
      </c>
      <c r="AA525" s="464">
        <v>35.124658653290489</v>
      </c>
      <c r="AB525" s="464">
        <v>31.106636592896205</v>
      </c>
      <c r="AC525" s="464">
        <v>31.106636592896205</v>
      </c>
      <c r="AD525" s="464">
        <v>35.124658653290489</v>
      </c>
      <c r="AE525" s="464">
        <v>35.124658653290489</v>
      </c>
      <c r="AF525" s="464">
        <v>27.089134400918912</v>
      </c>
      <c r="AG525" s="464">
        <v>19.056026783849234</v>
      </c>
      <c r="AH525" s="464">
        <v>19.056026783849234</v>
      </c>
      <c r="AI525" s="464">
        <v>16.044422974417238</v>
      </c>
      <c r="AJ525" s="464">
        <v>8.016652840637061</v>
      </c>
      <c r="AK525" s="464">
        <v>12.029855959070284</v>
      </c>
      <c r="AL525" s="464">
        <v>0</v>
      </c>
    </row>
    <row r="526" spans="1:38">
      <c r="B526" s="22" t="s">
        <v>557</v>
      </c>
    </row>
    <row r="527" spans="1:38">
      <c r="B527" s="256" t="s">
        <v>524</v>
      </c>
    </row>
    <row r="528" spans="1:38">
      <c r="B528" s="256" t="s">
        <v>0</v>
      </c>
    </row>
    <row r="529" spans="1:74">
      <c r="B529" s="256" t="s">
        <v>315</v>
      </c>
    </row>
    <row r="530" spans="1:74">
      <c r="B530" s="256">
        <v>289</v>
      </c>
    </row>
    <row r="531" spans="1:74">
      <c r="B531" s="256" t="s">
        <v>338</v>
      </c>
    </row>
    <row r="533" spans="1:74">
      <c r="B533" s="256">
        <v>73</v>
      </c>
    </row>
    <row r="534" spans="1:74">
      <c r="B534" s="256">
        <v>30</v>
      </c>
    </row>
    <row r="535" spans="1:74">
      <c r="B535" s="256">
        <v>0</v>
      </c>
      <c r="C535" s="256">
        <v>2.5</v>
      </c>
      <c r="D535" s="256">
        <v>5</v>
      </c>
      <c r="E535" s="256">
        <v>7.5</v>
      </c>
      <c r="F535" s="256">
        <v>10</v>
      </c>
      <c r="G535" s="256">
        <v>12.5</v>
      </c>
      <c r="H535" s="256">
        <v>15</v>
      </c>
      <c r="I535" s="256">
        <v>17.5</v>
      </c>
      <c r="J535" s="256">
        <v>20</v>
      </c>
      <c r="K535" s="256">
        <v>22.5</v>
      </c>
      <c r="L535" s="256">
        <v>25</v>
      </c>
      <c r="M535" s="256">
        <v>27.5</v>
      </c>
      <c r="N535" s="256">
        <v>30</v>
      </c>
      <c r="O535" s="256">
        <v>32.5</v>
      </c>
      <c r="P535" s="256">
        <v>35</v>
      </c>
      <c r="Q535" s="256">
        <v>37.5</v>
      </c>
      <c r="R535" s="256">
        <v>40</v>
      </c>
      <c r="S535" s="256">
        <v>42.5</v>
      </c>
      <c r="T535" s="256">
        <v>45</v>
      </c>
      <c r="U535" s="256">
        <v>47.5</v>
      </c>
      <c r="V535" s="256">
        <v>50</v>
      </c>
      <c r="W535" s="256">
        <v>52.5</v>
      </c>
      <c r="X535" s="256">
        <v>55</v>
      </c>
      <c r="Y535" s="256">
        <v>57.5</v>
      </c>
      <c r="Z535" s="256">
        <v>60</v>
      </c>
      <c r="AA535" s="256">
        <v>62.5</v>
      </c>
      <c r="AB535" s="256">
        <v>65</v>
      </c>
      <c r="AC535" s="256">
        <v>67.5</v>
      </c>
      <c r="AD535" s="256">
        <v>70</v>
      </c>
      <c r="AE535" s="256">
        <v>72.5</v>
      </c>
      <c r="AF535" s="256">
        <v>75</v>
      </c>
      <c r="AG535" s="256">
        <v>77.5</v>
      </c>
      <c r="AH535" s="256">
        <v>80</v>
      </c>
      <c r="AI535" s="256">
        <v>82.5</v>
      </c>
      <c r="AJ535" s="256">
        <v>85</v>
      </c>
      <c r="AK535" s="256">
        <v>87.5</v>
      </c>
      <c r="AL535" s="256">
        <v>90</v>
      </c>
      <c r="AM535" s="256">
        <v>92.5</v>
      </c>
      <c r="AN535" s="256">
        <v>95</v>
      </c>
      <c r="AO535" s="256">
        <v>97.5</v>
      </c>
      <c r="AP535" s="256">
        <v>100</v>
      </c>
      <c r="AQ535" s="256">
        <v>102.5</v>
      </c>
      <c r="AR535" s="256">
        <v>105</v>
      </c>
      <c r="AS535" s="256">
        <v>107.5</v>
      </c>
      <c r="AT535" s="256">
        <v>110</v>
      </c>
      <c r="AU535" s="256">
        <v>112.5</v>
      </c>
      <c r="AV535" s="256">
        <v>115</v>
      </c>
      <c r="AW535" s="256">
        <v>117.5</v>
      </c>
      <c r="AX535" s="256">
        <v>120</v>
      </c>
      <c r="AY535" s="256">
        <v>122.5</v>
      </c>
      <c r="AZ535" s="256">
        <v>125</v>
      </c>
      <c r="BA535" s="256">
        <v>127.5</v>
      </c>
      <c r="BB535" s="256">
        <v>130</v>
      </c>
      <c r="BC535" s="256">
        <v>132.5</v>
      </c>
      <c r="BD535" s="256">
        <v>135</v>
      </c>
      <c r="BE535" s="256">
        <v>137.5</v>
      </c>
      <c r="BF535" s="256">
        <v>140</v>
      </c>
      <c r="BG535" s="256">
        <v>142.5</v>
      </c>
      <c r="BH535" s="256">
        <v>145</v>
      </c>
      <c r="BI535" s="256">
        <v>147.5</v>
      </c>
      <c r="BJ535" s="256">
        <v>150</v>
      </c>
      <c r="BK535" s="256">
        <v>152.5</v>
      </c>
      <c r="BL535" s="256">
        <v>155</v>
      </c>
      <c r="BM535" s="256">
        <v>157.5</v>
      </c>
      <c r="BN535" s="256">
        <v>160</v>
      </c>
      <c r="BO535" s="256">
        <v>162.5</v>
      </c>
      <c r="BP535" s="256">
        <v>165</v>
      </c>
      <c r="BQ535" s="256">
        <v>167.5</v>
      </c>
      <c r="BR535" s="256">
        <v>170</v>
      </c>
      <c r="BS535" s="256">
        <v>172.5</v>
      </c>
      <c r="BT535" s="256">
        <v>175</v>
      </c>
      <c r="BU535" s="256">
        <v>177.5</v>
      </c>
      <c r="BV535" s="256">
        <v>180</v>
      </c>
    </row>
    <row r="536" spans="1:74">
      <c r="A536" s="256">
        <v>0</v>
      </c>
      <c r="B536" s="465">
        <v>1776.2273976626655</v>
      </c>
      <c r="C536" s="465">
        <v>2759.7572138738947</v>
      </c>
      <c r="D536" s="465">
        <v>3935.4096827489734</v>
      </c>
      <c r="E536" s="465">
        <v>4656.120748026543</v>
      </c>
      <c r="F536" s="465">
        <v>5269.9243516662336</v>
      </c>
      <c r="G536" s="465">
        <v>5490.0231106925658</v>
      </c>
      <c r="H536" s="465">
        <v>6191.7713593290855</v>
      </c>
      <c r="I536" s="465">
        <v>6322.0329408626185</v>
      </c>
      <c r="J536" s="465">
        <v>5621.2788835867404</v>
      </c>
      <c r="K536" s="465">
        <v>6300.8273829334303</v>
      </c>
      <c r="L536" s="465">
        <v>6732.0207507879168</v>
      </c>
      <c r="M536" s="465">
        <v>6885.5202262274925</v>
      </c>
      <c r="N536" s="465">
        <v>9188.385971591526</v>
      </c>
      <c r="O536" s="465">
        <v>7862.1367385545327</v>
      </c>
      <c r="P536" s="465">
        <v>7927.7876695912382</v>
      </c>
      <c r="Q536" s="465">
        <v>9196.4673144994103</v>
      </c>
      <c r="R536" s="465">
        <v>9206.5690031099894</v>
      </c>
      <c r="S536" s="465">
        <v>9925.8369906764019</v>
      </c>
      <c r="T536" s="465">
        <v>11115.974577455983</v>
      </c>
      <c r="U536" s="465">
        <v>10288.521604673046</v>
      </c>
      <c r="V536" s="465">
        <v>10027.872291217267</v>
      </c>
      <c r="W536" s="465">
        <v>9829.8641492771221</v>
      </c>
      <c r="X536" s="465">
        <v>10054.138972519655</v>
      </c>
      <c r="Y536" s="465">
        <v>9148.9895267134852</v>
      </c>
      <c r="Z536" s="465">
        <v>7020.8449702554753</v>
      </c>
      <c r="AA536" s="465">
        <v>6865.3227298529255</v>
      </c>
      <c r="AB536" s="465">
        <v>5964.5775133243988</v>
      </c>
      <c r="AC536" s="465">
        <v>7668.217204046623</v>
      </c>
      <c r="AD536" s="465">
        <v>10683.549171664308</v>
      </c>
      <c r="AE536" s="465">
        <v>10802.767543788714</v>
      </c>
      <c r="AF536" s="465">
        <v>6814.8292490024423</v>
      </c>
      <c r="AG536" s="465">
        <v>2413.708519126475</v>
      </c>
      <c r="AH536" s="465">
        <v>407.43888834111851</v>
      </c>
      <c r="AI536" s="465">
        <v>168.86303514077807</v>
      </c>
      <c r="AJ536" s="465">
        <v>115.54696382165466</v>
      </c>
      <c r="AK536" s="465">
        <v>18.052101952375242</v>
      </c>
      <c r="AL536" s="465">
        <v>0</v>
      </c>
      <c r="AM536" s="465">
        <v>0</v>
      </c>
      <c r="AN536" s="465">
        <v>0</v>
      </c>
      <c r="AO536" s="465">
        <v>0</v>
      </c>
      <c r="AP536" s="465">
        <v>0</v>
      </c>
      <c r="AQ536" s="465">
        <v>0</v>
      </c>
      <c r="AR536" s="465">
        <v>0</v>
      </c>
      <c r="AS536" s="465">
        <v>0</v>
      </c>
      <c r="AT536" s="465">
        <v>0</v>
      </c>
      <c r="AU536" s="465">
        <v>0</v>
      </c>
      <c r="AV536" s="465">
        <v>0</v>
      </c>
      <c r="AW536" s="465">
        <v>0</v>
      </c>
      <c r="AX536" s="465">
        <v>0</v>
      </c>
      <c r="AY536" s="465">
        <v>0</v>
      </c>
      <c r="AZ536" s="465">
        <v>0</v>
      </c>
      <c r="BA536" s="465">
        <v>0</v>
      </c>
      <c r="BB536" s="465">
        <v>0</v>
      </c>
      <c r="BC536" s="465">
        <v>0</v>
      </c>
      <c r="BD536" s="465">
        <v>0</v>
      </c>
      <c r="BE536" s="465">
        <v>0</v>
      </c>
      <c r="BF536" s="465">
        <v>0</v>
      </c>
      <c r="BG536" s="465">
        <v>0</v>
      </c>
      <c r="BH536" s="465">
        <v>0</v>
      </c>
      <c r="BI536" s="465">
        <v>0</v>
      </c>
      <c r="BJ536" s="465">
        <v>0</v>
      </c>
      <c r="BK536" s="465">
        <v>0</v>
      </c>
      <c r="BL536" s="465">
        <v>0</v>
      </c>
      <c r="BM536" s="465">
        <v>0</v>
      </c>
      <c r="BN536" s="465">
        <v>0</v>
      </c>
      <c r="BO536" s="465">
        <v>0</v>
      </c>
      <c r="BP536" s="465">
        <v>0</v>
      </c>
      <c r="BQ536" s="465">
        <v>0</v>
      </c>
      <c r="BR536" s="465">
        <v>0</v>
      </c>
      <c r="BS536" s="465">
        <v>0</v>
      </c>
      <c r="BT536" s="465">
        <v>0</v>
      </c>
      <c r="BU536" s="465">
        <v>0</v>
      </c>
      <c r="BV536" s="465">
        <v>0</v>
      </c>
    </row>
    <row r="537" spans="1:74">
      <c r="A537" s="256">
        <v>5</v>
      </c>
      <c r="B537" s="465">
        <v>1776.2273976626655</v>
      </c>
      <c r="C537" s="465">
        <v>2750.6766397934202</v>
      </c>
      <c r="D537" s="465">
        <v>3921.2793388434898</v>
      </c>
      <c r="E537" s="465">
        <v>4650.0638619459478</v>
      </c>
      <c r="F537" s="465">
        <v>5267.9051389327296</v>
      </c>
      <c r="G537" s="465">
        <v>5479.9266416819555</v>
      </c>
      <c r="H537" s="465">
        <v>6197.8299772753317</v>
      </c>
      <c r="I537" s="465">
        <v>6289.7197381710876</v>
      </c>
      <c r="J537" s="465">
        <v>5632.3852828029985</v>
      </c>
      <c r="K537" s="465">
        <v>6319.0035710881593</v>
      </c>
      <c r="L537" s="465">
        <v>6692.6365774629667</v>
      </c>
      <c r="M537" s="465">
        <v>6846.1351632772894</v>
      </c>
      <c r="N537" s="465">
        <v>8791.3988692565435</v>
      </c>
      <c r="O537" s="465">
        <v>7819.7164279372228</v>
      </c>
      <c r="P537" s="465">
        <v>7775.2763491225205</v>
      </c>
      <c r="Q537" s="465">
        <v>9091.4104123334782</v>
      </c>
      <c r="R537" s="465">
        <v>9152.0200164657363</v>
      </c>
      <c r="S537" s="465">
        <v>9888.4579838392983</v>
      </c>
      <c r="T537" s="465">
        <v>11115.974577455983</v>
      </c>
      <c r="U537" s="465">
        <v>10188.504218413704</v>
      </c>
      <c r="V537" s="465">
        <v>9903.6116182771166</v>
      </c>
      <c r="W537" s="465">
        <v>9694.4935244245298</v>
      </c>
      <c r="X537" s="465">
        <v>9741.9740523049768</v>
      </c>
      <c r="Y537" s="465">
        <v>9148.9895267134852</v>
      </c>
      <c r="Z537" s="465">
        <v>7245.0454066122957</v>
      </c>
      <c r="AA537" s="465">
        <v>6889.5597326103853</v>
      </c>
      <c r="AB537" s="465">
        <v>6002.9474316269279</v>
      </c>
      <c r="AC537" s="465">
        <v>7469.2527753174736</v>
      </c>
      <c r="AD537" s="465">
        <v>10382.478216159592</v>
      </c>
      <c r="AE537" s="465">
        <v>10678.497574973409</v>
      </c>
      <c r="AF537" s="465">
        <v>6577.5149418683268</v>
      </c>
      <c r="AG537" s="465">
        <v>2352.1713321312977</v>
      </c>
      <c r="AH537" s="465">
        <v>423.55165000090165</v>
      </c>
      <c r="AI537" s="465">
        <v>159.80800188016397</v>
      </c>
      <c r="AJ537" s="465">
        <v>118.56428573008029</v>
      </c>
      <c r="AK537" s="465">
        <v>22.068108142325048</v>
      </c>
      <c r="AL537" s="465">
        <v>0</v>
      </c>
      <c r="AM537" s="465">
        <v>0</v>
      </c>
      <c r="AN537" s="465">
        <v>0</v>
      </c>
      <c r="AO537" s="465">
        <v>0</v>
      </c>
      <c r="AP537" s="465">
        <v>0</v>
      </c>
      <c r="AQ537" s="465">
        <v>0</v>
      </c>
      <c r="AR537" s="465">
        <v>0</v>
      </c>
      <c r="AS537" s="465">
        <v>0</v>
      </c>
      <c r="AT537" s="465">
        <v>0</v>
      </c>
      <c r="AU537" s="465">
        <v>0</v>
      </c>
      <c r="AV537" s="465">
        <v>0</v>
      </c>
      <c r="AW537" s="465">
        <v>0</v>
      </c>
      <c r="AX537" s="465">
        <v>0</v>
      </c>
      <c r="AY537" s="465">
        <v>0</v>
      </c>
      <c r="AZ537" s="465">
        <v>0</v>
      </c>
      <c r="BA537" s="465">
        <v>0</v>
      </c>
      <c r="BB537" s="465">
        <v>0</v>
      </c>
      <c r="BC537" s="465">
        <v>0</v>
      </c>
      <c r="BD537" s="465">
        <v>0</v>
      </c>
      <c r="BE537" s="465">
        <v>0</v>
      </c>
      <c r="BF537" s="465">
        <v>0</v>
      </c>
      <c r="BG537" s="465">
        <v>0</v>
      </c>
      <c r="BH537" s="465">
        <v>0</v>
      </c>
      <c r="BI537" s="465">
        <v>0</v>
      </c>
      <c r="BJ537" s="465">
        <v>0</v>
      </c>
      <c r="BK537" s="465">
        <v>0</v>
      </c>
      <c r="BL537" s="465">
        <v>0</v>
      </c>
      <c r="BM537" s="465">
        <v>0</v>
      </c>
      <c r="BN537" s="465">
        <v>0</v>
      </c>
      <c r="BO537" s="465">
        <v>0</v>
      </c>
      <c r="BP537" s="465">
        <v>0</v>
      </c>
      <c r="BQ537" s="465">
        <v>0</v>
      </c>
      <c r="BR537" s="465">
        <v>0</v>
      </c>
      <c r="BS537" s="465">
        <v>0</v>
      </c>
      <c r="BT537" s="465">
        <v>0</v>
      </c>
      <c r="BU537" s="465">
        <v>0</v>
      </c>
      <c r="BV537" s="465">
        <v>0</v>
      </c>
    </row>
    <row r="538" spans="1:74">
      <c r="A538" s="256">
        <v>15</v>
      </c>
      <c r="B538" s="465">
        <v>1776.2273976626655</v>
      </c>
      <c r="C538" s="465">
        <v>2690.1402493831206</v>
      </c>
      <c r="D538" s="465">
        <v>3874.8514251492402</v>
      </c>
      <c r="E538" s="465">
        <v>4596.5617116977464</v>
      </c>
      <c r="F538" s="465">
        <v>5211.3674974004725</v>
      </c>
      <c r="G538" s="465">
        <v>5334.5395656292712</v>
      </c>
      <c r="H538" s="465">
        <v>6383.6304398344901</v>
      </c>
      <c r="I538" s="465">
        <v>5796.9644669714089</v>
      </c>
      <c r="J538" s="465">
        <v>5740.4213920132934</v>
      </c>
      <c r="K538" s="465">
        <v>6114.0196234186296</v>
      </c>
      <c r="L538" s="465">
        <v>6562.3675073347131</v>
      </c>
      <c r="M538" s="465">
        <v>6496.7290290150322</v>
      </c>
      <c r="N538" s="465">
        <v>8012.6296766087535</v>
      </c>
      <c r="O538" s="465">
        <v>7485.4121271520416</v>
      </c>
      <c r="P538" s="465">
        <v>7234.946137151157</v>
      </c>
      <c r="Q538" s="465">
        <v>8526.7507025551404</v>
      </c>
      <c r="R538" s="465">
        <v>9067.1666835553224</v>
      </c>
      <c r="S538" s="465">
        <v>9541.951278649447</v>
      </c>
      <c r="T538" s="465">
        <v>9970.2878845128071</v>
      </c>
      <c r="U538" s="465">
        <v>9817.7413304481597</v>
      </c>
      <c r="V538" s="465">
        <v>9608.6250754031644</v>
      </c>
      <c r="W538" s="465">
        <v>9211.6198515683154</v>
      </c>
      <c r="X538" s="465">
        <v>9173.2334727823745</v>
      </c>
      <c r="Y538" s="465">
        <v>8709.5792999610021</v>
      </c>
      <c r="Z538" s="465">
        <v>7397.5460739497503</v>
      </c>
      <c r="AA538" s="465">
        <v>6797.6615505150758</v>
      </c>
      <c r="AB538" s="465">
        <v>5489.0134629562126</v>
      </c>
      <c r="AC538" s="465">
        <v>6612.8590911638121</v>
      </c>
      <c r="AD538" s="465">
        <v>9459.1147859268804</v>
      </c>
      <c r="AE538" s="465">
        <v>9709.6468592007095</v>
      </c>
      <c r="AF538" s="465">
        <v>6702.7350614255038</v>
      </c>
      <c r="AG538" s="465">
        <v>2508.5393705784218</v>
      </c>
      <c r="AH538" s="465">
        <v>475.92224206476931</v>
      </c>
      <c r="AI538" s="465">
        <v>153.77159610801158</v>
      </c>
      <c r="AJ538" s="465">
        <v>107.50116269711758</v>
      </c>
      <c r="AK538" s="465">
        <v>13.03338714150617</v>
      </c>
      <c r="AL538" s="465">
        <v>0</v>
      </c>
      <c r="AM538" s="465">
        <v>0</v>
      </c>
      <c r="AN538" s="465">
        <v>0</v>
      </c>
      <c r="AO538" s="465">
        <v>0</v>
      </c>
      <c r="AP538" s="465">
        <v>0</v>
      </c>
      <c r="AQ538" s="465">
        <v>0</v>
      </c>
      <c r="AR538" s="465">
        <v>0</v>
      </c>
      <c r="AS538" s="465">
        <v>0</v>
      </c>
      <c r="AT538" s="465">
        <v>0</v>
      </c>
      <c r="AU538" s="465">
        <v>0</v>
      </c>
      <c r="AV538" s="465">
        <v>0</v>
      </c>
      <c r="AW538" s="465">
        <v>0</v>
      </c>
      <c r="AX538" s="465">
        <v>0</v>
      </c>
      <c r="AY538" s="465">
        <v>0</v>
      </c>
      <c r="AZ538" s="465">
        <v>0</v>
      </c>
      <c r="BA538" s="465">
        <v>0</v>
      </c>
      <c r="BB538" s="465">
        <v>0</v>
      </c>
      <c r="BC538" s="465">
        <v>0</v>
      </c>
      <c r="BD538" s="465">
        <v>0</v>
      </c>
      <c r="BE538" s="465">
        <v>0</v>
      </c>
      <c r="BF538" s="465">
        <v>0</v>
      </c>
      <c r="BG538" s="465">
        <v>0</v>
      </c>
      <c r="BH538" s="465">
        <v>0</v>
      </c>
      <c r="BI538" s="465">
        <v>0</v>
      </c>
      <c r="BJ538" s="465">
        <v>0</v>
      </c>
      <c r="BK538" s="465">
        <v>0</v>
      </c>
      <c r="BL538" s="465">
        <v>0</v>
      </c>
      <c r="BM538" s="465">
        <v>0</v>
      </c>
      <c r="BN538" s="465">
        <v>0</v>
      </c>
      <c r="BO538" s="465">
        <v>0</v>
      </c>
      <c r="BP538" s="465">
        <v>0</v>
      </c>
      <c r="BQ538" s="465">
        <v>0</v>
      </c>
      <c r="BR538" s="465">
        <v>0</v>
      </c>
      <c r="BS538" s="465">
        <v>0</v>
      </c>
      <c r="BT538" s="465">
        <v>0</v>
      </c>
      <c r="BU538" s="465">
        <v>0</v>
      </c>
      <c r="BV538" s="465">
        <v>0</v>
      </c>
    </row>
    <row r="539" spans="1:74">
      <c r="A539" s="256">
        <v>25</v>
      </c>
      <c r="B539" s="465">
        <v>1776.2273976626655</v>
      </c>
      <c r="C539" s="465">
        <v>2588.2404152839531</v>
      </c>
      <c r="D539" s="465">
        <v>3780.9879998528395</v>
      </c>
      <c r="E539" s="465">
        <v>4495.6159585795467</v>
      </c>
      <c r="F539" s="465">
        <v>4835.8119053593864</v>
      </c>
      <c r="G539" s="465">
        <v>5255.7898787792656</v>
      </c>
      <c r="H539" s="465">
        <v>6490.6701258526227</v>
      </c>
      <c r="I539" s="465">
        <v>5228.5306455387026</v>
      </c>
      <c r="J539" s="465">
        <v>6132.1952658858272</v>
      </c>
      <c r="K539" s="465">
        <v>5611.1821760484499</v>
      </c>
      <c r="L539" s="465">
        <v>6115.0293799188594</v>
      </c>
      <c r="M539" s="465">
        <v>5859.5663710019298</v>
      </c>
      <c r="N539" s="465">
        <v>6742.1192938993854</v>
      </c>
      <c r="O539" s="465">
        <v>7355.1283516963076</v>
      </c>
      <c r="P539" s="465">
        <v>6813.8193831884901</v>
      </c>
      <c r="Q539" s="465">
        <v>7594.4886598364583</v>
      </c>
      <c r="R539" s="465">
        <v>8054.0409827454405</v>
      </c>
      <c r="S539" s="465">
        <v>8235.8492194433384</v>
      </c>
      <c r="T539" s="465">
        <v>9078.2783845505328</v>
      </c>
      <c r="U539" s="465">
        <v>9200.5079886141339</v>
      </c>
      <c r="V539" s="465">
        <v>9298.494876818706</v>
      </c>
      <c r="W539" s="465">
        <v>9682.3708736386325</v>
      </c>
      <c r="X539" s="465">
        <v>9366.1771448652798</v>
      </c>
      <c r="Y539" s="465">
        <v>8471.1958234021531</v>
      </c>
      <c r="Z539" s="465">
        <v>6589.6329145899426</v>
      </c>
      <c r="AA539" s="465">
        <v>6151.3807246511005</v>
      </c>
      <c r="AB539" s="465">
        <v>5500.1195982526542</v>
      </c>
      <c r="AC539" s="465">
        <v>6448.2579622171943</v>
      </c>
      <c r="AD539" s="465">
        <v>9729.8513423132881</v>
      </c>
      <c r="AE539" s="465">
        <v>9788.4445800517988</v>
      </c>
      <c r="AF539" s="465">
        <v>6175.6150737754378</v>
      </c>
      <c r="AG539" s="465">
        <v>2147.3954727072332</v>
      </c>
      <c r="AH539" s="465">
        <v>314.80373896081153</v>
      </c>
      <c r="AI539" s="465">
        <v>159.80800188016397</v>
      </c>
      <c r="AJ539" s="465">
        <v>99.455963666700598</v>
      </c>
      <c r="AK539" s="465">
        <v>7.0136346326260179</v>
      </c>
      <c r="AL539" s="465">
        <v>0</v>
      </c>
      <c r="AM539" s="465">
        <v>0</v>
      </c>
      <c r="AN539" s="465">
        <v>0</v>
      </c>
      <c r="AO539" s="465">
        <v>0</v>
      </c>
      <c r="AP539" s="465">
        <v>0</v>
      </c>
      <c r="AQ539" s="465">
        <v>0</v>
      </c>
      <c r="AR539" s="465">
        <v>0</v>
      </c>
      <c r="AS539" s="465">
        <v>0</v>
      </c>
      <c r="AT539" s="465">
        <v>0</v>
      </c>
      <c r="AU539" s="465">
        <v>0</v>
      </c>
      <c r="AV539" s="465">
        <v>0</v>
      </c>
      <c r="AW539" s="465">
        <v>0</v>
      </c>
      <c r="AX539" s="465">
        <v>0</v>
      </c>
      <c r="AY539" s="465">
        <v>0</v>
      </c>
      <c r="AZ539" s="465">
        <v>0</v>
      </c>
      <c r="BA539" s="465">
        <v>0</v>
      </c>
      <c r="BB539" s="465">
        <v>0</v>
      </c>
      <c r="BC539" s="465">
        <v>0</v>
      </c>
      <c r="BD539" s="465">
        <v>0</v>
      </c>
      <c r="BE539" s="465">
        <v>0</v>
      </c>
      <c r="BF539" s="465">
        <v>0</v>
      </c>
      <c r="BG539" s="465">
        <v>0</v>
      </c>
      <c r="BH539" s="465">
        <v>0</v>
      </c>
      <c r="BI539" s="465">
        <v>0</v>
      </c>
      <c r="BJ539" s="465">
        <v>0</v>
      </c>
      <c r="BK539" s="465">
        <v>0</v>
      </c>
      <c r="BL539" s="465">
        <v>0</v>
      </c>
      <c r="BM539" s="465">
        <v>0</v>
      </c>
      <c r="BN539" s="465">
        <v>0</v>
      </c>
      <c r="BO539" s="465">
        <v>0</v>
      </c>
      <c r="BP539" s="465">
        <v>0</v>
      </c>
      <c r="BQ539" s="465">
        <v>0</v>
      </c>
      <c r="BR539" s="465">
        <v>0</v>
      </c>
      <c r="BS539" s="465">
        <v>0</v>
      </c>
      <c r="BT539" s="465">
        <v>0</v>
      </c>
      <c r="BU539" s="465">
        <v>0</v>
      </c>
      <c r="BV539" s="465">
        <v>0</v>
      </c>
    </row>
    <row r="540" spans="1:74">
      <c r="A540" s="256">
        <v>35</v>
      </c>
      <c r="B540" s="465">
        <v>1776.2273976626655</v>
      </c>
      <c r="C540" s="465">
        <v>2461.1234885333361</v>
      </c>
      <c r="D540" s="465">
        <v>3622.5357024701702</v>
      </c>
      <c r="E540" s="465">
        <v>4291.7124984294524</v>
      </c>
      <c r="F540" s="465">
        <v>4636.9406358227207</v>
      </c>
      <c r="G540" s="465">
        <v>5192.1852221967711</v>
      </c>
      <c r="H540" s="465">
        <v>5996.8890071448277</v>
      </c>
      <c r="I540" s="465">
        <v>5428.4349395254849</v>
      </c>
      <c r="J540" s="465">
        <v>5975.6845696494829</v>
      </c>
      <c r="K540" s="465">
        <v>5827.2556269716943</v>
      </c>
      <c r="L540" s="465">
        <v>5401.1748238655546</v>
      </c>
      <c r="M540" s="465">
        <v>5460.7434017878941</v>
      </c>
      <c r="N540" s="465">
        <v>5429.4445760693852</v>
      </c>
      <c r="O540" s="465">
        <v>6044.3468287510486</v>
      </c>
      <c r="P540" s="465">
        <v>5889.8578552010867</v>
      </c>
      <c r="Q540" s="465">
        <v>6693.6464251745992</v>
      </c>
      <c r="R540" s="465">
        <v>7093.5578524762404</v>
      </c>
      <c r="S540" s="465">
        <v>7020.8449702554753</v>
      </c>
      <c r="T540" s="465">
        <v>8261.1006825697732</v>
      </c>
      <c r="U540" s="465">
        <v>9103.5323009528547</v>
      </c>
      <c r="V540" s="465">
        <v>9386.3809018238753</v>
      </c>
      <c r="W540" s="465">
        <v>9507.6043526612575</v>
      </c>
      <c r="X540" s="465">
        <v>9276.2709556640257</v>
      </c>
      <c r="Y540" s="465">
        <v>8106.5629451417853</v>
      </c>
      <c r="Z540" s="465">
        <v>6071.6100011879089</v>
      </c>
      <c r="AA540" s="465">
        <v>5072.0452246443429</v>
      </c>
      <c r="AB540" s="465">
        <v>5674.7917352330951</v>
      </c>
      <c r="AC540" s="465">
        <v>7717.7066245115384</v>
      </c>
      <c r="AD540" s="465">
        <v>8999.4866173311457</v>
      </c>
      <c r="AE540" s="465">
        <v>9331.8308580053545</v>
      </c>
      <c r="AF540" s="465">
        <v>5322.4241531666521</v>
      </c>
      <c r="AG540" s="465">
        <v>1688.4892046054501</v>
      </c>
      <c r="AH540" s="465">
        <v>367.1598276496963</v>
      </c>
      <c r="AI540" s="465">
        <v>174.89999518835882</v>
      </c>
      <c r="AJ540" s="465">
        <v>88.394889005535376</v>
      </c>
      <c r="AK540" s="465">
        <v>9.0197967621976929</v>
      </c>
      <c r="AL540" s="465">
        <v>0</v>
      </c>
      <c r="AM540" s="465">
        <v>0</v>
      </c>
      <c r="AN540" s="465">
        <v>0</v>
      </c>
      <c r="AO540" s="465">
        <v>0</v>
      </c>
      <c r="AP540" s="465">
        <v>0</v>
      </c>
      <c r="AQ540" s="465">
        <v>0</v>
      </c>
      <c r="AR540" s="465">
        <v>0</v>
      </c>
      <c r="AS540" s="465">
        <v>0</v>
      </c>
      <c r="AT540" s="465">
        <v>0</v>
      </c>
      <c r="AU540" s="465">
        <v>0</v>
      </c>
      <c r="AV540" s="465">
        <v>0</v>
      </c>
      <c r="AW540" s="465">
        <v>0</v>
      </c>
      <c r="AX540" s="465">
        <v>0</v>
      </c>
      <c r="AY540" s="465">
        <v>0</v>
      </c>
      <c r="AZ540" s="465">
        <v>0</v>
      </c>
      <c r="BA540" s="465">
        <v>0</v>
      </c>
      <c r="BB540" s="465">
        <v>0</v>
      </c>
      <c r="BC540" s="465">
        <v>0</v>
      </c>
      <c r="BD540" s="465">
        <v>0</v>
      </c>
      <c r="BE540" s="465">
        <v>0</v>
      </c>
      <c r="BF540" s="465">
        <v>0</v>
      </c>
      <c r="BG540" s="465">
        <v>0</v>
      </c>
      <c r="BH540" s="465">
        <v>0</v>
      </c>
      <c r="BI540" s="465">
        <v>0</v>
      </c>
      <c r="BJ540" s="465">
        <v>0</v>
      </c>
      <c r="BK540" s="465">
        <v>0</v>
      </c>
      <c r="BL540" s="465">
        <v>0</v>
      </c>
      <c r="BM540" s="465">
        <v>0</v>
      </c>
      <c r="BN540" s="465">
        <v>0</v>
      </c>
      <c r="BO540" s="465">
        <v>0</v>
      </c>
      <c r="BP540" s="465">
        <v>0</v>
      </c>
      <c r="BQ540" s="465">
        <v>0</v>
      </c>
      <c r="BR540" s="465">
        <v>0</v>
      </c>
      <c r="BS540" s="465">
        <v>0</v>
      </c>
      <c r="BT540" s="465">
        <v>0</v>
      </c>
      <c r="BU540" s="465">
        <v>0</v>
      </c>
      <c r="BV540" s="465">
        <v>0</v>
      </c>
    </row>
    <row r="541" spans="1:74">
      <c r="A541" s="256">
        <v>45</v>
      </c>
      <c r="B541" s="465">
        <v>1776.2273976626655</v>
      </c>
      <c r="C541" s="465">
        <v>2341.0746322983518</v>
      </c>
      <c r="D541" s="465">
        <v>3364.1826201585659</v>
      </c>
      <c r="E541" s="465">
        <v>4027.2581455710433</v>
      </c>
      <c r="F541" s="465">
        <v>4491.5781752192643</v>
      </c>
      <c r="G541" s="465">
        <v>4987.2422282364787</v>
      </c>
      <c r="H541" s="465">
        <v>5353.7223582209344</v>
      </c>
      <c r="I541" s="465">
        <v>5289.1069111414554</v>
      </c>
      <c r="J541" s="465">
        <v>5587.9598176423597</v>
      </c>
      <c r="K541" s="465">
        <v>6055.4540323531301</v>
      </c>
      <c r="L541" s="465">
        <v>5079.1122052790697</v>
      </c>
      <c r="M541" s="465">
        <v>5002.3855154997564</v>
      </c>
      <c r="N541" s="465">
        <v>5146.7538006478508</v>
      </c>
      <c r="O541" s="465">
        <v>5687.9176062076813</v>
      </c>
      <c r="P541" s="465">
        <v>5367.8570914508327</v>
      </c>
      <c r="Q541" s="465">
        <v>6075.6490001114753</v>
      </c>
      <c r="R541" s="465">
        <v>6344.2483634743594</v>
      </c>
      <c r="S541" s="465">
        <v>6974.3899110988677</v>
      </c>
      <c r="T541" s="465">
        <v>6677.4888800681711</v>
      </c>
      <c r="U541" s="465">
        <v>8011.6196474183107</v>
      </c>
      <c r="V541" s="465">
        <v>9181.3148023715876</v>
      </c>
      <c r="W541" s="465">
        <v>8019.6998845022727</v>
      </c>
      <c r="X541" s="465">
        <v>7235.9560634638337</v>
      </c>
      <c r="Y541" s="465">
        <v>6588.6230826789542</v>
      </c>
      <c r="Z541" s="465">
        <v>4445.1439280322729</v>
      </c>
      <c r="AA541" s="465">
        <v>4264.4587989489064</v>
      </c>
      <c r="AB541" s="465">
        <v>5871.6829459542287</v>
      </c>
      <c r="AC541" s="465">
        <v>6413.9245099676291</v>
      </c>
      <c r="AD541" s="465">
        <v>6083.7270060040009</v>
      </c>
      <c r="AE541" s="465">
        <v>6160.4685944155617</v>
      </c>
      <c r="AF541" s="465">
        <v>3645.7480336284634</v>
      </c>
      <c r="AG541" s="465">
        <v>1958.7768239626887</v>
      </c>
      <c r="AH541" s="465">
        <v>675.38162812523888</v>
      </c>
      <c r="AI541" s="465">
        <v>170.87533157355321</v>
      </c>
      <c r="AJ541" s="465">
        <v>48.186177781824156</v>
      </c>
      <c r="AK541" s="465">
        <v>7.0136346326260179</v>
      </c>
      <c r="AL541" s="465">
        <v>0</v>
      </c>
      <c r="AM541" s="465">
        <v>0</v>
      </c>
      <c r="AN541" s="465">
        <v>0</v>
      </c>
      <c r="AO541" s="465">
        <v>0</v>
      </c>
      <c r="AP541" s="465">
        <v>0</v>
      </c>
      <c r="AQ541" s="465">
        <v>0</v>
      </c>
      <c r="AR541" s="465">
        <v>0</v>
      </c>
      <c r="AS541" s="465">
        <v>0</v>
      </c>
      <c r="AT541" s="465">
        <v>0</v>
      </c>
      <c r="AU541" s="465">
        <v>0</v>
      </c>
      <c r="AV541" s="465">
        <v>0</v>
      </c>
      <c r="AW541" s="465">
        <v>0</v>
      </c>
      <c r="AX541" s="465">
        <v>0</v>
      </c>
      <c r="AY541" s="465">
        <v>0</v>
      </c>
      <c r="AZ541" s="465">
        <v>0</v>
      </c>
      <c r="BA541" s="465">
        <v>0</v>
      </c>
      <c r="BB541" s="465">
        <v>0</v>
      </c>
      <c r="BC541" s="465">
        <v>0</v>
      </c>
      <c r="BD541" s="465">
        <v>0</v>
      </c>
      <c r="BE541" s="465">
        <v>0</v>
      </c>
      <c r="BF541" s="465">
        <v>0</v>
      </c>
      <c r="BG541" s="465">
        <v>0</v>
      </c>
      <c r="BH541" s="465">
        <v>0</v>
      </c>
      <c r="BI541" s="465">
        <v>0</v>
      </c>
      <c r="BJ541" s="465">
        <v>0</v>
      </c>
      <c r="BK541" s="465">
        <v>0</v>
      </c>
      <c r="BL541" s="465">
        <v>0</v>
      </c>
      <c r="BM541" s="465">
        <v>0</v>
      </c>
      <c r="BN541" s="465">
        <v>0</v>
      </c>
      <c r="BO541" s="465">
        <v>0</v>
      </c>
      <c r="BP541" s="465">
        <v>0</v>
      </c>
      <c r="BQ541" s="465">
        <v>0</v>
      </c>
      <c r="BR541" s="465">
        <v>0</v>
      </c>
      <c r="BS541" s="465">
        <v>0</v>
      </c>
      <c r="BT541" s="465">
        <v>0</v>
      </c>
      <c r="BU541" s="465">
        <v>0</v>
      </c>
      <c r="BV541" s="465">
        <v>0</v>
      </c>
    </row>
    <row r="542" spans="1:74">
      <c r="A542" s="256">
        <v>55</v>
      </c>
      <c r="B542" s="465">
        <v>1776.2273976626655</v>
      </c>
      <c r="C542" s="465">
        <v>2207.9184060557081</v>
      </c>
      <c r="D542" s="465">
        <v>2938.3477832680401</v>
      </c>
      <c r="E542" s="465">
        <v>3652.8126855040018</v>
      </c>
      <c r="F542" s="465">
        <v>4131.2210161788089</v>
      </c>
      <c r="G542" s="465">
        <v>4500.66319287431</v>
      </c>
      <c r="H542" s="465">
        <v>5026.6148703200261</v>
      </c>
      <c r="I542" s="465">
        <v>4423.9458455511349</v>
      </c>
      <c r="J542" s="465">
        <v>5416.3193156411098</v>
      </c>
      <c r="K542" s="465">
        <v>4769.1840554204136</v>
      </c>
      <c r="L542" s="465">
        <v>5176.031782189576</v>
      </c>
      <c r="M542" s="465">
        <v>4832.7833467341488</v>
      </c>
      <c r="N542" s="465">
        <v>4638.9595912754312</v>
      </c>
      <c r="O542" s="465">
        <v>4784.3266673979533</v>
      </c>
      <c r="P542" s="465">
        <v>4811.5834895122953</v>
      </c>
      <c r="Q542" s="465">
        <v>5271.9435651726426</v>
      </c>
      <c r="R542" s="465">
        <v>5641.4723529825505</v>
      </c>
      <c r="S542" s="465">
        <v>6091.8050226118276</v>
      </c>
      <c r="T542" s="465">
        <v>5625.3175716766973</v>
      </c>
      <c r="U542" s="465">
        <v>6417.9637301334997</v>
      </c>
      <c r="V542" s="465">
        <v>7208.6881025119874</v>
      </c>
      <c r="W542" s="465">
        <v>6014.0545590376532</v>
      </c>
      <c r="X542" s="465">
        <v>5061.9495550903921</v>
      </c>
      <c r="Y542" s="465">
        <v>4859.0309176825531</v>
      </c>
      <c r="Z542" s="465">
        <v>4427.9835677390938</v>
      </c>
      <c r="AA542" s="465">
        <v>3920.2700305088338</v>
      </c>
      <c r="AB542" s="465">
        <v>4515.8049296605432</v>
      </c>
      <c r="AC542" s="465">
        <v>4266.4775855495036</v>
      </c>
      <c r="AD542" s="465">
        <v>3706.3026336194725</v>
      </c>
      <c r="AE542" s="465">
        <v>2989.8081254059289</v>
      </c>
      <c r="AF542" s="465">
        <v>2618.5072812946296</v>
      </c>
      <c r="AG542" s="465">
        <v>2076.787541234376</v>
      </c>
      <c r="AH542" s="465">
        <v>1021.0429075797676</v>
      </c>
      <c r="AI542" s="465">
        <v>139.68758692140284</v>
      </c>
      <c r="AJ542" s="465">
        <v>36.12923810708449</v>
      </c>
      <c r="AK542" s="465">
        <v>13.03338714150617</v>
      </c>
      <c r="AL542" s="465">
        <v>0</v>
      </c>
      <c r="AM542" s="465">
        <v>0</v>
      </c>
      <c r="AN542" s="465">
        <v>0</v>
      </c>
      <c r="AO542" s="465">
        <v>0</v>
      </c>
      <c r="AP542" s="465">
        <v>0</v>
      </c>
      <c r="AQ542" s="465">
        <v>0</v>
      </c>
      <c r="AR542" s="465">
        <v>0</v>
      </c>
      <c r="AS542" s="465">
        <v>0</v>
      </c>
      <c r="AT542" s="465">
        <v>0</v>
      </c>
      <c r="AU542" s="465">
        <v>0</v>
      </c>
      <c r="AV542" s="465">
        <v>0</v>
      </c>
      <c r="AW542" s="465">
        <v>0</v>
      </c>
      <c r="AX542" s="465">
        <v>0</v>
      </c>
      <c r="AY542" s="465">
        <v>0</v>
      </c>
      <c r="AZ542" s="465">
        <v>0</v>
      </c>
      <c r="BA542" s="465">
        <v>0</v>
      </c>
      <c r="BB542" s="465">
        <v>0</v>
      </c>
      <c r="BC542" s="465">
        <v>0</v>
      </c>
      <c r="BD542" s="465">
        <v>0</v>
      </c>
      <c r="BE542" s="465">
        <v>0</v>
      </c>
      <c r="BF542" s="465">
        <v>0</v>
      </c>
      <c r="BG542" s="465">
        <v>0</v>
      </c>
      <c r="BH542" s="465">
        <v>0</v>
      </c>
      <c r="BI542" s="465">
        <v>0</v>
      </c>
      <c r="BJ542" s="465">
        <v>0</v>
      </c>
      <c r="BK542" s="465">
        <v>0</v>
      </c>
      <c r="BL542" s="465">
        <v>0</v>
      </c>
      <c r="BM542" s="465">
        <v>0</v>
      </c>
      <c r="BN542" s="465">
        <v>0</v>
      </c>
      <c r="BO542" s="465">
        <v>0</v>
      </c>
      <c r="BP542" s="465">
        <v>0</v>
      </c>
      <c r="BQ542" s="465">
        <v>0</v>
      </c>
      <c r="BR542" s="465">
        <v>0</v>
      </c>
      <c r="BS542" s="465">
        <v>0</v>
      </c>
      <c r="BT542" s="465">
        <v>0</v>
      </c>
      <c r="BU542" s="465">
        <v>0</v>
      </c>
      <c r="BV542" s="465">
        <v>0</v>
      </c>
    </row>
    <row r="543" spans="1:74">
      <c r="A543" s="256">
        <v>60</v>
      </c>
      <c r="B543" s="465">
        <v>1776.2273976626655</v>
      </c>
      <c r="C543" s="465">
        <v>2138.3171785243935</v>
      </c>
      <c r="D543" s="465">
        <v>2687.1134653340314</v>
      </c>
      <c r="E543" s="465">
        <v>3286.4786678298474</v>
      </c>
      <c r="F543" s="465">
        <v>3806.2198770250698</v>
      </c>
      <c r="G543" s="465">
        <v>4177.6518843370968</v>
      </c>
      <c r="H543" s="465">
        <v>4630.8837747352263</v>
      </c>
      <c r="I543" s="465">
        <v>4292.7218980336747</v>
      </c>
      <c r="J543" s="465">
        <v>4415.8704122231757</v>
      </c>
      <c r="K543" s="465">
        <v>4881.2405114566436</v>
      </c>
      <c r="L543" s="465">
        <v>4460.2854773771796</v>
      </c>
      <c r="M543" s="465">
        <v>4373.4746299218077</v>
      </c>
      <c r="N543" s="465">
        <v>4225.0926516231884</v>
      </c>
      <c r="O543" s="465">
        <v>4534.9845357137374</v>
      </c>
      <c r="P543" s="465">
        <v>4501.6726404120145</v>
      </c>
      <c r="Q543" s="465">
        <v>4765.1460336653763</v>
      </c>
      <c r="R543" s="465">
        <v>4842.878549518322</v>
      </c>
      <c r="S543" s="465">
        <v>5157.8592223869982</v>
      </c>
      <c r="T543" s="465">
        <v>4685.3958081947003</v>
      </c>
      <c r="U543" s="465">
        <v>4801.4883521786051</v>
      </c>
      <c r="V543" s="465">
        <v>5262.8571104823577</v>
      </c>
      <c r="W543" s="465">
        <v>4891.3358147544677</v>
      </c>
      <c r="X543" s="465">
        <v>4428.9929988609329</v>
      </c>
      <c r="Y543" s="465">
        <v>4291.7124984294524</v>
      </c>
      <c r="Z543" s="465">
        <v>4008.0808195329178</v>
      </c>
      <c r="AA543" s="465">
        <v>3511.5222771576164</v>
      </c>
      <c r="AB543" s="465">
        <v>3688.1361491019197</v>
      </c>
      <c r="AC543" s="465">
        <v>3940.4562464366991</v>
      </c>
      <c r="AD543" s="465">
        <v>3651.8034486854785</v>
      </c>
      <c r="AE543" s="465">
        <v>2775.9005303212916</v>
      </c>
      <c r="AF543" s="465">
        <v>2198.839859268573</v>
      </c>
      <c r="AG543" s="465">
        <v>1782.278469632608</v>
      </c>
      <c r="AH543" s="465">
        <v>1182.3274291099117</v>
      </c>
      <c r="AI543" s="465">
        <v>125.60499860335548</v>
      </c>
      <c r="AJ543" s="465">
        <v>42.157275863478645</v>
      </c>
      <c r="AK543" s="465">
        <v>15.040675804218308</v>
      </c>
      <c r="AL543" s="465">
        <v>0</v>
      </c>
      <c r="AM543" s="465">
        <v>0</v>
      </c>
      <c r="AN543" s="465">
        <v>0</v>
      </c>
      <c r="AO543" s="465">
        <v>0</v>
      </c>
      <c r="AP543" s="465">
        <v>0</v>
      </c>
      <c r="AQ543" s="465">
        <v>0</v>
      </c>
      <c r="AR543" s="465">
        <v>0</v>
      </c>
      <c r="AS543" s="465">
        <v>0</v>
      </c>
      <c r="AT543" s="465">
        <v>0</v>
      </c>
      <c r="AU543" s="465">
        <v>0</v>
      </c>
      <c r="AV543" s="465">
        <v>0</v>
      </c>
      <c r="AW543" s="465">
        <v>0</v>
      </c>
      <c r="AX543" s="465">
        <v>0</v>
      </c>
      <c r="AY543" s="465">
        <v>0</v>
      </c>
      <c r="AZ543" s="465">
        <v>0</v>
      </c>
      <c r="BA543" s="465">
        <v>0</v>
      </c>
      <c r="BB543" s="465">
        <v>0</v>
      </c>
      <c r="BC543" s="465">
        <v>0</v>
      </c>
      <c r="BD543" s="465">
        <v>0</v>
      </c>
      <c r="BE543" s="465">
        <v>0</v>
      </c>
      <c r="BF543" s="465">
        <v>0</v>
      </c>
      <c r="BG543" s="465">
        <v>0</v>
      </c>
      <c r="BH543" s="465">
        <v>0</v>
      </c>
      <c r="BI543" s="465">
        <v>0</v>
      </c>
      <c r="BJ543" s="465">
        <v>0</v>
      </c>
      <c r="BK543" s="465">
        <v>0</v>
      </c>
      <c r="BL543" s="465">
        <v>0</v>
      </c>
      <c r="BM543" s="465">
        <v>0</v>
      </c>
      <c r="BN543" s="465">
        <v>0</v>
      </c>
      <c r="BO543" s="465">
        <v>0</v>
      </c>
      <c r="BP543" s="465">
        <v>0</v>
      </c>
      <c r="BQ543" s="465">
        <v>0</v>
      </c>
      <c r="BR543" s="465">
        <v>0</v>
      </c>
      <c r="BS543" s="465">
        <v>0</v>
      </c>
      <c r="BT543" s="465">
        <v>0</v>
      </c>
      <c r="BU543" s="465">
        <v>0</v>
      </c>
      <c r="BV543" s="465">
        <v>0</v>
      </c>
    </row>
    <row r="544" spans="1:74">
      <c r="A544" s="256">
        <v>62.5</v>
      </c>
      <c r="B544" s="465">
        <v>1776.2273976626655</v>
      </c>
      <c r="C544" s="465">
        <v>2119.1520174484262</v>
      </c>
      <c r="D544" s="465">
        <v>2606.400492722641</v>
      </c>
      <c r="E544" s="465">
        <v>3220.8858492907584</v>
      </c>
      <c r="F544" s="465">
        <v>3707.311885371606</v>
      </c>
      <c r="G544" s="465">
        <v>4105.9870669814318</v>
      </c>
      <c r="H544" s="465">
        <v>4490.5687299456558</v>
      </c>
      <c r="I544" s="465">
        <v>4340.1639459411972</v>
      </c>
      <c r="J544" s="465">
        <v>4333.0980760468683</v>
      </c>
      <c r="K544" s="465">
        <v>4633.9122042903655</v>
      </c>
      <c r="L544" s="465">
        <v>4412.8421285272507</v>
      </c>
      <c r="M544" s="465">
        <v>4281.6185154407831</v>
      </c>
      <c r="N544" s="465">
        <v>4199.858134309141</v>
      </c>
      <c r="O544" s="465">
        <v>4549.1169288886786</v>
      </c>
      <c r="P544" s="465">
        <v>4421.9269858375264</v>
      </c>
      <c r="Q544" s="465">
        <v>4571.3250638700774</v>
      </c>
      <c r="R544" s="465">
        <v>4669.2440281901545</v>
      </c>
      <c r="S544" s="465">
        <v>4877.2023959753578</v>
      </c>
      <c r="T544" s="465">
        <v>4681.3578579713339</v>
      </c>
      <c r="U544" s="465">
        <v>4529.9372630923535</v>
      </c>
      <c r="V544" s="465">
        <v>4910.5169483305353</v>
      </c>
      <c r="W544" s="465">
        <v>4694.4812089036886</v>
      </c>
      <c r="X544" s="465">
        <v>4373.4746299218077</v>
      </c>
      <c r="Y544" s="465">
        <v>4273.5433461636621</v>
      </c>
      <c r="Z544" s="465">
        <v>4124.1554948419925</v>
      </c>
      <c r="AA544" s="465">
        <v>3660.886590074073</v>
      </c>
      <c r="AB544" s="465">
        <v>3464.0903308836155</v>
      </c>
      <c r="AC544" s="465">
        <v>3856.6841315721699</v>
      </c>
      <c r="AD544" s="465">
        <v>4153.4270188754326</v>
      </c>
      <c r="AE544" s="465">
        <v>2862.6724497053051</v>
      </c>
      <c r="AF544" s="465">
        <v>2168.5783079602379</v>
      </c>
      <c r="AG544" s="465">
        <v>1791.3551160479287</v>
      </c>
      <c r="AH544" s="465">
        <v>1101.6822171839497</v>
      </c>
      <c r="AI544" s="465">
        <v>127.61670426943685</v>
      </c>
      <c r="AJ544" s="465">
        <v>44.166819783667599</v>
      </c>
      <c r="AK544" s="465">
        <v>17.048232921663399</v>
      </c>
      <c r="AL544" s="465">
        <v>0</v>
      </c>
      <c r="AM544" s="465">
        <v>0</v>
      </c>
      <c r="AN544" s="465">
        <v>0</v>
      </c>
      <c r="AO544" s="465">
        <v>0</v>
      </c>
      <c r="AP544" s="465">
        <v>0</v>
      </c>
      <c r="AQ544" s="465">
        <v>0</v>
      </c>
      <c r="AR544" s="465">
        <v>0</v>
      </c>
      <c r="AS544" s="465">
        <v>0</v>
      </c>
      <c r="AT544" s="465">
        <v>0</v>
      </c>
      <c r="AU544" s="465">
        <v>0</v>
      </c>
      <c r="AV544" s="465">
        <v>0</v>
      </c>
      <c r="AW544" s="465">
        <v>0</v>
      </c>
      <c r="AX544" s="465">
        <v>0</v>
      </c>
      <c r="AY544" s="465">
        <v>0</v>
      </c>
      <c r="AZ544" s="465">
        <v>0</v>
      </c>
      <c r="BA544" s="465">
        <v>0</v>
      </c>
      <c r="BB544" s="465">
        <v>0</v>
      </c>
      <c r="BC544" s="465">
        <v>0</v>
      </c>
      <c r="BD544" s="465">
        <v>0</v>
      </c>
      <c r="BE544" s="465">
        <v>0</v>
      </c>
      <c r="BF544" s="465">
        <v>0</v>
      </c>
      <c r="BG544" s="465">
        <v>0</v>
      </c>
      <c r="BH544" s="465">
        <v>0</v>
      </c>
      <c r="BI544" s="465">
        <v>0</v>
      </c>
      <c r="BJ544" s="465">
        <v>0</v>
      </c>
      <c r="BK544" s="465">
        <v>0</v>
      </c>
      <c r="BL544" s="465">
        <v>0</v>
      </c>
      <c r="BM544" s="465">
        <v>0</v>
      </c>
      <c r="BN544" s="465">
        <v>0</v>
      </c>
      <c r="BO544" s="465">
        <v>0</v>
      </c>
      <c r="BP544" s="465">
        <v>0</v>
      </c>
      <c r="BQ544" s="465">
        <v>0</v>
      </c>
      <c r="BR544" s="465">
        <v>0</v>
      </c>
      <c r="BS544" s="465">
        <v>0</v>
      </c>
      <c r="BT544" s="465">
        <v>0</v>
      </c>
      <c r="BU544" s="465">
        <v>0</v>
      </c>
      <c r="BV544" s="465">
        <v>0</v>
      </c>
    </row>
    <row r="545" spans="1:74">
      <c r="A545" s="256">
        <v>65</v>
      </c>
      <c r="B545" s="465">
        <v>1776.2273976626655</v>
      </c>
      <c r="C545" s="465">
        <v>2095.9523174376363</v>
      </c>
      <c r="D545" s="465">
        <v>2516.6102486533723</v>
      </c>
      <c r="E545" s="465">
        <v>3040.2603003718768</v>
      </c>
      <c r="F545" s="465">
        <v>3554.9180229417984</v>
      </c>
      <c r="G545" s="465">
        <v>3923.297956291331</v>
      </c>
      <c r="H545" s="465">
        <v>4253.3554897235626</v>
      </c>
      <c r="I545" s="465">
        <v>4198.8487567610728</v>
      </c>
      <c r="J545" s="465">
        <v>4335.1168948429367</v>
      </c>
      <c r="K545" s="465">
        <v>4393.6630467226842</v>
      </c>
      <c r="L545" s="465">
        <v>4296.7594988211767</v>
      </c>
      <c r="M545" s="465">
        <v>4248.308540552458</v>
      </c>
      <c r="N545" s="465">
        <v>4106.9964219811118</v>
      </c>
      <c r="O545" s="465">
        <v>4452.2099779918444</v>
      </c>
      <c r="P545" s="465">
        <v>4334.1074853274758</v>
      </c>
      <c r="Q545" s="465">
        <v>4330.069849614707</v>
      </c>
      <c r="R545" s="465">
        <v>4382.5594059868718</v>
      </c>
      <c r="S545" s="465">
        <v>4693.4717190679548</v>
      </c>
      <c r="T545" s="465">
        <v>4263.4494060065954</v>
      </c>
      <c r="U545" s="465">
        <v>4305.8441144458866</v>
      </c>
      <c r="V545" s="465">
        <v>4465.3326719119923</v>
      </c>
      <c r="W545" s="465">
        <v>4412.8421285272507</v>
      </c>
      <c r="X545" s="465">
        <v>4011.1088122981701</v>
      </c>
      <c r="Y545" s="465">
        <v>4189.7643697436752</v>
      </c>
      <c r="Z545" s="465">
        <v>3884.9444028195244</v>
      </c>
      <c r="AA545" s="465">
        <v>3342.9904535801652</v>
      </c>
      <c r="AB545" s="465">
        <v>3323.8167042023138</v>
      </c>
      <c r="AC545" s="465">
        <v>3286.4786678298474</v>
      </c>
      <c r="AD545" s="465">
        <v>3724.4692070921024</v>
      </c>
      <c r="AE545" s="465">
        <v>2685.0956111932846</v>
      </c>
      <c r="AF545" s="465">
        <v>2079.813546825415</v>
      </c>
      <c r="AG545" s="465">
        <v>1839.7646672985848</v>
      </c>
      <c r="AH545" s="465">
        <v>938.39422900883744</v>
      </c>
      <c r="AI545" s="465">
        <v>121.58168435931715</v>
      </c>
      <c r="AJ545" s="465">
        <v>53.210843750071625</v>
      </c>
      <c r="AK545" s="465">
        <v>13.03338714150617</v>
      </c>
      <c r="AL545" s="465">
        <v>0</v>
      </c>
      <c r="AM545" s="465">
        <v>0</v>
      </c>
      <c r="AN545" s="465">
        <v>0</v>
      </c>
      <c r="AO545" s="465">
        <v>0</v>
      </c>
      <c r="AP545" s="465">
        <v>0</v>
      </c>
      <c r="AQ545" s="465">
        <v>0</v>
      </c>
      <c r="AR545" s="465">
        <v>0</v>
      </c>
      <c r="AS545" s="465">
        <v>0</v>
      </c>
      <c r="AT545" s="465">
        <v>0</v>
      </c>
      <c r="AU545" s="465">
        <v>0</v>
      </c>
      <c r="AV545" s="465">
        <v>0</v>
      </c>
      <c r="AW545" s="465">
        <v>0</v>
      </c>
      <c r="AX545" s="465">
        <v>0</v>
      </c>
      <c r="AY545" s="465">
        <v>0</v>
      </c>
      <c r="AZ545" s="465">
        <v>0</v>
      </c>
      <c r="BA545" s="465">
        <v>0</v>
      </c>
      <c r="BB545" s="465">
        <v>0</v>
      </c>
      <c r="BC545" s="465">
        <v>0</v>
      </c>
      <c r="BD545" s="465">
        <v>0</v>
      </c>
      <c r="BE545" s="465">
        <v>0</v>
      </c>
      <c r="BF545" s="465">
        <v>0</v>
      </c>
      <c r="BG545" s="465">
        <v>0</v>
      </c>
      <c r="BH545" s="465">
        <v>0</v>
      </c>
      <c r="BI545" s="465">
        <v>0</v>
      </c>
      <c r="BJ545" s="465">
        <v>0</v>
      </c>
      <c r="BK545" s="465">
        <v>0</v>
      </c>
      <c r="BL545" s="465">
        <v>0</v>
      </c>
      <c r="BM545" s="465">
        <v>0</v>
      </c>
      <c r="BN545" s="465">
        <v>0</v>
      </c>
      <c r="BO545" s="465">
        <v>0</v>
      </c>
      <c r="BP545" s="465">
        <v>0</v>
      </c>
      <c r="BQ545" s="465">
        <v>0</v>
      </c>
      <c r="BR545" s="465">
        <v>0</v>
      </c>
      <c r="BS545" s="465">
        <v>0</v>
      </c>
      <c r="BT545" s="465">
        <v>0</v>
      </c>
      <c r="BU545" s="465">
        <v>0</v>
      </c>
      <c r="BV545" s="465">
        <v>0</v>
      </c>
    </row>
    <row r="546" spans="1:74">
      <c r="A546" s="256">
        <v>67.5</v>
      </c>
      <c r="B546" s="465">
        <v>1776.2273976626655</v>
      </c>
      <c r="C546" s="465">
        <v>2067.7095509149171</v>
      </c>
      <c r="D546" s="465">
        <v>2415.726158572143</v>
      </c>
      <c r="E546" s="465">
        <v>2852.5825550881477</v>
      </c>
      <c r="F546" s="465">
        <v>3355.1002466741425</v>
      </c>
      <c r="G546" s="465">
        <v>3730.5247512758001</v>
      </c>
      <c r="H546" s="465">
        <v>4094.8841783582679</v>
      </c>
      <c r="I546" s="465">
        <v>3864.7584737422349</v>
      </c>
      <c r="J546" s="465">
        <v>4353.2863062195684</v>
      </c>
      <c r="K546" s="465">
        <v>4297.7688996104271</v>
      </c>
      <c r="L546" s="465">
        <v>4168.5675432999715</v>
      </c>
      <c r="M546" s="465">
        <v>4142.3240026618378</v>
      </c>
      <c r="N546" s="465">
        <v>4079.7439241730881</v>
      </c>
      <c r="O546" s="465">
        <v>4350.258065720579</v>
      </c>
      <c r="P546" s="465">
        <v>4235.1865007572915</v>
      </c>
      <c r="Q546" s="465">
        <v>4233.1677290059943</v>
      </c>
      <c r="R546" s="465">
        <v>4208.9425431404579</v>
      </c>
      <c r="S546" s="465">
        <v>4454.2288514673883</v>
      </c>
      <c r="T546" s="465">
        <v>4070.6597985912872</v>
      </c>
      <c r="U546" s="465">
        <v>3985.8756091937116</v>
      </c>
      <c r="V546" s="465">
        <v>3817.3219559835075</v>
      </c>
      <c r="W546" s="465">
        <v>3929.3538148582097</v>
      </c>
      <c r="X546" s="465">
        <v>3625.5633894322618</v>
      </c>
      <c r="Y546" s="465">
        <v>3823.3776490170894</v>
      </c>
      <c r="Z546" s="465">
        <v>3587.2128752593285</v>
      </c>
      <c r="AA546" s="465">
        <v>3409.5948537024033</v>
      </c>
      <c r="AB546" s="465">
        <v>3223.9131809793262</v>
      </c>
      <c r="AC546" s="465">
        <v>2916.1494813521317</v>
      </c>
      <c r="AD546" s="465">
        <v>3046.3146178503071</v>
      </c>
      <c r="AE546" s="465">
        <v>2828.3669537132837</v>
      </c>
      <c r="AF546" s="465">
        <v>1768.1593337492909</v>
      </c>
      <c r="AG546" s="465">
        <v>1809.5085464826784</v>
      </c>
      <c r="AH546" s="465">
        <v>764.05041802849428</v>
      </c>
      <c r="AI546" s="465">
        <v>119.57007684445347</v>
      </c>
      <c r="AJ546" s="465">
        <v>59.241065852707941</v>
      </c>
      <c r="AK546" s="465">
        <v>17.048232921663399</v>
      </c>
      <c r="AL546" s="465">
        <v>0</v>
      </c>
      <c r="AM546" s="465">
        <v>0</v>
      </c>
      <c r="AN546" s="465">
        <v>0</v>
      </c>
      <c r="AO546" s="465">
        <v>0</v>
      </c>
      <c r="AP546" s="465">
        <v>0</v>
      </c>
      <c r="AQ546" s="465">
        <v>0</v>
      </c>
      <c r="AR546" s="465">
        <v>0</v>
      </c>
      <c r="AS546" s="465">
        <v>0</v>
      </c>
      <c r="AT546" s="465">
        <v>0</v>
      </c>
      <c r="AU546" s="465">
        <v>0</v>
      </c>
      <c r="AV546" s="465">
        <v>0</v>
      </c>
      <c r="AW546" s="465">
        <v>0</v>
      </c>
      <c r="AX546" s="465">
        <v>0</v>
      </c>
      <c r="AY546" s="465">
        <v>0</v>
      </c>
      <c r="AZ546" s="465">
        <v>0</v>
      </c>
      <c r="BA546" s="465">
        <v>0</v>
      </c>
      <c r="BB546" s="465">
        <v>0</v>
      </c>
      <c r="BC546" s="465">
        <v>0</v>
      </c>
      <c r="BD546" s="465">
        <v>0</v>
      </c>
      <c r="BE546" s="465">
        <v>0</v>
      </c>
      <c r="BF546" s="465">
        <v>0</v>
      </c>
      <c r="BG546" s="465">
        <v>0</v>
      </c>
      <c r="BH546" s="465">
        <v>0</v>
      </c>
      <c r="BI546" s="465">
        <v>0</v>
      </c>
      <c r="BJ546" s="465">
        <v>0</v>
      </c>
      <c r="BK546" s="465">
        <v>0</v>
      </c>
      <c r="BL546" s="465">
        <v>0</v>
      </c>
      <c r="BM546" s="465">
        <v>0</v>
      </c>
      <c r="BN546" s="465">
        <v>0</v>
      </c>
      <c r="BO546" s="465">
        <v>0</v>
      </c>
      <c r="BP546" s="465">
        <v>0</v>
      </c>
      <c r="BQ546" s="465">
        <v>0</v>
      </c>
      <c r="BR546" s="465">
        <v>0</v>
      </c>
      <c r="BS546" s="465">
        <v>0</v>
      </c>
      <c r="BT546" s="465">
        <v>0</v>
      </c>
      <c r="BU546" s="465">
        <v>0</v>
      </c>
      <c r="BV546" s="465">
        <v>0</v>
      </c>
    </row>
    <row r="547" spans="1:74">
      <c r="A547" s="256">
        <v>70</v>
      </c>
      <c r="B547" s="465">
        <v>1776.2273976626655</v>
      </c>
      <c r="C547" s="465">
        <v>2046.5277286451053</v>
      </c>
      <c r="D547" s="465">
        <v>2321.9077292215643</v>
      </c>
      <c r="E547" s="465">
        <v>2683.0777585674373</v>
      </c>
      <c r="F547" s="465">
        <v>3120.9855144537578</v>
      </c>
      <c r="G547" s="465">
        <v>3496.3843520086962</v>
      </c>
      <c r="H547" s="465">
        <v>3882.9258051876818</v>
      </c>
      <c r="I547" s="465">
        <v>3656.8496355629795</v>
      </c>
      <c r="J547" s="465">
        <v>4097.9122359127023</v>
      </c>
      <c r="K547" s="465">
        <v>4260.4212286123402</v>
      </c>
      <c r="L547" s="465">
        <v>4071.6691448788879</v>
      </c>
      <c r="M547" s="465">
        <v>4085.8000191231272</v>
      </c>
      <c r="N547" s="465">
        <v>4004.0434994010784</v>
      </c>
      <c r="O547" s="465">
        <v>4209.9519231093873</v>
      </c>
      <c r="P547" s="465">
        <v>4103.968357725772</v>
      </c>
      <c r="Q547" s="465">
        <v>4173.6143969928216</v>
      </c>
      <c r="R547" s="465">
        <v>3964.6798418701683</v>
      </c>
      <c r="S547" s="465">
        <v>4114.0619139143009</v>
      </c>
      <c r="T547" s="465">
        <v>3769.8860271206495</v>
      </c>
      <c r="U547" s="465">
        <v>3681.0714292401249</v>
      </c>
      <c r="V547" s="465">
        <v>3522.6234637169282</v>
      </c>
      <c r="W547" s="465">
        <v>3655.840397630664</v>
      </c>
      <c r="X547" s="465">
        <v>3496.3843520086962</v>
      </c>
      <c r="Y547" s="465">
        <v>3465.0995145057836</v>
      </c>
      <c r="Z547" s="465">
        <v>3390.4207253682539</v>
      </c>
      <c r="AA547" s="465">
        <v>3223.9131809793262</v>
      </c>
      <c r="AB547" s="465">
        <v>3129.058151489452</v>
      </c>
      <c r="AC547" s="465">
        <v>2578.1515383186229</v>
      </c>
      <c r="AD547" s="465">
        <v>2270.4605114320148</v>
      </c>
      <c r="AE547" s="465">
        <v>2400.5939038614811</v>
      </c>
      <c r="AF547" s="465">
        <v>1610.8396544690274</v>
      </c>
      <c r="AG547" s="465">
        <v>1776.2273976626655</v>
      </c>
      <c r="AH547" s="465">
        <v>681.426874236142</v>
      </c>
      <c r="AI547" s="465">
        <v>119.57007684445347</v>
      </c>
      <c r="AJ547" s="465">
        <v>67.282307497705418</v>
      </c>
      <c r="AK547" s="465">
        <v>18.052101952375242</v>
      </c>
      <c r="AL547" s="465">
        <v>0</v>
      </c>
      <c r="AM547" s="465">
        <v>0</v>
      </c>
      <c r="AN547" s="465">
        <v>0</v>
      </c>
      <c r="AO547" s="465">
        <v>0</v>
      </c>
      <c r="AP547" s="465">
        <v>0</v>
      </c>
      <c r="AQ547" s="465">
        <v>0</v>
      </c>
      <c r="AR547" s="465">
        <v>0</v>
      </c>
      <c r="AS547" s="465">
        <v>0</v>
      </c>
      <c r="AT547" s="465">
        <v>0</v>
      </c>
      <c r="AU547" s="465">
        <v>0</v>
      </c>
      <c r="AV547" s="465">
        <v>0</v>
      </c>
      <c r="AW547" s="465">
        <v>0</v>
      </c>
      <c r="AX547" s="465">
        <v>0</v>
      </c>
      <c r="AY547" s="465">
        <v>0</v>
      </c>
      <c r="AZ547" s="465">
        <v>0</v>
      </c>
      <c r="BA547" s="465">
        <v>0</v>
      </c>
      <c r="BB547" s="465">
        <v>0</v>
      </c>
      <c r="BC547" s="465">
        <v>0</v>
      </c>
      <c r="BD547" s="465">
        <v>0</v>
      </c>
      <c r="BE547" s="465">
        <v>0</v>
      </c>
      <c r="BF547" s="465">
        <v>0</v>
      </c>
      <c r="BG547" s="465">
        <v>0</v>
      </c>
      <c r="BH547" s="465">
        <v>0</v>
      </c>
      <c r="BI547" s="465">
        <v>0</v>
      </c>
      <c r="BJ547" s="465">
        <v>0</v>
      </c>
      <c r="BK547" s="465">
        <v>0</v>
      </c>
      <c r="BL547" s="465">
        <v>0</v>
      </c>
      <c r="BM547" s="465">
        <v>0</v>
      </c>
      <c r="BN547" s="465">
        <v>0</v>
      </c>
      <c r="BO547" s="465">
        <v>0</v>
      </c>
      <c r="BP547" s="465">
        <v>0</v>
      </c>
      <c r="BQ547" s="465">
        <v>0</v>
      </c>
      <c r="BR547" s="465">
        <v>0</v>
      </c>
      <c r="BS547" s="465">
        <v>0</v>
      </c>
      <c r="BT547" s="465">
        <v>0</v>
      </c>
      <c r="BU547" s="465">
        <v>0</v>
      </c>
      <c r="BV547" s="465">
        <v>0</v>
      </c>
    </row>
    <row r="548" spans="1:74">
      <c r="A548" s="256">
        <v>72.5</v>
      </c>
      <c r="B548" s="465">
        <v>1776.2273976626655</v>
      </c>
      <c r="C548" s="465">
        <v>2025.346125392472</v>
      </c>
      <c r="D548" s="465">
        <v>2245.241710770455</v>
      </c>
      <c r="E548" s="465">
        <v>2516.6102486533723</v>
      </c>
      <c r="F548" s="465">
        <v>2902.0233770351701</v>
      </c>
      <c r="G548" s="465">
        <v>3232.9951930738225</v>
      </c>
      <c r="H548" s="465">
        <v>3641.7110958381404</v>
      </c>
      <c r="I548" s="465">
        <v>3491.3383914951987</v>
      </c>
      <c r="J548" s="465">
        <v>3916.2327997668276</v>
      </c>
      <c r="K548" s="465">
        <v>4063.5943815822534</v>
      </c>
      <c r="L548" s="465">
        <v>4019.1834708315801</v>
      </c>
      <c r="M548" s="465">
        <v>4087.8187194332641</v>
      </c>
      <c r="N548" s="465">
        <v>3994.9595439799309</v>
      </c>
      <c r="O548" s="465">
        <v>4120.1180595060941</v>
      </c>
      <c r="P548" s="465">
        <v>4034.3234992366247</v>
      </c>
      <c r="Q548" s="465">
        <v>4155.4457522840712</v>
      </c>
      <c r="R548" s="465">
        <v>3755.7562908938025</v>
      </c>
      <c r="S548" s="465">
        <v>3817.3219559835075</v>
      </c>
      <c r="T548" s="465">
        <v>3590.2405325962136</v>
      </c>
      <c r="U548" s="465">
        <v>3559.9640743637965</v>
      </c>
      <c r="V548" s="465">
        <v>3407.5765193208617</v>
      </c>
      <c r="W548" s="465">
        <v>3540.7891170597914</v>
      </c>
      <c r="X548" s="465">
        <v>3626.5726189810316</v>
      </c>
      <c r="Y548" s="465">
        <v>3202.7219189467382</v>
      </c>
      <c r="Z548" s="465">
        <v>3405.5581861335991</v>
      </c>
      <c r="AA548" s="465">
        <v>3203.7310234935962</v>
      </c>
      <c r="AB548" s="465">
        <v>2972.6545789509805</v>
      </c>
      <c r="AC548" s="465">
        <v>2627.5874094357528</v>
      </c>
      <c r="AD548" s="465">
        <v>2047.5363818999649</v>
      </c>
      <c r="AE548" s="465">
        <v>1952.7251802224259</v>
      </c>
      <c r="AF548" s="465">
        <v>1485.8015680026933</v>
      </c>
      <c r="AG548" s="465">
        <v>1761.0998079884325</v>
      </c>
      <c r="AH548" s="465">
        <v>711.6538991736503</v>
      </c>
      <c r="AI548" s="465">
        <v>117.55850313942643</v>
      </c>
      <c r="AJ548" s="465">
        <v>73.313876394686872</v>
      </c>
      <c r="AK548" s="465">
        <v>22.068108142325048</v>
      </c>
      <c r="AL548" s="465">
        <v>0</v>
      </c>
      <c r="AM548" s="465">
        <v>0</v>
      </c>
      <c r="AN548" s="465">
        <v>0</v>
      </c>
      <c r="AO548" s="465">
        <v>0</v>
      </c>
      <c r="AP548" s="465">
        <v>0</v>
      </c>
      <c r="AQ548" s="465">
        <v>0</v>
      </c>
      <c r="AR548" s="465">
        <v>0</v>
      </c>
      <c r="AS548" s="465">
        <v>0</v>
      </c>
      <c r="AT548" s="465">
        <v>0</v>
      </c>
      <c r="AU548" s="465">
        <v>0</v>
      </c>
      <c r="AV548" s="465">
        <v>0</v>
      </c>
      <c r="AW548" s="465">
        <v>0</v>
      </c>
      <c r="AX548" s="465">
        <v>0</v>
      </c>
      <c r="AY548" s="465">
        <v>0</v>
      </c>
      <c r="AZ548" s="465">
        <v>0</v>
      </c>
      <c r="BA548" s="465">
        <v>0</v>
      </c>
      <c r="BB548" s="465">
        <v>0</v>
      </c>
      <c r="BC548" s="465">
        <v>0</v>
      </c>
      <c r="BD548" s="465">
        <v>0</v>
      </c>
      <c r="BE548" s="465">
        <v>0</v>
      </c>
      <c r="BF548" s="465">
        <v>0</v>
      </c>
      <c r="BG548" s="465">
        <v>0</v>
      </c>
      <c r="BH548" s="465">
        <v>0</v>
      </c>
      <c r="BI548" s="465">
        <v>0</v>
      </c>
      <c r="BJ548" s="465">
        <v>0</v>
      </c>
      <c r="BK548" s="465">
        <v>0</v>
      </c>
      <c r="BL548" s="465">
        <v>0</v>
      </c>
      <c r="BM548" s="465">
        <v>0</v>
      </c>
      <c r="BN548" s="465">
        <v>0</v>
      </c>
      <c r="BO548" s="465">
        <v>0</v>
      </c>
      <c r="BP548" s="465">
        <v>0</v>
      </c>
      <c r="BQ548" s="465">
        <v>0</v>
      </c>
      <c r="BR548" s="465">
        <v>0</v>
      </c>
      <c r="BS548" s="465">
        <v>0</v>
      </c>
      <c r="BT548" s="465">
        <v>0</v>
      </c>
      <c r="BU548" s="465">
        <v>0</v>
      </c>
      <c r="BV548" s="465">
        <v>0</v>
      </c>
    </row>
    <row r="549" spans="1:74">
      <c r="A549" s="256">
        <v>75</v>
      </c>
      <c r="B549" s="465">
        <v>1776.2273976626655</v>
      </c>
      <c r="C549" s="465">
        <v>2007.1906415129854</v>
      </c>
      <c r="D549" s="465">
        <v>2165.5521759353792</v>
      </c>
      <c r="E549" s="465">
        <v>2365.2856811588849</v>
      </c>
      <c r="F549" s="465">
        <v>2680.0509824716059</v>
      </c>
      <c r="G549" s="465">
        <v>2921.1945351922759</v>
      </c>
      <c r="H549" s="465">
        <v>3296.5699874218858</v>
      </c>
      <c r="I549" s="465">
        <v>3227.9496276479276</v>
      </c>
      <c r="J549" s="465">
        <v>3682.0806741059782</v>
      </c>
      <c r="K549" s="465">
        <v>3824.3869321213224</v>
      </c>
      <c r="L549" s="465">
        <v>3840.5354979299273</v>
      </c>
      <c r="M549" s="465">
        <v>3884.9444028195244</v>
      </c>
      <c r="N549" s="465">
        <v>3838.5169234883592</v>
      </c>
      <c r="O549" s="465">
        <v>4002.0248408599523</v>
      </c>
      <c r="P549" s="465">
        <v>3897.0560105955328</v>
      </c>
      <c r="Q549" s="465">
        <v>4091.8561230407518</v>
      </c>
      <c r="R549" s="465">
        <v>3672.9974802710899</v>
      </c>
      <c r="S549" s="465">
        <v>3659.8773510291899</v>
      </c>
      <c r="T549" s="465">
        <v>3642.7203298667955</v>
      </c>
      <c r="U549" s="465">
        <v>3373.2650181385156</v>
      </c>
      <c r="V549" s="465">
        <v>3210.7947642068034</v>
      </c>
      <c r="W549" s="465">
        <v>3319.7801394442827</v>
      </c>
      <c r="X549" s="465">
        <v>3558.9548635074461</v>
      </c>
      <c r="Y549" s="465">
        <v>3125.0218303675238</v>
      </c>
      <c r="Z549" s="465">
        <v>3183.5489930199892</v>
      </c>
      <c r="AA549" s="465">
        <v>3363.1734663383204</v>
      </c>
      <c r="AB549" s="465">
        <v>2958.5282031531292</v>
      </c>
      <c r="AC549" s="465">
        <v>2291.6445203777212</v>
      </c>
      <c r="AD549" s="465">
        <v>1866.9956012970247</v>
      </c>
      <c r="AE549" s="465">
        <v>1843.7988544784041</v>
      </c>
      <c r="AF549" s="465">
        <v>1297.2562713408183</v>
      </c>
      <c r="AG549" s="465">
        <v>1582.6043722847851</v>
      </c>
      <c r="AH549" s="465">
        <v>631.05150724510781</v>
      </c>
      <c r="AI549" s="465">
        <v>119.57007684445347</v>
      </c>
      <c r="AJ549" s="465">
        <v>82.362148335243674</v>
      </c>
      <c r="AK549" s="465">
        <v>15.040675804218308</v>
      </c>
      <c r="AL549" s="465">
        <v>0</v>
      </c>
      <c r="AM549" s="465">
        <v>0</v>
      </c>
      <c r="AN549" s="465">
        <v>0</v>
      </c>
      <c r="AO549" s="465">
        <v>0</v>
      </c>
      <c r="AP549" s="465">
        <v>0</v>
      </c>
      <c r="AQ549" s="465">
        <v>0</v>
      </c>
      <c r="AR549" s="465">
        <v>0</v>
      </c>
      <c r="AS549" s="465">
        <v>0</v>
      </c>
      <c r="AT549" s="465">
        <v>0</v>
      </c>
      <c r="AU549" s="465">
        <v>0</v>
      </c>
      <c r="AV549" s="465">
        <v>0</v>
      </c>
      <c r="AW549" s="465">
        <v>0</v>
      </c>
      <c r="AX549" s="465">
        <v>0</v>
      </c>
      <c r="AY549" s="465">
        <v>0</v>
      </c>
      <c r="AZ549" s="465">
        <v>0</v>
      </c>
      <c r="BA549" s="465">
        <v>0</v>
      </c>
      <c r="BB549" s="465">
        <v>0</v>
      </c>
      <c r="BC549" s="465">
        <v>0</v>
      </c>
      <c r="BD549" s="465">
        <v>0</v>
      </c>
      <c r="BE549" s="465">
        <v>0</v>
      </c>
      <c r="BF549" s="465">
        <v>0</v>
      </c>
      <c r="BG549" s="465">
        <v>0</v>
      </c>
      <c r="BH549" s="465">
        <v>0</v>
      </c>
      <c r="BI549" s="465">
        <v>0</v>
      </c>
      <c r="BJ549" s="465">
        <v>0</v>
      </c>
      <c r="BK549" s="465">
        <v>0</v>
      </c>
      <c r="BL549" s="465">
        <v>0</v>
      </c>
      <c r="BM549" s="465">
        <v>0</v>
      </c>
      <c r="BN549" s="465">
        <v>0</v>
      </c>
      <c r="BO549" s="465">
        <v>0</v>
      </c>
      <c r="BP549" s="465">
        <v>0</v>
      </c>
      <c r="BQ549" s="465">
        <v>0</v>
      </c>
      <c r="BR549" s="465">
        <v>0</v>
      </c>
      <c r="BS549" s="465">
        <v>0</v>
      </c>
      <c r="BT549" s="465">
        <v>0</v>
      </c>
      <c r="BU549" s="465">
        <v>0</v>
      </c>
      <c r="BV549" s="465">
        <v>0</v>
      </c>
    </row>
    <row r="550" spans="1:74">
      <c r="A550" s="256">
        <v>77.5</v>
      </c>
      <c r="B550" s="465">
        <v>1776.2273976626655</v>
      </c>
      <c r="C550" s="465">
        <v>1982.9835851310775</v>
      </c>
      <c r="D550" s="465">
        <v>2088.8915899626568</v>
      </c>
      <c r="E550" s="465">
        <v>2204.892219642185</v>
      </c>
      <c r="F550" s="465">
        <v>2443.973286941186</v>
      </c>
      <c r="G550" s="465">
        <v>2665.9260725731801</v>
      </c>
      <c r="H550" s="465">
        <v>2955.5011313807599</v>
      </c>
      <c r="I550" s="465">
        <v>2885.8793419485855</v>
      </c>
      <c r="J550" s="465">
        <v>3338.9538656128216</v>
      </c>
      <c r="K550" s="465">
        <v>3537.7615016908253</v>
      </c>
      <c r="L550" s="465">
        <v>3645.7480336284634</v>
      </c>
      <c r="M550" s="465">
        <v>3694.1916340302992</v>
      </c>
      <c r="N550" s="465">
        <v>3691.1638903255634</v>
      </c>
      <c r="O550" s="465">
        <v>3904.1211325047793</v>
      </c>
      <c r="P550" s="465">
        <v>3720.4321830996155</v>
      </c>
      <c r="Q550" s="465">
        <v>3906.139741111585</v>
      </c>
      <c r="R550" s="465">
        <v>3703.2748800106847</v>
      </c>
      <c r="S550" s="465">
        <v>3535.7430928827375</v>
      </c>
      <c r="T550" s="465">
        <v>3622.5357024701702</v>
      </c>
      <c r="U550" s="465">
        <v>3309.6887490137642</v>
      </c>
      <c r="V550" s="465">
        <v>3218.8676297440725</v>
      </c>
      <c r="W550" s="465">
        <v>3061.4504640840692</v>
      </c>
      <c r="X550" s="465">
        <v>3281.4330196360124</v>
      </c>
      <c r="Y550" s="465">
        <v>3054.3870598493263</v>
      </c>
      <c r="Z550" s="465">
        <v>3098.785870325059</v>
      </c>
      <c r="AA550" s="465">
        <v>3256.2048951647485</v>
      </c>
      <c r="AB550" s="465">
        <v>2990.8171606176606</v>
      </c>
      <c r="AC550" s="465">
        <v>2186.7351884950017</v>
      </c>
      <c r="AD550" s="465">
        <v>1658.2356996661829</v>
      </c>
      <c r="AE550" s="465">
        <v>1453.5353471278422</v>
      </c>
      <c r="AF550" s="465">
        <v>1042.2101301603341</v>
      </c>
      <c r="AG550" s="465">
        <v>1452.5270391734393</v>
      </c>
      <c r="AH550" s="465">
        <v>546.43011894300389</v>
      </c>
      <c r="AI550" s="465">
        <v>110.51826994484387</v>
      </c>
      <c r="AJ550" s="465">
        <v>73.313876394686872</v>
      </c>
      <c r="AK550" s="465">
        <v>17.048232921663399</v>
      </c>
      <c r="AL550" s="465">
        <v>0</v>
      </c>
      <c r="AM550" s="465">
        <v>0</v>
      </c>
      <c r="AN550" s="465">
        <v>0</v>
      </c>
      <c r="AO550" s="465">
        <v>0</v>
      </c>
      <c r="AP550" s="465">
        <v>0</v>
      </c>
      <c r="AQ550" s="465">
        <v>0</v>
      </c>
      <c r="AR550" s="465">
        <v>0</v>
      </c>
      <c r="AS550" s="465">
        <v>0</v>
      </c>
      <c r="AT550" s="465">
        <v>0</v>
      </c>
      <c r="AU550" s="465">
        <v>0</v>
      </c>
      <c r="AV550" s="465">
        <v>0</v>
      </c>
      <c r="AW550" s="465">
        <v>0</v>
      </c>
      <c r="AX550" s="465">
        <v>0</v>
      </c>
      <c r="AY550" s="465">
        <v>0</v>
      </c>
      <c r="AZ550" s="465">
        <v>0</v>
      </c>
      <c r="BA550" s="465">
        <v>0</v>
      </c>
      <c r="BB550" s="465">
        <v>0</v>
      </c>
      <c r="BC550" s="465">
        <v>0</v>
      </c>
      <c r="BD550" s="465">
        <v>0</v>
      </c>
      <c r="BE550" s="465">
        <v>0</v>
      </c>
      <c r="BF550" s="465">
        <v>0</v>
      </c>
      <c r="BG550" s="465">
        <v>0</v>
      </c>
      <c r="BH550" s="465">
        <v>0</v>
      </c>
      <c r="BI550" s="465">
        <v>0</v>
      </c>
      <c r="BJ550" s="465">
        <v>0</v>
      </c>
      <c r="BK550" s="465">
        <v>0</v>
      </c>
      <c r="BL550" s="465">
        <v>0</v>
      </c>
      <c r="BM550" s="465">
        <v>0</v>
      </c>
      <c r="BN550" s="465">
        <v>0</v>
      </c>
      <c r="BO550" s="465">
        <v>0</v>
      </c>
      <c r="BP550" s="465">
        <v>0</v>
      </c>
      <c r="BQ550" s="465">
        <v>0</v>
      </c>
      <c r="BR550" s="465">
        <v>0</v>
      </c>
      <c r="BS550" s="465">
        <v>0</v>
      </c>
      <c r="BT550" s="465">
        <v>0</v>
      </c>
      <c r="BU550" s="465">
        <v>0</v>
      </c>
      <c r="BV550" s="465">
        <v>0</v>
      </c>
    </row>
    <row r="551" spans="1:74">
      <c r="A551" s="256">
        <v>80</v>
      </c>
      <c r="B551" s="465">
        <v>1776.2273976626655</v>
      </c>
      <c r="C551" s="465">
        <v>1972.8973985606769</v>
      </c>
      <c r="D551" s="465">
        <v>2013.2424513172753</v>
      </c>
      <c r="E551" s="465">
        <v>2095.9523174376363</v>
      </c>
      <c r="F551" s="465">
        <v>2252.302946567509</v>
      </c>
      <c r="G551" s="465">
        <v>2399.5850902622833</v>
      </c>
      <c r="H551" s="465">
        <v>2639.6942957005026</v>
      </c>
      <c r="I551" s="465">
        <v>2525.6900173918793</v>
      </c>
      <c r="J551" s="465">
        <v>2847.5376211416979</v>
      </c>
      <c r="K551" s="465">
        <v>3077.5954491240141</v>
      </c>
      <c r="L551" s="465">
        <v>3184.5580915147661</v>
      </c>
      <c r="M551" s="465">
        <v>3324.8258461572464</v>
      </c>
      <c r="N551" s="465">
        <v>3396.4757015890978</v>
      </c>
      <c r="O551" s="465">
        <v>3600.3327421286867</v>
      </c>
      <c r="P551" s="465">
        <v>3489.3200093291557</v>
      </c>
      <c r="Q551" s="465">
        <v>3595.2866338247959</v>
      </c>
      <c r="R551" s="465">
        <v>3445.9250759918305</v>
      </c>
      <c r="S551" s="465">
        <v>3465.0995145057836</v>
      </c>
      <c r="T551" s="465">
        <v>3262.2596272865171</v>
      </c>
      <c r="U551" s="465">
        <v>3222.9040701007925</v>
      </c>
      <c r="V551" s="465">
        <v>3048.3327263488532</v>
      </c>
      <c r="W551" s="465">
        <v>3005.9527295399853</v>
      </c>
      <c r="X551" s="465">
        <v>3091.7223804576724</v>
      </c>
      <c r="Y551" s="465">
        <v>2929.266639435391</v>
      </c>
      <c r="Z551" s="465">
        <v>2862.6724497053051</v>
      </c>
      <c r="AA551" s="465">
        <v>2966.6004096643287</v>
      </c>
      <c r="AB551" s="465">
        <v>2915.1404716299503</v>
      </c>
      <c r="AC551" s="465">
        <v>2107.0477943054639</v>
      </c>
      <c r="AD551" s="465">
        <v>1478.7432718374282</v>
      </c>
      <c r="AE551" s="465">
        <v>1510.0016939064622</v>
      </c>
      <c r="AF551" s="465">
        <v>1000.884055427933</v>
      </c>
      <c r="AG551" s="465">
        <v>1327.5024328602644</v>
      </c>
      <c r="AH551" s="465">
        <v>449.73618406200961</v>
      </c>
      <c r="AI551" s="465">
        <v>133.65200941145397</v>
      </c>
      <c r="AJ551" s="465">
        <v>74.319187225450264</v>
      </c>
      <c r="AK551" s="465">
        <v>15.040675804218308</v>
      </c>
      <c r="AL551" s="465">
        <v>0</v>
      </c>
      <c r="AM551" s="465">
        <v>0</v>
      </c>
      <c r="AN551" s="465">
        <v>0</v>
      </c>
      <c r="AO551" s="465">
        <v>0</v>
      </c>
      <c r="AP551" s="465">
        <v>0</v>
      </c>
      <c r="AQ551" s="465">
        <v>0</v>
      </c>
      <c r="AR551" s="465">
        <v>0</v>
      </c>
      <c r="AS551" s="465">
        <v>0</v>
      </c>
      <c r="AT551" s="465">
        <v>0</v>
      </c>
      <c r="AU551" s="465">
        <v>0</v>
      </c>
      <c r="AV551" s="465">
        <v>0</v>
      </c>
      <c r="AW551" s="465">
        <v>0</v>
      </c>
      <c r="AX551" s="465">
        <v>0</v>
      </c>
      <c r="AY551" s="465">
        <v>0</v>
      </c>
      <c r="AZ551" s="465">
        <v>0</v>
      </c>
      <c r="BA551" s="465">
        <v>0</v>
      </c>
      <c r="BB551" s="465">
        <v>0</v>
      </c>
      <c r="BC551" s="465">
        <v>0</v>
      </c>
      <c r="BD551" s="465">
        <v>0</v>
      </c>
      <c r="BE551" s="465">
        <v>0</v>
      </c>
      <c r="BF551" s="465">
        <v>0</v>
      </c>
      <c r="BG551" s="465">
        <v>0</v>
      </c>
      <c r="BH551" s="465">
        <v>0</v>
      </c>
      <c r="BI551" s="465">
        <v>0</v>
      </c>
      <c r="BJ551" s="465">
        <v>0</v>
      </c>
      <c r="BK551" s="465">
        <v>0</v>
      </c>
      <c r="BL551" s="465">
        <v>0</v>
      </c>
      <c r="BM551" s="465">
        <v>0</v>
      </c>
      <c r="BN551" s="465">
        <v>0</v>
      </c>
      <c r="BO551" s="465">
        <v>0</v>
      </c>
      <c r="BP551" s="465">
        <v>0</v>
      </c>
      <c r="BQ551" s="465">
        <v>0</v>
      </c>
      <c r="BR551" s="465">
        <v>0</v>
      </c>
      <c r="BS551" s="465">
        <v>0</v>
      </c>
      <c r="BT551" s="465">
        <v>0</v>
      </c>
      <c r="BU551" s="465">
        <v>0</v>
      </c>
      <c r="BV551" s="465">
        <v>0</v>
      </c>
    </row>
    <row r="552" spans="1:74">
      <c r="A552" s="256">
        <v>82.5</v>
      </c>
      <c r="B552" s="465">
        <v>1776.2273976626655</v>
      </c>
      <c r="C552" s="465">
        <v>1960.7940426962784</v>
      </c>
      <c r="D552" s="465">
        <v>1940.6219490072456</v>
      </c>
      <c r="E552" s="465">
        <v>1995.0870766444493</v>
      </c>
      <c r="F552" s="465">
        <v>2072.7528739657969</v>
      </c>
      <c r="G552" s="465">
        <v>2143.3606705495354</v>
      </c>
      <c r="H552" s="465">
        <v>2318.8813905195775</v>
      </c>
      <c r="I552" s="465">
        <v>2235.1542695622238</v>
      </c>
      <c r="J552" s="465">
        <v>2412.6997000353836</v>
      </c>
      <c r="K552" s="465">
        <v>2611.4449811484637</v>
      </c>
      <c r="L552" s="465">
        <v>2724.4440387986579</v>
      </c>
      <c r="M552" s="465">
        <v>2839.4657454064568</v>
      </c>
      <c r="N552" s="465">
        <v>2919.1765126108508</v>
      </c>
      <c r="O552" s="465">
        <v>3193.6399923302897</v>
      </c>
      <c r="P552" s="465">
        <v>3117.9582809403232</v>
      </c>
      <c r="Q552" s="465">
        <v>3237.0316510790094</v>
      </c>
      <c r="R552" s="465">
        <v>3138.1398930213886</v>
      </c>
      <c r="S552" s="465">
        <v>3143.1853163337523</v>
      </c>
      <c r="T552" s="465">
        <v>3078.6045135029945</v>
      </c>
      <c r="U552" s="465">
        <v>3099.7949416200131</v>
      </c>
      <c r="V552" s="465">
        <v>2990.8171606176606</v>
      </c>
      <c r="W552" s="465">
        <v>2913.1224532323995</v>
      </c>
      <c r="X552" s="465">
        <v>2980.7268238231582</v>
      </c>
      <c r="Y552" s="465">
        <v>2664.9171532937371</v>
      </c>
      <c r="Z552" s="465">
        <v>2683.0777585674373</v>
      </c>
      <c r="AA552" s="465">
        <v>2749.6676889645851</v>
      </c>
      <c r="AB552" s="465">
        <v>2476.2561185264826</v>
      </c>
      <c r="AC552" s="465">
        <v>2031.3979895549858</v>
      </c>
      <c r="AD552" s="465">
        <v>1482.7765798208968</v>
      </c>
      <c r="AE552" s="465">
        <v>1352.7080940732289</v>
      </c>
      <c r="AF552" s="465">
        <v>983.74934970527374</v>
      </c>
      <c r="AG552" s="465">
        <v>1185.3517338818122</v>
      </c>
      <c r="AH552" s="465">
        <v>373.20141655675388</v>
      </c>
      <c r="AI552" s="465">
        <v>139.68758692140284</v>
      </c>
      <c r="AJ552" s="465">
        <v>67.282307497705418</v>
      </c>
      <c r="AK552" s="465">
        <v>13.03338714150617</v>
      </c>
      <c r="AL552" s="465">
        <v>0</v>
      </c>
      <c r="AM552" s="465">
        <v>0</v>
      </c>
      <c r="AN552" s="465">
        <v>0</v>
      </c>
      <c r="AO552" s="465">
        <v>0</v>
      </c>
      <c r="AP552" s="465">
        <v>0</v>
      </c>
      <c r="AQ552" s="465">
        <v>0</v>
      </c>
      <c r="AR552" s="465">
        <v>0</v>
      </c>
      <c r="AS552" s="465">
        <v>0</v>
      </c>
      <c r="AT552" s="465">
        <v>0</v>
      </c>
      <c r="AU552" s="465">
        <v>0</v>
      </c>
      <c r="AV552" s="465">
        <v>0</v>
      </c>
      <c r="AW552" s="465">
        <v>0</v>
      </c>
      <c r="AX552" s="465">
        <v>0</v>
      </c>
      <c r="AY552" s="465">
        <v>0</v>
      </c>
      <c r="AZ552" s="465">
        <v>0</v>
      </c>
      <c r="BA552" s="465">
        <v>0</v>
      </c>
      <c r="BB552" s="465">
        <v>0</v>
      </c>
      <c r="BC552" s="465">
        <v>0</v>
      </c>
      <c r="BD552" s="465">
        <v>0</v>
      </c>
      <c r="BE552" s="465">
        <v>0</v>
      </c>
      <c r="BF552" s="465">
        <v>0</v>
      </c>
      <c r="BG552" s="465">
        <v>0</v>
      </c>
      <c r="BH552" s="465">
        <v>0</v>
      </c>
      <c r="BI552" s="465">
        <v>0</v>
      </c>
      <c r="BJ552" s="465">
        <v>0</v>
      </c>
      <c r="BK552" s="465">
        <v>0</v>
      </c>
      <c r="BL552" s="465">
        <v>0</v>
      </c>
      <c r="BM552" s="465">
        <v>0</v>
      </c>
      <c r="BN552" s="465">
        <v>0</v>
      </c>
      <c r="BO552" s="465">
        <v>0</v>
      </c>
      <c r="BP552" s="465">
        <v>0</v>
      </c>
      <c r="BQ552" s="465">
        <v>0</v>
      </c>
      <c r="BR552" s="465">
        <v>0</v>
      </c>
      <c r="BS552" s="465">
        <v>0</v>
      </c>
      <c r="BT552" s="465">
        <v>0</v>
      </c>
      <c r="BU552" s="465">
        <v>0</v>
      </c>
      <c r="BV552" s="465">
        <v>0</v>
      </c>
    </row>
    <row r="553" spans="1:74">
      <c r="A553" s="256">
        <v>85</v>
      </c>
      <c r="B553" s="465">
        <v>1776.2273976626655</v>
      </c>
      <c r="C553" s="465">
        <v>1943.6477497596934</v>
      </c>
      <c r="D553" s="465">
        <v>1890.1926360499049</v>
      </c>
      <c r="E553" s="465">
        <v>1902.2955499130685</v>
      </c>
      <c r="F553" s="465">
        <v>1932.5531700624222</v>
      </c>
      <c r="G553" s="465">
        <v>1970.8801674197155</v>
      </c>
      <c r="H553" s="465">
        <v>2036.44122345151</v>
      </c>
      <c r="I553" s="465">
        <v>1916.4157132785863</v>
      </c>
      <c r="J553" s="465">
        <v>2052.5796556151499</v>
      </c>
      <c r="K553" s="465">
        <v>2169.5870195729431</v>
      </c>
      <c r="L553" s="465">
        <v>2279.5393483374469</v>
      </c>
      <c r="M553" s="465">
        <v>2335.0219090664305</v>
      </c>
      <c r="N553" s="465">
        <v>2406.6467943442826</v>
      </c>
      <c r="O553" s="465">
        <v>2635.6586607693816</v>
      </c>
      <c r="P553" s="465">
        <v>2508.5393705784218</v>
      </c>
      <c r="Q553" s="465">
        <v>2630.614125787446</v>
      </c>
      <c r="R553" s="465">
        <v>2624.5606965670422</v>
      </c>
      <c r="S553" s="465">
        <v>2601.3560140502759</v>
      </c>
      <c r="T553" s="465">
        <v>2534.7698187394208</v>
      </c>
      <c r="U553" s="465">
        <v>2526.6988826000875</v>
      </c>
      <c r="V553" s="465">
        <v>2507.5305126413173</v>
      </c>
      <c r="W553" s="465">
        <v>2460.1146498324629</v>
      </c>
      <c r="X553" s="465">
        <v>2681.0599074576367</v>
      </c>
      <c r="Y553" s="465">
        <v>2478.2738095181139</v>
      </c>
      <c r="Z553" s="465">
        <v>3033.1969452048329</v>
      </c>
      <c r="AA553" s="465">
        <v>2648.7744968170055</v>
      </c>
      <c r="AB553" s="465">
        <v>2459.1058115448759</v>
      </c>
      <c r="AC553" s="465">
        <v>1746.9808413915596</v>
      </c>
      <c r="AD553" s="465">
        <v>1356.7410436388031</v>
      </c>
      <c r="AE553" s="465">
        <v>1256.929154821795</v>
      </c>
      <c r="AF553" s="465">
        <v>1097.6501079302609</v>
      </c>
      <c r="AG553" s="465">
        <v>1108.7384438202087</v>
      </c>
      <c r="AH553" s="465">
        <v>314.80373896081153</v>
      </c>
      <c r="AI553" s="465">
        <v>135.66383892015347</v>
      </c>
      <c r="AJ553" s="465">
        <v>65.271902290436884</v>
      </c>
      <c r="AK553" s="465">
        <v>15.040675804218308</v>
      </c>
      <c r="AL553" s="465">
        <v>0</v>
      </c>
      <c r="AM553" s="465">
        <v>0</v>
      </c>
      <c r="AN553" s="465">
        <v>0</v>
      </c>
      <c r="AO553" s="465">
        <v>0</v>
      </c>
      <c r="AP553" s="465">
        <v>0</v>
      </c>
      <c r="AQ553" s="465">
        <v>0</v>
      </c>
      <c r="AR553" s="465">
        <v>0</v>
      </c>
      <c r="AS553" s="465">
        <v>0</v>
      </c>
      <c r="AT553" s="465">
        <v>0</v>
      </c>
      <c r="AU553" s="465">
        <v>0</v>
      </c>
      <c r="AV553" s="465">
        <v>0</v>
      </c>
      <c r="AW553" s="465">
        <v>0</v>
      </c>
      <c r="AX553" s="465">
        <v>0</v>
      </c>
      <c r="AY553" s="465">
        <v>0</v>
      </c>
      <c r="AZ553" s="465">
        <v>0</v>
      </c>
      <c r="BA553" s="465">
        <v>0</v>
      </c>
      <c r="BB553" s="465">
        <v>0</v>
      </c>
      <c r="BC553" s="465">
        <v>0</v>
      </c>
      <c r="BD553" s="465">
        <v>0</v>
      </c>
      <c r="BE553" s="465">
        <v>0</v>
      </c>
      <c r="BF553" s="465">
        <v>0</v>
      </c>
      <c r="BG553" s="465">
        <v>0</v>
      </c>
      <c r="BH553" s="465">
        <v>0</v>
      </c>
      <c r="BI553" s="465">
        <v>0</v>
      </c>
      <c r="BJ553" s="465">
        <v>0</v>
      </c>
      <c r="BK553" s="465">
        <v>0</v>
      </c>
      <c r="BL553" s="465">
        <v>0</v>
      </c>
      <c r="BM553" s="465">
        <v>0</v>
      </c>
      <c r="BN553" s="465">
        <v>0</v>
      </c>
      <c r="BO553" s="465">
        <v>0</v>
      </c>
      <c r="BP553" s="465">
        <v>0</v>
      </c>
      <c r="BQ553" s="465">
        <v>0</v>
      </c>
      <c r="BR553" s="465">
        <v>0</v>
      </c>
      <c r="BS553" s="465">
        <v>0</v>
      </c>
      <c r="BT553" s="465">
        <v>0</v>
      </c>
      <c r="BU553" s="465">
        <v>0</v>
      </c>
      <c r="BV553" s="465">
        <v>0</v>
      </c>
    </row>
    <row r="554" spans="1:74">
      <c r="A554" s="256">
        <v>87.5</v>
      </c>
      <c r="B554" s="465">
        <v>1776.2273976626655</v>
      </c>
      <c r="C554" s="465">
        <v>1915.4071267251618</v>
      </c>
      <c r="D554" s="465">
        <v>1837.7475770214191</v>
      </c>
      <c r="E554" s="465">
        <v>1820.602399209437</v>
      </c>
      <c r="F554" s="465">
        <v>1778.2444193679287</v>
      </c>
      <c r="G554" s="465">
        <v>1785.3040133183388</v>
      </c>
      <c r="H554" s="465">
        <v>1791.3551160479287</v>
      </c>
      <c r="I554" s="465">
        <v>1631.0080164014964</v>
      </c>
      <c r="J554" s="465">
        <v>1718.7432511089901</v>
      </c>
      <c r="K554" s="465">
        <v>1769.1678397306264</v>
      </c>
      <c r="L554" s="465">
        <v>1804.465908589119</v>
      </c>
      <c r="M554" s="465">
        <v>1824.6365442391952</v>
      </c>
      <c r="N554" s="465">
        <v>1868.0041620639367</v>
      </c>
      <c r="O554" s="465">
        <v>2023.3288413501423</v>
      </c>
      <c r="P554" s="465">
        <v>1932.5531700624222</v>
      </c>
      <c r="Q554" s="465">
        <v>2040.4758195537197</v>
      </c>
      <c r="R554" s="465">
        <v>2077.7962092756316</v>
      </c>
      <c r="S554" s="465">
        <v>2104.0217493580426</v>
      </c>
      <c r="T554" s="465">
        <v>2080.8222163334694</v>
      </c>
      <c r="U554" s="465">
        <v>2118.1433295430343</v>
      </c>
      <c r="V554" s="465">
        <v>2056.6142835017777</v>
      </c>
      <c r="W554" s="465">
        <v>2011.2251793605242</v>
      </c>
      <c r="X554" s="465">
        <v>2093.9349643022947</v>
      </c>
      <c r="Y554" s="465">
        <v>2044.5104236255195</v>
      </c>
      <c r="Z554" s="465">
        <v>2492.3976923349378</v>
      </c>
      <c r="AA554" s="465">
        <v>2181.6915954075671</v>
      </c>
      <c r="AB554" s="465">
        <v>2360.2416921451395</v>
      </c>
      <c r="AC554" s="465">
        <v>1320.4449330105424</v>
      </c>
      <c r="AD554" s="465">
        <v>1230.7172196970171</v>
      </c>
      <c r="AE554" s="465">
        <v>1350.6916237926162</v>
      </c>
      <c r="AF554" s="465">
        <v>1051.2819289698355</v>
      </c>
      <c r="AG554" s="465">
        <v>947.465081258998</v>
      </c>
      <c r="AH554" s="465">
        <v>290.64224575128782</v>
      </c>
      <c r="AI554" s="465">
        <v>131.64021015674211</v>
      </c>
      <c r="AJ554" s="465">
        <v>61.251279440887508</v>
      </c>
      <c r="AK554" s="465">
        <v>17.048232921663399</v>
      </c>
      <c r="AL554" s="465">
        <v>0</v>
      </c>
      <c r="AM554" s="465">
        <v>0</v>
      </c>
      <c r="AN554" s="465">
        <v>0</v>
      </c>
      <c r="AO554" s="465">
        <v>0</v>
      </c>
      <c r="AP554" s="465">
        <v>0</v>
      </c>
      <c r="AQ554" s="465">
        <v>0</v>
      </c>
      <c r="AR554" s="465">
        <v>0</v>
      </c>
      <c r="AS554" s="465">
        <v>0</v>
      </c>
      <c r="AT554" s="465">
        <v>0</v>
      </c>
      <c r="AU554" s="465">
        <v>0</v>
      </c>
      <c r="AV554" s="465">
        <v>0</v>
      </c>
      <c r="AW554" s="465">
        <v>0</v>
      </c>
      <c r="AX554" s="465">
        <v>0</v>
      </c>
      <c r="AY554" s="465">
        <v>0</v>
      </c>
      <c r="AZ554" s="465">
        <v>0</v>
      </c>
      <c r="BA554" s="465">
        <v>0</v>
      </c>
      <c r="BB554" s="465">
        <v>0</v>
      </c>
      <c r="BC554" s="465">
        <v>0</v>
      </c>
      <c r="BD554" s="465">
        <v>0</v>
      </c>
      <c r="BE554" s="465">
        <v>0</v>
      </c>
      <c r="BF554" s="465">
        <v>0</v>
      </c>
      <c r="BG554" s="465">
        <v>0</v>
      </c>
      <c r="BH554" s="465">
        <v>0</v>
      </c>
      <c r="BI554" s="465">
        <v>0</v>
      </c>
      <c r="BJ554" s="465">
        <v>0</v>
      </c>
      <c r="BK554" s="465">
        <v>0</v>
      </c>
      <c r="BL554" s="465">
        <v>0</v>
      </c>
      <c r="BM554" s="465">
        <v>0</v>
      </c>
      <c r="BN554" s="465">
        <v>0</v>
      </c>
      <c r="BO554" s="465">
        <v>0</v>
      </c>
      <c r="BP554" s="465">
        <v>0</v>
      </c>
      <c r="BQ554" s="465">
        <v>0</v>
      </c>
      <c r="BR554" s="465">
        <v>0</v>
      </c>
      <c r="BS554" s="465">
        <v>0</v>
      </c>
      <c r="BT554" s="465">
        <v>0</v>
      </c>
      <c r="BU554" s="465">
        <v>0</v>
      </c>
      <c r="BV554" s="465">
        <v>0</v>
      </c>
    </row>
    <row r="555" spans="1:74">
      <c r="A555" s="256">
        <v>90</v>
      </c>
      <c r="B555" s="465">
        <v>1776.2273976626655</v>
      </c>
      <c r="C555" s="465">
        <v>1895.2355074461827</v>
      </c>
      <c r="D555" s="465">
        <v>1813.5426669071608</v>
      </c>
      <c r="E555" s="465">
        <v>1770.1763462862782</v>
      </c>
      <c r="F555" s="465">
        <v>1725.8026055254718</v>
      </c>
      <c r="G555" s="465">
        <v>1652.1850645275526</v>
      </c>
      <c r="H555" s="465">
        <v>1651.1766274877552</v>
      </c>
      <c r="I555" s="465">
        <v>1485.8015680026933</v>
      </c>
      <c r="J555" s="465">
        <v>1566.4701506984791</v>
      </c>
      <c r="K555" s="465">
        <v>1590.6715448037448</v>
      </c>
      <c r="L555" s="465">
        <v>1587.6463503082571</v>
      </c>
      <c r="M555" s="465">
        <v>1548.319349937213</v>
      </c>
      <c r="N555" s="465">
        <v>1560.4198603120992</v>
      </c>
      <c r="O555" s="465">
        <v>1646.1344515254048</v>
      </c>
      <c r="P555" s="465">
        <v>1612.8564793622302</v>
      </c>
      <c r="Q555" s="465">
        <v>1635.0417187847181</v>
      </c>
      <c r="R555" s="465">
        <v>1656.2188188320179</v>
      </c>
      <c r="S555" s="465">
        <v>1709.6669808663319</v>
      </c>
      <c r="T555" s="465">
        <v>1742.9468718328628</v>
      </c>
      <c r="U555" s="465">
        <v>1682.4384599819907</v>
      </c>
      <c r="V555" s="465">
        <v>1620.9238040982657</v>
      </c>
      <c r="W555" s="465">
        <v>1570.5036905978784</v>
      </c>
      <c r="X555" s="465">
        <v>1725.8026055254718</v>
      </c>
      <c r="Y555" s="465">
        <v>1657.2272589425841</v>
      </c>
      <c r="Z555" s="465">
        <v>1930.5359805793269</v>
      </c>
      <c r="AA555" s="465">
        <v>1987.0180741241566</v>
      </c>
      <c r="AB555" s="465">
        <v>1904.3127097157051</v>
      </c>
      <c r="AC555" s="465">
        <v>1126.8832319225462</v>
      </c>
      <c r="AD555" s="465">
        <v>1339.6010911273706</v>
      </c>
      <c r="AE555" s="465">
        <v>1486.809898764471</v>
      </c>
      <c r="AF555" s="465">
        <v>1257.937317151861</v>
      </c>
      <c r="AG555" s="465">
        <v>699.56293216247195</v>
      </c>
      <c r="AH555" s="465">
        <v>272.52243464871941</v>
      </c>
      <c r="AI555" s="465">
        <v>131.64021015674211</v>
      </c>
      <c r="AJ555" s="465">
        <v>57.230920419256371</v>
      </c>
      <c r="AK555" s="465">
        <v>17.048232921663399</v>
      </c>
      <c r="AL555" s="465">
        <v>0</v>
      </c>
      <c r="AM555" s="465">
        <v>0</v>
      </c>
      <c r="AN555" s="465">
        <v>0</v>
      </c>
      <c r="AO555" s="465">
        <v>0</v>
      </c>
      <c r="AP555" s="465">
        <v>0</v>
      </c>
      <c r="AQ555" s="465">
        <v>0</v>
      </c>
      <c r="AR555" s="465">
        <v>0</v>
      </c>
      <c r="AS555" s="465">
        <v>0</v>
      </c>
      <c r="AT555" s="465">
        <v>0</v>
      </c>
      <c r="AU555" s="465">
        <v>0</v>
      </c>
      <c r="AV555" s="465">
        <v>0</v>
      </c>
      <c r="AW555" s="465">
        <v>0</v>
      </c>
      <c r="AX555" s="465">
        <v>0</v>
      </c>
      <c r="AY555" s="465">
        <v>0</v>
      </c>
      <c r="AZ555" s="465">
        <v>0</v>
      </c>
      <c r="BA555" s="465">
        <v>0</v>
      </c>
      <c r="BB555" s="465">
        <v>0</v>
      </c>
      <c r="BC555" s="465">
        <v>0</v>
      </c>
      <c r="BD555" s="465">
        <v>0</v>
      </c>
      <c r="BE555" s="465">
        <v>0</v>
      </c>
      <c r="BF555" s="465">
        <v>0</v>
      </c>
      <c r="BG555" s="465">
        <v>0</v>
      </c>
      <c r="BH555" s="465">
        <v>0</v>
      </c>
      <c r="BI555" s="465">
        <v>0</v>
      </c>
      <c r="BJ555" s="465">
        <v>0</v>
      </c>
      <c r="BK555" s="465">
        <v>0</v>
      </c>
      <c r="BL555" s="465">
        <v>0</v>
      </c>
      <c r="BM555" s="465">
        <v>0</v>
      </c>
      <c r="BN555" s="465">
        <v>0</v>
      </c>
      <c r="BO555" s="465">
        <v>0</v>
      </c>
      <c r="BP555" s="465">
        <v>0</v>
      </c>
      <c r="BQ555" s="465">
        <v>0</v>
      </c>
      <c r="BR555" s="465">
        <v>0</v>
      </c>
      <c r="BS555" s="465">
        <v>0</v>
      </c>
      <c r="BT555" s="465">
        <v>0</v>
      </c>
      <c r="BU555" s="465">
        <v>0</v>
      </c>
      <c r="BV555" s="465">
        <v>0</v>
      </c>
    </row>
    <row r="556" spans="1:74">
      <c r="A556" s="256">
        <v>95</v>
      </c>
      <c r="B556" s="465">
        <v>1776.2273976626655</v>
      </c>
      <c r="C556" s="465">
        <v>1862.9613636751676</v>
      </c>
      <c r="D556" s="465">
        <v>1786.3125290189562</v>
      </c>
      <c r="E556" s="465">
        <v>1762.1083099403497</v>
      </c>
      <c r="F556" s="465">
        <v>1786.3125290189562</v>
      </c>
      <c r="G556" s="465">
        <v>1615.8817214250384</v>
      </c>
      <c r="H556" s="465">
        <v>1517.0601372255874</v>
      </c>
      <c r="I556" s="465">
        <v>1329.5188682821172</v>
      </c>
      <c r="J556" s="465">
        <v>1369.8482122539233</v>
      </c>
      <c r="K556" s="465">
        <v>1384.9720239602775</v>
      </c>
      <c r="L556" s="465">
        <v>1346.6586922581143</v>
      </c>
      <c r="M556" s="465">
        <v>1285.1580030837267</v>
      </c>
      <c r="N556" s="465">
        <v>1269.0271559147989</v>
      </c>
      <c r="O556" s="465">
        <v>1314.3956774101373</v>
      </c>
      <c r="P556" s="465">
        <v>1236.7660787301068</v>
      </c>
      <c r="Q556" s="465">
        <v>1245.8394226502153</v>
      </c>
      <c r="R556" s="465">
        <v>1178.2950347724434</v>
      </c>
      <c r="S556" s="465">
        <v>1186.3598371864221</v>
      </c>
      <c r="T556" s="465">
        <v>1190.3922589553699</v>
      </c>
      <c r="U556" s="465">
        <v>1238.7823716493383</v>
      </c>
      <c r="V556" s="465">
        <v>1132.9315597183911</v>
      </c>
      <c r="W556" s="465">
        <v>1052.2899114552088</v>
      </c>
      <c r="X556" s="465">
        <v>1458.5768973715776</v>
      </c>
      <c r="Y556" s="465">
        <v>1405.1373625798565</v>
      </c>
      <c r="Z556" s="465">
        <v>1685.4638295811908</v>
      </c>
      <c r="AA556" s="465">
        <v>1510.0016939064622</v>
      </c>
      <c r="AB556" s="465">
        <v>1249.872041166662</v>
      </c>
      <c r="AC556" s="465">
        <v>1083.5378424249502</v>
      </c>
      <c r="AD556" s="465">
        <v>986.77309978526648</v>
      </c>
      <c r="AE556" s="465">
        <v>1199.4652577592099</v>
      </c>
      <c r="AF556" s="465">
        <v>1073.4577650593887</v>
      </c>
      <c r="AG556" s="465">
        <v>418.51634508443101</v>
      </c>
      <c r="AH556" s="465">
        <v>274.53568897522905</v>
      </c>
      <c r="AI556" s="465">
        <v>117.55850313942643</v>
      </c>
      <c r="AJ556" s="465">
        <v>53.210843750071625</v>
      </c>
      <c r="AK556" s="465">
        <v>18.052101952375242</v>
      </c>
      <c r="AL556" s="465">
        <v>0</v>
      </c>
      <c r="AM556" s="465">
        <v>0</v>
      </c>
      <c r="AN556" s="465">
        <v>0</v>
      </c>
      <c r="AO556" s="465">
        <v>0</v>
      </c>
      <c r="AP556" s="465">
        <v>0</v>
      </c>
      <c r="AQ556" s="465">
        <v>0</v>
      </c>
      <c r="AR556" s="465">
        <v>0</v>
      </c>
      <c r="AS556" s="465">
        <v>0</v>
      </c>
      <c r="AT556" s="465">
        <v>0</v>
      </c>
      <c r="AU556" s="465">
        <v>0</v>
      </c>
      <c r="AV556" s="465">
        <v>0</v>
      </c>
      <c r="AW556" s="465">
        <v>0</v>
      </c>
      <c r="AX556" s="465">
        <v>0</v>
      </c>
      <c r="AY556" s="465">
        <v>0</v>
      </c>
      <c r="AZ556" s="465">
        <v>0</v>
      </c>
      <c r="BA556" s="465">
        <v>0</v>
      </c>
      <c r="BB556" s="465">
        <v>0</v>
      </c>
      <c r="BC556" s="465">
        <v>0</v>
      </c>
      <c r="BD556" s="465">
        <v>0</v>
      </c>
      <c r="BE556" s="465">
        <v>0</v>
      </c>
      <c r="BF556" s="465">
        <v>0</v>
      </c>
      <c r="BG556" s="465">
        <v>0</v>
      </c>
      <c r="BH556" s="465">
        <v>0</v>
      </c>
      <c r="BI556" s="465">
        <v>0</v>
      </c>
      <c r="BJ556" s="465">
        <v>0</v>
      </c>
      <c r="BK556" s="465">
        <v>0</v>
      </c>
      <c r="BL556" s="465">
        <v>0</v>
      </c>
      <c r="BM556" s="465">
        <v>0</v>
      </c>
      <c r="BN556" s="465">
        <v>0</v>
      </c>
      <c r="BO556" s="465">
        <v>0</v>
      </c>
      <c r="BP556" s="465">
        <v>0</v>
      </c>
      <c r="BQ556" s="465">
        <v>0</v>
      </c>
      <c r="BR556" s="465">
        <v>0</v>
      </c>
      <c r="BS556" s="465">
        <v>0</v>
      </c>
      <c r="BT556" s="465">
        <v>0</v>
      </c>
      <c r="BU556" s="465">
        <v>0</v>
      </c>
      <c r="BV556" s="465">
        <v>0</v>
      </c>
    </row>
    <row r="557" spans="1:74">
      <c r="A557" s="256">
        <v>105</v>
      </c>
      <c r="B557" s="465">
        <v>1776.2273976626655</v>
      </c>
      <c r="C557" s="465">
        <v>1822.6194706092954</v>
      </c>
      <c r="D557" s="465">
        <v>1729.8365352943624</v>
      </c>
      <c r="E557" s="465">
        <v>1648.1513200615109</v>
      </c>
      <c r="F557" s="465">
        <v>1542.2691301314956</v>
      </c>
      <c r="G557" s="465">
        <v>1491.8515628113962</v>
      </c>
      <c r="H557" s="465">
        <v>1462.6101501037324</v>
      </c>
      <c r="I557" s="465">
        <v>1250.8801978283477</v>
      </c>
      <c r="J557" s="465">
        <v>1298.2644654647133</v>
      </c>
      <c r="K557" s="465">
        <v>1277.0925540561173</v>
      </c>
      <c r="L557" s="465">
        <v>1223.660255039309</v>
      </c>
      <c r="M557" s="465">
        <v>1190.3922589553699</v>
      </c>
      <c r="N557" s="465">
        <v>1149.0605910828374</v>
      </c>
      <c r="O557" s="465">
        <v>1209.546447931808</v>
      </c>
      <c r="P557" s="465">
        <v>1191.4003665316188</v>
      </c>
      <c r="Q557" s="465">
        <v>1125.875180438205</v>
      </c>
      <c r="R557" s="465">
        <v>1050.2739474499635</v>
      </c>
      <c r="S557" s="465">
        <v>959.55968574044186</v>
      </c>
      <c r="T557" s="465">
        <v>939.40209717084554</v>
      </c>
      <c r="U557" s="465">
        <v>914.20572024248941</v>
      </c>
      <c r="V557" s="465">
        <v>900.09605098701365</v>
      </c>
      <c r="W557" s="465">
        <v>838.62083198201321</v>
      </c>
      <c r="X557" s="465">
        <v>854.74505697644986</v>
      </c>
      <c r="Y557" s="465">
        <v>970.64654035114972</v>
      </c>
      <c r="Z557" s="465">
        <v>1096.6420829267092</v>
      </c>
      <c r="AA557" s="465">
        <v>866.83842546287576</v>
      </c>
      <c r="AB557" s="465">
        <v>796.29623070059233</v>
      </c>
      <c r="AC557" s="465">
        <v>629.03657407058643</v>
      </c>
      <c r="AD557" s="465">
        <v>487.00139698135308</v>
      </c>
      <c r="AE557" s="465">
        <v>549.45209715999101</v>
      </c>
      <c r="AF557" s="465">
        <v>968.63073915137215</v>
      </c>
      <c r="AG557" s="465">
        <v>632.0589762438625</v>
      </c>
      <c r="AH557" s="465">
        <v>473.90787777004903</v>
      </c>
      <c r="AI557" s="465">
        <v>208.10682135074404</v>
      </c>
      <c r="AJ557" s="465">
        <v>63.261558950597731</v>
      </c>
      <c r="AK557" s="465">
        <v>20.060004479273225</v>
      </c>
      <c r="AL557" s="465">
        <v>0</v>
      </c>
      <c r="AM557" s="465">
        <v>0</v>
      </c>
      <c r="AN557" s="465">
        <v>0</v>
      </c>
      <c r="AO557" s="465">
        <v>0</v>
      </c>
      <c r="AP557" s="465">
        <v>0</v>
      </c>
      <c r="AQ557" s="465">
        <v>0</v>
      </c>
      <c r="AR557" s="465">
        <v>0</v>
      </c>
      <c r="AS557" s="465">
        <v>0</v>
      </c>
      <c r="AT557" s="465">
        <v>0</v>
      </c>
      <c r="AU557" s="465">
        <v>0</v>
      </c>
      <c r="AV557" s="465">
        <v>0</v>
      </c>
      <c r="AW557" s="465">
        <v>0</v>
      </c>
      <c r="AX557" s="465">
        <v>0</v>
      </c>
      <c r="AY557" s="465">
        <v>0</v>
      </c>
      <c r="AZ557" s="465">
        <v>0</v>
      </c>
      <c r="BA557" s="465">
        <v>0</v>
      </c>
      <c r="BB557" s="465">
        <v>0</v>
      </c>
      <c r="BC557" s="465">
        <v>0</v>
      </c>
      <c r="BD557" s="465">
        <v>0</v>
      </c>
      <c r="BE557" s="465">
        <v>0</v>
      </c>
      <c r="BF557" s="465">
        <v>0</v>
      </c>
      <c r="BG557" s="465">
        <v>0</v>
      </c>
      <c r="BH557" s="465">
        <v>0</v>
      </c>
      <c r="BI557" s="465">
        <v>0</v>
      </c>
      <c r="BJ557" s="465">
        <v>0</v>
      </c>
      <c r="BK557" s="465">
        <v>0</v>
      </c>
      <c r="BL557" s="465">
        <v>0</v>
      </c>
      <c r="BM557" s="465">
        <v>0</v>
      </c>
      <c r="BN557" s="465">
        <v>0</v>
      </c>
      <c r="BO557" s="465">
        <v>0</v>
      </c>
      <c r="BP557" s="465">
        <v>0</v>
      </c>
      <c r="BQ557" s="465">
        <v>0</v>
      </c>
      <c r="BR557" s="465">
        <v>0</v>
      </c>
      <c r="BS557" s="465">
        <v>0</v>
      </c>
      <c r="BT557" s="465">
        <v>0</v>
      </c>
      <c r="BU557" s="465">
        <v>0</v>
      </c>
      <c r="BV557" s="465">
        <v>0</v>
      </c>
    </row>
    <row r="558" spans="1:74">
      <c r="A558" s="256">
        <v>115</v>
      </c>
      <c r="B558" s="465">
        <v>1776.2273976626655</v>
      </c>
      <c r="C558" s="465">
        <v>1774.2103782455711</v>
      </c>
      <c r="D558" s="465">
        <v>1747.9893352360714</v>
      </c>
      <c r="E558" s="465">
        <v>1570.5036905978784</v>
      </c>
      <c r="F558" s="465">
        <v>1473.7016523162054</v>
      </c>
      <c r="G558" s="465">
        <v>1414.2118595312106</v>
      </c>
      <c r="H558" s="465">
        <v>1400.0960006578398</v>
      </c>
      <c r="I558" s="465">
        <v>1247.85573028107</v>
      </c>
      <c r="J558" s="465">
        <v>1323.4695712007247</v>
      </c>
      <c r="K558" s="465">
        <v>1394.0463902945748</v>
      </c>
      <c r="L558" s="465">
        <v>1492.8598976651629</v>
      </c>
      <c r="M558" s="465">
        <v>1484.7932379245299</v>
      </c>
      <c r="N558" s="465">
        <v>1696.5568977856435</v>
      </c>
      <c r="O558" s="465">
        <v>1449.5021195076226</v>
      </c>
      <c r="P558" s="465">
        <v>965.60704521228104</v>
      </c>
      <c r="Q558" s="465">
        <v>978.70978688561252</v>
      </c>
      <c r="R558" s="465">
        <v>953.51236434235159</v>
      </c>
      <c r="S558" s="465">
        <v>798.31163786566447</v>
      </c>
      <c r="T558" s="465">
        <v>802.34246743205267</v>
      </c>
      <c r="U558" s="465">
        <v>755.98917509219189</v>
      </c>
      <c r="V558" s="465">
        <v>759.01213117901898</v>
      </c>
      <c r="W558" s="465">
        <v>705.60838979549055</v>
      </c>
      <c r="X558" s="465">
        <v>775.13476562306744</v>
      </c>
      <c r="Y558" s="465">
        <v>669.33643607066585</v>
      </c>
      <c r="Z558" s="465">
        <v>892.03348182666912</v>
      </c>
      <c r="AA558" s="465">
        <v>682.43442047637177</v>
      </c>
      <c r="AB558" s="465">
        <v>565.56959255578886</v>
      </c>
      <c r="AC558" s="465">
        <v>547.4374431647625</v>
      </c>
      <c r="AD558" s="465">
        <v>606.87273932099311</v>
      </c>
      <c r="AE558" s="465">
        <v>374.20835758368617</v>
      </c>
      <c r="AF558" s="465">
        <v>290.64224575128782</v>
      </c>
      <c r="AG558" s="465">
        <v>317.82405891022592</v>
      </c>
      <c r="AH558" s="465">
        <v>385.28488595522572</v>
      </c>
      <c r="AI558" s="465">
        <v>257.42350858200774</v>
      </c>
      <c r="AJ558" s="465">
        <v>63.261558950597731</v>
      </c>
      <c r="AK558" s="465">
        <v>24.076394620737908</v>
      </c>
      <c r="AL558" s="465">
        <v>0</v>
      </c>
      <c r="AM558" s="465">
        <v>0</v>
      </c>
      <c r="AN558" s="465">
        <v>0</v>
      </c>
      <c r="AO558" s="465">
        <v>0</v>
      </c>
      <c r="AP558" s="465">
        <v>0</v>
      </c>
      <c r="AQ558" s="465">
        <v>0</v>
      </c>
      <c r="AR558" s="465">
        <v>0</v>
      </c>
      <c r="AS558" s="465">
        <v>0</v>
      </c>
      <c r="AT558" s="465">
        <v>0</v>
      </c>
      <c r="AU558" s="465">
        <v>0</v>
      </c>
      <c r="AV558" s="465">
        <v>0</v>
      </c>
      <c r="AW558" s="465">
        <v>0</v>
      </c>
      <c r="AX558" s="465">
        <v>0</v>
      </c>
      <c r="AY558" s="465">
        <v>0</v>
      </c>
      <c r="AZ558" s="465">
        <v>0</v>
      </c>
      <c r="BA558" s="465">
        <v>0</v>
      </c>
      <c r="BB558" s="465">
        <v>0</v>
      </c>
      <c r="BC558" s="465">
        <v>0</v>
      </c>
      <c r="BD558" s="465">
        <v>0</v>
      </c>
      <c r="BE558" s="465">
        <v>0</v>
      </c>
      <c r="BF558" s="465">
        <v>0</v>
      </c>
      <c r="BG558" s="465">
        <v>0</v>
      </c>
      <c r="BH558" s="465">
        <v>0</v>
      </c>
      <c r="BI558" s="465">
        <v>0</v>
      </c>
      <c r="BJ558" s="465">
        <v>0</v>
      </c>
      <c r="BK558" s="465">
        <v>0</v>
      </c>
      <c r="BL558" s="465">
        <v>0</v>
      </c>
      <c r="BM558" s="465">
        <v>0</v>
      </c>
      <c r="BN558" s="465">
        <v>0</v>
      </c>
      <c r="BO558" s="465">
        <v>0</v>
      </c>
      <c r="BP558" s="465">
        <v>0</v>
      </c>
      <c r="BQ558" s="465">
        <v>0</v>
      </c>
      <c r="BR558" s="465">
        <v>0</v>
      </c>
      <c r="BS558" s="465">
        <v>0</v>
      </c>
      <c r="BT558" s="465">
        <v>0</v>
      </c>
      <c r="BU558" s="465">
        <v>0</v>
      </c>
      <c r="BV558" s="465">
        <v>0</v>
      </c>
    </row>
    <row r="559" spans="1:74">
      <c r="A559" s="256">
        <v>125</v>
      </c>
      <c r="B559" s="465">
        <v>1776.2273976626655</v>
      </c>
      <c r="C559" s="465">
        <v>1795.3891958830063</v>
      </c>
      <c r="D559" s="465">
        <v>1733.8704744608951</v>
      </c>
      <c r="E559" s="465">
        <v>1522.1019025491566</v>
      </c>
      <c r="F559" s="465">
        <v>1417.236704793469</v>
      </c>
      <c r="G559" s="465">
        <v>1368.8399640508226</v>
      </c>
      <c r="H559" s="465">
        <v>1421.2698418401155</v>
      </c>
      <c r="I559" s="465">
        <v>1282.1334537554555</v>
      </c>
      <c r="J559" s="465">
        <v>1538.235663427984</v>
      </c>
      <c r="K559" s="465">
        <v>1841.7817597850521</v>
      </c>
      <c r="L559" s="465">
        <v>2340.0658440062871</v>
      </c>
      <c r="M559" s="465">
        <v>1990.0439462403338</v>
      </c>
      <c r="N559" s="465">
        <v>1271.0435006619564</v>
      </c>
      <c r="O559" s="465">
        <v>1003.9078575905033</v>
      </c>
      <c r="P559" s="465">
        <v>743.89747198798739</v>
      </c>
      <c r="Q559" s="465">
        <v>747.92801802915096</v>
      </c>
      <c r="R559" s="465">
        <v>850.71397201382797</v>
      </c>
      <c r="S559" s="465">
        <v>833.58207490892198</v>
      </c>
      <c r="T559" s="465">
        <v>782.18852395600732</v>
      </c>
      <c r="U559" s="465">
        <v>761.02744192192483</v>
      </c>
      <c r="V559" s="465">
        <v>677.39670417975822</v>
      </c>
      <c r="W559" s="465">
        <v>644.14872863759194</v>
      </c>
      <c r="X559" s="465">
        <v>629.03657407058643</v>
      </c>
      <c r="Y559" s="465">
        <v>593.77630613486906</v>
      </c>
      <c r="Z559" s="465">
        <v>591.76149571488634</v>
      </c>
      <c r="AA559" s="465">
        <v>565.56959255578886</v>
      </c>
      <c r="AB559" s="465">
        <v>530.31318604523244</v>
      </c>
      <c r="AC559" s="465">
        <v>449.73618406200961</v>
      </c>
      <c r="AD559" s="465">
        <v>459.80756926967933</v>
      </c>
      <c r="AE559" s="465">
        <v>557.51078666996455</v>
      </c>
      <c r="AF559" s="465">
        <v>359.10453055246012</v>
      </c>
      <c r="AG559" s="465">
        <v>275.54232167620648</v>
      </c>
      <c r="AH559" s="465">
        <v>188.98703310439885</v>
      </c>
      <c r="AI559" s="465">
        <v>102.47283981975923</v>
      </c>
      <c r="AJ559" s="465">
        <v>52.205871129025049</v>
      </c>
      <c r="AK559" s="465">
        <v>29.097816174642574</v>
      </c>
      <c r="AL559" s="465">
        <v>0</v>
      </c>
      <c r="AM559" s="465">
        <v>0</v>
      </c>
      <c r="AN559" s="465">
        <v>0</v>
      </c>
      <c r="AO559" s="465">
        <v>0</v>
      </c>
      <c r="AP559" s="465">
        <v>0</v>
      </c>
      <c r="AQ559" s="465">
        <v>0</v>
      </c>
      <c r="AR559" s="465">
        <v>0</v>
      </c>
      <c r="AS559" s="465">
        <v>0</v>
      </c>
      <c r="AT559" s="465">
        <v>0</v>
      </c>
      <c r="AU559" s="465">
        <v>0</v>
      </c>
      <c r="AV559" s="465">
        <v>0</v>
      </c>
      <c r="AW559" s="465">
        <v>0</v>
      </c>
      <c r="AX559" s="465">
        <v>0</v>
      </c>
      <c r="AY559" s="465">
        <v>0</v>
      </c>
      <c r="AZ559" s="465">
        <v>0</v>
      </c>
      <c r="BA559" s="465">
        <v>0</v>
      </c>
      <c r="BB559" s="465">
        <v>0</v>
      </c>
      <c r="BC559" s="465">
        <v>0</v>
      </c>
      <c r="BD559" s="465">
        <v>0</v>
      </c>
      <c r="BE559" s="465">
        <v>0</v>
      </c>
      <c r="BF559" s="465">
        <v>0</v>
      </c>
      <c r="BG559" s="465">
        <v>0</v>
      </c>
      <c r="BH559" s="465">
        <v>0</v>
      </c>
      <c r="BI559" s="465">
        <v>0</v>
      </c>
      <c r="BJ559" s="465">
        <v>0</v>
      </c>
      <c r="BK559" s="465">
        <v>0</v>
      </c>
      <c r="BL559" s="465">
        <v>0</v>
      </c>
      <c r="BM559" s="465">
        <v>0</v>
      </c>
      <c r="BN559" s="465">
        <v>0</v>
      </c>
      <c r="BO559" s="465">
        <v>0</v>
      </c>
      <c r="BP559" s="465">
        <v>0</v>
      </c>
      <c r="BQ559" s="465">
        <v>0</v>
      </c>
      <c r="BR559" s="465">
        <v>0</v>
      </c>
      <c r="BS559" s="465">
        <v>0</v>
      </c>
      <c r="BT559" s="465">
        <v>0</v>
      </c>
      <c r="BU559" s="465">
        <v>0</v>
      </c>
      <c r="BV559" s="465">
        <v>0</v>
      </c>
    </row>
    <row r="560" spans="1:74">
      <c r="A560" s="256">
        <v>135</v>
      </c>
      <c r="B560" s="465">
        <v>1776.2273976626655</v>
      </c>
      <c r="C560" s="465">
        <v>1829.6792380542477</v>
      </c>
      <c r="D560" s="465">
        <v>1624.9574815204433</v>
      </c>
      <c r="E560" s="465">
        <v>1461.6018358778508</v>
      </c>
      <c r="F560" s="465">
        <v>1383.9637646935635</v>
      </c>
      <c r="G560" s="465">
        <v>1432.3610275750814</v>
      </c>
      <c r="H560" s="465">
        <v>1489.834895146864</v>
      </c>
      <c r="I560" s="465">
        <v>1598.7387581952937</v>
      </c>
      <c r="J560" s="465">
        <v>1950.7079698029713</v>
      </c>
      <c r="K560" s="465">
        <v>2020.3029190546104</v>
      </c>
      <c r="L560" s="465">
        <v>1095.6340588487997</v>
      </c>
      <c r="M560" s="465">
        <v>890.01785088596125</v>
      </c>
      <c r="N560" s="465">
        <v>727.7755071785848</v>
      </c>
      <c r="O560" s="465">
        <v>774.1270910823755</v>
      </c>
      <c r="P560" s="465">
        <v>784.20389517686067</v>
      </c>
      <c r="Q560" s="465">
        <v>866.83842546287576</v>
      </c>
      <c r="R560" s="465">
        <v>874.90076490654008</v>
      </c>
      <c r="S560" s="465">
        <v>779.16547685559692</v>
      </c>
      <c r="T560" s="465">
        <v>701.57807892996118</v>
      </c>
      <c r="U560" s="465">
        <v>692.5099642532108</v>
      </c>
      <c r="V560" s="465">
        <v>686.46462027603934</v>
      </c>
      <c r="W560" s="465">
        <v>695.5326560411628</v>
      </c>
      <c r="X560" s="465">
        <v>699.56293216247195</v>
      </c>
      <c r="Y560" s="465">
        <v>652.2086897707303</v>
      </c>
      <c r="Z560" s="465">
        <v>606.87273932099311</v>
      </c>
      <c r="AA560" s="465">
        <v>541.39352572941186</v>
      </c>
      <c r="AB560" s="465">
        <v>476.92942740841636</v>
      </c>
      <c r="AC560" s="465">
        <v>402.40377970846191</v>
      </c>
      <c r="AD560" s="465">
        <v>389.31279381754297</v>
      </c>
      <c r="AE560" s="465">
        <v>371.18754265259679</v>
      </c>
      <c r="AF560" s="465">
        <v>340.98077844143347</v>
      </c>
      <c r="AG560" s="465">
        <v>401.3967655095604</v>
      </c>
      <c r="AH560" s="465">
        <v>294.66902626557766</v>
      </c>
      <c r="AI560" s="465">
        <v>157.79584087948061</v>
      </c>
      <c r="AJ560" s="465">
        <v>55.220845530457993</v>
      </c>
      <c r="AK560" s="465">
        <v>33.11558670666593</v>
      </c>
      <c r="AL560" s="465">
        <v>0</v>
      </c>
      <c r="AM560" s="465">
        <v>0</v>
      </c>
      <c r="AN560" s="465">
        <v>0</v>
      </c>
      <c r="AO560" s="465">
        <v>0</v>
      </c>
      <c r="AP560" s="465">
        <v>0</v>
      </c>
      <c r="AQ560" s="465">
        <v>0</v>
      </c>
      <c r="AR560" s="465">
        <v>0</v>
      </c>
      <c r="AS560" s="465">
        <v>0</v>
      </c>
      <c r="AT560" s="465">
        <v>0</v>
      </c>
      <c r="AU560" s="465">
        <v>0</v>
      </c>
      <c r="AV560" s="465">
        <v>0</v>
      </c>
      <c r="AW560" s="465">
        <v>0</v>
      </c>
      <c r="AX560" s="465">
        <v>0</v>
      </c>
      <c r="AY560" s="465">
        <v>0</v>
      </c>
      <c r="AZ560" s="465">
        <v>0</v>
      </c>
      <c r="BA560" s="465">
        <v>0</v>
      </c>
      <c r="BB560" s="465">
        <v>0</v>
      </c>
      <c r="BC560" s="465">
        <v>0</v>
      </c>
      <c r="BD560" s="465">
        <v>0</v>
      </c>
      <c r="BE560" s="465">
        <v>0</v>
      </c>
      <c r="BF560" s="465">
        <v>0</v>
      </c>
      <c r="BG560" s="465">
        <v>0</v>
      </c>
      <c r="BH560" s="465">
        <v>0</v>
      </c>
      <c r="BI560" s="465">
        <v>0</v>
      </c>
      <c r="BJ560" s="465">
        <v>0</v>
      </c>
      <c r="BK560" s="465">
        <v>0</v>
      </c>
      <c r="BL560" s="465">
        <v>0</v>
      </c>
      <c r="BM560" s="465">
        <v>0</v>
      </c>
      <c r="BN560" s="465">
        <v>0</v>
      </c>
      <c r="BO560" s="465">
        <v>0</v>
      </c>
      <c r="BP560" s="465">
        <v>0</v>
      </c>
      <c r="BQ560" s="465">
        <v>0</v>
      </c>
      <c r="BR560" s="465">
        <v>0</v>
      </c>
      <c r="BS560" s="465">
        <v>0</v>
      </c>
      <c r="BT560" s="465">
        <v>0</v>
      </c>
      <c r="BU560" s="465">
        <v>0</v>
      </c>
      <c r="BV560" s="465">
        <v>0</v>
      </c>
    </row>
    <row r="561" spans="1:74">
      <c r="A561" s="256">
        <v>145</v>
      </c>
      <c r="B561" s="465">
        <v>1776.2273976626655</v>
      </c>
      <c r="C561" s="465">
        <v>1820.602399209437</v>
      </c>
      <c r="D561" s="465">
        <v>1554.3695933613292</v>
      </c>
      <c r="E561" s="465">
        <v>1452.5270391734393</v>
      </c>
      <c r="F561" s="465">
        <v>1365.8152238951263</v>
      </c>
      <c r="G561" s="465">
        <v>1545.2942370762919</v>
      </c>
      <c r="H561" s="465">
        <v>1686.4722873203068</v>
      </c>
      <c r="I561" s="465">
        <v>1710.6754529653192</v>
      </c>
      <c r="J561" s="465">
        <v>1434.3776160370014</v>
      </c>
      <c r="K561" s="465">
        <v>933.35490444308982</v>
      </c>
      <c r="L561" s="465">
        <v>778.15779709038316</v>
      </c>
      <c r="M561" s="465">
        <v>716.69186286625541</v>
      </c>
      <c r="N561" s="465">
        <v>742.8898388818767</v>
      </c>
      <c r="O561" s="465">
        <v>968.63073915137215</v>
      </c>
      <c r="P561" s="465">
        <v>919.24494073234825</v>
      </c>
      <c r="Q561" s="465">
        <v>868.85400332791016</v>
      </c>
      <c r="R561" s="465">
        <v>798.31163786566447</v>
      </c>
      <c r="S561" s="465">
        <v>745.91274228889881</v>
      </c>
      <c r="T561" s="465">
        <v>772.11174593380383</v>
      </c>
      <c r="U561" s="465">
        <v>828.54334826320076</v>
      </c>
      <c r="V561" s="465">
        <v>844.66738037710456</v>
      </c>
      <c r="W561" s="465">
        <v>836.60532551321876</v>
      </c>
      <c r="X561" s="465">
        <v>824.51238897835572</v>
      </c>
      <c r="Y561" s="465">
        <v>722.73746597640445</v>
      </c>
      <c r="Z561" s="465">
        <v>630.04403985316117</v>
      </c>
      <c r="AA561" s="465">
        <v>523.26218091041574</v>
      </c>
      <c r="AB561" s="465">
        <v>487.00139698135308</v>
      </c>
      <c r="AC561" s="465">
        <v>485.99419058790693</v>
      </c>
      <c r="AD561" s="465">
        <v>567.58431201598387</v>
      </c>
      <c r="AE561" s="465">
        <v>482.97258393675241</v>
      </c>
      <c r="AF561" s="465">
        <v>396.36173249989935</v>
      </c>
      <c r="AG561" s="465">
        <v>310.77669077501207</v>
      </c>
      <c r="AH561" s="465">
        <v>144.71743439597881</v>
      </c>
      <c r="AI561" s="465">
        <v>164.83851443258101</v>
      </c>
      <c r="AJ561" s="465">
        <v>55.220845530457993</v>
      </c>
      <c r="AK561" s="465">
        <v>35.124658653290489</v>
      </c>
      <c r="AL561" s="465">
        <v>0</v>
      </c>
      <c r="AM561" s="465">
        <v>0</v>
      </c>
      <c r="AN561" s="465">
        <v>0</v>
      </c>
      <c r="AO561" s="465">
        <v>0</v>
      </c>
      <c r="AP561" s="465">
        <v>0</v>
      </c>
      <c r="AQ561" s="465">
        <v>0</v>
      </c>
      <c r="AR561" s="465">
        <v>0</v>
      </c>
      <c r="AS561" s="465">
        <v>0</v>
      </c>
      <c r="AT561" s="465">
        <v>0</v>
      </c>
      <c r="AU561" s="465">
        <v>0</v>
      </c>
      <c r="AV561" s="465">
        <v>0</v>
      </c>
      <c r="AW561" s="465">
        <v>0</v>
      </c>
      <c r="AX561" s="465">
        <v>0</v>
      </c>
      <c r="AY561" s="465">
        <v>0</v>
      </c>
      <c r="AZ561" s="465">
        <v>0</v>
      </c>
      <c r="BA561" s="465">
        <v>0</v>
      </c>
      <c r="BB561" s="465">
        <v>0</v>
      </c>
      <c r="BC561" s="465">
        <v>0</v>
      </c>
      <c r="BD561" s="465">
        <v>0</v>
      </c>
      <c r="BE561" s="465">
        <v>0</v>
      </c>
      <c r="BF561" s="465">
        <v>0</v>
      </c>
      <c r="BG561" s="465">
        <v>0</v>
      </c>
      <c r="BH561" s="465">
        <v>0</v>
      </c>
      <c r="BI561" s="465">
        <v>0</v>
      </c>
      <c r="BJ561" s="465">
        <v>0</v>
      </c>
      <c r="BK561" s="465">
        <v>0</v>
      </c>
      <c r="BL561" s="465">
        <v>0</v>
      </c>
      <c r="BM561" s="465">
        <v>0</v>
      </c>
      <c r="BN561" s="465">
        <v>0</v>
      </c>
      <c r="BO561" s="465">
        <v>0</v>
      </c>
      <c r="BP561" s="465">
        <v>0</v>
      </c>
      <c r="BQ561" s="465">
        <v>0</v>
      </c>
      <c r="BR561" s="465">
        <v>0</v>
      </c>
      <c r="BS561" s="465">
        <v>0</v>
      </c>
      <c r="BT561" s="465">
        <v>0</v>
      </c>
      <c r="BU561" s="465">
        <v>0</v>
      </c>
      <c r="BV561" s="465">
        <v>0</v>
      </c>
    </row>
    <row r="562" spans="1:74">
      <c r="A562" s="256">
        <v>155</v>
      </c>
      <c r="B562" s="465">
        <v>1776.2273976626655</v>
      </c>
      <c r="C562" s="465">
        <v>1789.3380795324433</v>
      </c>
      <c r="D562" s="465">
        <v>1579.579193170011</v>
      </c>
      <c r="E562" s="465">
        <v>1406.1456371346665</v>
      </c>
      <c r="F562" s="465">
        <v>1421.2698418401155</v>
      </c>
      <c r="G562" s="465">
        <v>1586.6379534222458</v>
      </c>
      <c r="H562" s="465">
        <v>1921.45865399429</v>
      </c>
      <c r="I562" s="465">
        <v>1235.7579335016051</v>
      </c>
      <c r="J562" s="465">
        <v>849.7062037512211</v>
      </c>
      <c r="K562" s="465">
        <v>797.30393364695135</v>
      </c>
      <c r="L562" s="465">
        <v>724.7526782608445</v>
      </c>
      <c r="M562" s="465">
        <v>776.14244147242925</v>
      </c>
      <c r="N562" s="465">
        <v>963.59125450600254</v>
      </c>
      <c r="O562" s="465">
        <v>962.58336073208568</v>
      </c>
      <c r="P562" s="465">
        <v>846.682906133291</v>
      </c>
      <c r="Q562" s="465">
        <v>817.45825766036501</v>
      </c>
      <c r="R562" s="465">
        <v>786.21927157197922</v>
      </c>
      <c r="S562" s="465">
        <v>842.65185942550795</v>
      </c>
      <c r="T562" s="465">
        <v>923.27633700149374</v>
      </c>
      <c r="U562" s="465">
        <v>992.82062768624883</v>
      </c>
      <c r="V562" s="465">
        <v>1003.9078575905033</v>
      </c>
      <c r="W562" s="465">
        <v>986.77309978526648</v>
      </c>
      <c r="X562" s="465">
        <v>932.34704278695699</v>
      </c>
      <c r="Y562" s="465">
        <v>749.94329919411564</v>
      </c>
      <c r="Z562" s="465">
        <v>583.70232280039875</v>
      </c>
      <c r="AA562" s="465">
        <v>503.11697942016013</v>
      </c>
      <c r="AB562" s="465">
        <v>520.24035054929641</v>
      </c>
      <c r="AC562" s="465">
        <v>517.21853772302381</v>
      </c>
      <c r="AD562" s="465">
        <v>507.14595626443844</v>
      </c>
      <c r="AE562" s="465">
        <v>512.18222225713123</v>
      </c>
      <c r="AF562" s="465">
        <v>407.43888834111851</v>
      </c>
      <c r="AG562" s="465">
        <v>254.40382792207021</v>
      </c>
      <c r="AH562" s="465">
        <v>84.37301438003783</v>
      </c>
      <c r="AI562" s="465">
        <v>67.282307497705418</v>
      </c>
      <c r="AJ562" s="465">
        <v>57.230920419256371</v>
      </c>
      <c r="AK562" s="465">
        <v>42.157275863478645</v>
      </c>
      <c r="AL562" s="465">
        <v>0</v>
      </c>
      <c r="AM562" s="465">
        <v>0</v>
      </c>
      <c r="AN562" s="465">
        <v>0</v>
      </c>
      <c r="AO562" s="465">
        <v>0</v>
      </c>
      <c r="AP562" s="465">
        <v>0</v>
      </c>
      <c r="AQ562" s="465">
        <v>0</v>
      </c>
      <c r="AR562" s="465">
        <v>0</v>
      </c>
      <c r="AS562" s="465">
        <v>0</v>
      </c>
      <c r="AT562" s="465">
        <v>0</v>
      </c>
      <c r="AU562" s="465">
        <v>0</v>
      </c>
      <c r="AV562" s="465">
        <v>0</v>
      </c>
      <c r="AW562" s="465">
        <v>0</v>
      </c>
      <c r="AX562" s="465">
        <v>0</v>
      </c>
      <c r="AY562" s="465">
        <v>0</v>
      </c>
      <c r="AZ562" s="465">
        <v>0</v>
      </c>
      <c r="BA562" s="465">
        <v>0</v>
      </c>
      <c r="BB562" s="465">
        <v>0</v>
      </c>
      <c r="BC562" s="465">
        <v>0</v>
      </c>
      <c r="BD562" s="465">
        <v>0</v>
      </c>
      <c r="BE562" s="465">
        <v>0</v>
      </c>
      <c r="BF562" s="465">
        <v>0</v>
      </c>
      <c r="BG562" s="465">
        <v>0</v>
      </c>
      <c r="BH562" s="465">
        <v>0</v>
      </c>
      <c r="BI562" s="465">
        <v>0</v>
      </c>
      <c r="BJ562" s="465">
        <v>0</v>
      </c>
      <c r="BK562" s="465">
        <v>0</v>
      </c>
      <c r="BL562" s="465">
        <v>0</v>
      </c>
      <c r="BM562" s="465">
        <v>0</v>
      </c>
      <c r="BN562" s="465">
        <v>0</v>
      </c>
      <c r="BO562" s="465">
        <v>0</v>
      </c>
      <c r="BP562" s="465">
        <v>0</v>
      </c>
      <c r="BQ562" s="465">
        <v>0</v>
      </c>
      <c r="BR562" s="465">
        <v>0</v>
      </c>
      <c r="BS562" s="465">
        <v>0</v>
      </c>
      <c r="BT562" s="465">
        <v>0</v>
      </c>
      <c r="BU562" s="465">
        <v>0</v>
      </c>
      <c r="BV562" s="465">
        <v>0</v>
      </c>
    </row>
    <row r="563" spans="1:74">
      <c r="A563" s="256">
        <v>165</v>
      </c>
      <c r="B563" s="465">
        <v>1776.2273976626655</v>
      </c>
      <c r="C563" s="465">
        <v>1785.3040133183388</v>
      </c>
      <c r="D563" s="465">
        <v>1544.2858674367747</v>
      </c>
      <c r="E563" s="465">
        <v>1387.9968061579712</v>
      </c>
      <c r="F563" s="465">
        <v>1532.1854831921119</v>
      </c>
      <c r="G563" s="465">
        <v>1658.2356996661829</v>
      </c>
      <c r="H563" s="465">
        <v>1837.7475770214191</v>
      </c>
      <c r="I563" s="465">
        <v>841.64410075501223</v>
      </c>
      <c r="J563" s="465">
        <v>828.54334826320076</v>
      </c>
      <c r="K563" s="465">
        <v>734.82882334190344</v>
      </c>
      <c r="L563" s="465">
        <v>735.83644547306255</v>
      </c>
      <c r="M563" s="465">
        <v>834.58982389522112</v>
      </c>
      <c r="N563" s="465">
        <v>925.29204173531855</v>
      </c>
      <c r="O563" s="465">
        <v>892.03348182666912</v>
      </c>
      <c r="P563" s="465">
        <v>820.48144938076518</v>
      </c>
      <c r="Q563" s="465">
        <v>799.31934335512847</v>
      </c>
      <c r="R563" s="465">
        <v>848.69843668265162</v>
      </c>
      <c r="S563" s="465">
        <v>914.20572024248941</v>
      </c>
      <c r="T563" s="465">
        <v>993.82855258696566</v>
      </c>
      <c r="U563" s="465">
        <v>1056.3218510332676</v>
      </c>
      <c r="V563" s="465">
        <v>1064.3857762544767</v>
      </c>
      <c r="W563" s="465">
        <v>1042.2101301603341</v>
      </c>
      <c r="X563" s="465">
        <v>934.36276718645331</v>
      </c>
      <c r="Y563" s="465">
        <v>724.7526782608445</v>
      </c>
      <c r="Z563" s="465">
        <v>533.33507413241443</v>
      </c>
      <c r="AA563" s="465">
        <v>547.4374431647625</v>
      </c>
      <c r="AB563" s="465">
        <v>573.62851316240085</v>
      </c>
      <c r="AC563" s="465">
        <v>580.68016153438612</v>
      </c>
      <c r="AD563" s="465">
        <v>583.70232280039875</v>
      </c>
      <c r="AE563" s="465">
        <v>575.64326104967381</v>
      </c>
      <c r="AF563" s="465">
        <v>476.92942740841636</v>
      </c>
      <c r="AG563" s="465">
        <v>249.37110660510621</v>
      </c>
      <c r="AH563" s="465">
        <v>76.329849463361882</v>
      </c>
      <c r="AI563" s="465">
        <v>67.282307497705418</v>
      </c>
      <c r="AJ563" s="465">
        <v>59.241065852707941</v>
      </c>
      <c r="AK563" s="465">
        <v>40.147827669756929</v>
      </c>
      <c r="AL563" s="465">
        <v>0</v>
      </c>
      <c r="AM563" s="465">
        <v>0</v>
      </c>
      <c r="AN563" s="465">
        <v>0</v>
      </c>
      <c r="AO563" s="465">
        <v>0</v>
      </c>
      <c r="AP563" s="465">
        <v>0</v>
      </c>
      <c r="AQ563" s="465">
        <v>0</v>
      </c>
      <c r="AR563" s="465">
        <v>0</v>
      </c>
      <c r="AS563" s="465">
        <v>0</v>
      </c>
      <c r="AT563" s="465">
        <v>0</v>
      </c>
      <c r="AU563" s="465">
        <v>0</v>
      </c>
      <c r="AV563" s="465">
        <v>0</v>
      </c>
      <c r="AW563" s="465">
        <v>0</v>
      </c>
      <c r="AX563" s="465">
        <v>0</v>
      </c>
      <c r="AY563" s="465">
        <v>0</v>
      </c>
      <c r="AZ563" s="465">
        <v>0</v>
      </c>
      <c r="BA563" s="465">
        <v>0</v>
      </c>
      <c r="BB563" s="465">
        <v>0</v>
      </c>
      <c r="BC563" s="465">
        <v>0</v>
      </c>
      <c r="BD563" s="465">
        <v>0</v>
      </c>
      <c r="BE563" s="465">
        <v>0</v>
      </c>
      <c r="BF563" s="465">
        <v>0</v>
      </c>
      <c r="BG563" s="465">
        <v>0</v>
      </c>
      <c r="BH563" s="465">
        <v>0</v>
      </c>
      <c r="BI563" s="465">
        <v>0</v>
      </c>
      <c r="BJ563" s="465">
        <v>0</v>
      </c>
      <c r="BK563" s="465">
        <v>0</v>
      </c>
      <c r="BL563" s="465">
        <v>0</v>
      </c>
      <c r="BM563" s="465">
        <v>0</v>
      </c>
      <c r="BN563" s="465">
        <v>0</v>
      </c>
      <c r="BO563" s="465">
        <v>0</v>
      </c>
      <c r="BP563" s="465">
        <v>0</v>
      </c>
      <c r="BQ563" s="465">
        <v>0</v>
      </c>
      <c r="BR563" s="465">
        <v>0</v>
      </c>
      <c r="BS563" s="465">
        <v>0</v>
      </c>
      <c r="BT563" s="465">
        <v>0</v>
      </c>
      <c r="BU563" s="465">
        <v>0</v>
      </c>
      <c r="BV563" s="465">
        <v>0</v>
      </c>
    </row>
    <row r="564" spans="1:74">
      <c r="A564" s="256">
        <v>175</v>
      </c>
      <c r="B564" s="465">
        <v>1776.2273976626655</v>
      </c>
      <c r="C564" s="465">
        <v>1784.2954981868616</v>
      </c>
      <c r="D564" s="465">
        <v>1511.0100409375907</v>
      </c>
      <c r="E564" s="465">
        <v>1381.9472483621071</v>
      </c>
      <c r="F564" s="465">
        <v>1536.2189340366481</v>
      </c>
      <c r="G564" s="465">
        <v>1713.7008728243975</v>
      </c>
      <c r="H564" s="465">
        <v>1594.7051464033593</v>
      </c>
      <c r="I564" s="465">
        <v>807.3810328268321</v>
      </c>
      <c r="J564" s="465">
        <v>780.17315792272359</v>
      </c>
      <c r="K564" s="465">
        <v>736.84406898263978</v>
      </c>
      <c r="L564" s="465">
        <v>750.95094180631554</v>
      </c>
      <c r="M564" s="465">
        <v>951.49659904538589</v>
      </c>
      <c r="N564" s="465">
        <v>903.11953305778582</v>
      </c>
      <c r="O564" s="465">
        <v>883.9709854667052</v>
      </c>
      <c r="P564" s="465">
        <v>813.42735274831409</v>
      </c>
      <c r="Q564" s="465">
        <v>823.50465222952312</v>
      </c>
      <c r="R564" s="465">
        <v>874.90076490654008</v>
      </c>
      <c r="S564" s="465">
        <v>941.4178367344432</v>
      </c>
      <c r="T564" s="465">
        <v>1009.955489184565</v>
      </c>
      <c r="U564" s="465">
        <v>1058.3378265913834</v>
      </c>
      <c r="V564" s="465">
        <v>1051.2819289698355</v>
      </c>
      <c r="W564" s="465">
        <v>1006.9316688518034</v>
      </c>
      <c r="X564" s="465">
        <v>902.1117045756348</v>
      </c>
      <c r="Y564" s="465">
        <v>681.426874236142</v>
      </c>
      <c r="Z564" s="465">
        <v>550.45942692668427</v>
      </c>
      <c r="AA564" s="465">
        <v>573.62851316240085</v>
      </c>
      <c r="AB564" s="465">
        <v>604.85788491463472</v>
      </c>
      <c r="AC564" s="465">
        <v>606.87273932099311</v>
      </c>
      <c r="AD564" s="465">
        <v>606.87273932099311</v>
      </c>
      <c r="AE564" s="465">
        <v>596.79853456367937</v>
      </c>
      <c r="AF564" s="465">
        <v>503.11697942016013</v>
      </c>
      <c r="AG564" s="465">
        <v>238.29947983255269</v>
      </c>
      <c r="AH564" s="465">
        <v>76.329849463361882</v>
      </c>
      <c r="AI564" s="465">
        <v>67.282307497705418</v>
      </c>
      <c r="AJ564" s="465">
        <v>59.241065852707941</v>
      </c>
      <c r="AK564" s="465">
        <v>44.166819783667599</v>
      </c>
      <c r="AL564" s="465">
        <v>0</v>
      </c>
      <c r="AM564" s="465">
        <v>0</v>
      </c>
      <c r="AN564" s="465">
        <v>0</v>
      </c>
      <c r="AO564" s="465">
        <v>0</v>
      </c>
      <c r="AP564" s="465">
        <v>0</v>
      </c>
      <c r="AQ564" s="465">
        <v>0</v>
      </c>
      <c r="AR564" s="465">
        <v>0</v>
      </c>
      <c r="AS564" s="465">
        <v>0</v>
      </c>
      <c r="AT564" s="465">
        <v>0</v>
      </c>
      <c r="AU564" s="465">
        <v>0</v>
      </c>
      <c r="AV564" s="465">
        <v>0</v>
      </c>
      <c r="AW564" s="465">
        <v>0</v>
      </c>
      <c r="AX564" s="465">
        <v>0</v>
      </c>
      <c r="AY564" s="465">
        <v>0</v>
      </c>
      <c r="AZ564" s="465">
        <v>0</v>
      </c>
      <c r="BA564" s="465">
        <v>0</v>
      </c>
      <c r="BB564" s="465">
        <v>0</v>
      </c>
      <c r="BC564" s="465">
        <v>0</v>
      </c>
      <c r="BD564" s="465">
        <v>0</v>
      </c>
      <c r="BE564" s="465">
        <v>0</v>
      </c>
      <c r="BF564" s="465">
        <v>0</v>
      </c>
      <c r="BG564" s="465">
        <v>0</v>
      </c>
      <c r="BH564" s="465">
        <v>0</v>
      </c>
      <c r="BI564" s="465">
        <v>0</v>
      </c>
      <c r="BJ564" s="465">
        <v>0</v>
      </c>
      <c r="BK564" s="465">
        <v>0</v>
      </c>
      <c r="BL564" s="465">
        <v>0</v>
      </c>
      <c r="BM564" s="465">
        <v>0</v>
      </c>
      <c r="BN564" s="465">
        <v>0</v>
      </c>
      <c r="BO564" s="465">
        <v>0</v>
      </c>
      <c r="BP564" s="465">
        <v>0</v>
      </c>
      <c r="BQ564" s="465">
        <v>0</v>
      </c>
      <c r="BR564" s="465">
        <v>0</v>
      </c>
      <c r="BS564" s="465">
        <v>0</v>
      </c>
      <c r="BT564" s="465">
        <v>0</v>
      </c>
      <c r="BU564" s="465">
        <v>0</v>
      </c>
      <c r="BV564" s="465">
        <v>0</v>
      </c>
    </row>
    <row r="565" spans="1:74">
      <c r="A565" s="256">
        <v>180</v>
      </c>
      <c r="B565" s="465">
        <v>1776.2273976626655</v>
      </c>
      <c r="C565" s="465">
        <v>1784.2954981868616</v>
      </c>
      <c r="D565" s="465">
        <v>1505.9683125132324</v>
      </c>
      <c r="E565" s="465">
        <v>1385.9802839602717</v>
      </c>
      <c r="F565" s="465">
        <v>1528.152042954941</v>
      </c>
      <c r="G565" s="465">
        <v>1695.5484340384025</v>
      </c>
      <c r="H565" s="465">
        <v>1559.4114808570475</v>
      </c>
      <c r="I565" s="465">
        <v>807.3810328268321</v>
      </c>
      <c r="J565" s="465">
        <v>774.1270910823755</v>
      </c>
      <c r="K565" s="465">
        <v>736.84406898263978</v>
      </c>
      <c r="L565" s="465">
        <v>754.98152574436392</v>
      </c>
      <c r="M565" s="465">
        <v>964.5991493330996</v>
      </c>
      <c r="N565" s="465">
        <v>892.03348182666912</v>
      </c>
      <c r="O565" s="465">
        <v>885.98660269562492</v>
      </c>
      <c r="P565" s="465">
        <v>809.39646779127065</v>
      </c>
      <c r="Q565" s="465">
        <v>821.48918242921968</v>
      </c>
      <c r="R565" s="465">
        <v>874.90076490654008</v>
      </c>
      <c r="S565" s="465">
        <v>937.38636192823219</v>
      </c>
      <c r="T565" s="465">
        <v>1005.92373075542</v>
      </c>
      <c r="U565" s="465">
        <v>1048.2579873104198</v>
      </c>
      <c r="V565" s="465">
        <v>1038.1782448589063</v>
      </c>
      <c r="W565" s="465">
        <v>982.74143507382496</v>
      </c>
      <c r="X565" s="465">
        <v>875.9085625698043</v>
      </c>
      <c r="Y565" s="465">
        <v>675.38162812523888</v>
      </c>
      <c r="Z565" s="465">
        <v>558.51813107578766</v>
      </c>
      <c r="AA565" s="465">
        <v>573.62851316240085</v>
      </c>
      <c r="AB565" s="465">
        <v>606.87273932099311</v>
      </c>
      <c r="AC565" s="465">
        <v>610.90246816001093</v>
      </c>
      <c r="AD565" s="465">
        <v>612.91734254867754</v>
      </c>
      <c r="AE565" s="465">
        <v>592.76890006969472</v>
      </c>
      <c r="AF565" s="465">
        <v>499.08803480791187</v>
      </c>
      <c r="AG565" s="465">
        <v>234.2735599181982</v>
      </c>
      <c r="AH565" s="465">
        <v>80.351331340225968</v>
      </c>
      <c r="AI565" s="465">
        <v>70.298027302456234</v>
      </c>
      <c r="AJ565" s="465">
        <v>61.251279440887508</v>
      </c>
      <c r="AK565" s="465">
        <v>44.166819783667599</v>
      </c>
      <c r="AL565" s="465">
        <v>0</v>
      </c>
      <c r="AM565" s="465">
        <v>0</v>
      </c>
      <c r="AN565" s="465">
        <v>0</v>
      </c>
      <c r="AO565" s="465">
        <v>0</v>
      </c>
      <c r="AP565" s="465">
        <v>0</v>
      </c>
      <c r="AQ565" s="465">
        <v>0</v>
      </c>
      <c r="AR565" s="465">
        <v>0</v>
      </c>
      <c r="AS565" s="465">
        <v>0</v>
      </c>
      <c r="AT565" s="465">
        <v>0</v>
      </c>
      <c r="AU565" s="465">
        <v>0</v>
      </c>
      <c r="AV565" s="465">
        <v>0</v>
      </c>
      <c r="AW565" s="465">
        <v>0</v>
      </c>
      <c r="AX565" s="465">
        <v>0</v>
      </c>
      <c r="AY565" s="465">
        <v>0</v>
      </c>
      <c r="AZ565" s="465">
        <v>0</v>
      </c>
      <c r="BA565" s="465">
        <v>0</v>
      </c>
      <c r="BB565" s="465">
        <v>0</v>
      </c>
      <c r="BC565" s="465">
        <v>0</v>
      </c>
      <c r="BD565" s="465">
        <v>0</v>
      </c>
      <c r="BE565" s="465">
        <v>0</v>
      </c>
      <c r="BF565" s="465">
        <v>0</v>
      </c>
      <c r="BG565" s="465">
        <v>0</v>
      </c>
      <c r="BH565" s="465">
        <v>0</v>
      </c>
      <c r="BI565" s="465">
        <v>0</v>
      </c>
      <c r="BJ565" s="465">
        <v>0</v>
      </c>
      <c r="BK565" s="465">
        <v>0</v>
      </c>
      <c r="BL565" s="465">
        <v>0</v>
      </c>
      <c r="BM565" s="465">
        <v>0</v>
      </c>
      <c r="BN565" s="465">
        <v>0</v>
      </c>
      <c r="BO565" s="465">
        <v>0</v>
      </c>
      <c r="BP565" s="465">
        <v>0</v>
      </c>
      <c r="BQ565" s="465">
        <v>0</v>
      </c>
      <c r="BR565" s="465">
        <v>0</v>
      </c>
      <c r="BS565" s="465">
        <v>0</v>
      </c>
      <c r="BT565" s="465">
        <v>0</v>
      </c>
      <c r="BU565" s="465">
        <v>0</v>
      </c>
      <c r="BV565" s="465">
        <v>0</v>
      </c>
    </row>
    <row r="566" spans="1:74">
      <c r="B566" s="22" t="s">
        <v>558</v>
      </c>
    </row>
    <row r="567" spans="1:74">
      <c r="B567" s="256" t="s">
        <v>524</v>
      </c>
    </row>
    <row r="568" spans="1:74">
      <c r="B568" s="256" t="s">
        <v>0</v>
      </c>
    </row>
    <row r="569" spans="1:74">
      <c r="B569" s="256" t="s">
        <v>315</v>
      </c>
    </row>
    <row r="570" spans="1:74">
      <c r="B570" s="256">
        <v>250</v>
      </c>
    </row>
    <row r="573" spans="1:74">
      <c r="B573" s="256">
        <v>51</v>
      </c>
    </row>
    <row r="574" spans="1:74">
      <c r="B574" s="256">
        <v>24</v>
      </c>
    </row>
    <row r="575" spans="1:74">
      <c r="B575" s="256">
        <v>0</v>
      </c>
      <c r="C575" s="256">
        <v>2.5</v>
      </c>
      <c r="D575" s="256">
        <v>5</v>
      </c>
      <c r="E575" s="256">
        <v>7.5</v>
      </c>
      <c r="F575" s="256">
        <v>10</v>
      </c>
      <c r="G575" s="256">
        <v>12.5</v>
      </c>
      <c r="H575" s="256">
        <v>15</v>
      </c>
      <c r="I575" s="256">
        <v>17.5</v>
      </c>
      <c r="J575" s="256">
        <v>20</v>
      </c>
      <c r="K575" s="256">
        <v>22.5</v>
      </c>
      <c r="L575" s="256">
        <v>25</v>
      </c>
      <c r="M575" s="256">
        <v>27.5</v>
      </c>
      <c r="N575" s="256">
        <v>30</v>
      </c>
      <c r="O575" s="256">
        <v>32.5</v>
      </c>
      <c r="P575" s="256">
        <v>35</v>
      </c>
      <c r="Q575" s="256">
        <v>37.5</v>
      </c>
      <c r="R575" s="256">
        <v>40</v>
      </c>
      <c r="S575" s="256">
        <v>42.5</v>
      </c>
      <c r="T575" s="256">
        <v>45</v>
      </c>
      <c r="U575" s="256">
        <v>47.5</v>
      </c>
      <c r="V575" s="256">
        <v>50</v>
      </c>
      <c r="W575" s="256">
        <v>52.5</v>
      </c>
      <c r="X575" s="256">
        <v>55</v>
      </c>
      <c r="Y575" s="256">
        <v>57.5</v>
      </c>
      <c r="Z575" s="256">
        <v>60</v>
      </c>
      <c r="AA575" s="256">
        <v>62.5</v>
      </c>
      <c r="AB575" s="256">
        <v>65</v>
      </c>
      <c r="AC575" s="256">
        <v>67.5</v>
      </c>
      <c r="AD575" s="256">
        <v>70</v>
      </c>
      <c r="AE575" s="256">
        <v>72.5</v>
      </c>
      <c r="AF575" s="256">
        <v>75</v>
      </c>
      <c r="AG575" s="256">
        <v>77.5</v>
      </c>
      <c r="AH575" s="256">
        <v>80</v>
      </c>
      <c r="AI575" s="256">
        <v>82.5</v>
      </c>
      <c r="AJ575" s="256">
        <v>85</v>
      </c>
      <c r="AK575" s="256">
        <v>87.5</v>
      </c>
      <c r="AL575" s="256">
        <v>90</v>
      </c>
      <c r="AM575" s="256">
        <v>92.5</v>
      </c>
      <c r="AN575" s="256">
        <v>95</v>
      </c>
      <c r="AO575" s="256">
        <v>97.5</v>
      </c>
      <c r="AP575" s="256">
        <v>100</v>
      </c>
      <c r="AQ575" s="256">
        <v>102.5</v>
      </c>
      <c r="AR575" s="256">
        <v>105</v>
      </c>
      <c r="AS575" s="256">
        <v>107.5</v>
      </c>
      <c r="AT575" s="256">
        <v>110</v>
      </c>
      <c r="AU575" s="256">
        <v>112.5</v>
      </c>
      <c r="AV575" s="256">
        <v>115</v>
      </c>
      <c r="AW575" s="256">
        <v>117.5</v>
      </c>
      <c r="AX575" s="256">
        <v>120</v>
      </c>
      <c r="AY575" s="256">
        <v>122.5</v>
      </c>
      <c r="AZ575" s="256">
        <v>180</v>
      </c>
    </row>
    <row r="576" spans="1:74">
      <c r="A576" s="256">
        <v>0</v>
      </c>
      <c r="B576" s="466">
        <v>4510.7576784211233</v>
      </c>
      <c r="C576" s="466">
        <v>4505.7104328236119</v>
      </c>
      <c r="D576" s="466">
        <v>4565.2682890729775</v>
      </c>
      <c r="E576" s="466">
        <v>4671.2629976422304</v>
      </c>
      <c r="F576" s="466">
        <v>4808.5549460884276</v>
      </c>
      <c r="G576" s="466">
        <v>4988.2517792931367</v>
      </c>
      <c r="H576" s="466">
        <v>5176.031782189576</v>
      </c>
      <c r="I576" s="466">
        <v>5373.9148456518342</v>
      </c>
      <c r="J576" s="466">
        <v>5658.6368587542893</v>
      </c>
      <c r="K576" s="466">
        <v>6085.7465091519471</v>
      </c>
      <c r="L576" s="466">
        <v>6724.9517796129239</v>
      </c>
      <c r="M576" s="466">
        <v>7303.6214462119151</v>
      </c>
      <c r="N576" s="466">
        <v>7680.337032696053</v>
      </c>
      <c r="O576" s="466">
        <v>7873.2468577415348</v>
      </c>
      <c r="P576" s="466">
        <v>7827.7964694164357</v>
      </c>
      <c r="Q576" s="466">
        <v>7717.7066245115384</v>
      </c>
      <c r="R576" s="466">
        <v>7427.8445958345928</v>
      </c>
      <c r="S576" s="466">
        <v>7078.4092736880539</v>
      </c>
      <c r="T576" s="466">
        <v>6715.8631132965165</v>
      </c>
      <c r="U576" s="466">
        <v>6283.6610311036575</v>
      </c>
      <c r="V576" s="466">
        <v>5640.4626777956291</v>
      </c>
      <c r="W576" s="466">
        <v>4744.9559762245781</v>
      </c>
      <c r="X576" s="466">
        <v>3885.9537020284097</v>
      </c>
      <c r="Y576" s="466">
        <v>2971.6455498804635</v>
      </c>
      <c r="Z576" s="466">
        <v>2297.6971303738765</v>
      </c>
      <c r="AA576" s="466">
        <v>1788.3295621263294</v>
      </c>
      <c r="AB576" s="466">
        <v>1374.889464378952</v>
      </c>
      <c r="AC576" s="466">
        <v>1164.1817634666452</v>
      </c>
      <c r="AD576" s="466">
        <v>1012.9793185616809</v>
      </c>
      <c r="AE576" s="466">
        <v>898.08040190768418</v>
      </c>
      <c r="AF576" s="466">
        <v>819.47371756879136</v>
      </c>
      <c r="AG576" s="466">
        <v>718.70705826340179</v>
      </c>
      <c r="AH576" s="466">
        <v>632.0589762438625</v>
      </c>
      <c r="AI576" s="466">
        <v>540.38621268984684</v>
      </c>
      <c r="AJ576" s="466">
        <v>466.85767033780468</v>
      </c>
      <c r="AK576" s="466">
        <v>402.40377970846191</v>
      </c>
      <c r="AL576" s="466">
        <v>352.05629353891283</v>
      </c>
      <c r="AM576" s="466">
        <v>315.81050907438771</v>
      </c>
      <c r="AN576" s="466">
        <v>279.56888908570443</v>
      </c>
      <c r="AO576" s="466">
        <v>247.35804637556123</v>
      </c>
      <c r="AP576" s="466">
        <v>224.20906517072982</v>
      </c>
      <c r="AQ576" s="466">
        <v>197.0372454153181</v>
      </c>
      <c r="AR576" s="466">
        <v>182.94959793098093</v>
      </c>
      <c r="AS576" s="466">
        <v>173.89382052669683</v>
      </c>
      <c r="AT576" s="466">
        <v>155.78370551195141</v>
      </c>
      <c r="AU576" s="466">
        <v>141.69950455700601</v>
      </c>
      <c r="AV576" s="466">
        <v>118.56428573008029</v>
      </c>
      <c r="AW576" s="466">
        <v>105.48980471856567</v>
      </c>
      <c r="AX576" s="466">
        <v>91.411415436090294</v>
      </c>
      <c r="AY576" s="466">
        <v>0</v>
      </c>
      <c r="AZ576" s="466">
        <v>0</v>
      </c>
    </row>
    <row r="577" spans="1:52">
      <c r="A577" s="256">
        <v>4.9000000000000004</v>
      </c>
      <c r="B577" s="466">
        <v>4510.7576784211233</v>
      </c>
      <c r="C577" s="466">
        <v>4532.9656259914182</v>
      </c>
      <c r="D577" s="466">
        <v>4593.5333066348594</v>
      </c>
      <c r="E577" s="466">
        <v>4701.5476438233272</v>
      </c>
      <c r="F577" s="466">
        <v>4829.7547900049231</v>
      </c>
      <c r="G577" s="466">
        <v>5008.44284323579</v>
      </c>
      <c r="H577" s="466">
        <v>5208.338712409055</v>
      </c>
      <c r="I577" s="466">
        <v>5420.3578539306636</v>
      </c>
      <c r="J577" s="466">
        <v>5709.1210001356358</v>
      </c>
      <c r="K577" s="466">
        <v>6150.3709621715225</v>
      </c>
      <c r="L577" s="466">
        <v>6734.0404582002575</v>
      </c>
      <c r="M577" s="466">
        <v>7246.0553343322454</v>
      </c>
      <c r="N577" s="466">
        <v>7566.2094075770847</v>
      </c>
      <c r="O577" s="466">
        <v>7651.0474795585133</v>
      </c>
      <c r="P577" s="466">
        <v>7577.3191012509369</v>
      </c>
      <c r="Q577" s="466">
        <v>7508.6412564501452</v>
      </c>
      <c r="R577" s="466">
        <v>7354.1184089013796</v>
      </c>
      <c r="S577" s="466">
        <v>7137.9938697729103</v>
      </c>
      <c r="T577" s="466">
        <v>6851.1845176999932</v>
      </c>
      <c r="U577" s="466">
        <v>6501.7781192960301</v>
      </c>
      <c r="V577" s="466">
        <v>5865.6246553525571</v>
      </c>
      <c r="W577" s="466">
        <v>4981.1849261852039</v>
      </c>
      <c r="X577" s="466">
        <v>4069.6504525537175</v>
      </c>
      <c r="Y577" s="466">
        <v>3104.8403030149302</v>
      </c>
      <c r="Z577" s="466">
        <v>2364.2768824957539</v>
      </c>
      <c r="AA577" s="466">
        <v>1828.6706981792865</v>
      </c>
      <c r="AB577" s="466">
        <v>1430.3444419494335</v>
      </c>
      <c r="AC577" s="466">
        <v>1209.546447931808</v>
      </c>
      <c r="AD577" s="466">
        <v>1058.3378265913834</v>
      </c>
      <c r="AE577" s="466">
        <v>946.45720448724194</v>
      </c>
      <c r="AF577" s="466">
        <v>856.76060658544282</v>
      </c>
      <c r="AG577" s="466">
        <v>752.96623108109668</v>
      </c>
      <c r="AH577" s="466">
        <v>655.23120091604528</v>
      </c>
      <c r="AI577" s="466">
        <v>563.55488026541718</v>
      </c>
      <c r="AJ577" s="466">
        <v>488.0086054558073</v>
      </c>
      <c r="AK577" s="466">
        <v>423.55165000090165</v>
      </c>
      <c r="AL577" s="466">
        <v>368.16675228114894</v>
      </c>
      <c r="AM577" s="466">
        <v>322.85798908042426</v>
      </c>
      <c r="AN577" s="466">
        <v>283.5955144338393</v>
      </c>
      <c r="AO577" s="466">
        <v>254.40382792207021</v>
      </c>
      <c r="AP577" s="466">
        <v>224.20906517072982</v>
      </c>
      <c r="AQ577" s="466">
        <v>197.0372454153181</v>
      </c>
      <c r="AR577" s="466">
        <v>182.94959793098093</v>
      </c>
      <c r="AS577" s="466">
        <v>173.89382052669683</v>
      </c>
      <c r="AT577" s="466">
        <v>159.80800188016397</v>
      </c>
      <c r="AU577" s="466">
        <v>146.72942263482432</v>
      </c>
      <c r="AV577" s="466">
        <v>127.61670426943685</v>
      </c>
      <c r="AW577" s="466">
        <v>114.54120724389411</v>
      </c>
      <c r="AX577" s="466">
        <v>98.450358463414005</v>
      </c>
      <c r="AY577" s="466">
        <v>0</v>
      </c>
      <c r="AZ577" s="466">
        <v>0</v>
      </c>
    </row>
    <row r="578" spans="1:52">
      <c r="A578" s="256">
        <v>14.9</v>
      </c>
      <c r="B578" s="466">
        <v>4510.7576784211233</v>
      </c>
      <c r="C578" s="466">
        <v>4568.2966754687504</v>
      </c>
      <c r="D578" s="466">
        <v>4622.8079722643915</v>
      </c>
      <c r="E578" s="466">
        <v>4716.6900400735003</v>
      </c>
      <c r="F578" s="466">
        <v>4840.85950727825</v>
      </c>
      <c r="G578" s="466">
        <v>5011.4715098488223</v>
      </c>
      <c r="H578" s="466">
        <v>5222.4730574064979</v>
      </c>
      <c r="I578" s="466">
        <v>5451.6566274263296</v>
      </c>
      <c r="J578" s="466">
        <v>5739.4116992864419</v>
      </c>
      <c r="K578" s="466">
        <v>6114.0196234186296</v>
      </c>
      <c r="L578" s="466">
        <v>6559.3380246168681</v>
      </c>
      <c r="M578" s="466">
        <v>6892.5893639503784</v>
      </c>
      <c r="N578" s="466">
        <v>7055.1815158065838</v>
      </c>
      <c r="O578" s="466">
        <v>7034.9835275649557</v>
      </c>
      <c r="P578" s="466">
        <v>6968.3305783022861</v>
      </c>
      <c r="Q578" s="466">
        <v>7020.8449702554753</v>
      </c>
      <c r="R578" s="466">
        <v>6988.5283747350104</v>
      </c>
      <c r="S578" s="466">
        <v>6853.204260510186</v>
      </c>
      <c r="T578" s="466">
        <v>6667.3904342044798</v>
      </c>
      <c r="U578" s="466">
        <v>6485.6210441998528</v>
      </c>
      <c r="V578" s="466">
        <v>6042.3273393766476</v>
      </c>
      <c r="W578" s="466">
        <v>5204.30033515777</v>
      </c>
      <c r="X578" s="466">
        <v>4305.8441144458866</v>
      </c>
      <c r="Y578" s="466">
        <v>3387.3932413076805</v>
      </c>
      <c r="Z578" s="466">
        <v>2586.2226367430271</v>
      </c>
      <c r="AA578" s="466">
        <v>1990.0439462403338</v>
      </c>
      <c r="AB578" s="466">
        <v>1606.806012253599</v>
      </c>
      <c r="AC578" s="466">
        <v>1381.9472483621071</v>
      </c>
      <c r="AD578" s="466">
        <v>1232.7335027485854</v>
      </c>
      <c r="AE578" s="466">
        <v>1072.4497625090453</v>
      </c>
      <c r="AF578" s="466">
        <v>936.37849593019109</v>
      </c>
      <c r="AG578" s="466">
        <v>840.63634328996886</v>
      </c>
      <c r="AH578" s="466">
        <v>723.74507141792458</v>
      </c>
      <c r="AI578" s="466">
        <v>622.99181331659202</v>
      </c>
      <c r="AJ578" s="466">
        <v>544.41547606823053</v>
      </c>
      <c r="AK578" s="466">
        <v>471.89352202889989</v>
      </c>
      <c r="AL578" s="466">
        <v>400.38975383450293</v>
      </c>
      <c r="AM578" s="466">
        <v>338.96708669873658</v>
      </c>
      <c r="AN578" s="466">
        <v>294.66902626557766</v>
      </c>
      <c r="AO578" s="466">
        <v>265.47616224135629</v>
      </c>
      <c r="AP578" s="466">
        <v>235.28003346324601</v>
      </c>
      <c r="AQ578" s="466">
        <v>206.09412648536997</v>
      </c>
      <c r="AR578" s="466">
        <v>184.96205452537305</v>
      </c>
      <c r="AS578" s="466">
        <v>173.89382052669683</v>
      </c>
      <c r="AT578" s="466">
        <v>164.83851443258101</v>
      </c>
      <c r="AU578" s="466">
        <v>150.7534814279953</v>
      </c>
      <c r="AV578" s="466">
        <v>134.65792041235557</v>
      </c>
      <c r="AW578" s="466">
        <v>116.55272914527278</v>
      </c>
      <c r="AX578" s="466">
        <v>107.50116269711758</v>
      </c>
      <c r="AY578" s="466">
        <v>0</v>
      </c>
      <c r="AZ578" s="466">
        <v>0</v>
      </c>
    </row>
    <row r="579" spans="1:52">
      <c r="A579" s="256">
        <v>24.9</v>
      </c>
      <c r="B579" s="466">
        <v>4510.7576784211233</v>
      </c>
      <c r="C579" s="466">
        <v>4565.2682890729775</v>
      </c>
      <c r="D579" s="466">
        <v>4611.7037668846942</v>
      </c>
      <c r="E579" s="466">
        <v>4685.3958081947003</v>
      </c>
      <c r="F579" s="466">
        <v>4811.5834895122953</v>
      </c>
      <c r="G579" s="466">
        <v>4995.3186424026953</v>
      </c>
      <c r="H579" s="466">
        <v>5206.3195233922515</v>
      </c>
      <c r="I579" s="466">
        <v>5447.6180658986523</v>
      </c>
      <c r="J579" s="466">
        <v>5759.6055874977428</v>
      </c>
      <c r="K579" s="466">
        <v>6146.3319139096393</v>
      </c>
      <c r="L579" s="466">
        <v>6614.8787625474843</v>
      </c>
      <c r="M579" s="466">
        <v>7083.4587963556232</v>
      </c>
      <c r="N579" s="466">
        <v>7448.0436790479316</v>
      </c>
      <c r="O579" s="466">
        <v>7680.337032696053</v>
      </c>
      <c r="P579" s="466">
        <v>7834.8665125459747</v>
      </c>
      <c r="Q579" s="466">
        <v>7937.8878611468117</v>
      </c>
      <c r="R579" s="466">
        <v>7933.8477829830308</v>
      </c>
      <c r="S579" s="466">
        <v>7618.7281026594037</v>
      </c>
      <c r="T579" s="466">
        <v>7207.678180008752</v>
      </c>
      <c r="U579" s="466">
        <v>6957.221815182701</v>
      </c>
      <c r="V579" s="466">
        <v>6732.0207507879168</v>
      </c>
      <c r="W579" s="466">
        <v>6207.9276869976147</v>
      </c>
      <c r="X579" s="466">
        <v>5491.032758614404</v>
      </c>
      <c r="Y579" s="466">
        <v>4673.2819679660579</v>
      </c>
      <c r="Z579" s="466">
        <v>3525.651066121522</v>
      </c>
      <c r="AA579" s="466">
        <v>2668.9528326995928</v>
      </c>
      <c r="AB579" s="466">
        <v>2262.3904646246178</v>
      </c>
      <c r="AC579" s="466">
        <v>2155.4650997291069</v>
      </c>
      <c r="AD579" s="466">
        <v>2033.4152816143667</v>
      </c>
      <c r="AE579" s="466">
        <v>1801.4403326077718</v>
      </c>
      <c r="AF579" s="466">
        <v>1395.054656870223</v>
      </c>
      <c r="AG579" s="466">
        <v>973.67024998967611</v>
      </c>
      <c r="AH579" s="466">
        <v>746.92037948002371</v>
      </c>
      <c r="AI579" s="466">
        <v>636.08886825596176</v>
      </c>
      <c r="AJ579" s="466">
        <v>551.46675853493446</v>
      </c>
      <c r="AK579" s="466">
        <v>466.85767033780468</v>
      </c>
      <c r="AL579" s="466">
        <v>396.36173249989935</v>
      </c>
      <c r="AM579" s="466">
        <v>346.01505962239901</v>
      </c>
      <c r="AN579" s="466">
        <v>310.77669077501207</v>
      </c>
      <c r="AO579" s="466">
        <v>283.5955144338393</v>
      </c>
      <c r="AP579" s="466">
        <v>254.40382792207021</v>
      </c>
      <c r="AQ579" s="466">
        <v>224.20906517072982</v>
      </c>
      <c r="AR579" s="466">
        <v>199.04985036997184</v>
      </c>
      <c r="AS579" s="466">
        <v>180.93716345181977</v>
      </c>
      <c r="AT579" s="466">
        <v>168.86303514077807</v>
      </c>
      <c r="AU579" s="466">
        <v>152.76555124800095</v>
      </c>
      <c r="AV579" s="466">
        <v>137.67569823504508</v>
      </c>
      <c r="AW579" s="466">
        <v>118.56428573008029</v>
      </c>
      <c r="AX579" s="466">
        <v>105.48980471856567</v>
      </c>
      <c r="AY579" s="466">
        <v>0</v>
      </c>
      <c r="AZ579" s="466">
        <v>0</v>
      </c>
    </row>
    <row r="580" spans="1:52">
      <c r="A580" s="256">
        <v>34.9</v>
      </c>
      <c r="B580" s="466">
        <v>4510.7576784211233</v>
      </c>
      <c r="C580" s="466">
        <v>4563.2493659239799</v>
      </c>
      <c r="D580" s="466">
        <v>4606.6564096290031</v>
      </c>
      <c r="E580" s="466">
        <v>4660.1586764537933</v>
      </c>
      <c r="F580" s="466">
        <v>4802.4978649585346</v>
      </c>
      <c r="G580" s="466">
        <v>5006.4237331768309</v>
      </c>
      <c r="H580" s="466">
        <v>5247.7130541725755</v>
      </c>
      <c r="I580" s="466">
        <v>5537.4767629527105</v>
      </c>
      <c r="J580" s="466">
        <v>5808.0712073218365</v>
      </c>
      <c r="K580" s="466">
        <v>6081.7075035257594</v>
      </c>
      <c r="L580" s="466">
        <v>6375.5520453599293</v>
      </c>
      <c r="M580" s="466">
        <v>6676.4790347948719</v>
      </c>
      <c r="N580" s="466">
        <v>6984.4888107777733</v>
      </c>
      <c r="O580" s="466">
        <v>7350.0786391074062</v>
      </c>
      <c r="P580" s="466">
        <v>7750.0264172940033</v>
      </c>
      <c r="Q580" s="466">
        <v>8137.8742769133878</v>
      </c>
      <c r="R580" s="466">
        <v>8383.3188496387502</v>
      </c>
      <c r="S580" s="466">
        <v>8231.8089925145396</v>
      </c>
      <c r="T580" s="466">
        <v>7717.7066245115384</v>
      </c>
      <c r="U580" s="466">
        <v>7213.7377171479702</v>
      </c>
      <c r="V580" s="466">
        <v>6915.8165817109029</v>
      </c>
      <c r="W580" s="466">
        <v>6605.7902461749436</v>
      </c>
      <c r="X580" s="466">
        <v>5838.3624250948014</v>
      </c>
      <c r="Y580" s="466">
        <v>4685.3958081947003</v>
      </c>
      <c r="Z580" s="466">
        <v>3716.3951634833093</v>
      </c>
      <c r="AA580" s="466">
        <v>3254.1866536225034</v>
      </c>
      <c r="AB580" s="466">
        <v>3250.1501742901582</v>
      </c>
      <c r="AC580" s="466">
        <v>3259.2322598210385</v>
      </c>
      <c r="AD580" s="466">
        <v>2978.7087605553952</v>
      </c>
      <c r="AE580" s="466">
        <v>2276.5130653482238</v>
      </c>
      <c r="AF580" s="466">
        <v>1502.9432835487548</v>
      </c>
      <c r="AG580" s="466">
        <v>1085.5538691678053</v>
      </c>
      <c r="AH580" s="466">
        <v>829.55109114932395</v>
      </c>
      <c r="AI580" s="466">
        <v>666.3138604664249</v>
      </c>
      <c r="AJ580" s="466">
        <v>563.55488026541718</v>
      </c>
      <c r="AK580" s="466">
        <v>482.97258393675241</v>
      </c>
      <c r="AL580" s="466">
        <v>405.42483738535867</v>
      </c>
      <c r="AM580" s="466">
        <v>346.01505962239901</v>
      </c>
      <c r="AN580" s="466">
        <v>304.73621645504568</v>
      </c>
      <c r="AO580" s="466">
        <v>267.48936407825727</v>
      </c>
      <c r="AP580" s="466">
        <v>238.29947983255269</v>
      </c>
      <c r="AQ580" s="466">
        <v>210.11953566284186</v>
      </c>
      <c r="AR580" s="466">
        <v>187.9807803590999</v>
      </c>
      <c r="AS580" s="466">
        <v>168.86303514077807</v>
      </c>
      <c r="AT580" s="466">
        <v>155.78370551195141</v>
      </c>
      <c r="AU580" s="466">
        <v>139.68758692140284</v>
      </c>
      <c r="AV580" s="466">
        <v>125.60499860335548</v>
      </c>
      <c r="AW580" s="466">
        <v>107.50116269711758</v>
      </c>
      <c r="AX580" s="466">
        <v>93.422488515161888</v>
      </c>
      <c r="AY580" s="466">
        <v>0</v>
      </c>
      <c r="AZ580" s="466">
        <v>0</v>
      </c>
    </row>
    <row r="581" spans="1:52">
      <c r="A581" s="256">
        <v>44.9</v>
      </c>
      <c r="B581" s="466">
        <v>4510.7576784211233</v>
      </c>
      <c r="C581" s="466">
        <v>4561.2304436673267</v>
      </c>
      <c r="D581" s="466">
        <v>4588.4859692963882</v>
      </c>
      <c r="E581" s="466">
        <v>4650.0638619459478</v>
      </c>
      <c r="F581" s="466">
        <v>4786.3456859491471</v>
      </c>
      <c r="G581" s="466">
        <v>5011.4715098488223</v>
      </c>
      <c r="H581" s="466">
        <v>5307.2799263388624</v>
      </c>
      <c r="I581" s="466">
        <v>5546.5636789866312</v>
      </c>
      <c r="J581" s="466">
        <v>5778.7898468177427</v>
      </c>
      <c r="K581" s="466">
        <v>5980.7332384356414</v>
      </c>
      <c r="L581" s="466">
        <v>6191.7713593290855</v>
      </c>
      <c r="M581" s="466">
        <v>6536.1120369321161</v>
      </c>
      <c r="N581" s="466">
        <v>7065.280531600125</v>
      </c>
      <c r="O581" s="466">
        <v>7550.0498822399131</v>
      </c>
      <c r="P581" s="466">
        <v>7977.2787307370609</v>
      </c>
      <c r="Q581" s="466">
        <v>7999.4993070598684</v>
      </c>
      <c r="R581" s="466">
        <v>7825.7764582651653</v>
      </c>
      <c r="S581" s="466">
        <v>7673.2671303266607</v>
      </c>
      <c r="T581" s="466">
        <v>7448.0436790479316</v>
      </c>
      <c r="U581" s="466">
        <v>7209.6980251565574</v>
      </c>
      <c r="V581" s="466">
        <v>7069.3201419565748</v>
      </c>
      <c r="W581" s="466">
        <v>7524.8006930997271</v>
      </c>
      <c r="X581" s="466">
        <v>7754.0664008708081</v>
      </c>
      <c r="Y581" s="466">
        <v>6881.4807222120744</v>
      </c>
      <c r="Z581" s="466">
        <v>5645.5110555351785</v>
      </c>
      <c r="AA581" s="466">
        <v>4761.1080153287685</v>
      </c>
      <c r="AB581" s="466">
        <v>4324.0134030988775</v>
      </c>
      <c r="AC581" s="466">
        <v>3900.0839184197189</v>
      </c>
      <c r="AD581" s="466">
        <v>3302.6247939961249</v>
      </c>
      <c r="AE581" s="466">
        <v>2579.1604242428725</v>
      </c>
      <c r="AF581" s="466">
        <v>1939.6133498034187</v>
      </c>
      <c r="AG581" s="466">
        <v>1450.5104253628438</v>
      </c>
      <c r="AH581" s="466">
        <v>1092.6099921774353</v>
      </c>
      <c r="AI581" s="466">
        <v>863.81506744737169</v>
      </c>
      <c r="AJ581" s="466">
        <v>671.35149405270056</v>
      </c>
      <c r="AK581" s="466">
        <v>515.20400563086378</v>
      </c>
      <c r="AL581" s="466">
        <v>409.45294924287418</v>
      </c>
      <c r="AM581" s="466">
        <v>335.94657151454635</v>
      </c>
      <c r="AN581" s="466">
        <v>294.66902626557766</v>
      </c>
      <c r="AO581" s="466">
        <v>260.44322462984479</v>
      </c>
      <c r="AP581" s="466">
        <v>233.2670906927834</v>
      </c>
      <c r="AQ581" s="466">
        <v>201.06247565441669</v>
      </c>
      <c r="AR581" s="466">
        <v>171.8814886853159</v>
      </c>
      <c r="AS581" s="466">
        <v>152.76555124800095</v>
      </c>
      <c r="AT581" s="466">
        <v>139.68758692140284</v>
      </c>
      <c r="AU581" s="466">
        <v>127.61670426943685</v>
      </c>
      <c r="AV581" s="466">
        <v>114.54120724389411</v>
      </c>
      <c r="AW581" s="466">
        <v>98.450358463414005</v>
      </c>
      <c r="AX581" s="466">
        <v>86.383928307687412</v>
      </c>
      <c r="AY581" s="466">
        <v>0</v>
      </c>
      <c r="AZ581" s="466">
        <v>0</v>
      </c>
    </row>
    <row r="582" spans="1:52">
      <c r="A582" s="256">
        <v>54.9</v>
      </c>
      <c r="B582" s="466">
        <v>4510.7576784211233</v>
      </c>
      <c r="C582" s="466">
        <v>4565.2682890729775</v>
      </c>
      <c r="D582" s="466">
        <v>4581.4197063420515</v>
      </c>
      <c r="E582" s="466">
        <v>4657.1302298055043</v>
      </c>
      <c r="F582" s="466">
        <v>4804.5168911543342</v>
      </c>
      <c r="G582" s="466">
        <v>5054.8825983686056</v>
      </c>
      <c r="H582" s="466">
        <v>5298.1934109561716</v>
      </c>
      <c r="I582" s="466">
        <v>5496.0810010048535</v>
      </c>
      <c r="J582" s="466">
        <v>5716.1888156082759</v>
      </c>
      <c r="K582" s="466">
        <v>5934.2856466617368</v>
      </c>
      <c r="L582" s="466">
        <v>6306.8861065056717</v>
      </c>
      <c r="M582" s="466">
        <v>6865.3227298529255</v>
      </c>
      <c r="N582" s="466">
        <v>7434.9142687249805</v>
      </c>
      <c r="O582" s="466">
        <v>7853.0466527028266</v>
      </c>
      <c r="P582" s="466">
        <v>8069.1915138045424</v>
      </c>
      <c r="Q582" s="466">
        <v>8135.8541873557724</v>
      </c>
      <c r="R582" s="466">
        <v>7974.2486569345565</v>
      </c>
      <c r="S582" s="466">
        <v>7448.0436790479316</v>
      </c>
      <c r="T582" s="466">
        <v>7011.7559127158011</v>
      </c>
      <c r="U582" s="466">
        <v>6943.0834150257815</v>
      </c>
      <c r="V582" s="466">
        <v>6979.439359113584</v>
      </c>
      <c r="W582" s="466">
        <v>6703.7449106581089</v>
      </c>
      <c r="X582" s="466">
        <v>6481.5817817047846</v>
      </c>
      <c r="Y582" s="466">
        <v>6525.0039849935774</v>
      </c>
      <c r="Z582" s="466">
        <v>6532.0727431343639</v>
      </c>
      <c r="AA582" s="466">
        <v>6272.5534166413663</v>
      </c>
      <c r="AB582" s="466">
        <v>6177.6346071627413</v>
      </c>
      <c r="AC582" s="466">
        <v>6125.126954078055</v>
      </c>
      <c r="AD582" s="466">
        <v>5686.9079227498141</v>
      </c>
      <c r="AE582" s="466">
        <v>4815.6215503728808</v>
      </c>
      <c r="AF582" s="466">
        <v>3550.8811869556557</v>
      </c>
      <c r="AG582" s="466">
        <v>2458.0969736707507</v>
      </c>
      <c r="AH582" s="466">
        <v>1806.4829620594148</v>
      </c>
      <c r="AI582" s="466">
        <v>1290.1989344248907</v>
      </c>
      <c r="AJ582" s="466">
        <v>849.7062037512211</v>
      </c>
      <c r="AK582" s="466">
        <v>585.71710566715115</v>
      </c>
      <c r="AL582" s="466">
        <v>446.71481220853684</v>
      </c>
      <c r="AM582" s="466">
        <v>361.11833806008326</v>
      </c>
      <c r="AN582" s="466">
        <v>304.73621645504568</v>
      </c>
      <c r="AO582" s="466">
        <v>260.44322462984479</v>
      </c>
      <c r="AP582" s="466">
        <v>229.24125736189183</v>
      </c>
      <c r="AQ582" s="466">
        <v>199.04985036997184</v>
      </c>
      <c r="AR582" s="466">
        <v>171.8814886853159</v>
      </c>
      <c r="AS582" s="466">
        <v>148.74143843620294</v>
      </c>
      <c r="AT582" s="466">
        <v>130.63432201828778</v>
      </c>
      <c r="AU582" s="466">
        <v>109.51255827368547</v>
      </c>
      <c r="AV582" s="466">
        <v>93.422488515161888</v>
      </c>
      <c r="AW582" s="466">
        <v>80.351331340225968</v>
      </c>
      <c r="AX582" s="466">
        <v>66.277097278608665</v>
      </c>
      <c r="AY582" s="466">
        <v>0</v>
      </c>
      <c r="AZ582" s="466">
        <v>0</v>
      </c>
    </row>
    <row r="583" spans="1:52">
      <c r="A583" s="256">
        <v>59.9</v>
      </c>
      <c r="B583" s="466">
        <v>4510.7576784211233</v>
      </c>
      <c r="C583" s="466">
        <v>4561.2304436673267</v>
      </c>
      <c r="D583" s="466">
        <v>4574.3534542756279</v>
      </c>
      <c r="E583" s="466">
        <v>4650.0638619459478</v>
      </c>
      <c r="F583" s="466">
        <v>4802.4978649585346</v>
      </c>
      <c r="G583" s="466">
        <v>5045.7965256597345</v>
      </c>
      <c r="H583" s="466">
        <v>5252.7610680976495</v>
      </c>
      <c r="I583" s="466">
        <v>5417.328949931567</v>
      </c>
      <c r="J583" s="466">
        <v>5613.2015161051595</v>
      </c>
      <c r="K583" s="466">
        <v>5874.712093597178</v>
      </c>
      <c r="L583" s="466">
        <v>6304.8665313352549</v>
      </c>
      <c r="M583" s="466">
        <v>6943.0834150257815</v>
      </c>
      <c r="N583" s="466">
        <v>7554.089760337838</v>
      </c>
      <c r="O583" s="466">
        <v>8119.6934889440972</v>
      </c>
      <c r="P583" s="466">
        <v>8379.2785510600334</v>
      </c>
      <c r="Q583" s="466">
        <v>8305.5434448094456</v>
      </c>
      <c r="R583" s="466">
        <v>7838.9065400533646</v>
      </c>
      <c r="S583" s="466">
        <v>7007.7163353641718</v>
      </c>
      <c r="T583" s="466">
        <v>6304.8665313352549</v>
      </c>
      <c r="U583" s="466">
        <v>6283.6610311036575</v>
      </c>
      <c r="V583" s="466">
        <v>6219.0351866427764</v>
      </c>
      <c r="W583" s="466">
        <v>6033.23964553936</v>
      </c>
      <c r="X583" s="466">
        <v>6256.3969216014984</v>
      </c>
      <c r="Y583" s="466">
        <v>6665.3707468645744</v>
      </c>
      <c r="Z583" s="466">
        <v>6766.3558589761014</v>
      </c>
      <c r="AA583" s="466">
        <v>7037.0033237849284</v>
      </c>
      <c r="AB583" s="466">
        <v>7397.5460739497503</v>
      </c>
      <c r="AC583" s="466">
        <v>7402.5958190017973</v>
      </c>
      <c r="AD583" s="466">
        <v>6957.221815182701</v>
      </c>
      <c r="AE583" s="466">
        <v>6054.4442857295307</v>
      </c>
      <c r="AF583" s="466">
        <v>4545.079097785766</v>
      </c>
      <c r="AG583" s="466">
        <v>3500.4211256580302</v>
      </c>
      <c r="AH583" s="466">
        <v>2623.5517930521637</v>
      </c>
      <c r="AI583" s="466">
        <v>1657.2272589425841</v>
      </c>
      <c r="AJ583" s="466">
        <v>966.61494214244817</v>
      </c>
      <c r="AK583" s="466">
        <v>613.92478222574721</v>
      </c>
      <c r="AL583" s="466">
        <v>452.75757619336599</v>
      </c>
      <c r="AM583" s="466">
        <v>361.11833806008326</v>
      </c>
      <c r="AN583" s="466">
        <v>304.73621645504568</v>
      </c>
      <c r="AO583" s="466">
        <v>263.46297565607262</v>
      </c>
      <c r="AP583" s="466">
        <v>226.22192864759808</v>
      </c>
      <c r="AQ583" s="466">
        <v>199.04985036997184</v>
      </c>
      <c r="AR583" s="466">
        <v>171.8814886853159</v>
      </c>
      <c r="AS583" s="466">
        <v>148.74143843620294</v>
      </c>
      <c r="AT583" s="466">
        <v>125.60499860335548</v>
      </c>
      <c r="AU583" s="466">
        <v>107.50116269711758</v>
      </c>
      <c r="AV583" s="466">
        <v>91.411415436090294</v>
      </c>
      <c r="AW583" s="466">
        <v>75.324511642000047</v>
      </c>
      <c r="AX583" s="466">
        <v>61.251279440887508</v>
      </c>
      <c r="AY583" s="466">
        <v>0</v>
      </c>
      <c r="AZ583" s="466">
        <v>0</v>
      </c>
    </row>
    <row r="584" spans="1:52">
      <c r="A584" s="256">
        <v>64.900000000000006</v>
      </c>
      <c r="B584" s="466">
        <v>4510.7576784211233</v>
      </c>
      <c r="C584" s="466">
        <v>4563.2493659239799</v>
      </c>
      <c r="D584" s="466">
        <v>4568.2966754687504</v>
      </c>
      <c r="E584" s="466">
        <v>4655.1112664662178</v>
      </c>
      <c r="F584" s="466">
        <v>4811.5834895122953</v>
      </c>
      <c r="G584" s="466">
        <v>5033.6817874787266</v>
      </c>
      <c r="H584" s="466">
        <v>5199.2523679962515</v>
      </c>
      <c r="I584" s="466">
        <v>5316.3664572629268</v>
      </c>
      <c r="J584" s="466">
        <v>5507.1871505634608</v>
      </c>
      <c r="K584" s="466">
        <v>5789.8965523599109</v>
      </c>
      <c r="L584" s="466">
        <v>6294.7686651812783</v>
      </c>
      <c r="M584" s="466">
        <v>6973.3800219341192</v>
      </c>
      <c r="N584" s="466">
        <v>7730.8365240540679</v>
      </c>
      <c r="O584" s="466">
        <v>8291.4025400842347</v>
      </c>
      <c r="P584" s="466">
        <v>8424.7320220610236</v>
      </c>
      <c r="Q584" s="466">
        <v>8183.3264241643656</v>
      </c>
      <c r="R584" s="466">
        <v>7487.4320485832714</v>
      </c>
      <c r="S584" s="466">
        <v>6527.0236293963999</v>
      </c>
      <c r="T584" s="466">
        <v>6049.3955551356039</v>
      </c>
      <c r="U584" s="466">
        <v>5987.8013818882409</v>
      </c>
      <c r="V584" s="466">
        <v>5962.5580507568438</v>
      </c>
      <c r="W584" s="466">
        <v>6139.2635858328067</v>
      </c>
      <c r="X584" s="466">
        <v>6490.6701258526227</v>
      </c>
      <c r="Y584" s="466">
        <v>6685.5676477450997</v>
      </c>
      <c r="Z584" s="466">
        <v>6883.5004739237575</v>
      </c>
      <c r="AA584" s="466">
        <v>7397.5460739497503</v>
      </c>
      <c r="AB584" s="466">
        <v>7937.8878611468117</v>
      </c>
      <c r="AC584" s="466">
        <v>8096.4625412884388</v>
      </c>
      <c r="AD584" s="466">
        <v>8193.426935630172</v>
      </c>
      <c r="AE584" s="466">
        <v>7370.2775102342484</v>
      </c>
      <c r="AF584" s="466">
        <v>6294.7686651812783</v>
      </c>
      <c r="AG584" s="466">
        <v>5112.4281032123354</v>
      </c>
      <c r="AH584" s="466">
        <v>3495.375159323662</v>
      </c>
      <c r="AI584" s="466">
        <v>1884.1412081189699</v>
      </c>
      <c r="AJ584" s="466">
        <v>1035.15434114499</v>
      </c>
      <c r="AK584" s="466">
        <v>657.24621608837697</v>
      </c>
      <c r="AL584" s="466">
        <v>477.93661487693021</v>
      </c>
      <c r="AM584" s="466">
        <v>382.26398264116619</v>
      </c>
      <c r="AN584" s="466">
        <v>317.82405891022592</v>
      </c>
      <c r="AO584" s="466">
        <v>267.48936407825727</v>
      </c>
      <c r="AP584" s="466">
        <v>231.25416527541577</v>
      </c>
      <c r="AQ584" s="466">
        <v>203.07512106555058</v>
      </c>
      <c r="AR584" s="466">
        <v>175.90617563268231</v>
      </c>
      <c r="AS584" s="466">
        <v>150.7534814279953</v>
      </c>
      <c r="AT584" s="466">
        <v>130.63432201828778</v>
      </c>
      <c r="AU584" s="466">
        <v>109.51255827368547</v>
      </c>
      <c r="AV584" s="466">
        <v>89.400386559498514</v>
      </c>
      <c r="AW584" s="466">
        <v>75.324511642000047</v>
      </c>
      <c r="AX584" s="466">
        <v>57.230920419256371</v>
      </c>
      <c r="AY584" s="466">
        <v>0</v>
      </c>
      <c r="AZ584" s="466">
        <v>0</v>
      </c>
    </row>
    <row r="585" spans="1:52">
      <c r="A585" s="256">
        <v>69.900000000000006</v>
      </c>
      <c r="B585" s="466">
        <v>4510.7576784211233</v>
      </c>
      <c r="C585" s="466">
        <v>4561.2304436673267</v>
      </c>
      <c r="D585" s="466">
        <v>4563.2493659239799</v>
      </c>
      <c r="E585" s="466">
        <v>4648.0449016700122</v>
      </c>
      <c r="F585" s="466">
        <v>4806.5359181977456</v>
      </c>
      <c r="G585" s="466">
        <v>5008.44284323579</v>
      </c>
      <c r="H585" s="466">
        <v>5103.3419276609829</v>
      </c>
      <c r="I585" s="466">
        <v>5197.233182502302</v>
      </c>
      <c r="J585" s="466">
        <v>5362.8089681666543</v>
      </c>
      <c r="K585" s="466">
        <v>5676.8110980260308</v>
      </c>
      <c r="L585" s="466">
        <v>6222.0645081689363</v>
      </c>
      <c r="M585" s="466">
        <v>6899.6585089162381</v>
      </c>
      <c r="N585" s="466">
        <v>7620.7480597089752</v>
      </c>
      <c r="O585" s="466">
        <v>8112.6231934894067</v>
      </c>
      <c r="P585" s="466">
        <v>8188.3766783414239</v>
      </c>
      <c r="Q585" s="466">
        <v>7845.9765931958345</v>
      </c>
      <c r="R585" s="466">
        <v>7034.9835275649557</v>
      </c>
      <c r="S585" s="466">
        <v>6265.4849449396188</v>
      </c>
      <c r="T585" s="466">
        <v>6033.23964553936</v>
      </c>
      <c r="U585" s="466">
        <v>5982.7527071424392</v>
      </c>
      <c r="V585" s="466">
        <v>6159.4588304466606</v>
      </c>
      <c r="W585" s="466">
        <v>6426.0421780824454</v>
      </c>
      <c r="X585" s="466">
        <v>6620.9377803939742</v>
      </c>
      <c r="Y585" s="466">
        <v>6818.8687137530478</v>
      </c>
      <c r="Z585" s="466">
        <v>7207.678180008752</v>
      </c>
      <c r="AA585" s="466">
        <v>7631.8578330387318</v>
      </c>
      <c r="AB585" s="466">
        <v>8040.9105455224244</v>
      </c>
      <c r="AC585" s="466">
        <v>8521.7002440181568</v>
      </c>
      <c r="AD585" s="466">
        <v>9156.0606710281063</v>
      </c>
      <c r="AE585" s="466">
        <v>8979.283710861233</v>
      </c>
      <c r="AF585" s="466">
        <v>8165.1455349212947</v>
      </c>
      <c r="AG585" s="466">
        <v>6366.4638637997386</v>
      </c>
      <c r="AH585" s="466">
        <v>3770.8952960208239</v>
      </c>
      <c r="AI585" s="466">
        <v>1918.4328879759823</v>
      </c>
      <c r="AJ585" s="466">
        <v>1051.2819289698355</v>
      </c>
      <c r="AK585" s="466">
        <v>684.44951741281852</v>
      </c>
      <c r="AL585" s="466">
        <v>508.15320548172508</v>
      </c>
      <c r="AM585" s="466">
        <v>398.375738081294</v>
      </c>
      <c r="AN585" s="466">
        <v>326.88518973280463</v>
      </c>
      <c r="AO585" s="466">
        <v>274.53568897522905</v>
      </c>
      <c r="AP585" s="466">
        <v>235.28003346324601</v>
      </c>
      <c r="AQ585" s="466">
        <v>206.09412648536997</v>
      </c>
      <c r="AR585" s="466">
        <v>175.90617563268231</v>
      </c>
      <c r="AS585" s="466">
        <v>150.7534814279953</v>
      </c>
      <c r="AT585" s="466">
        <v>130.63432201828778</v>
      </c>
      <c r="AU585" s="466">
        <v>111.52399075900288</v>
      </c>
      <c r="AV585" s="466">
        <v>93.422488515161888</v>
      </c>
      <c r="AW585" s="466">
        <v>73.313876394686872</v>
      </c>
      <c r="AX585" s="466">
        <v>61.251279440887508</v>
      </c>
      <c r="AY585" s="466">
        <v>0</v>
      </c>
      <c r="AZ585" s="466">
        <v>0</v>
      </c>
    </row>
    <row r="586" spans="1:52">
      <c r="A586" s="256">
        <v>74.900000000000006</v>
      </c>
      <c r="B586" s="466">
        <v>4510.7576784211233</v>
      </c>
      <c r="C586" s="466">
        <v>4558.2020619563446</v>
      </c>
      <c r="D586" s="466">
        <v>4554.1642228019282</v>
      </c>
      <c r="E586" s="466">
        <v>4640.9785476059524</v>
      </c>
      <c r="F586" s="466">
        <v>4793.4122575762603</v>
      </c>
      <c r="G586" s="466">
        <v>4955.9462469464161</v>
      </c>
      <c r="H586" s="466">
        <v>4990.2708820187736</v>
      </c>
      <c r="I586" s="466">
        <v>5056.9017278540005</v>
      </c>
      <c r="J586" s="466">
        <v>5204.30033515777</v>
      </c>
      <c r="K586" s="466">
        <v>5521.322282356391</v>
      </c>
      <c r="L586" s="466">
        <v>6038.2883626509147</v>
      </c>
      <c r="M586" s="466">
        <v>6605.7902461749436</v>
      </c>
      <c r="N586" s="466">
        <v>7234.946137151157</v>
      </c>
      <c r="O586" s="466">
        <v>7655.0874112724214</v>
      </c>
      <c r="P586" s="466">
        <v>7750.0264172940033</v>
      </c>
      <c r="Q586" s="466">
        <v>7402.5958190017973</v>
      </c>
      <c r="R586" s="466">
        <v>6642.144386445133</v>
      </c>
      <c r="S586" s="466">
        <v>6304.8665313352549</v>
      </c>
      <c r="T586" s="466">
        <v>6088.7757651290995</v>
      </c>
      <c r="U586" s="466">
        <v>6180.6639084802682</v>
      </c>
      <c r="V586" s="466">
        <v>6550.2495848526551</v>
      </c>
      <c r="W586" s="466">
        <v>6809.7799214280849</v>
      </c>
      <c r="X586" s="466">
        <v>6867.3424768220184</v>
      </c>
      <c r="Y586" s="466">
        <v>7016.8053876746171</v>
      </c>
      <c r="Z586" s="466">
        <v>7328.8698841085934</v>
      </c>
      <c r="AA586" s="466">
        <v>7746.9964309920097</v>
      </c>
      <c r="AB586" s="466">
        <v>8094.4424620277832</v>
      </c>
      <c r="AC586" s="466">
        <v>8811.6013494256167</v>
      </c>
      <c r="AD586" s="466">
        <v>9498.5125400419092</v>
      </c>
      <c r="AE586" s="466">
        <v>9482.3493390790718</v>
      </c>
      <c r="AF586" s="466">
        <v>8570.1847691518105</v>
      </c>
      <c r="AG586" s="466">
        <v>6168.5467121169622</v>
      </c>
      <c r="AH586" s="466">
        <v>3433.8149591788101</v>
      </c>
      <c r="AI586" s="466">
        <v>1698.573827076319</v>
      </c>
      <c r="AJ586" s="466">
        <v>959.55968574044186</v>
      </c>
      <c r="AK586" s="466">
        <v>643.1412405542178</v>
      </c>
      <c r="AL586" s="466">
        <v>482.97258393675241</v>
      </c>
      <c r="AM586" s="466">
        <v>386.29185899410305</v>
      </c>
      <c r="AN586" s="466">
        <v>317.82405891022592</v>
      </c>
      <c r="AO586" s="466">
        <v>267.48936407825727</v>
      </c>
      <c r="AP586" s="466">
        <v>231.25416527541577</v>
      </c>
      <c r="AQ586" s="466">
        <v>199.04985036997184</v>
      </c>
      <c r="AR586" s="466">
        <v>173.89382052669683</v>
      </c>
      <c r="AS586" s="466">
        <v>150.7534814279953</v>
      </c>
      <c r="AT586" s="466">
        <v>130.63432201828778</v>
      </c>
      <c r="AU586" s="466">
        <v>111.52399075900288</v>
      </c>
      <c r="AV586" s="466">
        <v>96.439178946735424</v>
      </c>
      <c r="AW586" s="466">
        <v>77.335200513321496</v>
      </c>
      <c r="AX586" s="466">
        <v>61.251279440887508</v>
      </c>
      <c r="AY586" s="466">
        <v>0</v>
      </c>
      <c r="AZ586" s="466">
        <v>0</v>
      </c>
    </row>
    <row r="587" spans="1:52">
      <c r="A587" s="256">
        <v>79.900000000000006</v>
      </c>
      <c r="B587" s="466">
        <v>4510.7576784211233</v>
      </c>
      <c r="C587" s="466">
        <v>4556.1831419322725</v>
      </c>
      <c r="D587" s="466">
        <v>4552.1453045656872</v>
      </c>
      <c r="E587" s="466">
        <v>4631.8932510338445</v>
      </c>
      <c r="F587" s="466">
        <v>4768.1745496613403</v>
      </c>
      <c r="G587" s="466">
        <v>4891.3358147544677</v>
      </c>
      <c r="H587" s="466">
        <v>4873.1642838341195</v>
      </c>
      <c r="I587" s="466">
        <v>4896.3834742117115</v>
      </c>
      <c r="J587" s="466">
        <v>5027.6244293067712</v>
      </c>
      <c r="K587" s="466">
        <v>5305.2606993542422</v>
      </c>
      <c r="L587" s="466">
        <v>5700.0338216592754</v>
      </c>
      <c r="M587" s="466">
        <v>6166.527181700294</v>
      </c>
      <c r="N587" s="466">
        <v>6697.6858175428843</v>
      </c>
      <c r="O587" s="466">
        <v>7042.0528168682595</v>
      </c>
      <c r="P587" s="466">
        <v>7092.5479462174708</v>
      </c>
      <c r="Q587" s="466">
        <v>6874.4115958859957</v>
      </c>
      <c r="R587" s="466">
        <v>6402.816667619265</v>
      </c>
      <c r="S587" s="466">
        <v>6306.8861065056717</v>
      </c>
      <c r="T587" s="466">
        <v>6143.3026294532474</v>
      </c>
      <c r="U587" s="466">
        <v>6483.601412638076</v>
      </c>
      <c r="V587" s="466">
        <v>6941.0636459213101</v>
      </c>
      <c r="W587" s="466">
        <v>6979.439359113584</v>
      </c>
      <c r="X587" s="466">
        <v>6948.1328403545604</v>
      </c>
      <c r="Y587" s="466">
        <v>7058.2112190292173</v>
      </c>
      <c r="Z587" s="466">
        <v>7184.4500014915257</v>
      </c>
      <c r="AA587" s="466">
        <v>7514.7010411264118</v>
      </c>
      <c r="AB587" s="466">
        <v>7871.2268349055739</v>
      </c>
      <c r="AC587" s="466">
        <v>8406.5506041878689</v>
      </c>
      <c r="AD587" s="466">
        <v>8604.5281403389763</v>
      </c>
      <c r="AE587" s="466">
        <v>8418.6715450771153</v>
      </c>
      <c r="AF587" s="466">
        <v>7494.5017778786132</v>
      </c>
      <c r="AG587" s="466">
        <v>5190.1660394470728</v>
      </c>
      <c r="AH587" s="466">
        <v>2778.9274126129517</v>
      </c>
      <c r="AI587" s="466">
        <v>1398.0794609630132</v>
      </c>
      <c r="AJ587" s="466">
        <v>815.44280271612445</v>
      </c>
      <c r="AK587" s="466">
        <v>563.55488026541718</v>
      </c>
      <c r="AL587" s="466">
        <v>434.62953033917995</v>
      </c>
      <c r="AM587" s="466">
        <v>352.05629353891283</v>
      </c>
      <c r="AN587" s="466">
        <v>299.70257913018418</v>
      </c>
      <c r="AO587" s="466">
        <v>256.41694440954058</v>
      </c>
      <c r="AP587" s="466">
        <v>222.19621974660973</v>
      </c>
      <c r="AQ587" s="466">
        <v>192.00582334211265</v>
      </c>
      <c r="AR587" s="466">
        <v>168.86303514077807</v>
      </c>
      <c r="AS587" s="466">
        <v>148.74143843620294</v>
      </c>
      <c r="AT587" s="466">
        <v>130.63432201828778</v>
      </c>
      <c r="AU587" s="466">
        <v>111.52399075900288</v>
      </c>
      <c r="AV587" s="466">
        <v>98.450358463414005</v>
      </c>
      <c r="AW587" s="466">
        <v>80.351331340225968</v>
      </c>
      <c r="AX587" s="466">
        <v>61.251279440887508</v>
      </c>
      <c r="AY587" s="466">
        <v>0</v>
      </c>
      <c r="AZ587" s="466">
        <v>0</v>
      </c>
    </row>
    <row r="588" spans="1:52">
      <c r="A588" s="256">
        <v>84.9</v>
      </c>
      <c r="B588" s="466">
        <v>4510.7576784211233</v>
      </c>
      <c r="C588" s="466">
        <v>4554.1642228019282</v>
      </c>
      <c r="D588" s="466">
        <v>4540.0318139469446</v>
      </c>
      <c r="E588" s="466">
        <v>4615.7416566629645</v>
      </c>
      <c r="F588" s="466">
        <v>4723.7565082862593</v>
      </c>
      <c r="G588" s="466">
        <v>4804.5168911543342</v>
      </c>
      <c r="H588" s="466">
        <v>4732.841982932212</v>
      </c>
      <c r="I588" s="466">
        <v>4730.8229870595196</v>
      </c>
      <c r="J588" s="466">
        <v>4822.688165016757</v>
      </c>
      <c r="K588" s="466">
        <v>5022.5766363990533</v>
      </c>
      <c r="L588" s="466">
        <v>5267.9051389327296</v>
      </c>
      <c r="M588" s="466">
        <v>5615.2208568876113</v>
      </c>
      <c r="N588" s="466">
        <v>5996.8890071448277</v>
      </c>
      <c r="O588" s="466">
        <v>6258.4164812042727</v>
      </c>
      <c r="P588" s="466">
        <v>6228.1231556407438</v>
      </c>
      <c r="Q588" s="466">
        <v>6166.527181700294</v>
      </c>
      <c r="R588" s="466">
        <v>6092.8147754405236</v>
      </c>
      <c r="S588" s="466">
        <v>6033.23964553936</v>
      </c>
      <c r="T588" s="466">
        <v>6060.5027679936966</v>
      </c>
      <c r="U588" s="466">
        <v>6591.6525788756844</v>
      </c>
      <c r="V588" s="466">
        <v>6912.7869401865037</v>
      </c>
      <c r="W588" s="466">
        <v>6706.7744592676409</v>
      </c>
      <c r="X588" s="466">
        <v>6656.2821614035183</v>
      </c>
      <c r="Y588" s="466">
        <v>6647.1935883397173</v>
      </c>
      <c r="Z588" s="466">
        <v>6568.4264769612073</v>
      </c>
      <c r="AA588" s="466">
        <v>6676.4790347948719</v>
      </c>
      <c r="AB588" s="466">
        <v>6903.6980235744013</v>
      </c>
      <c r="AC588" s="466">
        <v>7067.3003364900133</v>
      </c>
      <c r="AD588" s="466">
        <v>6894.6091189161525</v>
      </c>
      <c r="AE588" s="466">
        <v>6719.9025190322609</v>
      </c>
      <c r="AF588" s="466">
        <v>5901.9744925031364</v>
      </c>
      <c r="AG588" s="466">
        <v>3920.2700305088338</v>
      </c>
      <c r="AH588" s="466">
        <v>2111.0825276544465</v>
      </c>
      <c r="AI588" s="466">
        <v>1106.7223744766704</v>
      </c>
      <c r="AJ588" s="466">
        <v>687.47217392475886</v>
      </c>
      <c r="AK588" s="466">
        <v>490.02302863061311</v>
      </c>
      <c r="AL588" s="466">
        <v>389.31279381754297</v>
      </c>
      <c r="AM588" s="466">
        <v>324.871583172518</v>
      </c>
      <c r="AN588" s="466">
        <v>281.58219456930817</v>
      </c>
      <c r="AO588" s="466">
        <v>247.35804637556123</v>
      </c>
      <c r="AP588" s="466">
        <v>219.17698581717505</v>
      </c>
      <c r="AQ588" s="466">
        <v>192.00582334211265</v>
      </c>
      <c r="AR588" s="466">
        <v>168.86303514077807</v>
      </c>
      <c r="AS588" s="466">
        <v>148.74143843620294</v>
      </c>
      <c r="AT588" s="466">
        <v>130.63432201828778</v>
      </c>
      <c r="AU588" s="466">
        <v>114.54120724389411</v>
      </c>
      <c r="AV588" s="466">
        <v>96.439178946735424</v>
      </c>
      <c r="AW588" s="466">
        <v>80.351331340225968</v>
      </c>
      <c r="AX588" s="466">
        <v>61.251279440887508</v>
      </c>
      <c r="AY588" s="466">
        <v>0</v>
      </c>
      <c r="AZ588" s="466">
        <v>0</v>
      </c>
    </row>
    <row r="589" spans="1:52">
      <c r="A589" s="256">
        <v>89.9</v>
      </c>
      <c r="B589" s="466">
        <v>4510.7576784211233</v>
      </c>
      <c r="C589" s="466">
        <v>4552.1453045656872</v>
      </c>
      <c r="D589" s="466">
        <v>4538.0129019806491</v>
      </c>
      <c r="E589" s="466">
        <v>4595.552243121916</v>
      </c>
      <c r="F589" s="466">
        <v>4682.3673452010944</v>
      </c>
      <c r="G589" s="466">
        <v>4703.5666271784612</v>
      </c>
      <c r="H589" s="466">
        <v>4597.5711804950533</v>
      </c>
      <c r="I589" s="466">
        <v>4554.1642228019282</v>
      </c>
      <c r="J589" s="466">
        <v>4597.5711804950533</v>
      </c>
      <c r="K589" s="466">
        <v>4714.6710510974581</v>
      </c>
      <c r="L589" s="466">
        <v>4860.0404424756944</v>
      </c>
      <c r="M589" s="466">
        <v>5040.7487145489649</v>
      </c>
      <c r="N589" s="466">
        <v>5309.2991540909416</v>
      </c>
      <c r="O589" s="466">
        <v>5451.6566274263296</v>
      </c>
      <c r="P589" s="466">
        <v>5431.4638497198239</v>
      </c>
      <c r="Q589" s="466">
        <v>5470.8398354604096</v>
      </c>
      <c r="R589" s="466">
        <v>5595.0274817522204</v>
      </c>
      <c r="S589" s="466">
        <v>5534.4477942505519</v>
      </c>
      <c r="T589" s="466">
        <v>5801.0032791867443</v>
      </c>
      <c r="U589" s="466">
        <v>6274.5729814466868</v>
      </c>
      <c r="V589" s="466">
        <v>6345.2581572598019</v>
      </c>
      <c r="W589" s="466">
        <v>6056.4637791449468</v>
      </c>
      <c r="X589" s="466">
        <v>6035.2591318777122</v>
      </c>
      <c r="Y589" s="466">
        <v>5881.780110830693</v>
      </c>
      <c r="Z589" s="466">
        <v>5575.8438428082345</v>
      </c>
      <c r="AA589" s="466">
        <v>5486.9941680401444</v>
      </c>
      <c r="AB589" s="466">
        <v>5463.7723299330928</v>
      </c>
      <c r="AC589" s="466">
        <v>5186.1276763022852</v>
      </c>
      <c r="AD589" s="466">
        <v>4878.2119245326594</v>
      </c>
      <c r="AE589" s="466">
        <v>4758.0795038213982</v>
      </c>
      <c r="AF589" s="466">
        <v>4042.3982042751654</v>
      </c>
      <c r="AG589" s="466">
        <v>2607.4093896281333</v>
      </c>
      <c r="AH589" s="466">
        <v>1466.6434139468058</v>
      </c>
      <c r="AI589" s="466">
        <v>851.72174146906048</v>
      </c>
      <c r="AJ589" s="466">
        <v>576.65063763657156</v>
      </c>
      <c r="AK589" s="466">
        <v>434.62953033917995</v>
      </c>
      <c r="AL589" s="466">
        <v>355.07694944629657</v>
      </c>
      <c r="AM589" s="466">
        <v>304.73621645504568</v>
      </c>
      <c r="AN589" s="466">
        <v>269.50258105221343</v>
      </c>
      <c r="AO589" s="466">
        <v>240.31246534296974</v>
      </c>
      <c r="AP589" s="466">
        <v>215.15140531108909</v>
      </c>
      <c r="AQ589" s="466">
        <v>192.00582334211265</v>
      </c>
      <c r="AR589" s="466">
        <v>171.8814886853159</v>
      </c>
      <c r="AS589" s="466">
        <v>150.7534814279953</v>
      </c>
      <c r="AT589" s="466">
        <v>130.63432201828778</v>
      </c>
      <c r="AU589" s="466">
        <v>114.54120724389411</v>
      </c>
      <c r="AV589" s="466">
        <v>98.450358463414005</v>
      </c>
      <c r="AW589" s="466">
        <v>75.324511642000047</v>
      </c>
      <c r="AX589" s="466">
        <v>59.241065852707941</v>
      </c>
      <c r="AY589" s="466">
        <v>0</v>
      </c>
      <c r="AZ589" s="466">
        <v>0</v>
      </c>
    </row>
    <row r="590" spans="1:52">
      <c r="A590" s="256">
        <v>94.9</v>
      </c>
      <c r="B590" s="466">
        <v>4510.7576784211233</v>
      </c>
      <c r="C590" s="466">
        <v>4543.0601835779689</v>
      </c>
      <c r="D590" s="466">
        <v>4519.8427347100214</v>
      </c>
      <c r="E590" s="466">
        <v>4563.2493659239799</v>
      </c>
      <c r="F590" s="466">
        <v>4615.7416566629645</v>
      </c>
      <c r="G590" s="466">
        <v>4595.552243121916</v>
      </c>
      <c r="H590" s="466">
        <v>4453.219414615317</v>
      </c>
      <c r="I590" s="466">
        <v>4361.3616245011362</v>
      </c>
      <c r="J590" s="466">
        <v>4356.3145488229711</v>
      </c>
      <c r="K590" s="466">
        <v>4393.6630467226842</v>
      </c>
      <c r="L590" s="466">
        <v>4476.4365199406884</v>
      </c>
      <c r="M590" s="466">
        <v>4507.7293303851866</v>
      </c>
      <c r="N590" s="466">
        <v>4653.0923040017069</v>
      </c>
      <c r="O590" s="466">
        <v>4741.9274750018594</v>
      </c>
      <c r="P590" s="466">
        <v>4797.450303179704</v>
      </c>
      <c r="Q590" s="466">
        <v>4912.5360193819606</v>
      </c>
      <c r="R590" s="466">
        <v>5089.207908936738</v>
      </c>
      <c r="S590" s="466">
        <v>5036.7104692959783</v>
      </c>
      <c r="T590" s="466">
        <v>5328.4818559580326</v>
      </c>
      <c r="U590" s="466">
        <v>5608.1531673246654</v>
      </c>
      <c r="V590" s="466">
        <v>5516.2740168469491</v>
      </c>
      <c r="W590" s="466">
        <v>5289.1069111414554</v>
      </c>
      <c r="X590" s="466">
        <v>5238.6266413352523</v>
      </c>
      <c r="Y590" s="466">
        <v>4875.1833394870619</v>
      </c>
      <c r="Z590" s="466">
        <v>4400.729014518427</v>
      </c>
      <c r="AA590" s="466">
        <v>4193.801872657963</v>
      </c>
      <c r="AB590" s="466">
        <v>3963.6705224355283</v>
      </c>
      <c r="AC590" s="466">
        <v>3468.1270671336761</v>
      </c>
      <c r="AD590" s="466">
        <v>3102.8221574733529</v>
      </c>
      <c r="AE590" s="466">
        <v>2944.4018947384297</v>
      </c>
      <c r="AF590" s="466">
        <v>2522.6634241833708</v>
      </c>
      <c r="AG590" s="466">
        <v>1758.0743055956771</v>
      </c>
      <c r="AH590" s="466">
        <v>1076.4817783804408</v>
      </c>
      <c r="AI590" s="466">
        <v>705.60838979549055</v>
      </c>
      <c r="AJ590" s="466">
        <v>517.21853772302381</v>
      </c>
      <c r="AK590" s="466">
        <v>405.42483738535867</v>
      </c>
      <c r="AL590" s="466">
        <v>340.98077844143347</v>
      </c>
      <c r="AM590" s="466">
        <v>301.71602400391555</v>
      </c>
      <c r="AN590" s="466">
        <v>269.50258105221343</v>
      </c>
      <c r="AO590" s="466">
        <v>247.35804637556123</v>
      </c>
      <c r="AP590" s="466">
        <v>224.20906517072982</v>
      </c>
      <c r="AQ590" s="466">
        <v>199.04985036997184</v>
      </c>
      <c r="AR590" s="466">
        <v>175.90617563268231</v>
      </c>
      <c r="AS590" s="466">
        <v>155.78370551195141</v>
      </c>
      <c r="AT590" s="466">
        <v>132.64610597383572</v>
      </c>
      <c r="AU590" s="466">
        <v>114.54120724389411</v>
      </c>
      <c r="AV590" s="466">
        <v>96.439178946735424</v>
      </c>
      <c r="AW590" s="466">
        <v>75.324511642000047</v>
      </c>
      <c r="AX590" s="466">
        <v>57.230920419256371</v>
      </c>
      <c r="AY590" s="466">
        <v>0</v>
      </c>
      <c r="AZ590" s="466">
        <v>0</v>
      </c>
    </row>
    <row r="591" spans="1:52">
      <c r="A591" s="256">
        <v>104.9</v>
      </c>
      <c r="B591" s="466">
        <v>4510.7576784211233</v>
      </c>
      <c r="C591" s="466">
        <v>4530.9467171673805</v>
      </c>
      <c r="D591" s="466">
        <v>4476.4365199406884</v>
      </c>
      <c r="E591" s="466">
        <v>4473.4081950193413</v>
      </c>
      <c r="F591" s="466">
        <v>4462.3043545067949</v>
      </c>
      <c r="G591" s="466">
        <v>4370.446375420941</v>
      </c>
      <c r="H591" s="466">
        <v>4172.6050257662846</v>
      </c>
      <c r="I591" s="466">
        <v>3981.83831148011</v>
      </c>
      <c r="J591" s="466">
        <v>3889.9909014820973</v>
      </c>
      <c r="K591" s="466">
        <v>3837.5076366652074</v>
      </c>
      <c r="L591" s="466">
        <v>3798.1456580964609</v>
      </c>
      <c r="M591" s="466">
        <v>3706.3026336194725</v>
      </c>
      <c r="N591" s="466">
        <v>3665.9327894662629</v>
      </c>
      <c r="O591" s="466">
        <v>3679.0529403377723</v>
      </c>
      <c r="P591" s="466">
        <v>3766.8582220400067</v>
      </c>
      <c r="Q591" s="466">
        <v>3880.9072086041811</v>
      </c>
      <c r="R591" s="466">
        <v>3925.3165747767525</v>
      </c>
      <c r="S591" s="466">
        <v>3814.2941130646404</v>
      </c>
      <c r="T591" s="466">
        <v>3768.876758490404</v>
      </c>
      <c r="U591" s="466">
        <v>3823.3776490170894</v>
      </c>
      <c r="V591" s="466">
        <v>3750.7099693865639</v>
      </c>
      <c r="W591" s="466">
        <v>3513.5406721093418</v>
      </c>
      <c r="X591" s="466">
        <v>3309.6887490137642</v>
      </c>
      <c r="Y591" s="466">
        <v>2895.9693533367449</v>
      </c>
      <c r="Z591" s="466">
        <v>2443.973286941186</v>
      </c>
      <c r="AA591" s="466">
        <v>2219.0144583128704</v>
      </c>
      <c r="AB591" s="466">
        <v>1985.0008286036355</v>
      </c>
      <c r="AC591" s="466">
        <v>1686.4722873203068</v>
      </c>
      <c r="AD591" s="466">
        <v>1421.2698418401155</v>
      </c>
      <c r="AE591" s="466">
        <v>1294.2316936681152</v>
      </c>
      <c r="AF591" s="466">
        <v>1196.4409171809359</v>
      </c>
      <c r="AG591" s="466">
        <v>996.85233341219282</v>
      </c>
      <c r="AH591" s="466">
        <v>737.85169386875282</v>
      </c>
      <c r="AI591" s="466">
        <v>549.45209715999101</v>
      </c>
      <c r="AJ591" s="466">
        <v>439.66502418123878</v>
      </c>
      <c r="AK591" s="466">
        <v>382.26398264116619</v>
      </c>
      <c r="AL591" s="466">
        <v>342.99448206442173</v>
      </c>
      <c r="AM591" s="466">
        <v>317.82405891022592</v>
      </c>
      <c r="AN591" s="466">
        <v>294.66902626557766</v>
      </c>
      <c r="AO591" s="466">
        <v>267.48936407825727</v>
      </c>
      <c r="AP591" s="466">
        <v>235.28003346324601</v>
      </c>
      <c r="AQ591" s="466">
        <v>206.09412648536997</v>
      </c>
      <c r="AR591" s="466">
        <v>177.91855373764352</v>
      </c>
      <c r="AS591" s="466">
        <v>150.7534814279953</v>
      </c>
      <c r="AT591" s="466">
        <v>127.61670426943685</v>
      </c>
      <c r="AU591" s="466">
        <v>105.48980471856567</v>
      </c>
      <c r="AV591" s="466">
        <v>86.383928307687412</v>
      </c>
      <c r="AW591" s="466">
        <v>66.277097278608665</v>
      </c>
      <c r="AX591" s="466">
        <v>43.162036139125405</v>
      </c>
      <c r="AY591" s="466">
        <v>0</v>
      </c>
      <c r="AZ591" s="466">
        <v>0</v>
      </c>
    </row>
    <row r="592" spans="1:52">
      <c r="A592" s="256">
        <v>114.9</v>
      </c>
      <c r="B592" s="466">
        <v>4510.7576784211233</v>
      </c>
      <c r="C592" s="466">
        <v>4523.8805433630787</v>
      </c>
      <c r="D592" s="466">
        <v>4430.0024302126021</v>
      </c>
      <c r="E592" s="466">
        <v>4370.446375420941</v>
      </c>
      <c r="F592" s="466">
        <v>4292.7218980336747</v>
      </c>
      <c r="G592" s="466">
        <v>4163.520695711195</v>
      </c>
      <c r="H592" s="466">
        <v>3938.4376201863383</v>
      </c>
      <c r="I592" s="466">
        <v>3686.1176563321983</v>
      </c>
      <c r="J592" s="466">
        <v>3529.687873367523</v>
      </c>
      <c r="K592" s="466">
        <v>3426.7507440651152</v>
      </c>
      <c r="L592" s="466">
        <v>3346.0178977514202</v>
      </c>
      <c r="M592" s="466">
        <v>3226.9405155078039</v>
      </c>
      <c r="N592" s="466">
        <v>3091.7223804576724</v>
      </c>
      <c r="O592" s="466">
        <v>2990.8171606176606</v>
      </c>
      <c r="P592" s="466">
        <v>2965.591382649206</v>
      </c>
      <c r="Q592" s="466">
        <v>2994.8533048643008</v>
      </c>
      <c r="R592" s="466">
        <v>2985.7719879621604</v>
      </c>
      <c r="S592" s="466">
        <v>2836.4387979121648</v>
      </c>
      <c r="T592" s="466">
        <v>2629.60521995013</v>
      </c>
      <c r="U592" s="466">
        <v>2611.4449811484637</v>
      </c>
      <c r="V592" s="466">
        <v>2600.3471194878757</v>
      </c>
      <c r="W592" s="466">
        <v>2420.7702645484264</v>
      </c>
      <c r="X592" s="466">
        <v>2222.0406640147612</v>
      </c>
      <c r="Y592" s="466">
        <v>1971.8887827325018</v>
      </c>
      <c r="Z592" s="466">
        <v>1696.5568977856435</v>
      </c>
      <c r="AA592" s="466">
        <v>1473.7016523162054</v>
      </c>
      <c r="AB592" s="466">
        <v>1294.2316936681152</v>
      </c>
      <c r="AC592" s="466">
        <v>1110.7545168260053</v>
      </c>
      <c r="AD592" s="466">
        <v>918.23709442176153</v>
      </c>
      <c r="AE592" s="466">
        <v>790.25003983212787</v>
      </c>
      <c r="AF592" s="466">
        <v>707.62355386056902</v>
      </c>
      <c r="AG592" s="466">
        <v>641.12626911992743</v>
      </c>
      <c r="AH592" s="466">
        <v>556.50344408245246</v>
      </c>
      <c r="AI592" s="466">
        <v>457.79327444158969</v>
      </c>
      <c r="AJ592" s="466">
        <v>382.26398264116619</v>
      </c>
      <c r="AK592" s="466">
        <v>335.94657151454635</v>
      </c>
      <c r="AL592" s="466">
        <v>308.76318618903616</v>
      </c>
      <c r="AM592" s="466">
        <v>281.58219456930817</v>
      </c>
      <c r="AN592" s="466">
        <v>260.44322462984479</v>
      </c>
      <c r="AO592" s="466">
        <v>238.29947983255269</v>
      </c>
      <c r="AP592" s="466">
        <v>215.15140531108909</v>
      </c>
      <c r="AQ592" s="466">
        <v>189.99329120214583</v>
      </c>
      <c r="AR592" s="466">
        <v>164.83851443258101</v>
      </c>
      <c r="AS592" s="466">
        <v>139.68758692140284</v>
      </c>
      <c r="AT592" s="466">
        <v>114.54120724389411</v>
      </c>
      <c r="AU592" s="466">
        <v>91.411415436090294</v>
      </c>
      <c r="AV592" s="466">
        <v>71.303296239406109</v>
      </c>
      <c r="AW592" s="466">
        <v>48.186177781824156</v>
      </c>
      <c r="AX592" s="466">
        <v>30.102209640499385</v>
      </c>
      <c r="AY592" s="466">
        <v>0</v>
      </c>
      <c r="AZ592" s="466">
        <v>0</v>
      </c>
    </row>
    <row r="593" spans="1:52">
      <c r="A593" s="256">
        <v>124.9</v>
      </c>
      <c r="B593" s="466">
        <v>4510.7576784211233</v>
      </c>
      <c r="C593" s="466">
        <v>4507.7293303851866</v>
      </c>
      <c r="D593" s="466">
        <v>4374.48404855432</v>
      </c>
      <c r="E593" s="466">
        <v>4257.3930533682742</v>
      </c>
      <c r="F593" s="466">
        <v>4122.1367766802296</v>
      </c>
      <c r="G593" s="466">
        <v>3959.6332472652089</v>
      </c>
      <c r="H593" s="466">
        <v>3743.6451306733875</v>
      </c>
      <c r="I593" s="466">
        <v>3516.5682667086048</v>
      </c>
      <c r="J593" s="466">
        <v>3302.6247939961249</v>
      </c>
      <c r="K593" s="466">
        <v>3153.2761872179631</v>
      </c>
      <c r="L593" s="466">
        <v>3001.916570367232</v>
      </c>
      <c r="M593" s="466">
        <v>2870.744390985134</v>
      </c>
      <c r="N593" s="466">
        <v>2742.6050435261163</v>
      </c>
      <c r="O593" s="466">
        <v>2632.6319386215937</v>
      </c>
      <c r="P593" s="466">
        <v>2547.8851446854642</v>
      </c>
      <c r="Q593" s="466">
        <v>2497.4419555991135</v>
      </c>
      <c r="R593" s="466">
        <v>2432.8761616893189</v>
      </c>
      <c r="S593" s="466">
        <v>2352.1713321312977</v>
      </c>
      <c r="T593" s="466">
        <v>2161.5173398079901</v>
      </c>
      <c r="U593" s="466">
        <v>1959.7854330702003</v>
      </c>
      <c r="V593" s="466">
        <v>1865.9870410743999</v>
      </c>
      <c r="W593" s="466">
        <v>1718.7432511089901</v>
      </c>
      <c r="X593" s="466">
        <v>1540.2523954607502</v>
      </c>
      <c r="Y593" s="466">
        <v>1349.6833897798092</v>
      </c>
      <c r="Z593" s="466">
        <v>1159.1413507444108</v>
      </c>
      <c r="AA593" s="466">
        <v>1028.0986001751089</v>
      </c>
      <c r="AB593" s="466">
        <v>918.23709442176153</v>
      </c>
      <c r="AC593" s="466">
        <v>813.42735274831409</v>
      </c>
      <c r="AD593" s="466">
        <v>709.63872365870475</v>
      </c>
      <c r="AE593" s="466">
        <v>608.88760041014177</v>
      </c>
      <c r="AF593" s="466">
        <v>526.28402870531886</v>
      </c>
      <c r="AG593" s="466">
        <v>464.84334482317331</v>
      </c>
      <c r="AH593" s="466">
        <v>416.5022400230921</v>
      </c>
      <c r="AI593" s="466">
        <v>373.20141655675388</v>
      </c>
      <c r="AJ593" s="466">
        <v>333.93290978257897</v>
      </c>
      <c r="AK593" s="466">
        <v>301.71602400391555</v>
      </c>
      <c r="AL593" s="466">
        <v>281.58219456930817</v>
      </c>
      <c r="AM593" s="466">
        <v>256.41694440954058</v>
      </c>
      <c r="AN593" s="466">
        <v>238.29947983255269</v>
      </c>
      <c r="AO593" s="466">
        <v>215.15140531108909</v>
      </c>
      <c r="AP593" s="466">
        <v>189.99329120214583</v>
      </c>
      <c r="AQ593" s="466">
        <v>162.82629074089672</v>
      </c>
      <c r="AR593" s="466">
        <v>137.67569823504508</v>
      </c>
      <c r="AS593" s="466">
        <v>116.55272914527278</v>
      </c>
      <c r="AT593" s="466">
        <v>86.383928307687412</v>
      </c>
      <c r="AU593" s="466">
        <v>68.287532720608553</v>
      </c>
      <c r="AV593" s="466">
        <v>46.176455080303917</v>
      </c>
      <c r="AW593" s="466">
        <v>27.089134400918912</v>
      </c>
      <c r="AX593" s="466">
        <v>18.052101952375242</v>
      </c>
      <c r="AY593" s="466">
        <v>0</v>
      </c>
      <c r="AZ593" s="466">
        <v>0</v>
      </c>
    </row>
    <row r="594" spans="1:52">
      <c r="A594" s="256">
        <v>134.9</v>
      </c>
      <c r="B594" s="466">
        <v>4510.7576784211233</v>
      </c>
      <c r="C594" s="466">
        <v>4485.5215069789847</v>
      </c>
      <c r="D594" s="466">
        <v>4319.9757767956535</v>
      </c>
      <c r="E594" s="466">
        <v>4159.4832220400731</v>
      </c>
      <c r="F594" s="466">
        <v>4003.034170003395</v>
      </c>
      <c r="G594" s="466">
        <v>3808.2384344322222</v>
      </c>
      <c r="H594" s="466">
        <v>3589.2313132004015</v>
      </c>
      <c r="I594" s="466">
        <v>3401.5215233447389</v>
      </c>
      <c r="J594" s="466">
        <v>3228.9587401031959</v>
      </c>
      <c r="K594" s="466">
        <v>3048.3327263488532</v>
      </c>
      <c r="L594" s="466">
        <v>2857.627497947914</v>
      </c>
      <c r="M594" s="466">
        <v>2681.0599074576367</v>
      </c>
      <c r="N594" s="466">
        <v>2535.7786875636448</v>
      </c>
      <c r="O594" s="466">
        <v>2449.017451437222</v>
      </c>
      <c r="P594" s="466">
        <v>2382.4353240465639</v>
      </c>
      <c r="Q594" s="466">
        <v>2322.9165096648208</v>
      </c>
      <c r="R594" s="466">
        <v>2222.0406640147612</v>
      </c>
      <c r="S594" s="466">
        <v>2085.8655711959245</v>
      </c>
      <c r="T594" s="466">
        <v>1934.5703616489466</v>
      </c>
      <c r="U594" s="466">
        <v>1741.9383808997075</v>
      </c>
      <c r="V594" s="466">
        <v>1556.3863464020239</v>
      </c>
      <c r="W594" s="466">
        <v>1416.2284223220859</v>
      </c>
      <c r="X594" s="466">
        <v>1257.937317151861</v>
      </c>
      <c r="Y594" s="466">
        <v>1097.6501079302609</v>
      </c>
      <c r="Z594" s="466">
        <v>955.52813389648543</v>
      </c>
      <c r="AA594" s="466">
        <v>842.65185942550795</v>
      </c>
      <c r="AB594" s="466">
        <v>741.88220714112128</v>
      </c>
      <c r="AC594" s="466">
        <v>655.23120091604528</v>
      </c>
      <c r="AD594" s="466">
        <v>576.65063763657156</v>
      </c>
      <c r="AE594" s="466">
        <v>513.18948140797454</v>
      </c>
      <c r="AF594" s="466">
        <v>457.79327444158969</v>
      </c>
      <c r="AG594" s="466">
        <v>407.43888834111851</v>
      </c>
      <c r="AH594" s="466">
        <v>361.11833806008326</v>
      </c>
      <c r="AI594" s="466">
        <v>326.88518973280463</v>
      </c>
      <c r="AJ594" s="466">
        <v>292.65562908951142</v>
      </c>
      <c r="AK594" s="466">
        <v>265.47616224135629</v>
      </c>
      <c r="AL594" s="466">
        <v>240.31246534296974</v>
      </c>
      <c r="AM594" s="466">
        <v>219.17698581717505</v>
      </c>
      <c r="AN594" s="466">
        <v>197.0372454153181</v>
      </c>
      <c r="AO594" s="466">
        <v>175.90617563268231</v>
      </c>
      <c r="AP594" s="466">
        <v>146.72942263482432</v>
      </c>
      <c r="AQ594" s="466">
        <v>121.58168435931715</v>
      </c>
      <c r="AR594" s="466">
        <v>89.400386559498514</v>
      </c>
      <c r="AS594" s="466">
        <v>68.287532720608553</v>
      </c>
      <c r="AT594" s="466">
        <v>46.176455080303917</v>
      </c>
      <c r="AU594" s="466">
        <v>27.089134400918912</v>
      </c>
      <c r="AV594" s="466">
        <v>18.052101952375242</v>
      </c>
      <c r="AW594" s="466">
        <v>9.0197967621976929</v>
      </c>
      <c r="AX594" s="466">
        <v>5.0080536687636448</v>
      </c>
      <c r="AY594" s="466">
        <v>0</v>
      </c>
      <c r="AZ594" s="466">
        <v>0</v>
      </c>
    </row>
    <row r="595" spans="1:52">
      <c r="A595" s="256">
        <v>144.9</v>
      </c>
      <c r="B595" s="466">
        <v>4510.7576784211233</v>
      </c>
      <c r="C595" s="466">
        <v>4460.2854773771796</v>
      </c>
      <c r="D595" s="466">
        <v>4273.5433461636621</v>
      </c>
      <c r="E595" s="466">
        <v>4078.7345758875235</v>
      </c>
      <c r="F595" s="466">
        <v>3906.139741111585</v>
      </c>
      <c r="G595" s="466">
        <v>3704.2841309389364</v>
      </c>
      <c r="H595" s="466">
        <v>3484.2740590183371</v>
      </c>
      <c r="I595" s="466">
        <v>3291.5243237624195</v>
      </c>
      <c r="J595" s="466">
        <v>3153.2761872179631</v>
      </c>
      <c r="K595" s="466">
        <v>3013.016021115458</v>
      </c>
      <c r="L595" s="466">
        <v>2852.5825550881477</v>
      </c>
      <c r="M595" s="466">
        <v>2666.9349922340652</v>
      </c>
      <c r="N595" s="466">
        <v>2528.7166142236074</v>
      </c>
      <c r="O595" s="466">
        <v>2434.8938170715887</v>
      </c>
      <c r="P595" s="466">
        <v>2377.3912985906072</v>
      </c>
      <c r="Q595" s="466">
        <v>2290.6357535965244</v>
      </c>
      <c r="R595" s="466">
        <v>2143.3606705495354</v>
      </c>
      <c r="S595" s="466">
        <v>1975.9232491349032</v>
      </c>
      <c r="T595" s="466">
        <v>1819.5938643465445</v>
      </c>
      <c r="U595" s="466">
        <v>1680.421549934586</v>
      </c>
      <c r="V595" s="466">
        <v>1542.2691301314956</v>
      </c>
      <c r="W595" s="466">
        <v>1398.0794609630132</v>
      </c>
      <c r="X595" s="466">
        <v>1267.0108143681848</v>
      </c>
      <c r="Y595" s="466">
        <v>1104.7063088020459</v>
      </c>
      <c r="Z595" s="466">
        <v>952.50448116116092</v>
      </c>
      <c r="AA595" s="466">
        <v>806.37331722858721</v>
      </c>
      <c r="AB595" s="466">
        <v>693.51752672087775</v>
      </c>
      <c r="AC595" s="466">
        <v>606.87273932099311</v>
      </c>
      <c r="AD595" s="466">
        <v>533.33507413241443</v>
      </c>
      <c r="AE595" s="466">
        <v>473.90787777004903</v>
      </c>
      <c r="AF595" s="466">
        <v>425.56578875210613</v>
      </c>
      <c r="AG595" s="466">
        <v>384.27791554552124</v>
      </c>
      <c r="AH595" s="466">
        <v>348.02879264334069</v>
      </c>
      <c r="AI595" s="466">
        <v>313.79697206375391</v>
      </c>
      <c r="AJ595" s="466">
        <v>283.5955144338393</v>
      </c>
      <c r="AK595" s="466">
        <v>254.40382792207021</v>
      </c>
      <c r="AL595" s="466">
        <v>229.24125736189183</v>
      </c>
      <c r="AM595" s="466">
        <v>203.07512106555058</v>
      </c>
      <c r="AN595" s="466">
        <v>177.91855373764352</v>
      </c>
      <c r="AO595" s="466">
        <v>155.78370551195141</v>
      </c>
      <c r="AP595" s="466">
        <v>127.61670426943685</v>
      </c>
      <c r="AQ595" s="466">
        <v>91.411415436090294</v>
      </c>
      <c r="AR595" s="466">
        <v>59.241065852707941</v>
      </c>
      <c r="AS595" s="466">
        <v>32.111095952304076</v>
      </c>
      <c r="AT595" s="466">
        <v>14.036995597894803</v>
      </c>
      <c r="AU595" s="466">
        <v>5.0080536687636448</v>
      </c>
      <c r="AV595" s="466">
        <v>0</v>
      </c>
      <c r="AW595" s="466">
        <v>0</v>
      </c>
      <c r="AX595" s="466">
        <v>0</v>
      </c>
      <c r="AY595" s="466">
        <v>0</v>
      </c>
      <c r="AZ595" s="466">
        <v>0</v>
      </c>
    </row>
    <row r="596" spans="1:52">
      <c r="A596" s="256">
        <v>154.9</v>
      </c>
      <c r="B596" s="466">
        <v>4510.7576784211233</v>
      </c>
      <c r="C596" s="466">
        <v>4455.2382885479838</v>
      </c>
      <c r="D596" s="466">
        <v>4230.139573182536</v>
      </c>
      <c r="E596" s="466">
        <v>4033.3141622413659</v>
      </c>
      <c r="F596" s="466">
        <v>3849.6190960251884</v>
      </c>
      <c r="G596" s="466">
        <v>3646.7572687739848</v>
      </c>
      <c r="H596" s="466">
        <v>3421.7048850321039</v>
      </c>
      <c r="I596" s="466">
        <v>3234.004307103377</v>
      </c>
      <c r="J596" s="466">
        <v>3079.6135782123956</v>
      </c>
      <c r="K596" s="466">
        <v>2942.3838561986263</v>
      </c>
      <c r="L596" s="466">
        <v>2778.9274126129517</v>
      </c>
      <c r="M596" s="466">
        <v>2614.4716788777887</v>
      </c>
      <c r="N596" s="466">
        <v>2508.5393705784218</v>
      </c>
      <c r="O596" s="466">
        <v>2460.1146498324629</v>
      </c>
      <c r="P596" s="466">
        <v>2443.973286941186</v>
      </c>
      <c r="Q596" s="466">
        <v>2393.5322175708875</v>
      </c>
      <c r="R596" s="466">
        <v>2260.3729574121126</v>
      </c>
      <c r="S596" s="466">
        <v>2107.0477943054639</v>
      </c>
      <c r="T596" s="466">
        <v>1964.8284863809231</v>
      </c>
      <c r="U596" s="466">
        <v>1847.8330504761366</v>
      </c>
      <c r="V596" s="466">
        <v>1783.2869836248437</v>
      </c>
      <c r="W596" s="466">
        <v>1668.3201405373907</v>
      </c>
      <c r="X596" s="466">
        <v>1489.834895146864</v>
      </c>
      <c r="Y596" s="466">
        <v>1272.0516742341567</v>
      </c>
      <c r="Z596" s="466">
        <v>1074.4657685553254</v>
      </c>
      <c r="AA596" s="466">
        <v>867.84621381082877</v>
      </c>
      <c r="AB596" s="466">
        <v>693.51752672087775</v>
      </c>
      <c r="AC596" s="466">
        <v>585.71710566715115</v>
      </c>
      <c r="AD596" s="466">
        <v>510.16770989602873</v>
      </c>
      <c r="AE596" s="466">
        <v>455.77898846755306</v>
      </c>
      <c r="AF596" s="466">
        <v>414.48814469174425</v>
      </c>
      <c r="AG596" s="466">
        <v>377.22919687654826</v>
      </c>
      <c r="AH596" s="466">
        <v>346.01505962239901</v>
      </c>
      <c r="AI596" s="466">
        <v>313.79697206375391</v>
      </c>
      <c r="AJ596" s="466">
        <v>283.5955144338393</v>
      </c>
      <c r="AK596" s="466">
        <v>251.38418306924891</v>
      </c>
      <c r="AL596" s="466">
        <v>226.22192864759808</v>
      </c>
      <c r="AM596" s="466">
        <v>199.04985036997184</v>
      </c>
      <c r="AN596" s="466">
        <v>177.91855373764352</v>
      </c>
      <c r="AO596" s="466">
        <v>155.78370551195141</v>
      </c>
      <c r="AP596" s="466">
        <v>125.60499860335548</v>
      </c>
      <c r="AQ596" s="466">
        <v>82.362148335243674</v>
      </c>
      <c r="AR596" s="466">
        <v>39.143140946941287</v>
      </c>
      <c r="AS596" s="466">
        <v>9.0197967621976929</v>
      </c>
      <c r="AT596" s="466">
        <v>0</v>
      </c>
      <c r="AU596" s="466">
        <v>0</v>
      </c>
      <c r="AV596" s="466">
        <v>0</v>
      </c>
      <c r="AW596" s="466">
        <v>0</v>
      </c>
      <c r="AX596" s="466">
        <v>0</v>
      </c>
      <c r="AY596" s="466">
        <v>0</v>
      </c>
      <c r="AZ596" s="466">
        <v>0</v>
      </c>
    </row>
    <row r="597" spans="1:52">
      <c r="A597" s="256">
        <v>164.9</v>
      </c>
      <c r="B597" s="466">
        <v>4510.7576784211233</v>
      </c>
      <c r="C597" s="466">
        <v>4437.0684561052667</v>
      </c>
      <c r="D597" s="466">
        <v>4209.9519231093873</v>
      </c>
      <c r="E597" s="466">
        <v>4010.0994811226078</v>
      </c>
      <c r="F597" s="466">
        <v>3819.3405192624541</v>
      </c>
      <c r="G597" s="466">
        <v>3635.6556975365502</v>
      </c>
      <c r="H597" s="466">
        <v>3424.7323995605939</v>
      </c>
      <c r="I597" s="466">
        <v>3228.9587401031959</v>
      </c>
      <c r="J597" s="466">
        <v>3073.5591949142986</v>
      </c>
      <c r="K597" s="466">
        <v>2924.2215716754254</v>
      </c>
      <c r="L597" s="466">
        <v>2769.8467756333343</v>
      </c>
      <c r="M597" s="466">
        <v>2623.5517930521637</v>
      </c>
      <c r="N597" s="466">
        <v>2519.6368346024183</v>
      </c>
      <c r="O597" s="466">
        <v>2490.3799898837433</v>
      </c>
      <c r="P597" s="466">
        <v>2508.5393705784218</v>
      </c>
      <c r="Q597" s="466">
        <v>2478.2738095181139</v>
      </c>
      <c r="R597" s="466">
        <v>2379.4089074913345</v>
      </c>
      <c r="S597" s="466">
        <v>2256.3379483855174</v>
      </c>
      <c r="T597" s="466">
        <v>2114.108582722447</v>
      </c>
      <c r="U597" s="466">
        <v>1964.8284863809231</v>
      </c>
      <c r="V597" s="466">
        <v>1844.8074026519096</v>
      </c>
      <c r="W597" s="466">
        <v>1727.8195692338438</v>
      </c>
      <c r="X597" s="466">
        <v>1583.6127666073498</v>
      </c>
      <c r="Y597" s="466">
        <v>1389.0050683546133</v>
      </c>
      <c r="Z597" s="466">
        <v>1155.1090363270444</v>
      </c>
      <c r="AA597" s="466">
        <v>934.36276718645331</v>
      </c>
      <c r="AB597" s="466">
        <v>746.92037948002371</v>
      </c>
      <c r="AC597" s="466">
        <v>599.82077828211254</v>
      </c>
      <c r="AD597" s="466">
        <v>510.16770989602873</v>
      </c>
      <c r="AE597" s="466">
        <v>462.82902802857438</v>
      </c>
      <c r="AF597" s="466">
        <v>443.69346076982475</v>
      </c>
      <c r="AG597" s="466">
        <v>427.57993702648378</v>
      </c>
      <c r="AH597" s="466">
        <v>407.43888834111851</v>
      </c>
      <c r="AI597" s="466">
        <v>382.26398264116619</v>
      </c>
      <c r="AJ597" s="466">
        <v>357.09073432669908</v>
      </c>
      <c r="AK597" s="466">
        <v>326.88518973280463</v>
      </c>
      <c r="AL597" s="466">
        <v>297.68914776956171</v>
      </c>
      <c r="AM597" s="466">
        <v>272.52243464871941</v>
      </c>
      <c r="AN597" s="466">
        <v>249.37110660510621</v>
      </c>
      <c r="AO597" s="466">
        <v>219.17698581717505</v>
      </c>
      <c r="AP597" s="466">
        <v>177.91855373764352</v>
      </c>
      <c r="AQ597" s="466">
        <v>111.52399075900288</v>
      </c>
      <c r="AR597" s="466">
        <v>43.162036139125405</v>
      </c>
      <c r="AS597" s="466">
        <v>0</v>
      </c>
      <c r="AT597" s="466">
        <v>0</v>
      </c>
      <c r="AU597" s="466">
        <v>0</v>
      </c>
      <c r="AV597" s="466">
        <v>0</v>
      </c>
      <c r="AW597" s="466">
        <v>0</v>
      </c>
      <c r="AX597" s="466">
        <v>0</v>
      </c>
      <c r="AY597" s="466">
        <v>0</v>
      </c>
      <c r="AZ597" s="466">
        <v>0</v>
      </c>
    </row>
    <row r="598" spans="1:52">
      <c r="A598" s="256">
        <v>174.9</v>
      </c>
      <c r="B598" s="466">
        <v>4510.7576784211233</v>
      </c>
      <c r="C598" s="466">
        <v>4435.0495904166355</v>
      </c>
      <c r="D598" s="466">
        <v>4206.9237839281168</v>
      </c>
      <c r="E598" s="466">
        <v>4003.034170003395</v>
      </c>
      <c r="F598" s="466">
        <v>3814.2941130646404</v>
      </c>
      <c r="G598" s="466">
        <v>3626.5726189810316</v>
      </c>
      <c r="H598" s="466">
        <v>3442.8975427968107</v>
      </c>
      <c r="I598" s="466">
        <v>3263.2687503988227</v>
      </c>
      <c r="J598" s="466">
        <v>3107.8675237841871</v>
      </c>
      <c r="K598" s="466">
        <v>2951.4650405027951</v>
      </c>
      <c r="L598" s="466">
        <v>2785.9901507626992</v>
      </c>
      <c r="M598" s="466">
        <v>2650.7923235140925</v>
      </c>
      <c r="N598" s="466">
        <v>2602.3649090035683</v>
      </c>
      <c r="O598" s="466">
        <v>2636.6675689238086</v>
      </c>
      <c r="P598" s="466">
        <v>2694.1759667401593</v>
      </c>
      <c r="Q598" s="466">
        <v>2673.9974405286143</v>
      </c>
      <c r="R598" s="466">
        <v>2573.1071146165109</v>
      </c>
      <c r="S598" s="466">
        <v>2449.017451437222</v>
      </c>
      <c r="T598" s="466">
        <v>2310.8111732849338</v>
      </c>
      <c r="U598" s="466">
        <v>2152.4389860530005</v>
      </c>
      <c r="V598" s="466">
        <v>1987.0180741241566</v>
      </c>
      <c r="W598" s="466">
        <v>1797.4062391975117</v>
      </c>
      <c r="X598" s="466">
        <v>1592.6883443279025</v>
      </c>
      <c r="Y598" s="466">
        <v>1365.8152238951263</v>
      </c>
      <c r="Z598" s="466">
        <v>1150.0686630859591</v>
      </c>
      <c r="AA598" s="466">
        <v>948.4729591018255</v>
      </c>
      <c r="AB598" s="466">
        <v>769.08873806861379</v>
      </c>
      <c r="AC598" s="466">
        <v>632.0589762438625</v>
      </c>
      <c r="AD598" s="466">
        <v>547.4374431647625</v>
      </c>
      <c r="AE598" s="466">
        <v>497.07357466978522</v>
      </c>
      <c r="AF598" s="466">
        <v>471.89352202889989</v>
      </c>
      <c r="AG598" s="466">
        <v>450.74331252607004</v>
      </c>
      <c r="AH598" s="466">
        <v>423.55165000090165</v>
      </c>
      <c r="AI598" s="466">
        <v>393.34074331293886</v>
      </c>
      <c r="AJ598" s="466">
        <v>364.13907033784858</v>
      </c>
      <c r="AK598" s="466">
        <v>335.94657151454635</v>
      </c>
      <c r="AL598" s="466">
        <v>310.77669077501207</v>
      </c>
      <c r="AM598" s="466">
        <v>288.62887634657591</v>
      </c>
      <c r="AN598" s="466">
        <v>263.46297565607262</v>
      </c>
      <c r="AO598" s="466">
        <v>233.2670906927834</v>
      </c>
      <c r="AP598" s="466">
        <v>180.93716345181977</v>
      </c>
      <c r="AQ598" s="466">
        <v>109.51255827368547</v>
      </c>
      <c r="AR598" s="466">
        <v>25.080601549217004</v>
      </c>
      <c r="AS598" s="466">
        <v>0</v>
      </c>
      <c r="AT598" s="466">
        <v>0</v>
      </c>
      <c r="AU598" s="466">
        <v>0</v>
      </c>
      <c r="AV598" s="466">
        <v>0</v>
      </c>
      <c r="AW598" s="466">
        <v>0</v>
      </c>
      <c r="AX598" s="466">
        <v>0</v>
      </c>
      <c r="AY598" s="466">
        <v>0</v>
      </c>
      <c r="AZ598" s="466">
        <v>0</v>
      </c>
    </row>
    <row r="599" spans="1:52">
      <c r="A599" s="256">
        <v>180</v>
      </c>
      <c r="B599" s="466">
        <v>4510.7576784211233</v>
      </c>
      <c r="C599" s="466">
        <v>4437.0684561052667</v>
      </c>
      <c r="D599" s="466">
        <v>4202.8862684072046</v>
      </c>
      <c r="E599" s="466">
        <v>4001.0155119708129</v>
      </c>
      <c r="F599" s="466">
        <v>3812.2755524525728</v>
      </c>
      <c r="G599" s="466">
        <v>3628.5910789202326</v>
      </c>
      <c r="H599" s="466">
        <v>3440.8791888108822</v>
      </c>
      <c r="I599" s="466">
        <v>3257.2140164045495</v>
      </c>
      <c r="J599" s="466">
        <v>3104.8403030149302</v>
      </c>
      <c r="K599" s="466">
        <v>2949.4469971310127</v>
      </c>
      <c r="L599" s="466">
        <v>2774.8915702899521</v>
      </c>
      <c r="M599" s="466">
        <v>2650.7923235140925</v>
      </c>
      <c r="N599" s="466">
        <v>2604.3827000822243</v>
      </c>
      <c r="O599" s="466">
        <v>2650.7923235140925</v>
      </c>
      <c r="P599" s="466">
        <v>2728.4798072037265</v>
      </c>
      <c r="Q599" s="466">
        <v>2710.3188964706906</v>
      </c>
      <c r="R599" s="466">
        <v>2604.3827000822243</v>
      </c>
      <c r="S599" s="466">
        <v>2490.3799898837433</v>
      </c>
      <c r="T599" s="466">
        <v>2334.0131233838633</v>
      </c>
      <c r="U599" s="466">
        <v>2164.5434661989088</v>
      </c>
      <c r="V599" s="466">
        <v>1994.0784495437802</v>
      </c>
      <c r="W599" s="466">
        <v>1769.1678397306264</v>
      </c>
      <c r="X599" s="466">
        <v>1567.4785347016514</v>
      </c>
      <c r="Y599" s="466">
        <v>1365.8152238951263</v>
      </c>
      <c r="Z599" s="466">
        <v>1155.1090363270444</v>
      </c>
      <c r="AA599" s="466">
        <v>939.40209717084554</v>
      </c>
      <c r="AB599" s="466">
        <v>769.08873806861379</v>
      </c>
      <c r="AC599" s="466">
        <v>646.16370952449347</v>
      </c>
      <c r="AD599" s="466">
        <v>554.48876437551053</v>
      </c>
      <c r="AE599" s="466">
        <v>504.12422061952947</v>
      </c>
      <c r="AF599" s="466">
        <v>480.95818998708097</v>
      </c>
      <c r="AG599" s="466">
        <v>457.79327444158969</v>
      </c>
      <c r="AH599" s="466">
        <v>430.60117719617693</v>
      </c>
      <c r="AI599" s="466">
        <v>393.34074331293886</v>
      </c>
      <c r="AJ599" s="466">
        <v>366.15290577694071</v>
      </c>
      <c r="AK599" s="466">
        <v>333.93290978257897</v>
      </c>
      <c r="AL599" s="466">
        <v>306.74969472040391</v>
      </c>
      <c r="AM599" s="466">
        <v>288.62887634657591</v>
      </c>
      <c r="AN599" s="466">
        <v>265.47616224135629</v>
      </c>
      <c r="AO599" s="466">
        <v>233.2670906927834</v>
      </c>
      <c r="AP599" s="466">
        <v>177.91855373764352</v>
      </c>
      <c r="AQ599" s="466">
        <v>105.48980471856567</v>
      </c>
      <c r="AR599" s="466">
        <v>23.072229545451361</v>
      </c>
      <c r="AS599" s="466">
        <v>0</v>
      </c>
      <c r="AT599" s="466">
        <v>0</v>
      </c>
      <c r="AU599" s="466">
        <v>0</v>
      </c>
      <c r="AV599" s="466">
        <v>0</v>
      </c>
      <c r="AW599" s="466">
        <v>0</v>
      </c>
      <c r="AX599" s="466">
        <v>0</v>
      </c>
      <c r="AY599" s="466">
        <v>0</v>
      </c>
      <c r="AZ599" s="466">
        <v>0</v>
      </c>
    </row>
    <row r="600" spans="1:52">
      <c r="B600" s="22" t="s">
        <v>559</v>
      </c>
    </row>
    <row r="601" spans="1:52">
      <c r="B601" s="256" t="s">
        <v>524</v>
      </c>
    </row>
    <row r="602" spans="1:52">
      <c r="B602" s="256" t="s">
        <v>0</v>
      </c>
    </row>
    <row r="603" spans="1:52">
      <c r="B603" s="256" t="s">
        <v>315</v>
      </c>
    </row>
    <row r="604" spans="1:52">
      <c r="B604" s="256">
        <v>297</v>
      </c>
    </row>
    <row r="605" spans="1:52">
      <c r="B605" s="256" t="s">
        <v>115</v>
      </c>
    </row>
    <row r="607" spans="1:52">
      <c r="B607" s="256">
        <v>38</v>
      </c>
    </row>
    <row r="608" spans="1:52">
      <c r="B608" s="256">
        <v>22</v>
      </c>
    </row>
    <row r="609" spans="1:39">
      <c r="B609" s="256">
        <v>0</v>
      </c>
      <c r="C609" s="256">
        <v>2.5</v>
      </c>
      <c r="D609" s="256">
        <v>5</v>
      </c>
      <c r="E609" s="256">
        <v>7.5</v>
      </c>
      <c r="F609" s="256">
        <v>10</v>
      </c>
      <c r="G609" s="256">
        <v>12.5</v>
      </c>
      <c r="H609" s="256">
        <v>15</v>
      </c>
      <c r="I609" s="256">
        <v>17.5</v>
      </c>
      <c r="J609" s="256">
        <v>20</v>
      </c>
      <c r="K609" s="256">
        <v>22.5</v>
      </c>
      <c r="L609" s="256">
        <v>25</v>
      </c>
      <c r="M609" s="256">
        <v>27.5</v>
      </c>
      <c r="N609" s="256">
        <v>30</v>
      </c>
      <c r="O609" s="256">
        <v>32.5</v>
      </c>
      <c r="P609" s="256">
        <v>35</v>
      </c>
      <c r="Q609" s="256">
        <v>37.5</v>
      </c>
      <c r="R609" s="256">
        <v>40</v>
      </c>
      <c r="S609" s="256">
        <v>42.5</v>
      </c>
      <c r="T609" s="256">
        <v>45</v>
      </c>
      <c r="U609" s="256">
        <v>47.5</v>
      </c>
      <c r="V609" s="256">
        <v>50</v>
      </c>
      <c r="W609" s="256">
        <v>52.5</v>
      </c>
      <c r="X609" s="256">
        <v>55</v>
      </c>
      <c r="Y609" s="256">
        <v>57.5</v>
      </c>
      <c r="Z609" s="256">
        <v>60</v>
      </c>
      <c r="AA609" s="256">
        <v>62.5</v>
      </c>
      <c r="AB609" s="256">
        <v>65</v>
      </c>
      <c r="AC609" s="256">
        <v>67.5</v>
      </c>
      <c r="AD609" s="256">
        <v>70</v>
      </c>
      <c r="AE609" s="256">
        <v>71</v>
      </c>
      <c r="AF609" s="256">
        <v>72.5</v>
      </c>
      <c r="AG609" s="256">
        <v>75</v>
      </c>
      <c r="AH609" s="256">
        <v>77.5</v>
      </c>
      <c r="AI609" s="256">
        <v>80</v>
      </c>
      <c r="AJ609" s="256">
        <v>82.5</v>
      </c>
      <c r="AK609" s="256">
        <v>85</v>
      </c>
      <c r="AL609" s="256">
        <v>87.5</v>
      </c>
      <c r="AM609" s="256">
        <v>90</v>
      </c>
    </row>
    <row r="610" spans="1:39">
      <c r="A610" s="256">
        <v>0</v>
      </c>
      <c r="B610" s="467">
        <v>5536.4671065347065</v>
      </c>
      <c r="C610" s="467">
        <v>5832.3041689538113</v>
      </c>
      <c r="D610" s="467">
        <v>6115.0293799188594</v>
      </c>
      <c r="E610" s="467">
        <v>6438.1598690249339</v>
      </c>
      <c r="F610" s="467">
        <v>6741.1094389078889</v>
      </c>
      <c r="G610" s="467">
        <v>6912.7869401865037</v>
      </c>
      <c r="H610" s="467">
        <v>6761.3065674228365</v>
      </c>
      <c r="I610" s="467">
        <v>6347.2777453123035</v>
      </c>
      <c r="J610" s="467">
        <v>5852.4983805020629</v>
      </c>
      <c r="K610" s="467">
        <v>5377.9533522428537</v>
      </c>
      <c r="L610" s="467">
        <v>4922.6313870675067</v>
      </c>
      <c r="M610" s="467">
        <v>4509.7482288500623</v>
      </c>
      <c r="N610" s="467">
        <v>4185.7268707162775</v>
      </c>
      <c r="O610" s="467">
        <v>3903.1118285923417</v>
      </c>
      <c r="P610" s="467">
        <v>3630.6095399811061</v>
      </c>
      <c r="Q610" s="467">
        <v>3378.3108053542805</v>
      </c>
      <c r="R610" s="467">
        <v>3136.1217259647797</v>
      </c>
      <c r="S610" s="467">
        <v>2924.2215716754254</v>
      </c>
      <c r="T610" s="467">
        <v>2772.8736513268914</v>
      </c>
      <c r="U610" s="467">
        <v>2641.7121154780116</v>
      </c>
      <c r="V610" s="467">
        <v>2561.0005380762923</v>
      </c>
      <c r="W610" s="467">
        <v>2530.7343474555228</v>
      </c>
      <c r="X610" s="467">
        <v>2540.8230376963083</v>
      </c>
      <c r="Y610" s="467">
        <v>2571.0893479008164</v>
      </c>
      <c r="Z610" s="467">
        <v>2591.2670860414801</v>
      </c>
      <c r="AA610" s="467">
        <v>2641.7121154780116</v>
      </c>
      <c r="AB610" s="467">
        <v>2571.0893479008164</v>
      </c>
      <c r="AC610" s="467">
        <v>2338.0482687256931</v>
      </c>
      <c r="AD610" s="467">
        <v>1925.4930160885128</v>
      </c>
      <c r="AE610" s="467">
        <v>1703.6161607642787</v>
      </c>
      <c r="AF610" s="467">
        <v>1309.3546523168495</v>
      </c>
      <c r="AG610" s="467">
        <v>714.67667312976948</v>
      </c>
      <c r="AH610" s="467">
        <v>281.58219456930817</v>
      </c>
      <c r="AI610" s="467">
        <v>100.46157902783952</v>
      </c>
      <c r="AJ610" s="467">
        <v>40.147827669756929</v>
      </c>
      <c r="AK610" s="467">
        <v>10.023052380778998</v>
      </c>
      <c r="AL610" s="467">
        <v>0</v>
      </c>
      <c r="AM610" s="467">
        <v>0</v>
      </c>
    </row>
    <row r="611" spans="1:39">
      <c r="A611" s="256">
        <v>5</v>
      </c>
      <c r="B611" s="467">
        <v>5536.4671065347065</v>
      </c>
      <c r="C611" s="467">
        <v>5822.2070893590871</v>
      </c>
      <c r="D611" s="467">
        <v>6109.9805990839686</v>
      </c>
      <c r="E611" s="467">
        <v>6423.0127589119684</v>
      </c>
      <c r="F611" s="467">
        <v>6761.3065674228365</v>
      </c>
      <c r="G611" s="467">
        <v>6948.1328403545604</v>
      </c>
      <c r="H611" s="467">
        <v>6837.0463346937104</v>
      </c>
      <c r="I611" s="467">
        <v>6473.5032642603619</v>
      </c>
      <c r="J611" s="467">
        <v>6014.0545590376532</v>
      </c>
      <c r="K611" s="467">
        <v>5544.5443630263226</v>
      </c>
      <c r="L611" s="467">
        <v>5094.2557682707984</v>
      </c>
      <c r="M611" s="467">
        <v>4645.0164628988859</v>
      </c>
      <c r="N611" s="467">
        <v>4286.6655039669922</v>
      </c>
      <c r="O611" s="467">
        <v>3994.9595439799309</v>
      </c>
      <c r="P611" s="467">
        <v>3711.3488951241502</v>
      </c>
      <c r="Q611" s="467">
        <v>3438.8608360077051</v>
      </c>
      <c r="R611" s="467">
        <v>3196.6672983392878</v>
      </c>
      <c r="S611" s="467">
        <v>2989.8081254059289</v>
      </c>
      <c r="T611" s="467">
        <v>2823.3220627711585</v>
      </c>
      <c r="U611" s="467">
        <v>2702.2474195629393</v>
      </c>
      <c r="V611" s="467">
        <v>2636.6675689238086</v>
      </c>
      <c r="W611" s="467">
        <v>2616.4894793089347</v>
      </c>
      <c r="X611" s="467">
        <v>2661.8903977455225</v>
      </c>
      <c r="Y611" s="467">
        <v>2722.4261568351762</v>
      </c>
      <c r="Z611" s="467">
        <v>2788.008079235663</v>
      </c>
      <c r="AA611" s="467">
        <v>2833.4118536448932</v>
      </c>
      <c r="AB611" s="467">
        <v>2828.3669537132837</v>
      </c>
      <c r="AC611" s="467">
        <v>2626.5785047589852</v>
      </c>
      <c r="AD611" s="467">
        <v>2197.8311341564358</v>
      </c>
      <c r="AE611" s="467">
        <v>1945.6649528760877</v>
      </c>
      <c r="AF611" s="467">
        <v>1521.0935481479901</v>
      </c>
      <c r="AG611" s="467">
        <v>850.71397201382797</v>
      </c>
      <c r="AH611" s="467">
        <v>362.12524602494449</v>
      </c>
      <c r="AI611" s="467">
        <v>110.51826994484387</v>
      </c>
      <c r="AJ611" s="467">
        <v>45.171626266426578</v>
      </c>
      <c r="AK611" s="467">
        <v>15.040675804218308</v>
      </c>
      <c r="AL611" s="467">
        <v>0</v>
      </c>
      <c r="AM611" s="467">
        <v>0</v>
      </c>
    </row>
    <row r="612" spans="1:39">
      <c r="A612" s="256">
        <v>15</v>
      </c>
      <c r="B612" s="467">
        <v>5536.4671065347065</v>
      </c>
      <c r="C612" s="467">
        <v>5812.1100272575686</v>
      </c>
      <c r="D612" s="467">
        <v>6140.2733464891198</v>
      </c>
      <c r="E612" s="467">
        <v>6534.0923897214197</v>
      </c>
      <c r="F612" s="467">
        <v>6907.7375405938164</v>
      </c>
      <c r="G612" s="467">
        <v>7023.8746587149726</v>
      </c>
      <c r="H612" s="467">
        <v>6857.2437479143382</v>
      </c>
      <c r="I612" s="467">
        <v>6554.288889860306</v>
      </c>
      <c r="J612" s="467">
        <v>6170.5662431941537</v>
      </c>
      <c r="K612" s="467">
        <v>5766.6734650947765</v>
      </c>
      <c r="L612" s="467">
        <v>5270.9339583228411</v>
      </c>
      <c r="M612" s="467">
        <v>4726.7849978968807</v>
      </c>
      <c r="N612" s="467">
        <v>4296.7594988211767</v>
      </c>
      <c r="O612" s="467">
        <v>3963.6705224355283</v>
      </c>
      <c r="P612" s="467">
        <v>3676.025209058791</v>
      </c>
      <c r="Q612" s="467">
        <v>3428.7690897572511</v>
      </c>
      <c r="R612" s="467">
        <v>3201.7128147175085</v>
      </c>
      <c r="S612" s="467">
        <v>3004.9436892389435</v>
      </c>
      <c r="T612" s="467">
        <v>2888.9063416701338</v>
      </c>
      <c r="U612" s="467">
        <v>2798.0977434658712</v>
      </c>
      <c r="V612" s="467">
        <v>2712.3367694525091</v>
      </c>
      <c r="W612" s="467">
        <v>2626.5785047589852</v>
      </c>
      <c r="X612" s="467">
        <v>2545.8673978336496</v>
      </c>
      <c r="Y612" s="467">
        <v>2475.2472736464852</v>
      </c>
      <c r="Z612" s="467">
        <v>2424.8055568903728</v>
      </c>
      <c r="AA612" s="467">
        <v>2379.4089074913345</v>
      </c>
      <c r="AB612" s="467">
        <v>2334.0131233838633</v>
      </c>
      <c r="AC612" s="467">
        <v>2227.0843493313496</v>
      </c>
      <c r="AD612" s="467">
        <v>1985.0008286036355</v>
      </c>
      <c r="AE612" s="467">
        <v>1823.6280071456438</v>
      </c>
      <c r="AF612" s="467">
        <v>1486.809898764471</v>
      </c>
      <c r="AG612" s="467">
        <v>906.14302524057416</v>
      </c>
      <c r="AH612" s="467">
        <v>387.29883465531185</v>
      </c>
      <c r="AI612" s="467">
        <v>115.54696382165466</v>
      </c>
      <c r="AJ612" s="467">
        <v>50.19598424777044</v>
      </c>
      <c r="AK612" s="467">
        <v>15.040675804218308</v>
      </c>
      <c r="AL612" s="467">
        <v>0</v>
      </c>
      <c r="AM612" s="467">
        <v>0</v>
      </c>
    </row>
    <row r="613" spans="1:39">
      <c r="A613" s="256">
        <v>25</v>
      </c>
      <c r="B613" s="467">
        <v>5536.4671065347065</v>
      </c>
      <c r="C613" s="467">
        <v>5817.1585561197853</v>
      </c>
      <c r="D613" s="467">
        <v>6210.9570031151416</v>
      </c>
      <c r="E613" s="467">
        <v>6720.9123708452762</v>
      </c>
      <c r="F613" s="467">
        <v>7114.7659170588122</v>
      </c>
      <c r="G613" s="467">
        <v>7145.0632616852981</v>
      </c>
      <c r="H613" s="467">
        <v>6958.2317020072205</v>
      </c>
      <c r="I613" s="467">
        <v>6746.1587153762703</v>
      </c>
      <c r="J613" s="467">
        <v>6438.1598690249339</v>
      </c>
      <c r="K613" s="467">
        <v>5988.8111173478364</v>
      </c>
      <c r="L613" s="467">
        <v>5443.5795073619474</v>
      </c>
      <c r="M613" s="467">
        <v>4912.5360193819606</v>
      </c>
      <c r="N613" s="467">
        <v>4484.5120630662686</v>
      </c>
      <c r="O613" s="467">
        <v>4135.2584623640778</v>
      </c>
      <c r="P613" s="467">
        <v>3842.5540734313845</v>
      </c>
      <c r="Q613" s="467">
        <v>3559.9640743637965</v>
      </c>
      <c r="R613" s="467">
        <v>3302.6247939961249</v>
      </c>
      <c r="S613" s="467">
        <v>3141.1671460371817</v>
      </c>
      <c r="T613" s="467">
        <v>3065.486702387368</v>
      </c>
      <c r="U613" s="467">
        <v>3025.1245594225188</v>
      </c>
      <c r="V613" s="467">
        <v>3045.3055641018332</v>
      </c>
      <c r="W613" s="467">
        <v>3025.1245594225188</v>
      </c>
      <c r="X613" s="467">
        <v>2974.6726381183794</v>
      </c>
      <c r="Y613" s="467">
        <v>2853.5915429475376</v>
      </c>
      <c r="Z613" s="467">
        <v>2666.9349922340652</v>
      </c>
      <c r="AA613" s="467">
        <v>2374.3648884472714</v>
      </c>
      <c r="AB613" s="467">
        <v>2172.6131572212835</v>
      </c>
      <c r="AC613" s="467">
        <v>2041.4844698251366</v>
      </c>
      <c r="AD613" s="467">
        <v>1854.8929146325258</v>
      </c>
      <c r="AE613" s="467">
        <v>1712.6923989447016</v>
      </c>
      <c r="AF613" s="467">
        <v>1450.5104253628438</v>
      </c>
      <c r="AG613" s="467">
        <v>911.18220125834318</v>
      </c>
      <c r="AH613" s="467">
        <v>387.29883465531185</v>
      </c>
      <c r="AI613" s="467">
        <v>115.54696382165466</v>
      </c>
      <c r="AJ613" s="467">
        <v>55.220845530457993</v>
      </c>
      <c r="AK613" s="467">
        <v>25.080601549217004</v>
      </c>
      <c r="AL613" s="467">
        <v>0</v>
      </c>
      <c r="AM613" s="467">
        <v>0</v>
      </c>
    </row>
    <row r="614" spans="1:39">
      <c r="A614" s="256">
        <v>35</v>
      </c>
      <c r="B614" s="467">
        <v>5536.4671065347065</v>
      </c>
      <c r="C614" s="467">
        <v>5827.2556269716943</v>
      </c>
      <c r="D614" s="467">
        <v>6276.5925469013773</v>
      </c>
      <c r="E614" s="467">
        <v>6927.9351610615295</v>
      </c>
      <c r="F614" s="467">
        <v>7326.8500058751288</v>
      </c>
      <c r="G614" s="467">
        <v>7332.9096422437751</v>
      </c>
      <c r="H614" s="467">
        <v>7134.9641325226239</v>
      </c>
      <c r="I614" s="467">
        <v>6958.2317020072205</v>
      </c>
      <c r="J614" s="467">
        <v>6705.7646095791979</v>
      </c>
      <c r="K614" s="467">
        <v>6316.9839920444883</v>
      </c>
      <c r="L614" s="467">
        <v>5867.6440848588791</v>
      </c>
      <c r="M614" s="467">
        <v>5407.2326154918346</v>
      </c>
      <c r="N614" s="467">
        <v>5003.395069613809</v>
      </c>
      <c r="O614" s="467">
        <v>4640.9785476059524</v>
      </c>
      <c r="P614" s="467">
        <v>4342.1827680225833</v>
      </c>
      <c r="Q614" s="467">
        <v>4024.230140646659</v>
      </c>
      <c r="R614" s="467">
        <v>3751.7192331456886</v>
      </c>
      <c r="S614" s="467">
        <v>3544.8259415743978</v>
      </c>
      <c r="T614" s="467">
        <v>3469.13625192982</v>
      </c>
      <c r="U614" s="467">
        <v>3459.0444171801373</v>
      </c>
      <c r="V614" s="467">
        <v>3554.9180229417984</v>
      </c>
      <c r="W614" s="467">
        <v>3792.0900051509047</v>
      </c>
      <c r="X614" s="467">
        <v>3973.7637283253457</v>
      </c>
      <c r="Y614" s="467">
        <v>3852.6469668177406</v>
      </c>
      <c r="Z614" s="467">
        <v>3378.3108053542805</v>
      </c>
      <c r="AA614" s="467">
        <v>2888.9063416701338</v>
      </c>
      <c r="AB614" s="467">
        <v>2767.8288603398819</v>
      </c>
      <c r="AC614" s="467">
        <v>2581.1781972739732</v>
      </c>
      <c r="AD614" s="467">
        <v>2334.0131233838633</v>
      </c>
      <c r="AE614" s="467">
        <v>2167.5695968162627</v>
      </c>
      <c r="AF614" s="467">
        <v>1859.9356911850903</v>
      </c>
      <c r="AG614" s="467">
        <v>1117.8108010909987</v>
      </c>
      <c r="AH614" s="467">
        <v>367.1598276496963</v>
      </c>
      <c r="AI614" s="467">
        <v>135.66383892015347</v>
      </c>
      <c r="AJ614" s="467">
        <v>75.324511642000047</v>
      </c>
      <c r="AK614" s="467">
        <v>40.147827669756929</v>
      </c>
      <c r="AL614" s="467">
        <v>5.0080536687636448</v>
      </c>
      <c r="AM614" s="467">
        <v>0</v>
      </c>
    </row>
    <row r="615" spans="1:39">
      <c r="A615" s="256">
        <v>45</v>
      </c>
      <c r="B615" s="467">
        <v>5536.4671065347065</v>
      </c>
      <c r="C615" s="467">
        <v>5817.1585561197853</v>
      </c>
      <c r="D615" s="467">
        <v>6367.4736611111894</v>
      </c>
      <c r="E615" s="467">
        <v>7049.1221132611045</v>
      </c>
      <c r="F615" s="467">
        <v>7432.8943614993113</v>
      </c>
      <c r="G615" s="467">
        <v>7453.0934584079041</v>
      </c>
      <c r="H615" s="467">
        <v>7256.1546192625674</v>
      </c>
      <c r="I615" s="467">
        <v>7129.914573295202</v>
      </c>
      <c r="J615" s="467">
        <v>7054.1716150211842</v>
      </c>
      <c r="K615" s="467">
        <v>6917.8363434637895</v>
      </c>
      <c r="L615" s="467">
        <v>6645.1739071219326</v>
      </c>
      <c r="M615" s="467">
        <v>6145.3221522584126</v>
      </c>
      <c r="N615" s="467">
        <v>5736.382622170695</v>
      </c>
      <c r="O615" s="467">
        <v>5357.7608496296189</v>
      </c>
      <c r="P615" s="467">
        <v>4892.3453462297839</v>
      </c>
      <c r="Q615" s="467">
        <v>4570.3156008468741</v>
      </c>
      <c r="R615" s="467">
        <v>4484.5120630662686</v>
      </c>
      <c r="S615" s="467">
        <v>4488.5498400785627</v>
      </c>
      <c r="T615" s="467">
        <v>4407.7949936482182</v>
      </c>
      <c r="U615" s="467">
        <v>4221.0551187116253</v>
      </c>
      <c r="V615" s="467">
        <v>3988.9035851601197</v>
      </c>
      <c r="W615" s="467">
        <v>4024.230140646659</v>
      </c>
      <c r="X615" s="467">
        <v>4180.6800024036556</v>
      </c>
      <c r="Y615" s="467">
        <v>4145.3520950476795</v>
      </c>
      <c r="Z615" s="467">
        <v>3963.6705224355283</v>
      </c>
      <c r="AA615" s="467">
        <v>3988.9035851601197</v>
      </c>
      <c r="AB615" s="467">
        <v>3994.9595439799309</v>
      </c>
      <c r="AC615" s="467">
        <v>3918.2514146183739</v>
      </c>
      <c r="AD615" s="467">
        <v>3706.3026336194725</v>
      </c>
      <c r="AE615" s="467">
        <v>3549.8719786752731</v>
      </c>
      <c r="AF615" s="467">
        <v>3146.2125742055837</v>
      </c>
      <c r="AG615" s="467">
        <v>1758.0743055956771</v>
      </c>
      <c r="AH615" s="467">
        <v>634.07391905157954</v>
      </c>
      <c r="AI615" s="467">
        <v>236.28651130948512</v>
      </c>
      <c r="AJ615" s="467">
        <v>105.48980471856567</v>
      </c>
      <c r="AK615" s="467">
        <v>55.220845530457993</v>
      </c>
      <c r="AL615" s="467">
        <v>15.040675804218308</v>
      </c>
      <c r="AM615" s="467">
        <v>0</v>
      </c>
    </row>
    <row r="616" spans="1:39">
      <c r="A616" s="256">
        <v>55</v>
      </c>
      <c r="B616" s="467">
        <v>5536.4671065347065</v>
      </c>
      <c r="C616" s="467">
        <v>5817.1585561197853</v>
      </c>
      <c r="D616" s="467">
        <v>6407.8656844840434</v>
      </c>
      <c r="E616" s="467">
        <v>7064.2706293714873</v>
      </c>
      <c r="F616" s="467">
        <v>7407.6455674951267</v>
      </c>
      <c r="G616" s="467">
        <v>7412.6953194274147</v>
      </c>
      <c r="H616" s="467">
        <v>7230.9064333089837</v>
      </c>
      <c r="I616" s="467">
        <v>7185.4599207383253</v>
      </c>
      <c r="J616" s="467">
        <v>7180.4103259227631</v>
      </c>
      <c r="K616" s="467">
        <v>7134.9641325226239</v>
      </c>
      <c r="L616" s="467">
        <v>6963.2811383257767</v>
      </c>
      <c r="M616" s="467">
        <v>6811.7996520091565</v>
      </c>
      <c r="N616" s="467">
        <v>6387.6696409024016</v>
      </c>
      <c r="O616" s="467">
        <v>5842.4012660115077</v>
      </c>
      <c r="P616" s="467">
        <v>5529.3995167609028</v>
      </c>
      <c r="Q616" s="467">
        <v>5514.2547119352339</v>
      </c>
      <c r="R616" s="467">
        <v>5640.4626777956291</v>
      </c>
      <c r="S616" s="467">
        <v>5685.8982394710274</v>
      </c>
      <c r="T616" s="467">
        <v>5398.1459305972357</v>
      </c>
      <c r="U616" s="467">
        <v>4999.3568543789597</v>
      </c>
      <c r="V616" s="467">
        <v>4908.4978781084819</v>
      </c>
      <c r="W616" s="467">
        <v>4666.2155756473931</v>
      </c>
      <c r="X616" s="467">
        <v>4624.8269215617674</v>
      </c>
      <c r="Y616" s="467">
        <v>4831.7738276136788</v>
      </c>
      <c r="Z616" s="467">
        <v>5554.6409501695243</v>
      </c>
      <c r="AA616" s="467">
        <v>6412.9147053231518</v>
      </c>
      <c r="AB616" s="467">
        <v>7033.9736296722203</v>
      </c>
      <c r="AC616" s="467">
        <v>7670.2371741600828</v>
      </c>
      <c r="AD616" s="467">
        <v>8372.2080332308615</v>
      </c>
      <c r="AE616" s="467">
        <v>8580.2857464300541</v>
      </c>
      <c r="AF616" s="467">
        <v>8392.4095285518197</v>
      </c>
      <c r="AG616" s="467">
        <v>5569.785865250451</v>
      </c>
      <c r="AH616" s="467">
        <v>2253.3116963455018</v>
      </c>
      <c r="AI616" s="467">
        <v>634.07391905157954</v>
      </c>
      <c r="AJ616" s="467">
        <v>180.93716345181977</v>
      </c>
      <c r="AK616" s="467">
        <v>70.298027302456234</v>
      </c>
      <c r="AL616" s="467">
        <v>20.060004479273225</v>
      </c>
      <c r="AM616" s="467">
        <v>0</v>
      </c>
    </row>
    <row r="617" spans="1:39">
      <c r="A617" s="256">
        <v>65</v>
      </c>
      <c r="B617" s="467">
        <v>5536.4671065347065</v>
      </c>
      <c r="C617" s="467">
        <v>5802.0129826795701</v>
      </c>
      <c r="D617" s="467">
        <v>6387.6696409024016</v>
      </c>
      <c r="E617" s="467">
        <v>6963.2811383257767</v>
      </c>
      <c r="F617" s="467">
        <v>7220.8071835702322</v>
      </c>
      <c r="G617" s="467">
        <v>7225.8568066769576</v>
      </c>
      <c r="H617" s="467">
        <v>7109.7163721370725</v>
      </c>
      <c r="I617" s="467">
        <v>7094.5677588786157</v>
      </c>
      <c r="J617" s="467">
        <v>6973.3800219341192</v>
      </c>
      <c r="K617" s="467">
        <v>6857.2437479143382</v>
      </c>
      <c r="L617" s="467">
        <v>6973.3800219341192</v>
      </c>
      <c r="M617" s="467">
        <v>6862.2931105123425</v>
      </c>
      <c r="N617" s="467">
        <v>6523.9941630263611</v>
      </c>
      <c r="O617" s="467">
        <v>6195.8104373022215</v>
      </c>
      <c r="P617" s="467">
        <v>6236.2013614277903</v>
      </c>
      <c r="Q617" s="467">
        <v>6529.0432744235177</v>
      </c>
      <c r="R617" s="467">
        <v>6665.3707468645744</v>
      </c>
      <c r="S617" s="467">
        <v>6428.0617916554302</v>
      </c>
      <c r="T617" s="467">
        <v>6195.8104373022215</v>
      </c>
      <c r="U617" s="467">
        <v>6019.1032600920316</v>
      </c>
      <c r="V617" s="467">
        <v>5615.2208568876113</v>
      </c>
      <c r="W617" s="467">
        <v>5256.7994827273351</v>
      </c>
      <c r="X617" s="467">
        <v>5270.9339583228411</v>
      </c>
      <c r="Y617" s="467">
        <v>6130.1757473955258</v>
      </c>
      <c r="Z617" s="467">
        <v>7670.2371741600828</v>
      </c>
      <c r="AA617" s="467">
        <v>8857.0570988284853</v>
      </c>
      <c r="AB617" s="467">
        <v>9539.9308678150555</v>
      </c>
      <c r="AC617" s="467">
        <v>10090.508336690984</v>
      </c>
      <c r="AD617" s="467">
        <v>10802.767543788714</v>
      </c>
      <c r="AE617" s="467">
        <v>10989.680343771688</v>
      </c>
      <c r="AF617" s="467">
        <v>10252.151533149372</v>
      </c>
      <c r="AG617" s="467">
        <v>6604.7804117932392</v>
      </c>
      <c r="AH617" s="467">
        <v>3055.3961165989585</v>
      </c>
      <c r="AI617" s="467">
        <v>1117.8108010909987</v>
      </c>
      <c r="AJ617" s="467">
        <v>276.5489580510407</v>
      </c>
      <c r="AK617" s="467">
        <v>85.378465429273547</v>
      </c>
      <c r="AL617" s="467">
        <v>25.080601549217004</v>
      </c>
      <c r="AM617" s="467">
        <v>0</v>
      </c>
    </row>
    <row r="618" spans="1:39">
      <c r="A618" s="256">
        <v>70.2</v>
      </c>
      <c r="B618" s="467">
        <v>5536.4671065347065</v>
      </c>
      <c r="C618" s="467">
        <v>5827.2556269716943</v>
      </c>
      <c r="D618" s="467">
        <v>6433.1108283607846</v>
      </c>
      <c r="E618" s="467">
        <v>6907.7375405938164</v>
      </c>
      <c r="F618" s="467">
        <v>7069.3201419565748</v>
      </c>
      <c r="G618" s="467">
        <v>7069.3201419565748</v>
      </c>
      <c r="H618" s="467">
        <v>7028.924142381662</v>
      </c>
      <c r="I618" s="467">
        <v>6978.4294692185958</v>
      </c>
      <c r="J618" s="467">
        <v>6705.7646095791979</v>
      </c>
      <c r="K618" s="467">
        <v>6715.8631132965165</v>
      </c>
      <c r="L618" s="467">
        <v>6902.688144688429</v>
      </c>
      <c r="M618" s="467">
        <v>6720.9123708452762</v>
      </c>
      <c r="N618" s="467">
        <v>6397.7676547319916</v>
      </c>
      <c r="O618" s="467">
        <v>6195.8104373022215</v>
      </c>
      <c r="P618" s="467">
        <v>6529.0432744235177</v>
      </c>
      <c r="Q618" s="467">
        <v>6821.8983138848944</v>
      </c>
      <c r="R618" s="467">
        <v>6766.3558589761014</v>
      </c>
      <c r="S618" s="467">
        <v>6614.8787625474843</v>
      </c>
      <c r="T618" s="467">
        <v>6569.4363057752662</v>
      </c>
      <c r="U618" s="467">
        <v>6337.1798114734493</v>
      </c>
      <c r="V618" s="467">
        <v>5716.1888156082759</v>
      </c>
      <c r="W618" s="467">
        <v>5574.8341794251228</v>
      </c>
      <c r="X618" s="467">
        <v>5776.7704481000374</v>
      </c>
      <c r="Y618" s="467">
        <v>7195.5591210021566</v>
      </c>
      <c r="Z618" s="467">
        <v>8787.3583787847456</v>
      </c>
      <c r="AA618" s="467">
        <v>9782.3831943460791</v>
      </c>
      <c r="AB618" s="467">
        <v>10065.251819872055</v>
      </c>
      <c r="AC618" s="467">
        <v>10393.59142008094</v>
      </c>
      <c r="AD618" s="467">
        <v>11228.125059142189</v>
      </c>
      <c r="AE618" s="467">
        <v>11191.751806786462</v>
      </c>
      <c r="AF618" s="467">
        <v>9883.4067775136318</v>
      </c>
      <c r="AG618" s="467">
        <v>6145.3221522584126</v>
      </c>
      <c r="AH618" s="467">
        <v>2798.0977434658712</v>
      </c>
      <c r="AI618" s="467">
        <v>911.18220125834318</v>
      </c>
      <c r="AJ618" s="467">
        <v>206.09412648536997</v>
      </c>
      <c r="AK618" s="467">
        <v>75.324511642000047</v>
      </c>
      <c r="AL618" s="467">
        <v>5.0080536687636448</v>
      </c>
      <c r="AM618" s="467">
        <v>0</v>
      </c>
    </row>
    <row r="619" spans="1:39">
      <c r="A619" s="256">
        <v>75</v>
      </c>
      <c r="B619" s="467">
        <v>5536.4671065347065</v>
      </c>
      <c r="C619" s="467">
        <v>5746.4795520991356</v>
      </c>
      <c r="D619" s="467">
        <v>6342.2287763851655</v>
      </c>
      <c r="E619" s="467">
        <v>6796.6516872459952</v>
      </c>
      <c r="F619" s="467">
        <v>6927.9351610615295</v>
      </c>
      <c r="G619" s="467">
        <v>6963.2811383257767</v>
      </c>
      <c r="H619" s="467">
        <v>6938.0339933655705</v>
      </c>
      <c r="I619" s="467">
        <v>6857.2437479143382</v>
      </c>
      <c r="J619" s="467">
        <v>6584.5837565814609</v>
      </c>
      <c r="K619" s="467">
        <v>6574.4854521711559</v>
      </c>
      <c r="L619" s="467">
        <v>6761.3065674228365</v>
      </c>
      <c r="M619" s="467">
        <v>6619.9279437014129</v>
      </c>
      <c r="N619" s="467">
        <v>6367.4736611111894</v>
      </c>
      <c r="O619" s="467">
        <v>6226.1036058289719</v>
      </c>
      <c r="P619" s="467">
        <v>6554.288889860306</v>
      </c>
      <c r="Q619" s="467">
        <v>6831.9969906950819</v>
      </c>
      <c r="R619" s="467">
        <v>6821.8983138848944</v>
      </c>
      <c r="S619" s="467">
        <v>6756.2572796365721</v>
      </c>
      <c r="T619" s="467">
        <v>6781.5037562099087</v>
      </c>
      <c r="U619" s="467">
        <v>6569.4363057752662</v>
      </c>
      <c r="V619" s="467">
        <v>5958.5191276718224</v>
      </c>
      <c r="W619" s="467">
        <v>5978.7137704100551</v>
      </c>
      <c r="X619" s="467">
        <v>6155.4197762250387</v>
      </c>
      <c r="Y619" s="467">
        <v>7549.0399130527967</v>
      </c>
      <c r="Z619" s="467">
        <v>8974.2329913350786</v>
      </c>
      <c r="AA619" s="467">
        <v>9827.8436784346068</v>
      </c>
      <c r="AB619" s="467">
        <v>9908.6628349056027</v>
      </c>
      <c r="AC619" s="467">
        <v>9969.2776347236268</v>
      </c>
      <c r="AD619" s="467">
        <v>10807.819198855874</v>
      </c>
      <c r="AE619" s="467">
        <v>10802.767543788714</v>
      </c>
      <c r="AF619" s="467">
        <v>9610.6455007178538</v>
      </c>
      <c r="AG619" s="467">
        <v>6508.8468522694202</v>
      </c>
      <c r="AH619" s="467">
        <v>3302.6247939961249</v>
      </c>
      <c r="AI619" s="467">
        <v>1259.9536442328774</v>
      </c>
      <c r="AJ619" s="467">
        <v>316.81728239424859</v>
      </c>
      <c r="AK619" s="467">
        <v>90.405895411488231</v>
      </c>
      <c r="AL619" s="467">
        <v>25.080601549217004</v>
      </c>
      <c r="AM619" s="467">
        <v>0</v>
      </c>
    </row>
    <row r="620" spans="1:39">
      <c r="A620" s="256">
        <v>85</v>
      </c>
      <c r="B620" s="467">
        <v>5536.4671065347065</v>
      </c>
      <c r="C620" s="467">
        <v>5741.4310849175608</v>
      </c>
      <c r="D620" s="467">
        <v>6205.908143739628</v>
      </c>
      <c r="E620" s="467">
        <v>6564.3871632561795</v>
      </c>
      <c r="F620" s="467">
        <v>6609.8295852437877</v>
      </c>
      <c r="G620" s="467">
        <v>6624.9771287026288</v>
      </c>
      <c r="H620" s="467">
        <v>6624.9771287026288</v>
      </c>
      <c r="I620" s="467">
        <v>6488.6504927204969</v>
      </c>
      <c r="J620" s="467">
        <v>6120.0781649180208</v>
      </c>
      <c r="K620" s="467">
        <v>6216.0058665907536</v>
      </c>
      <c r="L620" s="467">
        <v>6296.7882371182995</v>
      </c>
      <c r="M620" s="467">
        <v>6216.0058665907536</v>
      </c>
      <c r="N620" s="467">
        <v>5978.7137704100551</v>
      </c>
      <c r="O620" s="467">
        <v>6009.0058622173365</v>
      </c>
      <c r="P620" s="467">
        <v>6246.2991333607479</v>
      </c>
      <c r="Q620" s="467">
        <v>6352.326718251652</v>
      </c>
      <c r="R620" s="467">
        <v>6423.0127589119684</v>
      </c>
      <c r="S620" s="467">
        <v>6438.1598690249339</v>
      </c>
      <c r="T620" s="467">
        <v>6463.4051316192108</v>
      </c>
      <c r="U620" s="467">
        <v>6342.2287763851655</v>
      </c>
      <c r="V620" s="467">
        <v>5963.5677819552257</v>
      </c>
      <c r="W620" s="467">
        <v>6024.1519653769174</v>
      </c>
      <c r="X620" s="467">
        <v>6084.7367574942691</v>
      </c>
      <c r="Y620" s="467">
        <v>6887.5399791230939</v>
      </c>
      <c r="Z620" s="467">
        <v>7777.296347211126</v>
      </c>
      <c r="AA620" s="467">
        <v>8297.4629248758301</v>
      </c>
      <c r="AB620" s="467">
        <v>8084.3420732815857</v>
      </c>
      <c r="AC620" s="467">
        <v>8241.9095635487756</v>
      </c>
      <c r="AD620" s="467">
        <v>8853.0165783156062</v>
      </c>
      <c r="AE620" s="467">
        <v>8363.1173762164362</v>
      </c>
      <c r="AF620" s="467">
        <v>7296.5518992134148</v>
      </c>
      <c r="AG620" s="467">
        <v>5275.9819945029994</v>
      </c>
      <c r="AH620" s="467">
        <v>3009.9888941267654</v>
      </c>
      <c r="AI620" s="467">
        <v>1214.5870745396398</v>
      </c>
      <c r="AJ620" s="467">
        <v>331.91926018114111</v>
      </c>
      <c r="AK620" s="467">
        <v>95.433604846914434</v>
      </c>
      <c r="AL620" s="467">
        <v>25.080601549217004</v>
      </c>
      <c r="AM620" s="467">
        <v>0</v>
      </c>
    </row>
    <row r="621" spans="1:39">
      <c r="A621" s="256">
        <v>90</v>
      </c>
      <c r="B621" s="467">
        <v>5536.4671065347065</v>
      </c>
      <c r="C621" s="467">
        <v>5685.8982394710274</v>
      </c>
      <c r="D621" s="467">
        <v>6115.0293799188594</v>
      </c>
      <c r="E621" s="467">
        <v>6438.1598690249339</v>
      </c>
      <c r="F621" s="467">
        <v>6438.1598690249339</v>
      </c>
      <c r="G621" s="467">
        <v>6428.0617916554302</v>
      </c>
      <c r="H621" s="467">
        <v>6412.9147053231518</v>
      </c>
      <c r="I621" s="467">
        <v>6241.2502453541547</v>
      </c>
      <c r="J621" s="467">
        <v>5857.5469442752819</v>
      </c>
      <c r="K621" s="467">
        <v>5933.2759204289659</v>
      </c>
      <c r="L621" s="467">
        <v>5943.3731904767819</v>
      </c>
      <c r="M621" s="467">
        <v>5877.7412428004782</v>
      </c>
      <c r="N621" s="467">
        <v>5695.9950803139354</v>
      </c>
      <c r="O621" s="467">
        <v>5751.5280237115239</v>
      </c>
      <c r="P621" s="467">
        <v>5933.2759204289659</v>
      </c>
      <c r="Q621" s="467">
        <v>5998.9084812931123</v>
      </c>
      <c r="R621" s="467">
        <v>6059.4930205293294</v>
      </c>
      <c r="S621" s="467">
        <v>6069.5905027325725</v>
      </c>
      <c r="T621" s="467">
        <v>6003.9571696346466</v>
      </c>
      <c r="U621" s="467">
        <v>5766.6734650947765</v>
      </c>
      <c r="V621" s="467">
        <v>5504.1581984629211</v>
      </c>
      <c r="W621" s="467">
        <v>5452.666268275324</v>
      </c>
      <c r="X621" s="467">
        <v>5418.3385844099967</v>
      </c>
      <c r="Y621" s="467">
        <v>5857.5469442752819</v>
      </c>
      <c r="Z621" s="467">
        <v>6423.0127589119684</v>
      </c>
      <c r="AA621" s="467">
        <v>6821.8983138848944</v>
      </c>
      <c r="AB621" s="467">
        <v>6821.8983138848944</v>
      </c>
      <c r="AC621" s="467">
        <v>7054.1716150211842</v>
      </c>
      <c r="AD621" s="467">
        <v>7271.303572981491</v>
      </c>
      <c r="AE621" s="467">
        <v>6619.9279437014129</v>
      </c>
      <c r="AF621" s="467">
        <v>5761.6249802131979</v>
      </c>
      <c r="AG621" s="467">
        <v>4231.1489582164759</v>
      </c>
      <c r="AH621" s="467">
        <v>2540.8230376963083</v>
      </c>
      <c r="AI621" s="467">
        <v>1052.2899114552088</v>
      </c>
      <c r="AJ621" s="467">
        <v>321.85119673416409</v>
      </c>
      <c r="AK621" s="467">
        <v>95.433604846914434</v>
      </c>
      <c r="AL621" s="467">
        <v>25.080601549217004</v>
      </c>
      <c r="AM621" s="467">
        <v>0</v>
      </c>
    </row>
    <row r="622" spans="1:39">
      <c r="A622" s="256">
        <v>95</v>
      </c>
      <c r="B622" s="467">
        <v>5536.4671065347065</v>
      </c>
      <c r="C622" s="467">
        <v>5660.656215797123</v>
      </c>
      <c r="D622" s="467">
        <v>6034.2493886241346</v>
      </c>
      <c r="E622" s="467">
        <v>6306.8861065056717</v>
      </c>
      <c r="F622" s="467">
        <v>6266.4947261237721</v>
      </c>
      <c r="G622" s="467">
        <v>6205.908143739628</v>
      </c>
      <c r="H622" s="467">
        <v>6170.5662431941537</v>
      </c>
      <c r="I622" s="467">
        <v>5968.6164405084637</v>
      </c>
      <c r="J622" s="467">
        <v>5579.8824981667594</v>
      </c>
      <c r="K622" s="467">
        <v>5620.2692120170987</v>
      </c>
      <c r="L622" s="467">
        <v>5615.2208568876113</v>
      </c>
      <c r="M622" s="467">
        <v>5518.2933224971239</v>
      </c>
      <c r="N622" s="467">
        <v>5341.6069022640095</v>
      </c>
      <c r="O622" s="467">
        <v>5413.2904138979729</v>
      </c>
      <c r="P622" s="467">
        <v>5574.8341794251228</v>
      </c>
      <c r="Q622" s="467">
        <v>5645.5110555351785</v>
      </c>
      <c r="R622" s="467">
        <v>5695.9950803139354</v>
      </c>
      <c r="S622" s="467">
        <v>5690.9466576555042</v>
      </c>
      <c r="T622" s="467">
        <v>5574.8341794251228</v>
      </c>
      <c r="U622" s="467">
        <v>5266.895532855905</v>
      </c>
      <c r="V622" s="467">
        <v>4969.0703441672131</v>
      </c>
      <c r="W622" s="467">
        <v>4711.6425692530238</v>
      </c>
      <c r="X622" s="467">
        <v>4615.7416566629645</v>
      </c>
      <c r="Y622" s="467">
        <v>4801.4883521786051</v>
      </c>
      <c r="Z622" s="467">
        <v>5059.9304235921099</v>
      </c>
      <c r="AA622" s="467">
        <v>5296.1741874287973</v>
      </c>
      <c r="AB622" s="467">
        <v>5418.3385844099967</v>
      </c>
      <c r="AC622" s="467">
        <v>5559.6892506185159</v>
      </c>
      <c r="AD622" s="467">
        <v>5130.6005026840066</v>
      </c>
      <c r="AE622" s="467">
        <v>4347.2298273274491</v>
      </c>
      <c r="AF622" s="467">
        <v>3756.7655560083704</v>
      </c>
      <c r="AG622" s="467">
        <v>2979.7177920186</v>
      </c>
      <c r="AH622" s="467">
        <v>1869.0127233748408</v>
      </c>
      <c r="AI622" s="467">
        <v>790.25003983212787</v>
      </c>
      <c r="AJ622" s="467">
        <v>286.61552097237734</v>
      </c>
      <c r="AK622" s="467">
        <v>95.433604846914434</v>
      </c>
      <c r="AL622" s="467">
        <v>25.080601549217004</v>
      </c>
      <c r="AM622" s="467">
        <v>0</v>
      </c>
    </row>
    <row r="623" spans="1:39">
      <c r="A623" s="256">
        <v>105</v>
      </c>
      <c r="B623" s="467">
        <v>5536.4671065347065</v>
      </c>
      <c r="C623" s="467">
        <v>5595.0274817522204</v>
      </c>
      <c r="D623" s="467">
        <v>5852.4983805020629</v>
      </c>
      <c r="E623" s="467">
        <v>6039.298106579402</v>
      </c>
      <c r="F623" s="467">
        <v>5943.3731904767819</v>
      </c>
      <c r="G623" s="467">
        <v>5776.7704481000374</v>
      </c>
      <c r="H623" s="467">
        <v>5655.6078245399513</v>
      </c>
      <c r="I623" s="467">
        <v>5432.4734868262967</v>
      </c>
      <c r="J623" s="467">
        <v>5070.0260891262924</v>
      </c>
      <c r="K623" s="467">
        <v>5044.7869630338382</v>
      </c>
      <c r="L623" s="467">
        <v>5085.1696250705727</v>
      </c>
      <c r="M623" s="467">
        <v>5059.9304235921099</v>
      </c>
      <c r="N623" s="467">
        <v>4948.8794397411311</v>
      </c>
      <c r="O623" s="467">
        <v>4933.7363154088807</v>
      </c>
      <c r="P623" s="467">
        <v>4994.3090899180934</v>
      </c>
      <c r="Q623" s="467">
        <v>5048.825214748018</v>
      </c>
      <c r="R623" s="467">
        <v>5048.825214748018</v>
      </c>
      <c r="S623" s="467">
        <v>5024.5957529542566</v>
      </c>
      <c r="T623" s="467">
        <v>4928.688617609404</v>
      </c>
      <c r="U623" s="467">
        <v>4681.3578579713339</v>
      </c>
      <c r="V623" s="467">
        <v>4439.0873227115544</v>
      </c>
      <c r="W623" s="467">
        <v>4130.2116552482576</v>
      </c>
      <c r="X623" s="467">
        <v>3913.2048794386455</v>
      </c>
      <c r="Y623" s="467">
        <v>3837.5076366652074</v>
      </c>
      <c r="Z623" s="467">
        <v>3862.7398866184449</v>
      </c>
      <c r="AA623" s="467">
        <v>3837.5076366652074</v>
      </c>
      <c r="AB623" s="467">
        <v>3741.6266077720375</v>
      </c>
      <c r="AC623" s="467">
        <v>3595.2866338247959</v>
      </c>
      <c r="AD623" s="467">
        <v>2581.1781972739732</v>
      </c>
      <c r="AE623" s="467">
        <v>1638.0670020974976</v>
      </c>
      <c r="AF623" s="467">
        <v>1117.8108010909987</v>
      </c>
      <c r="AG623" s="467">
        <v>875.9085625698043</v>
      </c>
      <c r="AH623" s="467">
        <v>618.96200533035903</v>
      </c>
      <c r="AI623" s="467">
        <v>377.22919687654826</v>
      </c>
      <c r="AJ623" s="467">
        <v>201.06247565441669</v>
      </c>
      <c r="AK623" s="467">
        <v>90.405895411488231</v>
      </c>
      <c r="AL623" s="467">
        <v>25.080601549217004</v>
      </c>
      <c r="AM623" s="467">
        <v>0</v>
      </c>
    </row>
    <row r="624" spans="1:39">
      <c r="A624" s="256">
        <v>115</v>
      </c>
      <c r="B624" s="467">
        <v>5536.4671065347065</v>
      </c>
      <c r="C624" s="467">
        <v>5534.4477942505519</v>
      </c>
      <c r="D624" s="467">
        <v>5680.8498257644842</v>
      </c>
      <c r="E624" s="467">
        <v>5771.7219543916708</v>
      </c>
      <c r="F624" s="467">
        <v>5635.4143045700048</v>
      </c>
      <c r="G624" s="467">
        <v>5387.0400031463205</v>
      </c>
      <c r="H624" s="467">
        <v>5176.031782189576</v>
      </c>
      <c r="I624" s="467">
        <v>4963.0130642183849</v>
      </c>
      <c r="J624" s="467">
        <v>4624.8269215617674</v>
      </c>
      <c r="K624" s="467">
        <v>4518.8332831096877</v>
      </c>
      <c r="L624" s="467">
        <v>4595.552243121916</v>
      </c>
      <c r="M624" s="467">
        <v>4645.0164628988859</v>
      </c>
      <c r="N624" s="467">
        <v>4650.0638619459478</v>
      </c>
      <c r="O624" s="467">
        <v>4589.4954363205525</v>
      </c>
      <c r="P624" s="467">
        <v>4620.7890238478967</v>
      </c>
      <c r="Q624" s="467">
        <v>4624.8269215617674</v>
      </c>
      <c r="R624" s="467">
        <v>4599.590118753873</v>
      </c>
      <c r="S624" s="467">
        <v>4529.9372630923535</v>
      </c>
      <c r="T624" s="467">
        <v>4439.0873227115544</v>
      </c>
      <c r="U624" s="467">
        <v>4231.1489582164759</v>
      </c>
      <c r="V624" s="467">
        <v>4064.6037261183878</v>
      </c>
      <c r="W624" s="467">
        <v>3787.043635075328</v>
      </c>
      <c r="X624" s="467">
        <v>3600.3327421286867</v>
      </c>
      <c r="Y624" s="467">
        <v>3489.3200093291557</v>
      </c>
      <c r="Z624" s="467">
        <v>3418.6773731796743</v>
      </c>
      <c r="AA624" s="467">
        <v>3302.6247939961249</v>
      </c>
      <c r="AB624" s="467">
        <v>3110.8947474991692</v>
      </c>
      <c r="AC624" s="467">
        <v>2909.086420627918</v>
      </c>
      <c r="AD624" s="467">
        <v>2127.2215379395975</v>
      </c>
      <c r="AE624" s="467">
        <v>1259.9536442328774</v>
      </c>
      <c r="AF624" s="467">
        <v>659.26123743228948</v>
      </c>
      <c r="AG624" s="467">
        <v>538.37159224165714</v>
      </c>
      <c r="AH624" s="467">
        <v>422.54458421059621</v>
      </c>
      <c r="AI624" s="467">
        <v>296.68243718512292</v>
      </c>
      <c r="AJ624" s="467">
        <v>170.87533157355321</v>
      </c>
      <c r="AK624" s="467">
        <v>80.351331340225968</v>
      </c>
      <c r="AL624" s="467">
        <v>25.080601549217004</v>
      </c>
      <c r="AM624" s="467">
        <v>0</v>
      </c>
    </row>
    <row r="625" spans="1:39">
      <c r="A625" s="256">
        <v>125</v>
      </c>
      <c r="B625" s="467">
        <v>5536.4671065347065</v>
      </c>
      <c r="C625" s="467">
        <v>5458.7241172901468</v>
      </c>
      <c r="D625" s="467">
        <v>5498.100299258318</v>
      </c>
      <c r="E625" s="467">
        <v>5494.0617034925754</v>
      </c>
      <c r="F625" s="467">
        <v>5316.3664572629268</v>
      </c>
      <c r="G625" s="467">
        <v>5048.825214748018</v>
      </c>
      <c r="H625" s="467">
        <v>4781.2981411672536</v>
      </c>
      <c r="I625" s="467">
        <v>4570.3156008468741</v>
      </c>
      <c r="J625" s="467">
        <v>4321.9945894762359</v>
      </c>
      <c r="K625" s="467">
        <v>4155.4457522840712</v>
      </c>
      <c r="L625" s="467">
        <v>4180.6800024036556</v>
      </c>
      <c r="M625" s="467">
        <v>4217.0175896581886</v>
      </c>
      <c r="N625" s="467">
        <v>4251.3367093368051</v>
      </c>
      <c r="O625" s="467">
        <v>4210.9613033200867</v>
      </c>
      <c r="P625" s="467">
        <v>4151.4082864469929</v>
      </c>
      <c r="Q625" s="467">
        <v>4094.8841783582679</v>
      </c>
      <c r="R625" s="467">
        <v>4049.4635844028262</v>
      </c>
      <c r="S625" s="467">
        <v>3968.7171221750191</v>
      </c>
      <c r="T625" s="467">
        <v>3882.9258051876818</v>
      </c>
      <c r="U625" s="467">
        <v>3766.8582220400067</v>
      </c>
      <c r="V625" s="467">
        <v>3620.5172458997545</v>
      </c>
      <c r="W625" s="467">
        <v>3428.7690897572511</v>
      </c>
      <c r="X625" s="467">
        <v>3287.4877983976407</v>
      </c>
      <c r="Y625" s="467">
        <v>3181.5307969891501</v>
      </c>
      <c r="Z625" s="467">
        <v>3080.6226432520925</v>
      </c>
      <c r="AA625" s="467">
        <v>2954.4921081447624</v>
      </c>
      <c r="AB625" s="467">
        <v>2777.9184514829271</v>
      </c>
      <c r="AC625" s="467">
        <v>2576.1337676534854</v>
      </c>
      <c r="AD625" s="467">
        <v>2086.8742436312004</v>
      </c>
      <c r="AE625" s="467">
        <v>1445.4689030985978</v>
      </c>
      <c r="AF625" s="467">
        <v>623.99926938862291</v>
      </c>
      <c r="AG625" s="467">
        <v>437.65081969353872</v>
      </c>
      <c r="AH625" s="467">
        <v>331.91926018114111</v>
      </c>
      <c r="AI625" s="467">
        <v>236.28651130948512</v>
      </c>
      <c r="AJ625" s="467">
        <v>140.69354214646376</v>
      </c>
      <c r="AK625" s="467">
        <v>75.324511642000047</v>
      </c>
      <c r="AL625" s="467">
        <v>25.080601549217004</v>
      </c>
      <c r="AM625" s="467">
        <v>0</v>
      </c>
    </row>
    <row r="626" spans="1:39">
      <c r="A626" s="256">
        <v>135</v>
      </c>
      <c r="B626" s="467">
        <v>5536.4671065347065</v>
      </c>
      <c r="C626" s="467">
        <v>5403.1940869872051</v>
      </c>
      <c r="D626" s="467">
        <v>5337.5684230423976</v>
      </c>
      <c r="E626" s="467">
        <v>5230.5498431411925</v>
      </c>
      <c r="F626" s="467">
        <v>5019.5479630867667</v>
      </c>
      <c r="G626" s="467">
        <v>4772.2125739782987</v>
      </c>
      <c r="H626" s="467">
        <v>4523.8805433630787</v>
      </c>
      <c r="I626" s="467">
        <v>4321.9945894762359</v>
      </c>
      <c r="J626" s="467">
        <v>4130.2116552482576</v>
      </c>
      <c r="K626" s="467">
        <v>3918.2514146183739</v>
      </c>
      <c r="L626" s="467">
        <v>3847.6005168184515</v>
      </c>
      <c r="M626" s="467">
        <v>3832.4612065286096</v>
      </c>
      <c r="N626" s="467">
        <v>3832.4612065286096</v>
      </c>
      <c r="O626" s="467">
        <v>3822.3683661790074</v>
      </c>
      <c r="P626" s="467">
        <v>3736.580305279319</v>
      </c>
      <c r="Q626" s="467">
        <v>3585.1944384528538</v>
      </c>
      <c r="R626" s="467">
        <v>3524.641865031288</v>
      </c>
      <c r="S626" s="467">
        <v>3464.0903308836155</v>
      </c>
      <c r="T626" s="467">
        <v>3398.4940293933391</v>
      </c>
      <c r="U626" s="467">
        <v>3307.6704746132573</v>
      </c>
      <c r="V626" s="467">
        <v>3216.8494114615514</v>
      </c>
      <c r="W626" s="467">
        <v>3120.9855144537578</v>
      </c>
      <c r="X626" s="467">
        <v>3015.0341074627013</v>
      </c>
      <c r="Y626" s="467">
        <v>2888.9063416701338</v>
      </c>
      <c r="Z626" s="467">
        <v>2717.3814584658967</v>
      </c>
      <c r="AA626" s="467">
        <v>2566.0449380352884</v>
      </c>
      <c r="AB626" s="467">
        <v>2399.5850902622833</v>
      </c>
      <c r="AC626" s="467">
        <v>2197.8311341564358</v>
      </c>
      <c r="AD626" s="467">
        <v>1889.1840633823624</v>
      </c>
      <c r="AE626" s="467">
        <v>1552.3528429347011</v>
      </c>
      <c r="AF626" s="467">
        <v>754.98152574436392</v>
      </c>
      <c r="AG626" s="467">
        <v>357.09073432669908</v>
      </c>
      <c r="AH626" s="467">
        <v>266.48276126055515</v>
      </c>
      <c r="AI626" s="467">
        <v>180.93716345181977</v>
      </c>
      <c r="AJ626" s="467">
        <v>115.54696382165466</v>
      </c>
      <c r="AK626" s="467">
        <v>65.271902290436884</v>
      </c>
      <c r="AL626" s="467">
        <v>15.040675804218308</v>
      </c>
      <c r="AM626" s="467">
        <v>0</v>
      </c>
    </row>
    <row r="627" spans="1:39">
      <c r="A627" s="256">
        <v>145</v>
      </c>
      <c r="B627" s="467">
        <v>5536.4671065347065</v>
      </c>
      <c r="C627" s="467">
        <v>5372.9052194777223</v>
      </c>
      <c r="D627" s="467">
        <v>5216.415476293515</v>
      </c>
      <c r="E627" s="467">
        <v>5019.5479630867667</v>
      </c>
      <c r="F627" s="467">
        <v>4772.2125739782987</v>
      </c>
      <c r="G627" s="467">
        <v>4550.1263872239715</v>
      </c>
      <c r="H627" s="467">
        <v>4362.3710403371606</v>
      </c>
      <c r="I627" s="467">
        <v>4200.8675120995613</v>
      </c>
      <c r="J627" s="467">
        <v>4024.230140646659</v>
      </c>
      <c r="K627" s="467">
        <v>3776.9509150863328</v>
      </c>
      <c r="L627" s="467">
        <v>3640.7018620888939</v>
      </c>
      <c r="M627" s="467">
        <v>3580.148351404674</v>
      </c>
      <c r="N627" s="467">
        <v>3524.641865031288</v>
      </c>
      <c r="O627" s="467">
        <v>3489.3200093291557</v>
      </c>
      <c r="P627" s="467">
        <v>3448.9526118441349</v>
      </c>
      <c r="Q627" s="467">
        <v>3312.7161629196457</v>
      </c>
      <c r="R627" s="467">
        <v>3186.5762894625313</v>
      </c>
      <c r="S627" s="467">
        <v>3095.758658410195</v>
      </c>
      <c r="T627" s="467">
        <v>3025.1245594225188</v>
      </c>
      <c r="U627" s="467">
        <v>2954.4921081447624</v>
      </c>
      <c r="V627" s="467">
        <v>2898.9963636071943</v>
      </c>
      <c r="W627" s="467">
        <v>2823.3220627711585</v>
      </c>
      <c r="X627" s="467">
        <v>2692.1581073061711</v>
      </c>
      <c r="Y627" s="467">
        <v>2495.4242490709221</v>
      </c>
      <c r="Z627" s="467">
        <v>2298.7059002562532</v>
      </c>
      <c r="AA627" s="467">
        <v>2116.1259551720873</v>
      </c>
      <c r="AB627" s="467">
        <v>1959.7854330702003</v>
      </c>
      <c r="AC627" s="467">
        <v>1778.2444193679287</v>
      </c>
      <c r="AD627" s="467">
        <v>1547.3109783269385</v>
      </c>
      <c r="AE627" s="467">
        <v>1396.0629241738613</v>
      </c>
      <c r="AF627" s="467">
        <v>956.53602026718772</v>
      </c>
      <c r="AG627" s="467">
        <v>296.68243718512292</v>
      </c>
      <c r="AH627" s="467">
        <v>211.12590005317529</v>
      </c>
      <c r="AI627" s="467">
        <v>145.72342504642882</v>
      </c>
      <c r="AJ627" s="467">
        <v>90.405895411488231</v>
      </c>
      <c r="AK627" s="467">
        <v>50.19598424777044</v>
      </c>
      <c r="AL627" s="467">
        <v>10.023052380778998</v>
      </c>
      <c r="AM627" s="467">
        <v>0</v>
      </c>
    </row>
    <row r="628" spans="1:39">
      <c r="A628" s="256">
        <v>155</v>
      </c>
      <c r="B628" s="467">
        <v>5536.4671065347065</v>
      </c>
      <c r="C628" s="467">
        <v>5302.2318603169715</v>
      </c>
      <c r="D628" s="467">
        <v>5114.4472555266993</v>
      </c>
      <c r="E628" s="467">
        <v>4872.1547563210106</v>
      </c>
      <c r="F628" s="467">
        <v>4604.6374682733031</v>
      </c>
      <c r="G628" s="467">
        <v>4377.5123058478102</v>
      </c>
      <c r="H628" s="467">
        <v>4217.0175896581886</v>
      </c>
      <c r="I628" s="467">
        <v>4099.9309421909229</v>
      </c>
      <c r="J628" s="467">
        <v>3978.81034087836</v>
      </c>
      <c r="K628" s="467">
        <v>3761.8118856428364</v>
      </c>
      <c r="L628" s="467">
        <v>3590.2405325962136</v>
      </c>
      <c r="M628" s="467">
        <v>3474.1821803080875</v>
      </c>
      <c r="N628" s="467">
        <v>3373.2650181385156</v>
      </c>
      <c r="O628" s="467">
        <v>3287.4877983976407</v>
      </c>
      <c r="P628" s="467">
        <v>3201.7128147175085</v>
      </c>
      <c r="Q628" s="467">
        <v>3080.6226432520925</v>
      </c>
      <c r="R628" s="467">
        <v>2924.2215716754254</v>
      </c>
      <c r="S628" s="467">
        <v>2833.4118536448932</v>
      </c>
      <c r="T628" s="467">
        <v>2742.6050435261163</v>
      </c>
      <c r="U628" s="467">
        <v>2646.7566716555557</v>
      </c>
      <c r="V628" s="467">
        <v>2561.0005380762923</v>
      </c>
      <c r="W628" s="467">
        <v>2449.017451437222</v>
      </c>
      <c r="X628" s="467">
        <v>2292.6532876025276</v>
      </c>
      <c r="Y628" s="467">
        <v>2122.1780840415504</v>
      </c>
      <c r="Z628" s="467">
        <v>1959.7854330702003</v>
      </c>
      <c r="AA628" s="467">
        <v>1834.7219457534077</v>
      </c>
      <c r="AB628" s="467">
        <v>1683.4469159116732</v>
      </c>
      <c r="AC628" s="467">
        <v>1501.9349419116575</v>
      </c>
      <c r="AD628" s="467">
        <v>1243.8231182793565</v>
      </c>
      <c r="AE628" s="467">
        <v>1137.9718575303903</v>
      </c>
      <c r="AF628" s="467">
        <v>911.18220125834318</v>
      </c>
      <c r="AG628" s="467">
        <v>357.09073432669908</v>
      </c>
      <c r="AH628" s="467">
        <v>196.03095062626178</v>
      </c>
      <c r="AI628" s="467">
        <v>130.63432201828778</v>
      </c>
      <c r="AJ628" s="467">
        <v>75.324511642000047</v>
      </c>
      <c r="AK628" s="467">
        <v>30.102209640499385</v>
      </c>
      <c r="AL628" s="467">
        <v>5.0080536687636448</v>
      </c>
      <c r="AM628" s="467">
        <v>0</v>
      </c>
    </row>
    <row r="629" spans="1:39">
      <c r="A629" s="256">
        <v>165</v>
      </c>
      <c r="B629" s="467">
        <v>5536.4671065347065</v>
      </c>
      <c r="C629" s="467">
        <v>5287.0876910772604</v>
      </c>
      <c r="D629" s="467">
        <v>5059.9304235921099</v>
      </c>
      <c r="E629" s="467">
        <v>4801.4883521786051</v>
      </c>
      <c r="F629" s="467">
        <v>4533.9750807403116</v>
      </c>
      <c r="G629" s="467">
        <v>4296.7594988211767</v>
      </c>
      <c r="H629" s="467">
        <v>4120.1180595060941</v>
      </c>
      <c r="I629" s="467">
        <v>3994.9595439799309</v>
      </c>
      <c r="J629" s="467">
        <v>3898.0653129425432</v>
      </c>
      <c r="K629" s="467">
        <v>3761.8118856428364</v>
      </c>
      <c r="L629" s="467">
        <v>3590.2405325962136</v>
      </c>
      <c r="M629" s="467">
        <v>3469.13625192982</v>
      </c>
      <c r="N629" s="467">
        <v>3363.1734663383204</v>
      </c>
      <c r="O629" s="467">
        <v>3257.2140164045495</v>
      </c>
      <c r="P629" s="467">
        <v>3120.9855144537578</v>
      </c>
      <c r="Q629" s="467">
        <v>2934.3117158758041</v>
      </c>
      <c r="R629" s="467">
        <v>2782.9632607913691</v>
      </c>
      <c r="S629" s="467">
        <v>2646.7566716555557</v>
      </c>
      <c r="T629" s="467">
        <v>2510.5570876684474</v>
      </c>
      <c r="U629" s="467">
        <v>2349.1449542526016</v>
      </c>
      <c r="V629" s="467">
        <v>2218.0057239948283</v>
      </c>
      <c r="W629" s="467">
        <v>2095.9523174376363</v>
      </c>
      <c r="X629" s="467">
        <v>1965.8370985958388</v>
      </c>
      <c r="Y629" s="467">
        <v>1834.7219457534077</v>
      </c>
      <c r="Z629" s="467">
        <v>1717.7347742684135</v>
      </c>
      <c r="AA629" s="467">
        <v>1586.6379534222458</v>
      </c>
      <c r="AB629" s="467">
        <v>1425.3029903202066</v>
      </c>
      <c r="AC629" s="467">
        <v>1243.8231182793565</v>
      </c>
      <c r="AD629" s="467">
        <v>1042.2101301603341</v>
      </c>
      <c r="AE629" s="467">
        <v>951.49659904538589</v>
      </c>
      <c r="AF629" s="467">
        <v>800.32705011374333</v>
      </c>
      <c r="AG629" s="467">
        <v>503.11697942016013</v>
      </c>
      <c r="AH629" s="467">
        <v>291.64893568472075</v>
      </c>
      <c r="AI629" s="467">
        <v>211.12590005317529</v>
      </c>
      <c r="AJ629" s="467">
        <v>80.351331340225968</v>
      </c>
      <c r="AK629" s="467">
        <v>25.080601549217004</v>
      </c>
      <c r="AL629" s="467">
        <v>5.0080536687636448</v>
      </c>
      <c r="AM629" s="467">
        <v>0</v>
      </c>
    </row>
    <row r="630" spans="1:39">
      <c r="A630" s="256">
        <v>175</v>
      </c>
      <c r="B630" s="467">
        <v>5536.4671065347065</v>
      </c>
      <c r="C630" s="467">
        <v>5270.9339583228411</v>
      </c>
      <c r="D630" s="467">
        <v>5033.6817874787266</v>
      </c>
      <c r="E630" s="467">
        <v>4777.2601091742345</v>
      </c>
      <c r="F630" s="467">
        <v>4509.7482288500623</v>
      </c>
      <c r="G630" s="467">
        <v>4286.6655039669922</v>
      </c>
      <c r="H630" s="467">
        <v>4094.8841783582679</v>
      </c>
      <c r="I630" s="467">
        <v>3943.484187749084</v>
      </c>
      <c r="J630" s="467">
        <v>3827.4147830302963</v>
      </c>
      <c r="K630" s="467">
        <v>3701.256378978585</v>
      </c>
      <c r="L630" s="467">
        <v>3549.8719786752731</v>
      </c>
      <c r="M630" s="467">
        <v>3413.6315260455126</v>
      </c>
      <c r="N630" s="467">
        <v>3307.6704746132573</v>
      </c>
      <c r="O630" s="467">
        <v>3191.621789916775</v>
      </c>
      <c r="P630" s="467">
        <v>3060.4414053386045</v>
      </c>
      <c r="Q630" s="467">
        <v>2898.9963636071943</v>
      </c>
      <c r="R630" s="467">
        <v>2752.6945425601039</v>
      </c>
      <c r="S630" s="467">
        <v>2606.400492722641</v>
      </c>
      <c r="T630" s="467">
        <v>2434.8938170715887</v>
      </c>
      <c r="U630" s="467">
        <v>2243.2242189002272</v>
      </c>
      <c r="V630" s="467">
        <v>2070.7355432727031</v>
      </c>
      <c r="W630" s="467">
        <v>1910.3642019219667</v>
      </c>
      <c r="X630" s="467">
        <v>1769.1678397306264</v>
      </c>
      <c r="Y630" s="467">
        <v>1658.2356996661829</v>
      </c>
      <c r="Z630" s="467">
        <v>1561.4282404181374</v>
      </c>
      <c r="AA630" s="467">
        <v>1436.3942073312103</v>
      </c>
      <c r="AB630" s="467">
        <v>1289.1907465801335</v>
      </c>
      <c r="AC630" s="467">
        <v>1122.8510313983415</v>
      </c>
      <c r="AD630" s="467">
        <v>911.18220125834318</v>
      </c>
      <c r="AE630" s="467">
        <v>815.44280271612445</v>
      </c>
      <c r="AF630" s="467">
        <v>659.26123743228948</v>
      </c>
      <c r="AG630" s="467">
        <v>417.50929134044378</v>
      </c>
      <c r="AH630" s="467">
        <v>261.44980443871583</v>
      </c>
      <c r="AI630" s="467">
        <v>165.84463549957897</v>
      </c>
      <c r="AJ630" s="467">
        <v>80.351331340225968</v>
      </c>
      <c r="AK630" s="467">
        <v>30.102209640499385</v>
      </c>
      <c r="AL630" s="467">
        <v>5.0080536687636448</v>
      </c>
      <c r="AM630" s="467">
        <v>0</v>
      </c>
    </row>
    <row r="631" spans="1:39">
      <c r="A631" s="256">
        <v>180</v>
      </c>
      <c r="B631" s="467">
        <v>5536.4671065347065</v>
      </c>
      <c r="C631" s="467">
        <v>5275.9819945029994</v>
      </c>
      <c r="D631" s="467">
        <v>5044.7869630338382</v>
      </c>
      <c r="E631" s="467">
        <v>4801.4883521786051</v>
      </c>
      <c r="F631" s="467">
        <v>4529.9372630923535</v>
      </c>
      <c r="G631" s="467">
        <v>4296.7594988211767</v>
      </c>
      <c r="H631" s="467">
        <v>4094.8841783582679</v>
      </c>
      <c r="I631" s="467">
        <v>3933.3910590836172</v>
      </c>
      <c r="J631" s="467">
        <v>3822.3683661790074</v>
      </c>
      <c r="K631" s="467">
        <v>3701.256378978585</v>
      </c>
      <c r="L631" s="467">
        <v>3549.8719786752731</v>
      </c>
      <c r="M631" s="467">
        <v>3408.5856863623935</v>
      </c>
      <c r="N631" s="467">
        <v>3307.6704746132573</v>
      </c>
      <c r="O631" s="467">
        <v>3196.6672983392878</v>
      </c>
      <c r="P631" s="467">
        <v>3075.577321357689</v>
      </c>
      <c r="Q631" s="467">
        <v>2904.0413877397095</v>
      </c>
      <c r="R631" s="467">
        <v>2762.784078538577</v>
      </c>
      <c r="S631" s="467">
        <v>2611.4449811484637</v>
      </c>
      <c r="T631" s="467">
        <v>2460.1146498324629</v>
      </c>
      <c r="U631" s="467">
        <v>2268.4429970397496</v>
      </c>
      <c r="V631" s="467">
        <v>2086.8742436312004</v>
      </c>
      <c r="W631" s="467">
        <v>1914.3985407022963</v>
      </c>
      <c r="X631" s="467">
        <v>1763.1168124688832</v>
      </c>
      <c r="Y631" s="467">
        <v>1652.1850645275526</v>
      </c>
      <c r="Z631" s="467">
        <v>1572.5204644301359</v>
      </c>
      <c r="AA631" s="467">
        <v>1420.2615565053034</v>
      </c>
      <c r="AB631" s="467">
        <v>1259.9536442328774</v>
      </c>
      <c r="AC631" s="467">
        <v>1087.5698996509766</v>
      </c>
      <c r="AD631" s="467">
        <v>896.06475734774426</v>
      </c>
      <c r="AE631" s="467">
        <v>805.36560288841395</v>
      </c>
      <c r="AF631" s="467">
        <v>664.29881766947972</v>
      </c>
      <c r="AG631" s="467">
        <v>432.61534908352962</v>
      </c>
      <c r="AH631" s="467">
        <v>271.5158130503724</v>
      </c>
      <c r="AI631" s="467">
        <v>180.93716345181977</v>
      </c>
      <c r="AJ631" s="467">
        <v>90.405895411488231</v>
      </c>
      <c r="AK631" s="467">
        <v>40.147827669756929</v>
      </c>
      <c r="AL631" s="467">
        <v>10.023052380778998</v>
      </c>
      <c r="AM631" s="467">
        <v>0</v>
      </c>
    </row>
    <row r="632" spans="1:39">
      <c r="B632" s="22" t="s">
        <v>560</v>
      </c>
    </row>
    <row r="633" spans="1:39">
      <c r="B633" s="256" t="s">
        <v>524</v>
      </c>
    </row>
    <row r="634" spans="1:39">
      <c r="B634" s="256" t="s">
        <v>0</v>
      </c>
    </row>
    <row r="635" spans="1:39">
      <c r="B635" s="256" t="s">
        <v>315</v>
      </c>
    </row>
    <row r="636" spans="1:39">
      <c r="B636" s="256">
        <v>400</v>
      </c>
    </row>
    <row r="639" spans="1:39">
      <c r="B639" s="256">
        <v>38</v>
      </c>
    </row>
    <row r="640" spans="1:39">
      <c r="B640" s="256">
        <v>22</v>
      </c>
    </row>
    <row r="641" spans="1:39">
      <c r="B641" s="256">
        <v>0</v>
      </c>
      <c r="C641" s="256">
        <v>2.5</v>
      </c>
      <c r="D641" s="256">
        <v>5</v>
      </c>
      <c r="E641" s="256">
        <v>7.5</v>
      </c>
      <c r="F641" s="256">
        <v>10</v>
      </c>
      <c r="G641" s="256">
        <v>12.5</v>
      </c>
      <c r="H641" s="256">
        <v>15</v>
      </c>
      <c r="I641" s="256">
        <v>17.5</v>
      </c>
      <c r="J641" s="256">
        <v>20</v>
      </c>
      <c r="K641" s="256">
        <v>22.5</v>
      </c>
      <c r="L641" s="256">
        <v>25</v>
      </c>
      <c r="M641" s="256">
        <v>27.5</v>
      </c>
      <c r="N641" s="256">
        <v>30</v>
      </c>
      <c r="O641" s="256">
        <v>32.5</v>
      </c>
      <c r="P641" s="256">
        <v>35</v>
      </c>
      <c r="Q641" s="256">
        <v>37.5</v>
      </c>
      <c r="R641" s="256">
        <v>40</v>
      </c>
      <c r="S641" s="256">
        <v>42.5</v>
      </c>
      <c r="T641" s="256">
        <v>45</v>
      </c>
      <c r="U641" s="256">
        <v>47.5</v>
      </c>
      <c r="V641" s="256">
        <v>50</v>
      </c>
      <c r="W641" s="256">
        <v>52.5</v>
      </c>
      <c r="X641" s="256">
        <v>55</v>
      </c>
      <c r="Y641" s="256">
        <v>57.5</v>
      </c>
      <c r="Z641" s="256">
        <v>60</v>
      </c>
      <c r="AA641" s="256">
        <v>62.5</v>
      </c>
      <c r="AB641" s="256">
        <v>65</v>
      </c>
      <c r="AC641" s="256">
        <v>67.5</v>
      </c>
      <c r="AD641" s="256">
        <v>70</v>
      </c>
      <c r="AE641" s="256">
        <v>71</v>
      </c>
      <c r="AF641" s="256">
        <v>72.5</v>
      </c>
      <c r="AG641" s="256">
        <v>75</v>
      </c>
      <c r="AH641" s="256">
        <v>77.5</v>
      </c>
      <c r="AI641" s="256">
        <v>80</v>
      </c>
      <c r="AJ641" s="256">
        <v>82.5</v>
      </c>
      <c r="AK641" s="256">
        <v>85</v>
      </c>
      <c r="AL641" s="256">
        <v>87.5</v>
      </c>
      <c r="AM641" s="256">
        <v>90</v>
      </c>
    </row>
    <row r="642" spans="1:39">
      <c r="A642" s="256">
        <v>0</v>
      </c>
      <c r="B642" s="468">
        <v>4177.6518843370968</v>
      </c>
      <c r="C642" s="468">
        <v>4411.8327010898902</v>
      </c>
      <c r="D642" s="468">
        <v>4599.590118753873</v>
      </c>
      <c r="E642" s="468">
        <v>4823.6976822392398</v>
      </c>
      <c r="F642" s="468">
        <v>5048.825214748018</v>
      </c>
      <c r="G642" s="468">
        <v>5216.415476293515</v>
      </c>
      <c r="H642" s="468">
        <v>5441.5602292158928</v>
      </c>
      <c r="I642" s="468">
        <v>5610.1725062923097</v>
      </c>
      <c r="J642" s="468">
        <v>5703.0628795444691</v>
      </c>
      <c r="K642" s="468">
        <v>5740.4213920132934</v>
      </c>
      <c r="L642" s="468">
        <v>5853.5080929087726</v>
      </c>
      <c r="M642" s="468">
        <v>6040.3078506765314</v>
      </c>
      <c r="N642" s="468">
        <v>6358.3854910705095</v>
      </c>
      <c r="O642" s="468">
        <v>6733.0306044184281</v>
      </c>
      <c r="P642" s="468">
        <v>7088.5083226191955</v>
      </c>
      <c r="Q642" s="468">
        <v>7425.8246905288588</v>
      </c>
      <c r="R642" s="468">
        <v>7706.5967269420789</v>
      </c>
      <c r="S642" s="468">
        <v>7875.2668810952455</v>
      </c>
      <c r="T642" s="468">
        <v>7893.4471145558446</v>
      </c>
      <c r="U642" s="468">
        <v>7818.7064233385827</v>
      </c>
      <c r="V642" s="468">
        <v>7669.227189036922</v>
      </c>
      <c r="W642" s="468">
        <v>7294.5320298989564</v>
      </c>
      <c r="X642" s="468">
        <v>6695.6661210544253</v>
      </c>
      <c r="Y642" s="468">
        <v>6227.1133806530688</v>
      </c>
      <c r="Z642" s="468">
        <v>7088.5083226191955</v>
      </c>
      <c r="AA642" s="468">
        <v>6807.7601914454572</v>
      </c>
      <c r="AB642" s="468">
        <v>5086.1791957368587</v>
      </c>
      <c r="AC642" s="468">
        <v>4019.1834708315801</v>
      </c>
      <c r="AD642" s="468">
        <v>1942.6391489856537</v>
      </c>
      <c r="AE642" s="468">
        <v>1531.1771221372917</v>
      </c>
      <c r="AF642" s="468">
        <v>1550.3360951255308</v>
      </c>
      <c r="AG642" s="468">
        <v>1531.1771221372917</v>
      </c>
      <c r="AH642" s="468">
        <v>1157.1251917810205</v>
      </c>
      <c r="AI642" s="468">
        <v>465.85050649283932</v>
      </c>
      <c r="AJ642" s="468">
        <v>74.319187225450264</v>
      </c>
      <c r="AK642" s="468">
        <v>0</v>
      </c>
      <c r="AL642" s="468">
        <v>0</v>
      </c>
      <c r="AM642" s="468">
        <v>0</v>
      </c>
    </row>
    <row r="643" spans="1:39">
      <c r="A643" s="256">
        <v>5</v>
      </c>
      <c r="B643" s="468">
        <v>4177.6518843370968</v>
      </c>
      <c r="C643" s="468">
        <v>4346.2204149979634</v>
      </c>
      <c r="D643" s="468">
        <v>4562.2399046840883</v>
      </c>
      <c r="E643" s="468">
        <v>4805.5264045701106</v>
      </c>
      <c r="F643" s="468">
        <v>4954.936702443285</v>
      </c>
      <c r="G643" s="468">
        <v>5169.9742551622621</v>
      </c>
      <c r="H643" s="468">
        <v>5394.1074088806754</v>
      </c>
      <c r="I643" s="468">
        <v>5572.8148532069918</v>
      </c>
      <c r="J643" s="468">
        <v>5665.7046115521771</v>
      </c>
      <c r="K643" s="468">
        <v>5740.4213920132934</v>
      </c>
      <c r="L643" s="468">
        <v>5796.9644669714089</v>
      </c>
      <c r="M643" s="468">
        <v>5993.85979719632</v>
      </c>
      <c r="N643" s="468">
        <v>6265.4849449396188</v>
      </c>
      <c r="O643" s="468">
        <v>6601.7509095736386</v>
      </c>
      <c r="P643" s="468">
        <v>6929.9549263465169</v>
      </c>
      <c r="Q643" s="468">
        <v>7285.4426249006037</v>
      </c>
      <c r="R643" s="468">
        <v>7547.0199750835736</v>
      </c>
      <c r="S643" s="468">
        <v>7669.227189036922</v>
      </c>
      <c r="T643" s="468">
        <v>7688.4169290788868</v>
      </c>
      <c r="U643" s="468">
        <v>7585.3988886904217</v>
      </c>
      <c r="V643" s="468">
        <v>7463.1930273795679</v>
      </c>
      <c r="W643" s="468">
        <v>7135.9740447966178</v>
      </c>
      <c r="X643" s="468">
        <v>6995.5976172722903</v>
      </c>
      <c r="Y643" s="468">
        <v>6995.5976172722903</v>
      </c>
      <c r="Z643" s="468">
        <v>7612.6682347213637</v>
      </c>
      <c r="AA643" s="468">
        <v>6976.4096898666467</v>
      </c>
      <c r="AB643" s="468">
        <v>5179.0605483595227</v>
      </c>
      <c r="AC643" s="468">
        <v>3691.1638903255634</v>
      </c>
      <c r="AD643" s="468">
        <v>1933.5617655928907</v>
      </c>
      <c r="AE643" s="468">
        <v>1540.2523954607502</v>
      </c>
      <c r="AF643" s="468">
        <v>1428.3278591640444</v>
      </c>
      <c r="AG643" s="468">
        <v>1568.4869193528862</v>
      </c>
      <c r="AH643" s="468">
        <v>1101.6822171839497</v>
      </c>
      <c r="AI643" s="468">
        <v>568.59167442682008</v>
      </c>
      <c r="AJ643" s="468">
        <v>158.80191819600202</v>
      </c>
      <c r="AK643" s="468">
        <v>0</v>
      </c>
      <c r="AL643" s="468">
        <v>0</v>
      </c>
      <c r="AM643" s="468">
        <v>0</v>
      </c>
    </row>
    <row r="644" spans="1:39">
      <c r="A644" s="256">
        <v>15</v>
      </c>
      <c r="B644" s="468">
        <v>4177.6518843370968</v>
      </c>
      <c r="C644" s="468">
        <v>4365.3992892450278</v>
      </c>
      <c r="D644" s="468">
        <v>4562.2399046840883</v>
      </c>
      <c r="E644" s="468">
        <v>4692.4622294491346</v>
      </c>
      <c r="F644" s="468">
        <v>4898.4025394504688</v>
      </c>
      <c r="G644" s="468">
        <v>5113.437679269955</v>
      </c>
      <c r="H644" s="468">
        <v>5356.7512264922525</v>
      </c>
      <c r="I644" s="468">
        <v>5553.6312906296262</v>
      </c>
      <c r="J644" s="468">
        <v>5675.8014165398363</v>
      </c>
      <c r="K644" s="468">
        <v>5740.4213920132934</v>
      </c>
      <c r="L644" s="468">
        <v>5778.7898468177427</v>
      </c>
      <c r="M644" s="468">
        <v>5946.402374834207</v>
      </c>
      <c r="N644" s="468">
        <v>6171.576008980358</v>
      </c>
      <c r="O644" s="468">
        <v>6424.0225651435667</v>
      </c>
      <c r="P644" s="468">
        <v>6611.8492557030431</v>
      </c>
      <c r="Q644" s="468">
        <v>6836.0364655958701</v>
      </c>
      <c r="R644" s="468">
        <v>6901.6782659500768</v>
      </c>
      <c r="S644" s="468">
        <v>6733.0306044184281</v>
      </c>
      <c r="T644" s="468">
        <v>6368.483458582612</v>
      </c>
      <c r="U644" s="468">
        <v>6040.3078506765314</v>
      </c>
      <c r="V644" s="468">
        <v>5880.7703935633162</v>
      </c>
      <c r="W644" s="468">
        <v>6096.853788426798</v>
      </c>
      <c r="X644" s="468">
        <v>6349.2973340067601</v>
      </c>
      <c r="Y644" s="468">
        <v>5919.1397712080861</v>
      </c>
      <c r="Z644" s="468">
        <v>6040.3078506765314</v>
      </c>
      <c r="AA644" s="468">
        <v>5806.0517984059989</v>
      </c>
      <c r="AB644" s="468">
        <v>4196.8300023922084</v>
      </c>
      <c r="AC644" s="468">
        <v>2840.4747286210745</v>
      </c>
      <c r="AD644" s="468">
        <v>2045.5190758868755</v>
      </c>
      <c r="AE644" s="468">
        <v>1634.0332922559537</v>
      </c>
      <c r="AF644" s="468">
        <v>1325.4860004982527</v>
      </c>
      <c r="AG644" s="468">
        <v>1447.485509899763</v>
      </c>
      <c r="AH644" s="468">
        <v>746.92037948002371</v>
      </c>
      <c r="AI644" s="468">
        <v>541.39352572941186</v>
      </c>
      <c r="AJ644" s="468">
        <v>242.32546769872059</v>
      </c>
      <c r="AK644" s="468">
        <v>0</v>
      </c>
      <c r="AL644" s="468">
        <v>0</v>
      </c>
      <c r="AM644" s="468">
        <v>0</v>
      </c>
    </row>
    <row r="645" spans="1:39">
      <c r="A645" s="256">
        <v>25</v>
      </c>
      <c r="B645" s="468">
        <v>4177.6518843370968</v>
      </c>
      <c r="C645" s="468">
        <v>4337.135714578224</v>
      </c>
      <c r="D645" s="468">
        <v>4514.7954789616106</v>
      </c>
      <c r="E645" s="468">
        <v>4683.3768326482659</v>
      </c>
      <c r="F645" s="468">
        <v>4889.3167524283144</v>
      </c>
      <c r="G645" s="468">
        <v>5113.437679269955</v>
      </c>
      <c r="H645" s="468">
        <v>5338.5780425617168</v>
      </c>
      <c r="I645" s="468">
        <v>5516.2740168469491</v>
      </c>
      <c r="J645" s="468">
        <v>5665.7046115521771</v>
      </c>
      <c r="K645" s="468">
        <v>5796.9644669714089</v>
      </c>
      <c r="L645" s="468">
        <v>5899.9550512256956</v>
      </c>
      <c r="M645" s="468">
        <v>6012.0350798012332</v>
      </c>
      <c r="N645" s="468">
        <v>6274.5729814466868</v>
      </c>
      <c r="O645" s="468">
        <v>6377.5716430204111</v>
      </c>
      <c r="P645" s="468">
        <v>6321.0231507766348</v>
      </c>
      <c r="Q645" s="468">
        <v>6358.3854910705095</v>
      </c>
      <c r="R645" s="468">
        <v>6386.6598403961489</v>
      </c>
      <c r="S645" s="468">
        <v>6311.9350472577617</v>
      </c>
      <c r="T645" s="468">
        <v>5937.3148263897501</v>
      </c>
      <c r="U645" s="468">
        <v>5469.8301912549432</v>
      </c>
      <c r="V645" s="468">
        <v>5169.9742551622621</v>
      </c>
      <c r="W645" s="468">
        <v>5086.1791957368587</v>
      </c>
      <c r="X645" s="468">
        <v>5366.8474664144433</v>
      </c>
      <c r="Y645" s="468">
        <v>5890.8675740258614</v>
      </c>
      <c r="Z645" s="468">
        <v>7173.3408991414635</v>
      </c>
      <c r="AA645" s="468">
        <v>7828.8064751873753</v>
      </c>
      <c r="AB645" s="468">
        <v>6910.767179907114</v>
      </c>
      <c r="AC645" s="468">
        <v>4926.6695399353503</v>
      </c>
      <c r="AD645" s="468">
        <v>2812.223334420547</v>
      </c>
      <c r="AE645" s="468">
        <v>2185.7264689469625</v>
      </c>
      <c r="AF645" s="468">
        <v>1848.8416008511138</v>
      </c>
      <c r="AG645" s="468">
        <v>2148.4041744305805</v>
      </c>
      <c r="AH645" s="468">
        <v>1942.6391489856537</v>
      </c>
      <c r="AI645" s="468">
        <v>1138.979919772223</v>
      </c>
      <c r="AJ645" s="468">
        <v>465.85050649283932</v>
      </c>
      <c r="AK645" s="468">
        <v>0</v>
      </c>
      <c r="AL645" s="468">
        <v>0</v>
      </c>
      <c r="AM645" s="468">
        <v>0</v>
      </c>
    </row>
    <row r="646" spans="1:39">
      <c r="A646" s="256">
        <v>35</v>
      </c>
      <c r="B646" s="468">
        <v>4177.6518843370968</v>
      </c>
      <c r="C646" s="468">
        <v>4317.9569650575495</v>
      </c>
      <c r="D646" s="468">
        <v>4496.6254049858362</v>
      </c>
      <c r="E646" s="468">
        <v>4674.2914534547617</v>
      </c>
      <c r="F646" s="468">
        <v>4861.0499674783105</v>
      </c>
      <c r="G646" s="468">
        <v>5076.0834980891423</v>
      </c>
      <c r="H646" s="468">
        <v>5301.22224768861</v>
      </c>
      <c r="I646" s="468">
        <v>5525.3608980841627</v>
      </c>
      <c r="J646" s="468">
        <v>5731.3341638624379</v>
      </c>
      <c r="K646" s="468">
        <v>5909.0425424086743</v>
      </c>
      <c r="L646" s="468">
        <v>6040.3078506765314</v>
      </c>
      <c r="M646" s="468">
        <v>6143.3026294532474</v>
      </c>
      <c r="N646" s="468">
        <v>6274.5729814466868</v>
      </c>
      <c r="O646" s="468">
        <v>6508.8468522694202</v>
      </c>
      <c r="P646" s="468">
        <v>6873.4017212892213</v>
      </c>
      <c r="Q646" s="468">
        <v>7219.7972593721333</v>
      </c>
      <c r="R646" s="468">
        <v>7763.1563716052606</v>
      </c>
      <c r="S646" s="468">
        <v>7996.469224835676</v>
      </c>
      <c r="T646" s="468">
        <v>7603.5784418510848</v>
      </c>
      <c r="U646" s="468">
        <v>7079.4191779337689</v>
      </c>
      <c r="V646" s="468">
        <v>6816.8489810788415</v>
      </c>
      <c r="W646" s="468">
        <v>7631.8578330387318</v>
      </c>
      <c r="X646" s="468">
        <v>8708.5691866051657</v>
      </c>
      <c r="Y646" s="468">
        <v>9822.7925031439427</v>
      </c>
      <c r="Z646" s="468">
        <v>10327.922660418273</v>
      </c>
      <c r="AA646" s="468">
        <v>9101.5119850625797</v>
      </c>
      <c r="AB646" s="468">
        <v>6498.7486646571951</v>
      </c>
      <c r="AC646" s="468">
        <v>4608.6753518686546</v>
      </c>
      <c r="AD646" s="468">
        <v>5319.3953043533493</v>
      </c>
      <c r="AE646" s="468">
        <v>5329.491473759017</v>
      </c>
      <c r="AF646" s="468">
        <v>5301.22224768861</v>
      </c>
      <c r="AG646" s="468">
        <v>5235.5978405536252</v>
      </c>
      <c r="AH646" s="468">
        <v>2896.9783564091904</v>
      </c>
      <c r="AI646" s="468">
        <v>2008.1992752159911</v>
      </c>
      <c r="AJ646" s="468">
        <v>830.55883525843592</v>
      </c>
      <c r="AK646" s="468">
        <v>9.0197967621976929</v>
      </c>
      <c r="AL646" s="468">
        <v>0</v>
      </c>
      <c r="AM646" s="468">
        <v>0</v>
      </c>
    </row>
    <row r="647" spans="1:39">
      <c r="A647" s="256">
        <v>45</v>
      </c>
      <c r="B647" s="468">
        <v>4177.6518843370968</v>
      </c>
      <c r="C647" s="468">
        <v>4317.9569650575495</v>
      </c>
      <c r="D647" s="468">
        <v>4486.5309511186333</v>
      </c>
      <c r="E647" s="468">
        <v>4683.3768326482659</v>
      </c>
      <c r="F647" s="468">
        <v>4842.878549518322</v>
      </c>
      <c r="G647" s="468">
        <v>5029.6435478877784</v>
      </c>
      <c r="H647" s="468">
        <v>5292.1357426815994</v>
      </c>
      <c r="I647" s="468">
        <v>5525.3608980841627</v>
      </c>
      <c r="J647" s="468">
        <v>5731.3341638624379</v>
      </c>
      <c r="K647" s="468">
        <v>5965.5872448643468</v>
      </c>
      <c r="L647" s="468">
        <v>6171.576008980358</v>
      </c>
      <c r="M647" s="468">
        <v>6452.2972039189399</v>
      </c>
      <c r="N647" s="468">
        <v>6882.4905979939012</v>
      </c>
      <c r="O647" s="468">
        <v>7697.5068226487583</v>
      </c>
      <c r="P647" s="468">
        <v>8680.286060212442</v>
      </c>
      <c r="Q647" s="468">
        <v>9017.6692718954964</v>
      </c>
      <c r="R647" s="468">
        <v>8596.4473347784697</v>
      </c>
      <c r="S647" s="468">
        <v>8024.750036810352</v>
      </c>
      <c r="T647" s="468">
        <v>8559.0737078830043</v>
      </c>
      <c r="U647" s="468">
        <v>9570.2370751643812</v>
      </c>
      <c r="V647" s="468">
        <v>9831.8846205345471</v>
      </c>
      <c r="W647" s="468">
        <v>10553.218743671956</v>
      </c>
      <c r="X647" s="468">
        <v>10244.069312521287</v>
      </c>
      <c r="Y647" s="468">
        <v>8783.3178901689553</v>
      </c>
      <c r="Z647" s="468">
        <v>8605.5382415672557</v>
      </c>
      <c r="AA647" s="468">
        <v>7734.8764976276425</v>
      </c>
      <c r="AB647" s="468">
        <v>6723.9419271937113</v>
      </c>
      <c r="AC647" s="468">
        <v>8333.8253263753486</v>
      </c>
      <c r="AD647" s="468">
        <v>11077.580978013704</v>
      </c>
      <c r="AE647" s="468">
        <v>11583.78078243699</v>
      </c>
      <c r="AF647" s="468">
        <v>11518.104888562859</v>
      </c>
      <c r="AG647" s="468">
        <v>8877.2597289972855</v>
      </c>
      <c r="AH647" s="468">
        <v>2662.8993158797643</v>
      </c>
      <c r="AI647" s="468">
        <v>671.35149405270056</v>
      </c>
      <c r="AJ647" s="468">
        <v>858.77616093134179</v>
      </c>
      <c r="AK647" s="468">
        <v>9.0197967621976929</v>
      </c>
      <c r="AL647" s="468">
        <v>0</v>
      </c>
      <c r="AM647" s="468">
        <v>0</v>
      </c>
    </row>
    <row r="648" spans="1:39">
      <c r="A648" s="256">
        <v>55</v>
      </c>
      <c r="B648" s="468">
        <v>4177.6518843370968</v>
      </c>
      <c r="C648" s="468">
        <v>4308.8723239112096</v>
      </c>
      <c r="D648" s="468">
        <v>4477.4459620360176</v>
      </c>
      <c r="E648" s="468">
        <v>4636.9406358227207</v>
      </c>
      <c r="F648" s="468">
        <v>4795.4312799533764</v>
      </c>
      <c r="G648" s="468">
        <v>5001.3759615892186</v>
      </c>
      <c r="H648" s="468">
        <v>5226.5114487152205</v>
      </c>
      <c r="I648" s="468">
        <v>5441.5602292158928</v>
      </c>
      <c r="J648" s="468">
        <v>5675.8014165398363</v>
      </c>
      <c r="K648" s="468">
        <v>5919.1397712080861</v>
      </c>
      <c r="L648" s="468">
        <v>6292.749093891548</v>
      </c>
      <c r="M648" s="468">
        <v>7060.2310218994453</v>
      </c>
      <c r="N648" s="468">
        <v>8353.0166577786949</v>
      </c>
      <c r="O648" s="468">
        <v>9120.7050040945905</v>
      </c>
      <c r="P648" s="468">
        <v>8858.067229244456</v>
      </c>
      <c r="Q648" s="468">
        <v>8081.311959115309</v>
      </c>
      <c r="R648" s="468">
        <v>8090.4023050175183</v>
      </c>
      <c r="S648" s="468">
        <v>8783.3178901689553</v>
      </c>
      <c r="T648" s="468">
        <v>9803.598060715989</v>
      </c>
      <c r="U648" s="468">
        <v>10599.692976420001</v>
      </c>
      <c r="V648" s="468">
        <v>10478.456276910752</v>
      </c>
      <c r="W648" s="468">
        <v>9719.7490955123576</v>
      </c>
      <c r="X648" s="468">
        <v>10122.836770352171</v>
      </c>
      <c r="Y648" s="468">
        <v>9438.9108730034823</v>
      </c>
      <c r="Z648" s="468">
        <v>8390.389376831743</v>
      </c>
      <c r="AA648" s="468">
        <v>9176.2639705451966</v>
      </c>
      <c r="AB648" s="468">
        <v>10019.790249251559</v>
      </c>
      <c r="AC648" s="468">
        <v>11292.788909292596</v>
      </c>
      <c r="AD648" s="468">
        <v>17569.718866749961</v>
      </c>
      <c r="AE648" s="468">
        <v>19396.36559829798</v>
      </c>
      <c r="AF648" s="468">
        <v>19378.169016420965</v>
      </c>
      <c r="AG648" s="468">
        <v>10890.666677711411</v>
      </c>
      <c r="AH648" s="468">
        <v>1830.6877784845742</v>
      </c>
      <c r="AI648" s="468">
        <v>223.20264019194434</v>
      </c>
      <c r="AJ648" s="468">
        <v>148.74143843620294</v>
      </c>
      <c r="AK648" s="468">
        <v>28.093457349309364</v>
      </c>
      <c r="AL648" s="468">
        <v>0</v>
      </c>
      <c r="AM648" s="468">
        <v>0</v>
      </c>
    </row>
    <row r="649" spans="1:39">
      <c r="A649" s="256">
        <v>58.1</v>
      </c>
      <c r="B649" s="468">
        <v>4177.6518843370968</v>
      </c>
      <c r="C649" s="468">
        <v>4280.6091184485003</v>
      </c>
      <c r="D649" s="468">
        <v>4440.0967563587046</v>
      </c>
      <c r="E649" s="468">
        <v>4626.8458717396161</v>
      </c>
      <c r="F649" s="468">
        <v>4786.3456859491471</v>
      </c>
      <c r="G649" s="468">
        <v>5001.3759615892186</v>
      </c>
      <c r="H649" s="468">
        <v>5198.242775151336</v>
      </c>
      <c r="I649" s="468">
        <v>5422.3771242028279</v>
      </c>
      <c r="J649" s="468">
        <v>5637.4336533183341</v>
      </c>
      <c r="K649" s="468">
        <v>5946.402374834207</v>
      </c>
      <c r="L649" s="468">
        <v>6433.1108283607846</v>
      </c>
      <c r="M649" s="468">
        <v>7509.6512202236863</v>
      </c>
      <c r="N649" s="468">
        <v>8839.8848993762094</v>
      </c>
      <c r="O649" s="468">
        <v>9064.1362220078026</v>
      </c>
      <c r="P649" s="468">
        <v>8324.7347111140825</v>
      </c>
      <c r="Q649" s="468">
        <v>7875.2668810952455</v>
      </c>
      <c r="R649" s="468">
        <v>8136.8642320719491</v>
      </c>
      <c r="S649" s="468">
        <v>8970.1924177586825</v>
      </c>
      <c r="T649" s="468">
        <v>10122.836770352171</v>
      </c>
      <c r="U649" s="468">
        <v>10890.666677711411</v>
      </c>
      <c r="V649" s="468">
        <v>10366.313577127245</v>
      </c>
      <c r="W649" s="468">
        <v>9944.0214232598246</v>
      </c>
      <c r="X649" s="468">
        <v>10815.901851869219</v>
      </c>
      <c r="Y649" s="468">
        <v>10160.216650326453</v>
      </c>
      <c r="Z649" s="468">
        <v>9223.7418991535014</v>
      </c>
      <c r="AA649" s="468">
        <v>10478.456276910752</v>
      </c>
      <c r="AB649" s="468">
        <v>10150.113966494171</v>
      </c>
      <c r="AC649" s="468">
        <v>11527.198451603041</v>
      </c>
      <c r="AD649" s="468">
        <v>20061.563336699826</v>
      </c>
      <c r="AE649" s="468">
        <v>21608.383722192735</v>
      </c>
      <c r="AF649" s="468">
        <v>19771.421144350632</v>
      </c>
      <c r="AG649" s="468">
        <v>8418.6715450771153</v>
      </c>
      <c r="AH649" s="468">
        <v>1027.0906411206226</v>
      </c>
      <c r="AI649" s="468">
        <v>158.80191819600202</v>
      </c>
      <c r="AJ649" s="468">
        <v>56.225874000831865</v>
      </c>
      <c r="AK649" s="468">
        <v>0</v>
      </c>
      <c r="AL649" s="468">
        <v>0</v>
      </c>
      <c r="AM649" s="468">
        <v>0</v>
      </c>
    </row>
    <row r="650" spans="1:39">
      <c r="A650" s="256">
        <v>65</v>
      </c>
      <c r="B650" s="468">
        <v>4177.6518843370968</v>
      </c>
      <c r="C650" s="468">
        <v>4280.6091184485003</v>
      </c>
      <c r="D650" s="468">
        <v>4431.0118617940616</v>
      </c>
      <c r="E650" s="468">
        <v>4589.4954363205525</v>
      </c>
      <c r="F650" s="468">
        <v>4758.0795038213982</v>
      </c>
      <c r="G650" s="468">
        <v>4973.1085348983352</v>
      </c>
      <c r="H650" s="468">
        <v>5123.5334507916859</v>
      </c>
      <c r="I650" s="468">
        <v>5301.22224768861</v>
      </c>
      <c r="J650" s="468">
        <v>5544.5443630263226</v>
      </c>
      <c r="K650" s="468">
        <v>5919.1397712080861</v>
      </c>
      <c r="L650" s="468">
        <v>6676.4790347948719</v>
      </c>
      <c r="M650" s="468">
        <v>8006.5695033745815</v>
      </c>
      <c r="N650" s="468">
        <v>8877.2597289972855</v>
      </c>
      <c r="O650" s="468">
        <v>8568.1645751228953</v>
      </c>
      <c r="P650" s="468">
        <v>7763.1563716052606</v>
      </c>
      <c r="Q650" s="468">
        <v>7903.5472623375135</v>
      </c>
      <c r="R650" s="468">
        <v>8333.8253263753486</v>
      </c>
      <c r="S650" s="468">
        <v>9307.5864962287615</v>
      </c>
      <c r="T650" s="468">
        <v>10347.118100985326</v>
      </c>
      <c r="U650" s="468">
        <v>10917.945863648454</v>
      </c>
      <c r="V650" s="468">
        <v>10759.323407744198</v>
      </c>
      <c r="W650" s="468">
        <v>11536.292021809762</v>
      </c>
      <c r="X650" s="468">
        <v>12042.511899232362</v>
      </c>
      <c r="Y650" s="468">
        <v>10506.744715382294</v>
      </c>
      <c r="Z650" s="468">
        <v>10974.525132838082</v>
      </c>
      <c r="AA650" s="468">
        <v>12604.329675041474</v>
      </c>
      <c r="AB650" s="468">
        <v>10412.786982079813</v>
      </c>
      <c r="AC650" s="468">
        <v>10506.744715382294</v>
      </c>
      <c r="AD650" s="468">
        <v>16988.506040419677</v>
      </c>
      <c r="AE650" s="468">
        <v>19424.67142622039</v>
      </c>
      <c r="AF650" s="468">
        <v>19817.924486372016</v>
      </c>
      <c r="AG650" s="468">
        <v>10057.169747853937</v>
      </c>
      <c r="AH650" s="468">
        <v>1232.7335027485854</v>
      </c>
      <c r="AI650" s="468">
        <v>251.38418306924891</v>
      </c>
      <c r="AJ650" s="468">
        <v>111.52399075900288</v>
      </c>
      <c r="AK650" s="468">
        <v>37.13384546983891</v>
      </c>
      <c r="AL650" s="468">
        <v>9.0197967621976929</v>
      </c>
      <c r="AM650" s="468">
        <v>0</v>
      </c>
    </row>
    <row r="651" spans="1:39">
      <c r="A651" s="256">
        <v>75</v>
      </c>
      <c r="B651" s="468">
        <v>4177.6518843370968</v>
      </c>
      <c r="C651" s="468">
        <v>4262.4400133030322</v>
      </c>
      <c r="D651" s="468">
        <v>4393.6630467226842</v>
      </c>
      <c r="E651" s="468">
        <v>4533.9750807403116</v>
      </c>
      <c r="F651" s="468">
        <v>4711.6425692530238</v>
      </c>
      <c r="G651" s="468">
        <v>4870.1357019217567</v>
      </c>
      <c r="H651" s="468">
        <v>5001.3759615892186</v>
      </c>
      <c r="I651" s="468">
        <v>5160.8879779183026</v>
      </c>
      <c r="J651" s="468">
        <v>5394.1074088806754</v>
      </c>
      <c r="K651" s="468">
        <v>5937.3148263897501</v>
      </c>
      <c r="L651" s="468">
        <v>6976.4096898666467</v>
      </c>
      <c r="M651" s="468">
        <v>8249.9900292804396</v>
      </c>
      <c r="N651" s="468">
        <v>8230.7989360918291</v>
      </c>
      <c r="O651" s="468">
        <v>7444.0038580225</v>
      </c>
      <c r="P651" s="468">
        <v>7454.1034146901184</v>
      </c>
      <c r="Q651" s="468">
        <v>7753.0564047794196</v>
      </c>
      <c r="R651" s="468">
        <v>8502.5085288632981</v>
      </c>
      <c r="S651" s="468">
        <v>9504.5737474893594</v>
      </c>
      <c r="T651" s="468">
        <v>10037.974852824651</v>
      </c>
      <c r="U651" s="468">
        <v>10253.161811175547</v>
      </c>
      <c r="V651" s="468">
        <v>10862.377223656998</v>
      </c>
      <c r="W651" s="468">
        <v>11518.104888562859</v>
      </c>
      <c r="X651" s="468">
        <v>9963.2161381366677</v>
      </c>
      <c r="Y651" s="468">
        <v>9700.554855497583</v>
      </c>
      <c r="Z651" s="468">
        <v>12126.378746554283</v>
      </c>
      <c r="AA651" s="468">
        <v>11246.311729486239</v>
      </c>
      <c r="AB651" s="468">
        <v>9944.0214232598246</v>
      </c>
      <c r="AC651" s="468">
        <v>10122.836770352171</v>
      </c>
      <c r="AD651" s="468">
        <v>15526.971520504378</v>
      </c>
      <c r="AE651" s="468">
        <v>18225.754304167749</v>
      </c>
      <c r="AF651" s="468">
        <v>19556.091880407388</v>
      </c>
      <c r="AG651" s="468">
        <v>8296.4528604367315</v>
      </c>
      <c r="AH651" s="468">
        <v>793.27312951172269</v>
      </c>
      <c r="AI651" s="468">
        <v>223.20264019194434</v>
      </c>
      <c r="AJ651" s="468">
        <v>93.422488515161888</v>
      </c>
      <c r="AK651" s="468">
        <v>28.093457349309364</v>
      </c>
      <c r="AL651" s="468">
        <v>9.0197967621976929</v>
      </c>
      <c r="AM651" s="468">
        <v>0</v>
      </c>
    </row>
    <row r="652" spans="1:39">
      <c r="A652" s="256">
        <v>85</v>
      </c>
      <c r="B652" s="468">
        <v>4177.6518843370968</v>
      </c>
      <c r="C652" s="468">
        <v>4216.0082079980875</v>
      </c>
      <c r="D652" s="468">
        <v>4328.05103316855</v>
      </c>
      <c r="E652" s="468">
        <v>4440.0967563587046</v>
      </c>
      <c r="F652" s="468">
        <v>4599.590118753873</v>
      </c>
      <c r="G652" s="468">
        <v>4702.5571353926462</v>
      </c>
      <c r="H652" s="468">
        <v>4795.4312799533764</v>
      </c>
      <c r="I652" s="468">
        <v>4926.6695399353503</v>
      </c>
      <c r="J652" s="468">
        <v>5169.9742551622621</v>
      </c>
      <c r="K652" s="468">
        <v>5665.7046115521771</v>
      </c>
      <c r="L652" s="468">
        <v>6704.7547600426697</v>
      </c>
      <c r="M652" s="468">
        <v>7463.1930273795679</v>
      </c>
      <c r="N652" s="468">
        <v>7173.3408991414635</v>
      </c>
      <c r="O652" s="468">
        <v>6536.1120369321161</v>
      </c>
      <c r="P652" s="468">
        <v>6836.0364655958701</v>
      </c>
      <c r="Q652" s="468">
        <v>7145.0632616852981</v>
      </c>
      <c r="R652" s="468">
        <v>7856.0766801527207</v>
      </c>
      <c r="S652" s="468">
        <v>8708.5691866051657</v>
      </c>
      <c r="T652" s="468">
        <v>8802.5102276169982</v>
      </c>
      <c r="U652" s="468">
        <v>9607.6148629049694</v>
      </c>
      <c r="V652" s="468">
        <v>10403.694343038147</v>
      </c>
      <c r="W652" s="468">
        <v>9991.5031536921597</v>
      </c>
      <c r="X652" s="468">
        <v>8520.690152669511</v>
      </c>
      <c r="Y652" s="468">
        <v>9541.951278649447</v>
      </c>
      <c r="Z652" s="468">
        <v>10581.507382791649</v>
      </c>
      <c r="AA652" s="468">
        <v>9055.0448434396476</v>
      </c>
      <c r="AB652" s="468">
        <v>8033.8403189645796</v>
      </c>
      <c r="AC652" s="468">
        <v>10515.837443917013</v>
      </c>
      <c r="AD652" s="468">
        <v>16988.506040419677</v>
      </c>
      <c r="AE652" s="468">
        <v>18356.155557406091</v>
      </c>
      <c r="AF652" s="468">
        <v>15480.479528031434</v>
      </c>
      <c r="AG652" s="468">
        <v>5610.1725062923097</v>
      </c>
      <c r="AH652" s="468">
        <v>765.05807938825171</v>
      </c>
      <c r="AI652" s="468">
        <v>316.81728239424859</v>
      </c>
      <c r="AJ652" s="468">
        <v>121.58168435931715</v>
      </c>
      <c r="AK652" s="468">
        <v>37.13384546983891</v>
      </c>
      <c r="AL652" s="468">
        <v>9.0197967621976929</v>
      </c>
      <c r="AM652" s="468">
        <v>0</v>
      </c>
    </row>
    <row r="653" spans="1:39">
      <c r="A653" s="256">
        <v>90</v>
      </c>
      <c r="B653" s="468">
        <v>4177.6518843370968</v>
      </c>
      <c r="C653" s="468">
        <v>4205.9144046848305</v>
      </c>
      <c r="D653" s="468">
        <v>4290.7030990623925</v>
      </c>
      <c r="E653" s="468">
        <v>4393.6630467226842</v>
      </c>
      <c r="F653" s="468">
        <v>4523.8805433630787</v>
      </c>
      <c r="G653" s="468">
        <v>4599.590118753873</v>
      </c>
      <c r="H653" s="468">
        <v>4664.1966083763409</v>
      </c>
      <c r="I653" s="468">
        <v>4777.2601091742345</v>
      </c>
      <c r="J653" s="468">
        <v>4983.2040260517906</v>
      </c>
      <c r="K653" s="468">
        <v>5404.203718830744</v>
      </c>
      <c r="L653" s="468">
        <v>6292.749093891548</v>
      </c>
      <c r="M653" s="468">
        <v>6873.4017212892213</v>
      </c>
      <c r="N653" s="468">
        <v>6546.210282333408</v>
      </c>
      <c r="O653" s="468">
        <v>6002.9474316269279</v>
      </c>
      <c r="P653" s="468">
        <v>6246.2991333607479</v>
      </c>
      <c r="Q653" s="468">
        <v>6452.2972039189399</v>
      </c>
      <c r="R653" s="468">
        <v>7032.9637319243175</v>
      </c>
      <c r="S653" s="468">
        <v>7715.6866419462222</v>
      </c>
      <c r="T653" s="468">
        <v>7856.0766801527207</v>
      </c>
      <c r="U653" s="468">
        <v>8802.5102276169982</v>
      </c>
      <c r="V653" s="468">
        <v>9335.8715910902247</v>
      </c>
      <c r="W653" s="468">
        <v>9092.4205691020179</v>
      </c>
      <c r="X653" s="468">
        <v>8848.9760596450087</v>
      </c>
      <c r="Y653" s="468">
        <v>9186.3656369737564</v>
      </c>
      <c r="Z653" s="468">
        <v>9138.8879014503491</v>
      </c>
      <c r="AA653" s="468">
        <v>8043.9406445201284</v>
      </c>
      <c r="AB653" s="468">
        <v>7163.2417301005426</v>
      </c>
      <c r="AC653" s="468">
        <v>10375.406183487015</v>
      </c>
      <c r="AD653" s="468">
        <v>15255.096418934339</v>
      </c>
      <c r="AE653" s="468">
        <v>14974.130211701055</v>
      </c>
      <c r="AF653" s="468">
        <v>11031.104693434034</v>
      </c>
      <c r="AG653" s="468">
        <v>3401.5215233447389</v>
      </c>
      <c r="AH653" s="468">
        <v>690.4948437134459</v>
      </c>
      <c r="AI653" s="468">
        <v>316.81728239424859</v>
      </c>
      <c r="AJ653" s="468">
        <v>139.68758692140284</v>
      </c>
      <c r="AK653" s="468">
        <v>37.13384546983891</v>
      </c>
      <c r="AL653" s="468">
        <v>9.0197967621976929</v>
      </c>
      <c r="AM653" s="468">
        <v>0</v>
      </c>
    </row>
    <row r="654" spans="1:39">
      <c r="A654" s="256">
        <v>95</v>
      </c>
      <c r="B654" s="468">
        <v>4177.6518843370968</v>
      </c>
      <c r="C654" s="468">
        <v>4187.745619743886</v>
      </c>
      <c r="D654" s="468">
        <v>4262.4400133030322</v>
      </c>
      <c r="E654" s="468">
        <v>4337.135714578224</v>
      </c>
      <c r="F654" s="468">
        <v>4431.0118617940616</v>
      </c>
      <c r="G654" s="468">
        <v>4486.5309511186333</v>
      </c>
      <c r="H654" s="468">
        <v>4523.8805433630787</v>
      </c>
      <c r="I654" s="468">
        <v>4599.590118753873</v>
      </c>
      <c r="J654" s="468">
        <v>4767.165044115769</v>
      </c>
      <c r="K654" s="468">
        <v>5095.2653407374028</v>
      </c>
      <c r="L654" s="468">
        <v>5787.8771497678918</v>
      </c>
      <c r="M654" s="468">
        <v>6246.2991333607479</v>
      </c>
      <c r="N654" s="468">
        <v>5937.3148263897501</v>
      </c>
      <c r="O654" s="468">
        <v>5422.3771242028279</v>
      </c>
      <c r="P654" s="468">
        <v>5581.9018269412409</v>
      </c>
      <c r="Q654" s="468">
        <v>5684.8885563713566</v>
      </c>
      <c r="R654" s="468">
        <v>6068.5807537566216</v>
      </c>
      <c r="S654" s="468">
        <v>6658.3018459907516</v>
      </c>
      <c r="T654" s="468">
        <v>6836.0364655958701</v>
      </c>
      <c r="U654" s="468">
        <v>7266.2539182353185</v>
      </c>
      <c r="V654" s="468">
        <v>7959.0983051840467</v>
      </c>
      <c r="W654" s="468">
        <v>7612.6682347213637</v>
      </c>
      <c r="X654" s="468">
        <v>7509.6512202236863</v>
      </c>
      <c r="Y654" s="468">
        <v>7950.0081079591419</v>
      </c>
      <c r="Z654" s="468">
        <v>7248.075190193973</v>
      </c>
      <c r="AA654" s="468">
        <v>6807.7601914454572</v>
      </c>
      <c r="AB654" s="468">
        <v>6929.9549263465169</v>
      </c>
      <c r="AC654" s="468">
        <v>9045.9534739902228</v>
      </c>
      <c r="AD654" s="468">
        <v>11105.870985792755</v>
      </c>
      <c r="AE654" s="468">
        <v>10263.264596905163</v>
      </c>
      <c r="AF654" s="468">
        <v>7341.9991061750916</v>
      </c>
      <c r="AG654" s="468">
        <v>2391.514596736617</v>
      </c>
      <c r="AH654" s="468">
        <v>681.426874236142</v>
      </c>
      <c r="AI654" s="468">
        <v>354.07006128064398</v>
      </c>
      <c r="AJ654" s="468">
        <v>139.68758692140284</v>
      </c>
      <c r="AK654" s="468">
        <v>46.176455080303917</v>
      </c>
      <c r="AL654" s="468">
        <v>9.0197967621976929</v>
      </c>
      <c r="AM654" s="468">
        <v>0</v>
      </c>
    </row>
    <row r="655" spans="1:39">
      <c r="A655" s="256">
        <v>105</v>
      </c>
      <c r="B655" s="468">
        <v>4177.6518843370968</v>
      </c>
      <c r="C655" s="468">
        <v>4150.3989206004999</v>
      </c>
      <c r="D655" s="468">
        <v>4177.6518843370968</v>
      </c>
      <c r="E655" s="468">
        <v>4196.8300023922084</v>
      </c>
      <c r="F655" s="468">
        <v>4234.1771147614481</v>
      </c>
      <c r="G655" s="468">
        <v>4234.1771147614481</v>
      </c>
      <c r="H655" s="468">
        <v>4225.0926516231884</v>
      </c>
      <c r="I655" s="468">
        <v>4234.1771147614481</v>
      </c>
      <c r="J655" s="468">
        <v>4290.7030990623925</v>
      </c>
      <c r="K655" s="468">
        <v>4383.568826711693</v>
      </c>
      <c r="L655" s="468">
        <v>4692.4622294491346</v>
      </c>
      <c r="M655" s="468">
        <v>4964.0226103638952</v>
      </c>
      <c r="N655" s="468">
        <v>4720.7280206153246</v>
      </c>
      <c r="O655" s="468">
        <v>4317.9569650575495</v>
      </c>
      <c r="P655" s="468">
        <v>4205.9144046848305</v>
      </c>
      <c r="Q655" s="468">
        <v>4131.2210161788089</v>
      </c>
      <c r="R655" s="468">
        <v>4084.7906693416812</v>
      </c>
      <c r="S655" s="468">
        <v>4308.8723239112096</v>
      </c>
      <c r="T655" s="468">
        <v>4328.05103316855</v>
      </c>
      <c r="U655" s="468">
        <v>4411.8327010898902</v>
      </c>
      <c r="V655" s="468">
        <v>4646.0259422701529</v>
      </c>
      <c r="W655" s="468">
        <v>4543.0601835779689</v>
      </c>
      <c r="X655" s="468">
        <v>4720.7280206153246</v>
      </c>
      <c r="Y655" s="468">
        <v>3934.4003707869638</v>
      </c>
      <c r="Z655" s="468">
        <v>3738.5988254599183</v>
      </c>
      <c r="AA655" s="468">
        <v>3813.2848326251697</v>
      </c>
      <c r="AB655" s="468">
        <v>3710.3396422745623</v>
      </c>
      <c r="AC655" s="468">
        <v>3383.3566000988421</v>
      </c>
      <c r="AD655" s="468">
        <v>2643.7299367952533</v>
      </c>
      <c r="AE655" s="468">
        <v>2139.3258759796122</v>
      </c>
      <c r="AF655" s="468">
        <v>1400.0960006578398</v>
      </c>
      <c r="AG655" s="468">
        <v>755.98917509219189</v>
      </c>
      <c r="AH655" s="468">
        <v>428.5870147208546</v>
      </c>
      <c r="AI655" s="468">
        <v>214.14502188707684</v>
      </c>
      <c r="AJ655" s="468">
        <v>111.52399075900288</v>
      </c>
      <c r="AK655" s="468">
        <v>28.093457349309364</v>
      </c>
      <c r="AL655" s="468">
        <v>0</v>
      </c>
      <c r="AM655" s="468">
        <v>0</v>
      </c>
    </row>
    <row r="656" spans="1:39">
      <c r="A656" s="256">
        <v>115</v>
      </c>
      <c r="B656" s="468">
        <v>4177.6518843370968</v>
      </c>
      <c r="C656" s="468">
        <v>4113.0525571811804</v>
      </c>
      <c r="D656" s="468">
        <v>4093.8748263371317</v>
      </c>
      <c r="E656" s="468">
        <v>4056.5289768456578</v>
      </c>
      <c r="F656" s="468">
        <v>4028.2674810513518</v>
      </c>
      <c r="G656" s="468">
        <v>3981.83831148011</v>
      </c>
      <c r="H656" s="468">
        <v>3916.2327997668276</v>
      </c>
      <c r="I656" s="468">
        <v>3869.8049461585542</v>
      </c>
      <c r="J656" s="468">
        <v>3831.4519212976052</v>
      </c>
      <c r="K656" s="468">
        <v>3804.2013206873544</v>
      </c>
      <c r="L656" s="468">
        <v>3794.1085550601065</v>
      </c>
      <c r="M656" s="468">
        <v>3794.1085550601065</v>
      </c>
      <c r="N656" s="468">
        <v>3607.3973056218033</v>
      </c>
      <c r="O656" s="468">
        <v>3335.9264278362843</v>
      </c>
      <c r="P656" s="468">
        <v>3101.8130851942665</v>
      </c>
      <c r="Q656" s="468">
        <v>2952.4740627056613</v>
      </c>
      <c r="R656" s="468">
        <v>2803.1425892189659</v>
      </c>
      <c r="S656" s="468">
        <v>2681.0599074576367</v>
      </c>
      <c r="T656" s="468">
        <v>2597.3204381475512</v>
      </c>
      <c r="U656" s="468">
        <v>2550.9117679558854</v>
      </c>
      <c r="V656" s="468">
        <v>2569.0715827670638</v>
      </c>
      <c r="W656" s="468">
        <v>2578.1515383186229</v>
      </c>
      <c r="X656" s="468">
        <v>2540.8230376963083</v>
      </c>
      <c r="Y656" s="468">
        <v>2588.2404152839531</v>
      </c>
      <c r="Z656" s="468">
        <v>2503.495084949423</v>
      </c>
      <c r="AA656" s="468">
        <v>2597.3204381475512</v>
      </c>
      <c r="AB656" s="468">
        <v>2615.4805788989688</v>
      </c>
      <c r="AC656" s="468">
        <v>2036.44122345151</v>
      </c>
      <c r="AD656" s="468">
        <v>1484.7932379245299</v>
      </c>
      <c r="AE656" s="468">
        <v>1157.1251917810205</v>
      </c>
      <c r="AF656" s="468">
        <v>896.06475734774426</v>
      </c>
      <c r="AG656" s="468">
        <v>681.426874236142</v>
      </c>
      <c r="AH656" s="468">
        <v>428.5870147208546</v>
      </c>
      <c r="AI656" s="468">
        <v>233.2670906927834</v>
      </c>
      <c r="AJ656" s="468">
        <v>93.422488515161888</v>
      </c>
      <c r="AK656" s="468">
        <v>28.093457349309364</v>
      </c>
      <c r="AL656" s="468">
        <v>0</v>
      </c>
      <c r="AM656" s="468">
        <v>0</v>
      </c>
    </row>
    <row r="657" spans="1:39">
      <c r="A657" s="256">
        <v>125</v>
      </c>
      <c r="B657" s="468">
        <v>4177.6518843370968</v>
      </c>
      <c r="C657" s="468">
        <v>4074.6971852411893</v>
      </c>
      <c r="D657" s="468">
        <v>4010.0994811226078</v>
      </c>
      <c r="E657" s="468">
        <v>3925.3165747767525</v>
      </c>
      <c r="F657" s="468">
        <v>3841.5447855482043</v>
      </c>
      <c r="G657" s="468">
        <v>3747.6821797373254</v>
      </c>
      <c r="H657" s="468">
        <v>3644.7387987620305</v>
      </c>
      <c r="I657" s="468">
        <v>3550.8811869556557</v>
      </c>
      <c r="J657" s="468">
        <v>3429.778263048453</v>
      </c>
      <c r="K657" s="468">
        <v>3307.6704746132573</v>
      </c>
      <c r="L657" s="468">
        <v>3167.403460629504</v>
      </c>
      <c r="M657" s="468">
        <v>3027.1426538529072</v>
      </c>
      <c r="N657" s="468">
        <v>2868.7264035369981</v>
      </c>
      <c r="O657" s="468">
        <v>2718.3903973918368</v>
      </c>
      <c r="P657" s="468">
        <v>2550.9117679558854</v>
      </c>
      <c r="Q657" s="468">
        <v>2391.514596736617</v>
      </c>
      <c r="R657" s="468">
        <v>2232.1280460590165</v>
      </c>
      <c r="S657" s="468">
        <v>2073.7615400479999</v>
      </c>
      <c r="T657" s="468">
        <v>1914.3985407022963</v>
      </c>
      <c r="U657" s="468">
        <v>1745.972348128648</v>
      </c>
      <c r="V657" s="468">
        <v>1615.8817214250384</v>
      </c>
      <c r="W657" s="468">
        <v>1605.7976032793329</v>
      </c>
      <c r="X657" s="468">
        <v>1736.8959349898671</v>
      </c>
      <c r="Y657" s="468">
        <v>1690.5061242974168</v>
      </c>
      <c r="Z657" s="468">
        <v>1886.158348608313</v>
      </c>
      <c r="AA657" s="468">
        <v>2167.5695968162627</v>
      </c>
      <c r="AB657" s="468">
        <v>1400.0960006578398</v>
      </c>
      <c r="AC657" s="468">
        <v>1634.0332922559537</v>
      </c>
      <c r="AD657" s="468">
        <v>849.7062037512211</v>
      </c>
      <c r="AE657" s="468">
        <v>681.426874236142</v>
      </c>
      <c r="AF657" s="468">
        <v>596.79853456367937</v>
      </c>
      <c r="AG657" s="468">
        <v>410.45998340822337</v>
      </c>
      <c r="AH657" s="468">
        <v>270.50919518025506</v>
      </c>
      <c r="AI657" s="468">
        <v>158.80191819600202</v>
      </c>
      <c r="AJ657" s="468">
        <v>65.271902290436884</v>
      </c>
      <c r="AK657" s="468">
        <v>19.056026783849234</v>
      </c>
      <c r="AL657" s="468">
        <v>0</v>
      </c>
      <c r="AM657" s="468">
        <v>0</v>
      </c>
    </row>
    <row r="658" spans="1:39">
      <c r="A658" s="256">
        <v>135</v>
      </c>
      <c r="B658" s="468">
        <v>4177.6518843370968</v>
      </c>
      <c r="C658" s="468">
        <v>4037.351511735772</v>
      </c>
      <c r="D658" s="468">
        <v>3925.3165747767525</v>
      </c>
      <c r="E658" s="468">
        <v>3813.2848326251697</v>
      </c>
      <c r="F658" s="468">
        <v>3682.0806741059782</v>
      </c>
      <c r="G658" s="468">
        <v>3550.8811869556557</v>
      </c>
      <c r="H658" s="468">
        <v>3392.439049575843</v>
      </c>
      <c r="I658" s="468">
        <v>3252.1684133307076</v>
      </c>
      <c r="J658" s="468">
        <v>3111.9038227249334</v>
      </c>
      <c r="K658" s="468">
        <v>2952.4740627056613</v>
      </c>
      <c r="L658" s="468">
        <v>2794.0618734049153</v>
      </c>
      <c r="M658" s="468">
        <v>2643.7299367952533</v>
      </c>
      <c r="N658" s="468">
        <v>2494.4153964179209</v>
      </c>
      <c r="O658" s="468">
        <v>2335.0219090664305</v>
      </c>
      <c r="P658" s="468">
        <v>2148.4041744305805</v>
      </c>
      <c r="Q658" s="468">
        <v>1951.7165747523459</v>
      </c>
      <c r="R658" s="468">
        <v>1765.1338192544852</v>
      </c>
      <c r="S658" s="468">
        <v>1568.4869193528862</v>
      </c>
      <c r="T658" s="468">
        <v>1372.87296130921</v>
      </c>
      <c r="U658" s="468">
        <v>1185.3517338818122</v>
      </c>
      <c r="V658" s="468">
        <v>1007.9396079561258</v>
      </c>
      <c r="W658" s="468">
        <v>989.79685912166553</v>
      </c>
      <c r="X658" s="468">
        <v>1194.4246943704641</v>
      </c>
      <c r="Y658" s="468">
        <v>1232.7335027485854</v>
      </c>
      <c r="Z658" s="468">
        <v>1119.8268904951999</v>
      </c>
      <c r="AA658" s="468">
        <v>1428.3278591640444</v>
      </c>
      <c r="AB658" s="468">
        <v>905.13519339150332</v>
      </c>
      <c r="AC658" s="468">
        <v>1119.8268904951999</v>
      </c>
      <c r="AD658" s="468">
        <v>541.39352572941186</v>
      </c>
      <c r="AE658" s="468">
        <v>438.65792078245397</v>
      </c>
      <c r="AF658" s="468">
        <v>382.26398264116619</v>
      </c>
      <c r="AG658" s="468">
        <v>325.87838489895006</v>
      </c>
      <c r="AH658" s="468">
        <v>261.44980443871583</v>
      </c>
      <c r="AI658" s="468">
        <v>185.96829104052892</v>
      </c>
      <c r="AJ658" s="468">
        <v>93.422488515161888</v>
      </c>
      <c r="AK658" s="468">
        <v>28.093457349309364</v>
      </c>
      <c r="AL658" s="468">
        <v>0</v>
      </c>
      <c r="AM658" s="468">
        <v>0</v>
      </c>
    </row>
    <row r="659" spans="1:39">
      <c r="A659" s="256">
        <v>145</v>
      </c>
      <c r="B659" s="468">
        <v>4177.6518843370968</v>
      </c>
      <c r="C659" s="468">
        <v>4019.1834708315801</v>
      </c>
      <c r="D659" s="468">
        <v>3859.7120079088349</v>
      </c>
      <c r="E659" s="468">
        <v>3710.3396422745623</v>
      </c>
      <c r="F659" s="468">
        <v>3550.8811869556557</v>
      </c>
      <c r="G659" s="468">
        <v>3355.1002466741425</v>
      </c>
      <c r="H659" s="468">
        <v>3195.6581960179255</v>
      </c>
      <c r="I659" s="468">
        <v>3027.1426538529072</v>
      </c>
      <c r="J659" s="468">
        <v>2831.3938925945367</v>
      </c>
      <c r="K659" s="468">
        <v>2662.8993158797643</v>
      </c>
      <c r="L659" s="468">
        <v>2494.4153964179209</v>
      </c>
      <c r="M659" s="468">
        <v>2325.9428536197333</v>
      </c>
      <c r="N659" s="468">
        <v>2148.4041744305805</v>
      </c>
      <c r="O659" s="468">
        <v>1970.8801674197155</v>
      </c>
      <c r="P659" s="468">
        <v>1765.1338192544852</v>
      </c>
      <c r="Q659" s="468">
        <v>1568.4869193528862</v>
      </c>
      <c r="R659" s="468">
        <v>1362.7904904313311</v>
      </c>
      <c r="S659" s="468">
        <v>1176.2788427705009</v>
      </c>
      <c r="T659" s="468">
        <v>970.64654035114972</v>
      </c>
      <c r="U659" s="468">
        <v>784.20389517686067</v>
      </c>
      <c r="V659" s="468">
        <v>596.79853456367937</v>
      </c>
      <c r="W659" s="468">
        <v>456.78613034538233</v>
      </c>
      <c r="X659" s="468">
        <v>391.32676338790498</v>
      </c>
      <c r="Y659" s="468">
        <v>391.32676338790498</v>
      </c>
      <c r="Z659" s="468">
        <v>364.13907033784858</v>
      </c>
      <c r="AA659" s="468">
        <v>373.20141655675388</v>
      </c>
      <c r="AB659" s="468">
        <v>354.07006128064398</v>
      </c>
      <c r="AC659" s="468">
        <v>335.94657151454635</v>
      </c>
      <c r="AD659" s="468">
        <v>288.62887634657591</v>
      </c>
      <c r="AE659" s="468">
        <v>261.44980443871583</v>
      </c>
      <c r="AF659" s="468">
        <v>223.20264019194434</v>
      </c>
      <c r="AG659" s="468">
        <v>167.85689589015533</v>
      </c>
      <c r="AH659" s="468">
        <v>121.58168435931715</v>
      </c>
      <c r="AI659" s="468">
        <v>65.271902290436884</v>
      </c>
      <c r="AJ659" s="468">
        <v>37.13384546983891</v>
      </c>
      <c r="AK659" s="468">
        <v>0</v>
      </c>
      <c r="AL659" s="468">
        <v>0</v>
      </c>
      <c r="AM659" s="468">
        <v>0</v>
      </c>
    </row>
    <row r="660" spans="1:39">
      <c r="A660" s="256">
        <v>155</v>
      </c>
      <c r="B660" s="468">
        <v>4177.6518843370968</v>
      </c>
      <c r="C660" s="468">
        <v>3981.83831148011</v>
      </c>
      <c r="D660" s="468">
        <v>3794.1085550601065</v>
      </c>
      <c r="E660" s="468">
        <v>3626.5726189810316</v>
      </c>
      <c r="F660" s="468">
        <v>3447.9434329315873</v>
      </c>
      <c r="G660" s="468">
        <v>3252.1684133307076</v>
      </c>
      <c r="H660" s="468">
        <v>3055.3961165989585</v>
      </c>
      <c r="I660" s="468">
        <v>2858.6364875880849</v>
      </c>
      <c r="J660" s="468">
        <v>2653.8190664364888</v>
      </c>
      <c r="K660" s="468">
        <v>2475.2472736464852</v>
      </c>
      <c r="L660" s="468">
        <v>2279.5393483374469</v>
      </c>
      <c r="M660" s="468">
        <v>2091.9176131085824</v>
      </c>
      <c r="N660" s="468">
        <v>1896.2440833351525</v>
      </c>
      <c r="O660" s="468">
        <v>1690.5061242974168</v>
      </c>
      <c r="P660" s="468">
        <v>1465.63509694606</v>
      </c>
      <c r="Q660" s="468">
        <v>1279.1089115549482</v>
      </c>
      <c r="R660" s="468">
        <v>1082.5298304583089</v>
      </c>
      <c r="S660" s="468">
        <v>876.91636139145783</v>
      </c>
      <c r="T660" s="468">
        <v>690.4948437134459</v>
      </c>
      <c r="U660" s="468">
        <v>504.12422061952947</v>
      </c>
      <c r="V660" s="468">
        <v>335.94657151454635</v>
      </c>
      <c r="W660" s="468">
        <v>251.38418306924891</v>
      </c>
      <c r="X660" s="468">
        <v>242.32546769872059</v>
      </c>
      <c r="Y660" s="468">
        <v>242.32546769872059</v>
      </c>
      <c r="Z660" s="468">
        <v>251.38418306924891</v>
      </c>
      <c r="AA660" s="468">
        <v>261.44980443871583</v>
      </c>
      <c r="AB660" s="468">
        <v>251.38418306924891</v>
      </c>
      <c r="AC660" s="468">
        <v>242.32546769872059</v>
      </c>
      <c r="AD660" s="468">
        <v>214.14502188707684</v>
      </c>
      <c r="AE660" s="468">
        <v>196.03095062626178</v>
      </c>
      <c r="AF660" s="468">
        <v>176.9123618266558</v>
      </c>
      <c r="AG660" s="468">
        <v>121.58168435931715</v>
      </c>
      <c r="AH660" s="468">
        <v>83.367575300668861</v>
      </c>
      <c r="AI660" s="468">
        <v>46.176455080303917</v>
      </c>
      <c r="AJ660" s="468">
        <v>19.056026783849234</v>
      </c>
      <c r="AK660" s="468">
        <v>0</v>
      </c>
      <c r="AL660" s="468">
        <v>0</v>
      </c>
      <c r="AM660" s="468">
        <v>0</v>
      </c>
    </row>
    <row r="661" spans="1:39">
      <c r="A661" s="256">
        <v>165</v>
      </c>
      <c r="B661" s="468">
        <v>4177.6518843370968</v>
      </c>
      <c r="C661" s="468">
        <v>3953.5773422216339</v>
      </c>
      <c r="D661" s="468">
        <v>3766.8582220400067</v>
      </c>
      <c r="E661" s="468">
        <v>3560.9732855059683</v>
      </c>
      <c r="F661" s="468">
        <v>3364.1826201585659</v>
      </c>
      <c r="G661" s="468">
        <v>3195.6581960179255</v>
      </c>
      <c r="H661" s="468">
        <v>2961.5552780196167</v>
      </c>
      <c r="I661" s="468">
        <v>2746.6408386977132</v>
      </c>
      <c r="J661" s="468">
        <v>2531.7432146742276</v>
      </c>
      <c r="K661" s="468">
        <v>2335.0219090664305</v>
      </c>
      <c r="L661" s="468">
        <v>2129.2389228451902</v>
      </c>
      <c r="M661" s="468">
        <v>1924.4844247725937</v>
      </c>
      <c r="N661" s="468">
        <v>1718.7432511089901</v>
      </c>
      <c r="O661" s="468">
        <v>1522.1019025491566</v>
      </c>
      <c r="P661" s="468">
        <v>1297.2562713408183</v>
      </c>
      <c r="Q661" s="468">
        <v>1092.6099921774353</v>
      </c>
      <c r="R661" s="468">
        <v>886.99441302859464</v>
      </c>
      <c r="S661" s="468">
        <v>690.4948437134459</v>
      </c>
      <c r="T661" s="468">
        <v>504.12422061952947</v>
      </c>
      <c r="U661" s="468">
        <v>345.0081974980904</v>
      </c>
      <c r="V661" s="468">
        <v>223.20264019194434</v>
      </c>
      <c r="W661" s="468">
        <v>196.03095062626178</v>
      </c>
      <c r="X661" s="468">
        <v>196.03095062626178</v>
      </c>
      <c r="Y661" s="468">
        <v>196.03095062626178</v>
      </c>
      <c r="Z661" s="468">
        <v>196.03095062626178</v>
      </c>
      <c r="AA661" s="468">
        <v>196.03095062626178</v>
      </c>
      <c r="AB661" s="468">
        <v>185.96829104052892</v>
      </c>
      <c r="AC661" s="468">
        <v>167.85689589015533</v>
      </c>
      <c r="AD661" s="468">
        <v>148.74143843620294</v>
      </c>
      <c r="AE661" s="468">
        <v>139.68758692140284</v>
      </c>
      <c r="AF661" s="468">
        <v>121.58168435931715</v>
      </c>
      <c r="AG661" s="468">
        <v>83.367575300668861</v>
      </c>
      <c r="AH661" s="468">
        <v>65.271902290436884</v>
      </c>
      <c r="AI661" s="468">
        <v>37.13384546983891</v>
      </c>
      <c r="AJ661" s="468">
        <v>19.056026783849234</v>
      </c>
      <c r="AK661" s="468">
        <v>0</v>
      </c>
      <c r="AL661" s="468">
        <v>0</v>
      </c>
      <c r="AM661" s="468">
        <v>0</v>
      </c>
    </row>
    <row r="662" spans="1:39">
      <c r="A662" s="256">
        <v>175</v>
      </c>
      <c r="B662" s="468">
        <v>4177.6518843370968</v>
      </c>
      <c r="C662" s="468">
        <v>3972.7544065828042</v>
      </c>
      <c r="D662" s="468">
        <v>3794.1085550601065</v>
      </c>
      <c r="E662" s="468">
        <v>3579.1391348473385</v>
      </c>
      <c r="F662" s="468">
        <v>3392.439049575843</v>
      </c>
      <c r="G662" s="468">
        <v>3158.3216347639709</v>
      </c>
      <c r="H662" s="468">
        <v>2924.2215716754254</v>
      </c>
      <c r="I662" s="468">
        <v>2709.3099605425277</v>
      </c>
      <c r="J662" s="468">
        <v>2503.495084949423</v>
      </c>
      <c r="K662" s="468">
        <v>2288.6182213657398</v>
      </c>
      <c r="L662" s="468">
        <v>2073.7615400479999</v>
      </c>
      <c r="M662" s="468">
        <v>1868.0041620639367</v>
      </c>
      <c r="N662" s="468">
        <v>1643.1091533508616</v>
      </c>
      <c r="O662" s="468">
        <v>1437.402504039183</v>
      </c>
      <c r="P662" s="468">
        <v>1213.5789475434437</v>
      </c>
      <c r="Q662" s="468">
        <v>1007.9396079561258</v>
      </c>
      <c r="R662" s="468">
        <v>802.34246743205267</v>
      </c>
      <c r="S662" s="468">
        <v>606.87273932099311</v>
      </c>
      <c r="T662" s="468">
        <v>428.5870147208546</v>
      </c>
      <c r="U662" s="468">
        <v>279.56888908570443</v>
      </c>
      <c r="V662" s="468">
        <v>196.03095062626178</v>
      </c>
      <c r="W662" s="468">
        <v>176.9123618266558</v>
      </c>
      <c r="X662" s="468">
        <v>176.9123618266558</v>
      </c>
      <c r="Y662" s="468">
        <v>176.9123618266558</v>
      </c>
      <c r="Z662" s="468">
        <v>167.85689589015533</v>
      </c>
      <c r="AA662" s="468">
        <v>158.80191819600202</v>
      </c>
      <c r="AB662" s="468">
        <v>139.68758692140284</v>
      </c>
      <c r="AC662" s="468">
        <v>139.68758692140284</v>
      </c>
      <c r="AD662" s="468">
        <v>121.58168435931715</v>
      </c>
      <c r="AE662" s="468">
        <v>102.47283981975923</v>
      </c>
      <c r="AF662" s="468">
        <v>93.422488515161888</v>
      </c>
      <c r="AG662" s="468">
        <v>74.319187225450264</v>
      </c>
      <c r="AH662" s="468">
        <v>56.225874000831865</v>
      </c>
      <c r="AI662" s="468">
        <v>28.093457349309364</v>
      </c>
      <c r="AJ662" s="468">
        <v>9.0197967621976929</v>
      </c>
      <c r="AK662" s="468">
        <v>0</v>
      </c>
      <c r="AL662" s="468">
        <v>0</v>
      </c>
      <c r="AM662" s="468">
        <v>0</v>
      </c>
    </row>
    <row r="663" spans="1:39">
      <c r="A663" s="256">
        <v>180</v>
      </c>
      <c r="B663" s="468">
        <v>4177.6518843370968</v>
      </c>
      <c r="C663" s="468">
        <v>4037.351511735772</v>
      </c>
      <c r="D663" s="468">
        <v>3869.8049461585542</v>
      </c>
      <c r="E663" s="468">
        <v>3682.0806741059782</v>
      </c>
      <c r="F663" s="468">
        <v>3438.8608360077051</v>
      </c>
      <c r="G663" s="468">
        <v>3214.8311944439633</v>
      </c>
      <c r="H663" s="468">
        <v>2989.8081254059289</v>
      </c>
      <c r="I663" s="468">
        <v>2783.9722237498909</v>
      </c>
      <c r="J663" s="468">
        <v>2559.9916592749919</v>
      </c>
      <c r="K663" s="468">
        <v>2354.1889195451522</v>
      </c>
      <c r="L663" s="468">
        <v>2129.2389228451902</v>
      </c>
      <c r="M663" s="468">
        <v>1924.4844247725937</v>
      </c>
      <c r="N663" s="468">
        <v>1718.7432511089901</v>
      </c>
      <c r="O663" s="468">
        <v>1493.8682331993175</v>
      </c>
      <c r="P663" s="468">
        <v>1270.0353278886269</v>
      </c>
      <c r="Q663" s="468">
        <v>1064.3857762544767</v>
      </c>
      <c r="R663" s="468">
        <v>858.77616093134179</v>
      </c>
      <c r="S663" s="468">
        <v>653.21619193423737</v>
      </c>
      <c r="T663" s="468">
        <v>465.85050649283932</v>
      </c>
      <c r="U663" s="468">
        <v>298.69586175506231</v>
      </c>
      <c r="V663" s="468">
        <v>185.96829104052892</v>
      </c>
      <c r="W663" s="468">
        <v>185.96829104052892</v>
      </c>
      <c r="X663" s="468">
        <v>185.96829104052892</v>
      </c>
      <c r="Y663" s="468">
        <v>167.85689589015533</v>
      </c>
      <c r="Z663" s="468">
        <v>167.85689589015533</v>
      </c>
      <c r="AA663" s="468">
        <v>167.85689589015533</v>
      </c>
      <c r="AB663" s="468">
        <v>148.74143843620294</v>
      </c>
      <c r="AC663" s="468">
        <v>148.74143843620294</v>
      </c>
      <c r="AD663" s="468">
        <v>130.63432201828778</v>
      </c>
      <c r="AE663" s="468">
        <v>111.52399075900288</v>
      </c>
      <c r="AF663" s="468">
        <v>111.52399075900288</v>
      </c>
      <c r="AG663" s="468">
        <v>93.422488515161888</v>
      </c>
      <c r="AH663" s="468">
        <v>56.225874000831865</v>
      </c>
      <c r="AI663" s="468">
        <v>37.13384546983891</v>
      </c>
      <c r="AJ663" s="468">
        <v>19.056026783849234</v>
      </c>
      <c r="AK663" s="468">
        <v>0</v>
      </c>
      <c r="AL663" s="468">
        <v>0</v>
      </c>
      <c r="AM663" s="468">
        <v>0</v>
      </c>
    </row>
    <row r="664" spans="1:39">
      <c r="B664" s="22" t="s">
        <v>561</v>
      </c>
    </row>
    <row r="665" spans="1:39">
      <c r="B665" s="256" t="s">
        <v>524</v>
      </c>
    </row>
    <row r="666" spans="1:39">
      <c r="B666" s="256" t="s">
        <v>0</v>
      </c>
    </row>
    <row r="667" spans="1:39">
      <c r="B667" s="256" t="s">
        <v>315</v>
      </c>
    </row>
    <row r="668" spans="1:39">
      <c r="B668" s="256">
        <v>465</v>
      </c>
    </row>
    <row r="669" spans="1:39">
      <c r="B669" s="256" t="s">
        <v>114</v>
      </c>
    </row>
    <row r="671" spans="1:39">
      <c r="B671" s="256">
        <v>73</v>
      </c>
    </row>
    <row r="672" spans="1:39">
      <c r="B672" s="256">
        <v>73</v>
      </c>
    </row>
    <row r="673" spans="1:74">
      <c r="B673" s="256">
        <v>0</v>
      </c>
      <c r="C673" s="256">
        <v>2.5</v>
      </c>
      <c r="D673" s="256">
        <v>5</v>
      </c>
      <c r="E673" s="256">
        <v>7.5</v>
      </c>
      <c r="F673" s="256">
        <v>10</v>
      </c>
      <c r="G673" s="256">
        <v>12.5</v>
      </c>
      <c r="H673" s="256">
        <v>15</v>
      </c>
      <c r="I673" s="256">
        <v>17.5</v>
      </c>
      <c r="J673" s="256">
        <v>20</v>
      </c>
      <c r="K673" s="256">
        <v>22.5</v>
      </c>
      <c r="L673" s="256">
        <v>25</v>
      </c>
      <c r="M673" s="256">
        <v>27.5</v>
      </c>
      <c r="N673" s="256">
        <v>30</v>
      </c>
      <c r="O673" s="256">
        <v>32.5</v>
      </c>
      <c r="P673" s="256">
        <v>35</v>
      </c>
      <c r="Q673" s="256">
        <v>37.5</v>
      </c>
      <c r="R673" s="256">
        <v>40</v>
      </c>
      <c r="S673" s="256">
        <v>42.5</v>
      </c>
      <c r="T673" s="256">
        <v>45</v>
      </c>
      <c r="U673" s="256">
        <v>47.5</v>
      </c>
      <c r="V673" s="256">
        <v>50</v>
      </c>
      <c r="W673" s="256">
        <v>52.5</v>
      </c>
      <c r="X673" s="256">
        <v>55</v>
      </c>
      <c r="Y673" s="256">
        <v>57.5</v>
      </c>
      <c r="Z673" s="256">
        <v>60</v>
      </c>
      <c r="AA673" s="256">
        <v>62.5</v>
      </c>
      <c r="AB673" s="256">
        <v>65</v>
      </c>
      <c r="AC673" s="256">
        <v>67.5</v>
      </c>
      <c r="AD673" s="256">
        <v>70</v>
      </c>
      <c r="AE673" s="256">
        <v>72.5</v>
      </c>
      <c r="AF673" s="256">
        <v>75</v>
      </c>
      <c r="AG673" s="256">
        <v>77.5</v>
      </c>
      <c r="AH673" s="256">
        <v>80</v>
      </c>
      <c r="AI673" s="256">
        <v>82.5</v>
      </c>
      <c r="AJ673" s="256">
        <v>85</v>
      </c>
      <c r="AK673" s="256">
        <v>87.5</v>
      </c>
      <c r="AL673" s="256">
        <v>90</v>
      </c>
      <c r="AM673" s="256">
        <v>92.5</v>
      </c>
      <c r="AN673" s="256">
        <v>95</v>
      </c>
      <c r="AO673" s="256">
        <v>97.5</v>
      </c>
      <c r="AP673" s="256">
        <v>100</v>
      </c>
      <c r="AQ673" s="256">
        <v>102.5</v>
      </c>
      <c r="AR673" s="256">
        <v>105</v>
      </c>
      <c r="AS673" s="256">
        <v>107.5</v>
      </c>
      <c r="AT673" s="256">
        <v>110</v>
      </c>
      <c r="AU673" s="256">
        <v>112.5</v>
      </c>
      <c r="AV673" s="256">
        <v>115</v>
      </c>
      <c r="AW673" s="256">
        <v>117.5</v>
      </c>
      <c r="AX673" s="256">
        <v>120</v>
      </c>
      <c r="AY673" s="256">
        <v>122.5</v>
      </c>
      <c r="AZ673" s="256">
        <v>125</v>
      </c>
      <c r="BA673" s="256">
        <v>127.5</v>
      </c>
      <c r="BB673" s="256">
        <v>130</v>
      </c>
      <c r="BC673" s="256">
        <v>132.5</v>
      </c>
      <c r="BD673" s="256">
        <v>135</v>
      </c>
      <c r="BE673" s="256">
        <v>137.5</v>
      </c>
      <c r="BF673" s="256">
        <v>140</v>
      </c>
      <c r="BG673" s="256">
        <v>142.5</v>
      </c>
      <c r="BH673" s="256">
        <v>145</v>
      </c>
      <c r="BI673" s="256">
        <v>147.5</v>
      </c>
      <c r="BJ673" s="256">
        <v>150</v>
      </c>
      <c r="BK673" s="256">
        <v>152.5</v>
      </c>
      <c r="BL673" s="256">
        <v>155</v>
      </c>
      <c r="BM673" s="256">
        <v>157.5</v>
      </c>
      <c r="BN673" s="256">
        <v>160</v>
      </c>
      <c r="BO673" s="256">
        <v>162.5</v>
      </c>
      <c r="BP673" s="256">
        <v>165</v>
      </c>
      <c r="BQ673" s="256">
        <v>167.5</v>
      </c>
      <c r="BR673" s="256">
        <v>170</v>
      </c>
      <c r="BS673" s="256">
        <v>172.5</v>
      </c>
      <c r="BT673" s="256">
        <v>175</v>
      </c>
      <c r="BU673" s="256">
        <v>177.5</v>
      </c>
      <c r="BV673" s="256">
        <v>180</v>
      </c>
    </row>
    <row r="674" spans="1:74">
      <c r="A674" s="256">
        <v>0</v>
      </c>
      <c r="B674" s="469">
        <v>8358.0670154732416</v>
      </c>
      <c r="C674" s="469">
        <v>8586.3463384999995</v>
      </c>
      <c r="D674" s="469">
        <v>8785.3381342447956</v>
      </c>
      <c r="E674" s="469">
        <v>9037.872264364456</v>
      </c>
      <c r="F674" s="469">
        <v>9242.9351737038123</v>
      </c>
      <c r="G674" s="469">
        <v>9448.0026284781561</v>
      </c>
      <c r="H674" s="469">
        <v>9623.7782756023462</v>
      </c>
      <c r="I674" s="469">
        <v>9647.0132288559689</v>
      </c>
      <c r="J674" s="469">
        <v>9640.9519313076053</v>
      </c>
      <c r="K674" s="469">
        <v>9523.7675965361141</v>
      </c>
      <c r="L674" s="469">
        <v>9360.116026263302</v>
      </c>
      <c r="M674" s="469">
        <v>9055.0448434396476</v>
      </c>
      <c r="N674" s="469">
        <v>8615.639260362228</v>
      </c>
      <c r="O674" s="469">
        <v>8071.2115867607254</v>
      </c>
      <c r="P674" s="469">
        <v>7520.7608306843331</v>
      </c>
      <c r="Q674" s="469">
        <v>7016.8053876746171</v>
      </c>
      <c r="R674" s="469">
        <v>6554.288889860306</v>
      </c>
      <c r="S674" s="469">
        <v>6055.4540323531301</v>
      </c>
      <c r="T674" s="469">
        <v>5593.0081482388068</v>
      </c>
      <c r="U674" s="469">
        <v>5177.0413707162106</v>
      </c>
      <c r="V674" s="469">
        <v>4726.7849978968807</v>
      </c>
      <c r="W674" s="469">
        <v>4328.05103316855</v>
      </c>
      <c r="X674" s="469">
        <v>3971.7450850964365</v>
      </c>
      <c r="Y674" s="469">
        <v>3625.5633894322618</v>
      </c>
      <c r="Z674" s="469">
        <v>3315.743579589458</v>
      </c>
      <c r="AA674" s="469">
        <v>3004.9436892389435</v>
      </c>
      <c r="AB674" s="469">
        <v>2554.947271229551</v>
      </c>
      <c r="AC674" s="469">
        <v>2214.9795237913791</v>
      </c>
      <c r="AD674" s="469">
        <v>1911.3727858198192</v>
      </c>
      <c r="AE674" s="469">
        <v>1507.9850018626923</v>
      </c>
      <c r="AF674" s="469">
        <v>1057.3298383323311</v>
      </c>
      <c r="AG674" s="469">
        <v>531.32048016773717</v>
      </c>
      <c r="AH674" s="469">
        <v>337.96024530447613</v>
      </c>
      <c r="AI674" s="469">
        <v>221.18980385521934</v>
      </c>
      <c r="AJ674" s="469">
        <v>174.89999518835882</v>
      </c>
      <c r="AK674" s="469">
        <v>116.55272914527278</v>
      </c>
      <c r="AL674" s="469">
        <v>87.389402877861457</v>
      </c>
      <c r="AM674" s="469">
        <v>64.266722767294254</v>
      </c>
      <c r="AN674" s="469">
        <v>35.124658653290489</v>
      </c>
      <c r="AO674" s="469">
        <v>12.029855959070284</v>
      </c>
      <c r="AP674" s="469">
        <v>17.048232921663399</v>
      </c>
      <c r="AQ674" s="469">
        <v>17.048232921663399</v>
      </c>
      <c r="AR674" s="469">
        <v>23.072229545451361</v>
      </c>
      <c r="AS674" s="469">
        <v>0</v>
      </c>
      <c r="AT674" s="469">
        <v>12.029855959070284</v>
      </c>
      <c r="AU674" s="469">
        <v>12.029855959070284</v>
      </c>
      <c r="AV674" s="469">
        <v>17.048232921663399</v>
      </c>
      <c r="AW674" s="469">
        <v>6.010760193776199</v>
      </c>
      <c r="AX674" s="469">
        <v>12.029855959070284</v>
      </c>
      <c r="AY674" s="469">
        <v>0</v>
      </c>
      <c r="AZ674" s="469">
        <v>12.029855959070284</v>
      </c>
      <c r="BA674" s="469">
        <v>12.029855959070284</v>
      </c>
      <c r="BB674" s="469">
        <v>0</v>
      </c>
      <c r="BC674" s="469">
        <v>6.010760193776199</v>
      </c>
      <c r="BD674" s="469">
        <v>6.010760193776199</v>
      </c>
      <c r="BE674" s="469">
        <v>0</v>
      </c>
      <c r="BF674" s="469">
        <v>6.010760193776199</v>
      </c>
      <c r="BG674" s="469">
        <v>12.029855959070284</v>
      </c>
      <c r="BH674" s="469">
        <v>0</v>
      </c>
      <c r="BI674" s="469">
        <v>0</v>
      </c>
      <c r="BJ674" s="469">
        <v>0</v>
      </c>
      <c r="BK674" s="469">
        <v>6.010760193776199</v>
      </c>
      <c r="BL674" s="469">
        <v>0</v>
      </c>
      <c r="BM674" s="469">
        <v>6.010760193776199</v>
      </c>
      <c r="BN674" s="469">
        <v>12.029855959070284</v>
      </c>
      <c r="BO674" s="469">
        <v>0</v>
      </c>
      <c r="BP674" s="469">
        <v>0</v>
      </c>
      <c r="BQ674" s="469">
        <v>29.097816174642574</v>
      </c>
      <c r="BR674" s="469">
        <v>0</v>
      </c>
      <c r="BS674" s="469">
        <v>29.097816174642574</v>
      </c>
      <c r="BT674" s="469">
        <v>41.152539512670401</v>
      </c>
      <c r="BU674" s="469">
        <v>0</v>
      </c>
      <c r="BV674" s="469">
        <v>4.0055490228453374</v>
      </c>
    </row>
    <row r="675" spans="1:74">
      <c r="A675" s="256">
        <v>2.5</v>
      </c>
      <c r="B675" s="469">
        <v>8358.0670154732416</v>
      </c>
      <c r="C675" s="469">
        <v>8572.2049636564352</v>
      </c>
      <c r="D675" s="469">
        <v>8766.1458342774731</v>
      </c>
      <c r="E675" s="469">
        <v>9014.6388269226518</v>
      </c>
      <c r="F675" s="469">
        <v>9207.5791725802464</v>
      </c>
      <c r="G675" s="469">
        <v>9418.707003283107</v>
      </c>
      <c r="H675" s="469">
        <v>9579.328956078718</v>
      </c>
      <c r="I675" s="469">
        <v>9608.6250754031644</v>
      </c>
      <c r="J675" s="469">
        <v>9603.5740139734226</v>
      </c>
      <c r="K675" s="469">
        <v>9494.471737223439</v>
      </c>
      <c r="L675" s="469">
        <v>9295.4643389883586</v>
      </c>
      <c r="M675" s="469">
        <v>8979.283710861233</v>
      </c>
      <c r="N675" s="469">
        <v>8530.7910715365124</v>
      </c>
      <c r="O675" s="469">
        <v>7980.3088056893621</v>
      </c>
      <c r="P675" s="469">
        <v>7440.9739936906772</v>
      </c>
      <c r="Q675" s="469">
        <v>6943.0834150257815</v>
      </c>
      <c r="R675" s="469">
        <v>6480.5719664738863</v>
      </c>
      <c r="S675" s="469">
        <v>6005.9766461589788</v>
      </c>
      <c r="T675" s="469">
        <v>5558.6795901622372</v>
      </c>
      <c r="U675" s="469">
        <v>5168.9646680134947</v>
      </c>
      <c r="V675" s="469">
        <v>4723.7565082862593</v>
      </c>
      <c r="W675" s="469">
        <v>4319.9757767956535</v>
      </c>
      <c r="X675" s="469">
        <v>3950.5493931740411</v>
      </c>
      <c r="Y675" s="469">
        <v>3558.9548635074461</v>
      </c>
      <c r="Z675" s="469">
        <v>3248.1319365016116</v>
      </c>
      <c r="AA675" s="469">
        <v>2896.9783564091904</v>
      </c>
      <c r="AB675" s="469">
        <v>2458.0969736707507</v>
      </c>
      <c r="AC675" s="469">
        <v>2113.0998972186903</v>
      </c>
      <c r="AD675" s="469">
        <v>1794.3806750745186</v>
      </c>
      <c r="AE675" s="469">
        <v>1405.1373625798565</v>
      </c>
      <c r="AF675" s="469">
        <v>943.43358060979006</v>
      </c>
      <c r="AG675" s="469">
        <v>522.25490218132211</v>
      </c>
      <c r="AH675" s="469">
        <v>340.98077844143347</v>
      </c>
      <c r="AI675" s="469">
        <v>222.19621974660973</v>
      </c>
      <c r="AJ675" s="469">
        <v>182.94959793098093</v>
      </c>
      <c r="AK675" s="469">
        <v>125.60499860335548</v>
      </c>
      <c r="AL675" s="469">
        <v>64.266722767294254</v>
      </c>
      <c r="AM675" s="469">
        <v>67.282307497705418</v>
      </c>
      <c r="AN675" s="469">
        <v>38.138479987815508</v>
      </c>
      <c r="AO675" s="469">
        <v>23.072229545451361</v>
      </c>
      <c r="AP675" s="469">
        <v>37.13384546983891</v>
      </c>
      <c r="AQ675" s="469">
        <v>20.060004479273225</v>
      </c>
      <c r="AR675" s="469">
        <v>9.0197967621976929</v>
      </c>
      <c r="AS675" s="469">
        <v>0</v>
      </c>
      <c r="AT675" s="469">
        <v>9.0197967621976929</v>
      </c>
      <c r="AU675" s="469">
        <v>12.029855959070284</v>
      </c>
      <c r="AV675" s="469">
        <v>3.0032976479526123</v>
      </c>
      <c r="AW675" s="469">
        <v>3.0032976479526123</v>
      </c>
      <c r="AX675" s="469">
        <v>0</v>
      </c>
      <c r="AY675" s="469">
        <v>0</v>
      </c>
      <c r="AZ675" s="469">
        <v>14.036995597894803</v>
      </c>
      <c r="BA675" s="469">
        <v>0</v>
      </c>
      <c r="BB675" s="469">
        <v>20.060004479273225</v>
      </c>
      <c r="BC675" s="469">
        <v>6.010760193776199</v>
      </c>
      <c r="BD675" s="469">
        <v>20.060004479273225</v>
      </c>
      <c r="BE675" s="469">
        <v>6.010760193776199</v>
      </c>
      <c r="BF675" s="469">
        <v>3.0032976479526123</v>
      </c>
      <c r="BG675" s="469">
        <v>11.02640849775289</v>
      </c>
      <c r="BH675" s="469">
        <v>0</v>
      </c>
      <c r="BI675" s="469">
        <v>17.048232921663399</v>
      </c>
      <c r="BJ675" s="469">
        <v>3.0032976479526123</v>
      </c>
      <c r="BK675" s="469">
        <v>9.0197967621976929</v>
      </c>
      <c r="BL675" s="469">
        <v>0</v>
      </c>
      <c r="BM675" s="469">
        <v>32.111095952304076</v>
      </c>
      <c r="BN675" s="469">
        <v>6.010760193776199</v>
      </c>
      <c r="BO675" s="469">
        <v>3.0032976479526123</v>
      </c>
      <c r="BP675" s="469">
        <v>9.0197967621976929</v>
      </c>
      <c r="BQ675" s="469">
        <v>20.060004479273225</v>
      </c>
      <c r="BR675" s="469">
        <v>29.097816174642574</v>
      </c>
      <c r="BS675" s="469">
        <v>11.02640849775289</v>
      </c>
      <c r="BT675" s="469">
        <v>26.08484865749011</v>
      </c>
      <c r="BU675" s="469">
        <v>17.048232921663399</v>
      </c>
      <c r="BV675" s="469">
        <v>4.0055490228453374</v>
      </c>
    </row>
    <row r="676" spans="1:74">
      <c r="A676" s="256">
        <v>5</v>
      </c>
      <c r="B676" s="469">
        <v>8358.0670154732416</v>
      </c>
      <c r="C676" s="469">
        <v>8578.2655500236306</v>
      </c>
      <c r="D676" s="469">
        <v>8795.4393615834815</v>
      </c>
      <c r="E676" s="469">
        <v>9028.780912164284</v>
      </c>
      <c r="F676" s="469">
        <v>9233.843617632785</v>
      </c>
      <c r="G676" s="469">
        <v>9456.0841962378017</v>
      </c>
      <c r="H676" s="469">
        <v>9608.6250754031644</v>
      </c>
      <c r="I676" s="469">
        <v>9643.9825796060777</v>
      </c>
      <c r="J676" s="469">
        <v>9647.0132288559689</v>
      </c>
      <c r="K676" s="469">
        <v>9521.7471895521667</v>
      </c>
      <c r="L676" s="469">
        <v>9335.8715910902247</v>
      </c>
      <c r="M676" s="469">
        <v>9058.0753019496315</v>
      </c>
      <c r="N676" s="469">
        <v>8609.5786476646754</v>
      </c>
      <c r="O676" s="469">
        <v>8093.4324225863265</v>
      </c>
      <c r="P676" s="469">
        <v>7560.1495815312628</v>
      </c>
      <c r="Q676" s="469">
        <v>7084.4687013207276</v>
      </c>
      <c r="R676" s="469">
        <v>6611.8492557030431</v>
      </c>
      <c r="S676" s="469">
        <v>6132.1952658858272</v>
      </c>
      <c r="T676" s="469">
        <v>5660.656215797123</v>
      </c>
      <c r="U676" s="469">
        <v>5241.6554438663125</v>
      </c>
      <c r="V676" s="469">
        <v>4782.3076496979465</v>
      </c>
      <c r="W676" s="469">
        <v>4369.4369577197285</v>
      </c>
      <c r="X676" s="469">
        <v>4000.0061833360446</v>
      </c>
      <c r="Y676" s="469">
        <v>3631.6187709319765</v>
      </c>
      <c r="Z676" s="469">
        <v>3271.3417465120747</v>
      </c>
      <c r="AA676" s="469">
        <v>2937.3387659004638</v>
      </c>
      <c r="AB676" s="469">
        <v>2504.5039412635933</v>
      </c>
      <c r="AC676" s="469">
        <v>2124.1954641654788</v>
      </c>
      <c r="AD676" s="469">
        <v>1843.7988544784041</v>
      </c>
      <c r="AE676" s="469">
        <v>1433.3693214517562</v>
      </c>
      <c r="AF676" s="469">
        <v>974.67815528855704</v>
      </c>
      <c r="AG676" s="469">
        <v>551.46675853493446</v>
      </c>
      <c r="AH676" s="469">
        <v>364.13907033784858</v>
      </c>
      <c r="AI676" s="469">
        <v>239.30597047327453</v>
      </c>
      <c r="AJ676" s="469">
        <v>188.98703310439885</v>
      </c>
      <c r="AK676" s="469">
        <v>136.66976487929523</v>
      </c>
      <c r="AL676" s="469">
        <v>76.329849463361882</v>
      </c>
      <c r="AM676" s="469">
        <v>55.220845530457993</v>
      </c>
      <c r="AN676" s="469">
        <v>29.097816174642574</v>
      </c>
      <c r="AO676" s="469">
        <v>3.0032976479526123</v>
      </c>
      <c r="AP676" s="469">
        <v>37.13384546983891</v>
      </c>
      <c r="AQ676" s="469">
        <v>20.060004479273225</v>
      </c>
      <c r="AR676" s="469">
        <v>3.0032976479526123</v>
      </c>
      <c r="AS676" s="469">
        <v>0</v>
      </c>
      <c r="AT676" s="469">
        <v>23.072229545451361</v>
      </c>
      <c r="AU676" s="469">
        <v>9.0197967621976929</v>
      </c>
      <c r="AV676" s="469">
        <v>0</v>
      </c>
      <c r="AW676" s="469">
        <v>3.0032976479526123</v>
      </c>
      <c r="AX676" s="469">
        <v>3.0032976479526123</v>
      </c>
      <c r="AY676" s="469">
        <v>0</v>
      </c>
      <c r="AZ676" s="469">
        <v>17.048232921663399</v>
      </c>
      <c r="BA676" s="469">
        <v>6.010760193776199</v>
      </c>
      <c r="BB676" s="469">
        <v>9.0197967621976929</v>
      </c>
      <c r="BC676" s="469">
        <v>12.029855959070284</v>
      </c>
      <c r="BD676" s="469">
        <v>15.040675804218308</v>
      </c>
      <c r="BE676" s="469">
        <v>6.010760193776199</v>
      </c>
      <c r="BF676" s="469">
        <v>9.0197967621976929</v>
      </c>
      <c r="BG676" s="469">
        <v>11.02640849775289</v>
      </c>
      <c r="BH676" s="469">
        <v>6.010760193776199</v>
      </c>
      <c r="BI676" s="469">
        <v>3.0032976479526123</v>
      </c>
      <c r="BJ676" s="469">
        <v>3.0032976479526123</v>
      </c>
      <c r="BK676" s="469">
        <v>9.0197967621976929</v>
      </c>
      <c r="BL676" s="469">
        <v>0</v>
      </c>
      <c r="BM676" s="469">
        <v>8.016652840637061</v>
      </c>
      <c r="BN676" s="469">
        <v>6.010760193776199</v>
      </c>
      <c r="BO676" s="469">
        <v>3.0032976479526123</v>
      </c>
      <c r="BP676" s="469">
        <v>3.0032976479526123</v>
      </c>
      <c r="BQ676" s="469">
        <v>19.056026783849234</v>
      </c>
      <c r="BR676" s="469">
        <v>16.044422974417238</v>
      </c>
      <c r="BS676" s="469">
        <v>14.036995597894803</v>
      </c>
      <c r="BT676" s="469">
        <v>8.016652840637061</v>
      </c>
      <c r="BU676" s="469">
        <v>3.0032976479526123</v>
      </c>
      <c r="BV676" s="469">
        <v>4.0055490228453374</v>
      </c>
    </row>
    <row r="677" spans="1:74">
      <c r="A677" s="256">
        <v>7.5</v>
      </c>
      <c r="B677" s="469">
        <v>8358.0670154732416</v>
      </c>
      <c r="C677" s="469">
        <v>8561.0938997697394</v>
      </c>
      <c r="D677" s="469">
        <v>8764.1255946159308</v>
      </c>
      <c r="E677" s="469">
        <v>8999.4866173311457</v>
      </c>
      <c r="F677" s="469">
        <v>9230.8131009292356</v>
      </c>
      <c r="G677" s="469">
        <v>9432.8497075468422</v>
      </c>
      <c r="H677" s="469">
        <v>9602.5638020059196</v>
      </c>
      <c r="I677" s="469">
        <v>9640.9519313076053</v>
      </c>
      <c r="J677" s="469">
        <v>9620.7476336544405</v>
      </c>
      <c r="K677" s="469">
        <v>9521.7471895521667</v>
      </c>
      <c r="L677" s="469">
        <v>9351.0243557129124</v>
      </c>
      <c r="M677" s="469">
        <v>9098.4815120672592</v>
      </c>
      <c r="N677" s="469">
        <v>8668.1647484949863</v>
      </c>
      <c r="O677" s="469">
        <v>8184.3364747507494</v>
      </c>
      <c r="P677" s="469">
        <v>7662.15729689622</v>
      </c>
      <c r="Q677" s="469">
        <v>7201.6186479587113</v>
      </c>
      <c r="R677" s="469">
        <v>6734.0404582002575</v>
      </c>
      <c r="S677" s="469">
        <v>6232.1622572266879</v>
      </c>
      <c r="T677" s="469">
        <v>5774.7510500875533</v>
      </c>
      <c r="U677" s="469">
        <v>5355.741603544996</v>
      </c>
      <c r="V677" s="469">
        <v>4887.2976909351219</v>
      </c>
      <c r="W677" s="469">
        <v>4474.4176364323066</v>
      </c>
      <c r="X677" s="469">
        <v>4083.7813198093995</v>
      </c>
      <c r="Y677" s="469">
        <v>3666.9420301777145</v>
      </c>
      <c r="Z677" s="469">
        <v>3297.5791210799653</v>
      </c>
      <c r="AA677" s="469">
        <v>3039.2512486291398</v>
      </c>
      <c r="AB677" s="469">
        <v>2601.3560140502759</v>
      </c>
      <c r="AC677" s="469">
        <v>2185.7264689469625</v>
      </c>
      <c r="AD677" s="469">
        <v>1837.7475770214191</v>
      </c>
      <c r="AE677" s="469">
        <v>1444.4606007517443</v>
      </c>
      <c r="AF677" s="469">
        <v>968.63073915137215</v>
      </c>
      <c r="AG677" s="469">
        <v>571.61377234442114</v>
      </c>
      <c r="AH677" s="469">
        <v>376.22224775081384</v>
      </c>
      <c r="AI677" s="469">
        <v>248.36457445281798</v>
      </c>
      <c r="AJ677" s="469">
        <v>188.98703310439885</v>
      </c>
      <c r="AK677" s="469">
        <v>124.59915780868042</v>
      </c>
      <c r="AL677" s="469">
        <v>76.329849463361882</v>
      </c>
      <c r="AM677" s="469">
        <v>52.205871129025049</v>
      </c>
      <c r="AN677" s="469">
        <v>35.124658653290489</v>
      </c>
      <c r="AO677" s="469">
        <v>15.040675804218308</v>
      </c>
      <c r="AP677" s="469">
        <v>40.147827669756929</v>
      </c>
      <c r="AQ677" s="469">
        <v>14.036995597894803</v>
      </c>
      <c r="AR677" s="469">
        <v>3.0032976479526123</v>
      </c>
      <c r="AS677" s="469">
        <v>0</v>
      </c>
      <c r="AT677" s="469">
        <v>14.036995597894803</v>
      </c>
      <c r="AU677" s="469">
        <v>9.0197967621976929</v>
      </c>
      <c r="AV677" s="469">
        <v>0</v>
      </c>
      <c r="AW677" s="469">
        <v>0</v>
      </c>
      <c r="AX677" s="469">
        <v>9.0197967621976929</v>
      </c>
      <c r="AY677" s="469">
        <v>0</v>
      </c>
      <c r="AZ677" s="469">
        <v>17.048232921663399</v>
      </c>
      <c r="BA677" s="469">
        <v>0</v>
      </c>
      <c r="BB677" s="469">
        <v>11.02640849775289</v>
      </c>
      <c r="BC677" s="469">
        <v>3.0032976479526123</v>
      </c>
      <c r="BD677" s="469">
        <v>15.040675804218308</v>
      </c>
      <c r="BE677" s="469">
        <v>0</v>
      </c>
      <c r="BF677" s="469">
        <v>0</v>
      </c>
      <c r="BG677" s="469">
        <v>17.048232921663399</v>
      </c>
      <c r="BH677" s="469">
        <v>0</v>
      </c>
      <c r="BI677" s="469">
        <v>0</v>
      </c>
      <c r="BJ677" s="469">
        <v>0</v>
      </c>
      <c r="BK677" s="469">
        <v>0</v>
      </c>
      <c r="BL677" s="469">
        <v>0</v>
      </c>
      <c r="BM677" s="469">
        <v>25.080601549217004</v>
      </c>
      <c r="BN677" s="469">
        <v>0</v>
      </c>
      <c r="BO677" s="469">
        <v>3.0032976479526123</v>
      </c>
      <c r="BP677" s="469">
        <v>9.0197967621976929</v>
      </c>
      <c r="BQ677" s="469">
        <v>22.068108142325048</v>
      </c>
      <c r="BR677" s="469">
        <v>13.03338714150617</v>
      </c>
      <c r="BS677" s="469">
        <v>8.016652840637061</v>
      </c>
      <c r="BT677" s="469">
        <v>34.120107905260866</v>
      </c>
      <c r="BU677" s="469">
        <v>8.016652840637061</v>
      </c>
      <c r="BV677" s="469">
        <v>4.0055490228453374</v>
      </c>
    </row>
    <row r="678" spans="1:74">
      <c r="A678" s="256">
        <v>10</v>
      </c>
      <c r="B678" s="469">
        <v>8358.0670154732416</v>
      </c>
      <c r="C678" s="469">
        <v>8485.3370309307447</v>
      </c>
      <c r="D678" s="469">
        <v>8679.2759502564732</v>
      </c>
      <c r="E678" s="469">
        <v>8920.6955392583404</v>
      </c>
      <c r="F678" s="469">
        <v>9125.7558052862441</v>
      </c>
      <c r="G678" s="469">
        <v>9347.9938008247409</v>
      </c>
      <c r="H678" s="469">
        <v>9490.4309361229789</v>
      </c>
      <c r="I678" s="469">
        <v>9506.5941508300602</v>
      </c>
      <c r="J678" s="469">
        <v>9531.8492287529716</v>
      </c>
      <c r="K678" s="469">
        <v>9451.0332155790547</v>
      </c>
      <c r="L678" s="469">
        <v>9318.6984875549679</v>
      </c>
      <c r="M678" s="469">
        <v>9057.0651490004093</v>
      </c>
      <c r="N678" s="469">
        <v>8653.0131326631799</v>
      </c>
      <c r="O678" s="469">
        <v>8178.2761731008995</v>
      </c>
      <c r="P678" s="469">
        <v>7676.2970876884783</v>
      </c>
      <c r="Q678" s="469">
        <v>7224.8468817735129</v>
      </c>
      <c r="R678" s="469">
        <v>6760.2967095641279</v>
      </c>
      <c r="S678" s="469">
        <v>6276.5925469013773</v>
      </c>
      <c r="T678" s="469">
        <v>5807.0615027762269</v>
      </c>
      <c r="U678" s="469">
        <v>5402.1844553321234</v>
      </c>
      <c r="V678" s="469">
        <v>4927.6790786690699</v>
      </c>
      <c r="W678" s="469">
        <v>4494.606512399695</v>
      </c>
      <c r="X678" s="469">
        <v>4089.8374207393008</v>
      </c>
      <c r="Y678" s="469">
        <v>3663.9143088761448</v>
      </c>
      <c r="Z678" s="469">
        <v>3329.8715605198718</v>
      </c>
      <c r="AA678" s="469">
        <v>3047.3236719326865</v>
      </c>
      <c r="AB678" s="469">
        <v>2616.4894793089347</v>
      </c>
      <c r="AC678" s="469">
        <v>2173.621870706746</v>
      </c>
      <c r="AD678" s="469">
        <v>1842.7903068560186</v>
      </c>
      <c r="AE678" s="469">
        <v>1418.2449879814724</v>
      </c>
      <c r="AF678" s="469">
        <v>974.67815528855704</v>
      </c>
      <c r="AG678" s="469">
        <v>585.71710566715115</v>
      </c>
      <c r="AH678" s="469">
        <v>408.44591755181006</v>
      </c>
      <c r="AI678" s="469">
        <v>254.40382792207021</v>
      </c>
      <c r="AJ678" s="469">
        <v>214.14502188707684</v>
      </c>
      <c r="AK678" s="469">
        <v>133.65200941145397</v>
      </c>
      <c r="AL678" s="469">
        <v>97.444763521530547</v>
      </c>
      <c r="AM678" s="469">
        <v>61.251279440887508</v>
      </c>
      <c r="AN678" s="469">
        <v>43.162036139125405</v>
      </c>
      <c r="AO678" s="469">
        <v>9.0197967621976929</v>
      </c>
      <c r="AP678" s="469">
        <v>25.080601549217004</v>
      </c>
      <c r="AQ678" s="469">
        <v>8.016652840637061</v>
      </c>
      <c r="AR678" s="469">
        <v>8.016652840637061</v>
      </c>
      <c r="AS678" s="469">
        <v>0</v>
      </c>
      <c r="AT678" s="469">
        <v>3.0032976479526123</v>
      </c>
      <c r="AU678" s="469">
        <v>0</v>
      </c>
      <c r="AV678" s="469">
        <v>0</v>
      </c>
      <c r="AW678" s="469">
        <v>3.0032976479526123</v>
      </c>
      <c r="AX678" s="469">
        <v>3.0032976479526123</v>
      </c>
      <c r="AY678" s="469">
        <v>0</v>
      </c>
      <c r="AZ678" s="469">
        <v>11.02640849775289</v>
      </c>
      <c r="BA678" s="469">
        <v>3.0032976479526123</v>
      </c>
      <c r="BB678" s="469">
        <v>3.0032976479526123</v>
      </c>
      <c r="BC678" s="469">
        <v>3.0032976479526123</v>
      </c>
      <c r="BD678" s="469">
        <v>0</v>
      </c>
      <c r="BE678" s="469">
        <v>3.0032976479526123</v>
      </c>
      <c r="BF678" s="469">
        <v>1</v>
      </c>
      <c r="BG678" s="469">
        <v>5.0080536687636448</v>
      </c>
      <c r="BH678" s="469">
        <v>0</v>
      </c>
      <c r="BI678" s="469">
        <v>0</v>
      </c>
      <c r="BJ678" s="469">
        <v>0</v>
      </c>
      <c r="BK678" s="469">
        <v>0</v>
      </c>
      <c r="BL678" s="469">
        <v>0</v>
      </c>
      <c r="BM678" s="469">
        <v>0</v>
      </c>
      <c r="BN678" s="469">
        <v>15.040675804218308</v>
      </c>
      <c r="BO678" s="469">
        <v>0</v>
      </c>
      <c r="BP678" s="469">
        <v>0</v>
      </c>
      <c r="BQ678" s="469">
        <v>8.016652840637061</v>
      </c>
      <c r="BR678" s="469">
        <v>21.064032395764698</v>
      </c>
      <c r="BS678" s="469">
        <v>0</v>
      </c>
      <c r="BT678" s="469">
        <v>22.068108142325048</v>
      </c>
      <c r="BU678" s="469">
        <v>0</v>
      </c>
      <c r="BV678" s="469">
        <v>4.0055490228453374</v>
      </c>
    </row>
    <row r="679" spans="1:74">
      <c r="A679" s="256">
        <v>12.5</v>
      </c>
      <c r="B679" s="469">
        <v>8358.0670154732416</v>
      </c>
      <c r="C679" s="469">
        <v>8511.5993359165241</v>
      </c>
      <c r="D679" s="469">
        <v>8715.639982553228</v>
      </c>
      <c r="E679" s="469">
        <v>8940.8983137573669</v>
      </c>
      <c r="F679" s="469">
        <v>9175.2538045131532</v>
      </c>
      <c r="G679" s="469">
        <v>9365.1669581594251</v>
      </c>
      <c r="H679" s="469">
        <v>9516.6961739661547</v>
      </c>
      <c r="I679" s="469">
        <v>9553.0635458755787</v>
      </c>
      <c r="J679" s="469">
        <v>9573.2677011774904</v>
      </c>
      <c r="K679" s="469">
        <v>9530.8390243513986</v>
      </c>
      <c r="L679" s="469">
        <v>9394.4624167769489</v>
      </c>
      <c r="M679" s="469">
        <v>9120.7050040945905</v>
      </c>
      <c r="N679" s="469">
        <v>8737.8625213903597</v>
      </c>
      <c r="O679" s="469">
        <v>8314.634039122031</v>
      </c>
      <c r="P679" s="469">
        <v>7849.0066179198338</v>
      </c>
      <c r="Q679" s="469">
        <v>7403.6057684252391</v>
      </c>
      <c r="R679" s="469">
        <v>6932.9845753766031</v>
      </c>
      <c r="S679" s="469">
        <v>6429.0715986796504</v>
      </c>
      <c r="T679" s="469">
        <v>5977.7040366527963</v>
      </c>
      <c r="U679" s="469">
        <v>5525.3608980841627</v>
      </c>
      <c r="V679" s="469">
        <v>5041.7582763672908</v>
      </c>
      <c r="W679" s="469">
        <v>4623.8174468029938</v>
      </c>
      <c r="X679" s="469">
        <v>4250.3273195025276</v>
      </c>
      <c r="Y679" s="469">
        <v>3819.3405192624541</v>
      </c>
      <c r="Z679" s="469">
        <v>3434.8241339523474</v>
      </c>
      <c r="AA679" s="469">
        <v>3087.6861077692765</v>
      </c>
      <c r="AB679" s="469">
        <v>2683.0777585674373</v>
      </c>
      <c r="AC679" s="469">
        <v>2270.4605114320148</v>
      </c>
      <c r="AD679" s="469">
        <v>1881.1155014307371</v>
      </c>
      <c r="AE679" s="469">
        <v>1455.5519651324416</v>
      </c>
      <c r="AF679" s="469">
        <v>1008.9475480673809</v>
      </c>
      <c r="AG679" s="469">
        <v>650.19369011047684</v>
      </c>
      <c r="AH679" s="469">
        <v>440.67212988461301</v>
      </c>
      <c r="AI679" s="469">
        <v>306.74969472040391</v>
      </c>
      <c r="AJ679" s="469">
        <v>223.20264019194434</v>
      </c>
      <c r="AK679" s="469">
        <v>139.68758692140284</v>
      </c>
      <c r="AL679" s="469">
        <v>83.367575300668861</v>
      </c>
      <c r="AM679" s="469">
        <v>66.277097278608665</v>
      </c>
      <c r="AN679" s="469">
        <v>37.13384546983891</v>
      </c>
      <c r="AO679" s="469">
        <v>12.029855959070284</v>
      </c>
      <c r="AP679" s="469">
        <v>22.068108142325048</v>
      </c>
      <c r="AQ679" s="469">
        <v>2.001386774925161</v>
      </c>
      <c r="AR679" s="469">
        <v>11.02640849775289</v>
      </c>
      <c r="AS679" s="469">
        <v>0</v>
      </c>
      <c r="AT679" s="469">
        <v>2.001386774925161</v>
      </c>
      <c r="AU679" s="469">
        <v>1</v>
      </c>
      <c r="AV679" s="469">
        <v>0</v>
      </c>
      <c r="AW679" s="469">
        <v>0</v>
      </c>
      <c r="AX679" s="469">
        <v>0</v>
      </c>
      <c r="AY679" s="469">
        <v>0</v>
      </c>
      <c r="AZ679" s="469">
        <v>5.0080536687636448</v>
      </c>
      <c r="BA679" s="469">
        <v>0</v>
      </c>
      <c r="BB679" s="469">
        <v>23.072229545451361</v>
      </c>
      <c r="BC679" s="469">
        <v>0</v>
      </c>
      <c r="BD679" s="469">
        <v>3.0032976479526123</v>
      </c>
      <c r="BE679" s="469">
        <v>0</v>
      </c>
      <c r="BF679" s="469">
        <v>0</v>
      </c>
      <c r="BG679" s="469">
        <v>0</v>
      </c>
      <c r="BH679" s="469">
        <v>0</v>
      </c>
      <c r="BI679" s="469">
        <v>0</v>
      </c>
      <c r="BJ679" s="469">
        <v>0</v>
      </c>
      <c r="BK679" s="469">
        <v>0</v>
      </c>
      <c r="BL679" s="469">
        <v>1</v>
      </c>
      <c r="BM679" s="469">
        <v>7.0136346326260179</v>
      </c>
      <c r="BN679" s="469">
        <v>0</v>
      </c>
      <c r="BO679" s="469">
        <v>0</v>
      </c>
      <c r="BP679" s="469">
        <v>0</v>
      </c>
      <c r="BQ679" s="469">
        <v>8.016652840637061</v>
      </c>
      <c r="BR679" s="469">
        <v>0</v>
      </c>
      <c r="BS679" s="469">
        <v>2.001386774925161</v>
      </c>
      <c r="BT679" s="469">
        <v>11.02640849775289</v>
      </c>
      <c r="BU679" s="469">
        <v>14.036995597894803</v>
      </c>
      <c r="BV679" s="469">
        <v>4.0055490228453374</v>
      </c>
    </row>
    <row r="680" spans="1:74">
      <c r="A680" s="256">
        <v>15</v>
      </c>
      <c r="B680" s="469">
        <v>8358.0670154732416</v>
      </c>
      <c r="C680" s="469">
        <v>8463.1151439714431</v>
      </c>
      <c r="D680" s="469">
        <v>8657.0535609620438</v>
      </c>
      <c r="E680" s="469">
        <v>8876.2495963971178</v>
      </c>
      <c r="F680" s="469">
        <v>9079.2885398604521</v>
      </c>
      <c r="G680" s="469">
        <v>9274.250601831036</v>
      </c>
      <c r="H680" s="469">
        <v>9408.6050846529488</v>
      </c>
      <c r="I680" s="469">
        <v>9488.4105362172359</v>
      </c>
      <c r="J680" s="469">
        <v>9496.4921384179743</v>
      </c>
      <c r="K680" s="469">
        <v>9418.707003283107</v>
      </c>
      <c r="L680" s="469">
        <v>9283.3421975405781</v>
      </c>
      <c r="M680" s="469">
        <v>9056.0549961637389</v>
      </c>
      <c r="N680" s="469">
        <v>8734.8321718574243</v>
      </c>
      <c r="O680" s="469">
        <v>8373.218106841352</v>
      </c>
      <c r="P680" s="469">
        <v>7912.6374063661424</v>
      </c>
      <c r="Q680" s="469">
        <v>7448.0436790479316</v>
      </c>
      <c r="R680" s="469">
        <v>6973.3800219341192</v>
      </c>
      <c r="S680" s="469">
        <v>6466.4345697577592</v>
      </c>
      <c r="T680" s="469">
        <v>5988.8111173478364</v>
      </c>
      <c r="U680" s="469">
        <v>5583.9211564455045</v>
      </c>
      <c r="V680" s="469">
        <v>5129.5909232465547</v>
      </c>
      <c r="W680" s="469">
        <v>4717.6995348853061</v>
      </c>
      <c r="X680" s="469">
        <v>4343.1921794149312</v>
      </c>
      <c r="Y680" s="469">
        <v>3936.4189949695879</v>
      </c>
      <c r="Z680" s="469">
        <v>3487.3016283294669</v>
      </c>
      <c r="AA680" s="469">
        <v>3119.9764362898773</v>
      </c>
      <c r="AB680" s="469">
        <v>2773.8826106251081</v>
      </c>
      <c r="AC680" s="469">
        <v>2299.7146705808782</v>
      </c>
      <c r="AD680" s="469">
        <v>1872.0384105685773</v>
      </c>
      <c r="AE680" s="469">
        <v>1472.6933304777274</v>
      </c>
      <c r="AF680" s="469">
        <v>1014.9952098244208</v>
      </c>
      <c r="AG680" s="469">
        <v>676.38916540284208</v>
      </c>
      <c r="AH680" s="469">
        <v>480.95818998708097</v>
      </c>
      <c r="AI680" s="469">
        <v>327.89199766453015</v>
      </c>
      <c r="AJ680" s="469">
        <v>243.33197514986256</v>
      </c>
      <c r="AK680" s="469">
        <v>153.77159610801158</v>
      </c>
      <c r="AL680" s="469">
        <v>98.450358463414005</v>
      </c>
      <c r="AM680" s="469">
        <v>78.340564620239888</v>
      </c>
      <c r="AN680" s="469">
        <v>40.147827669756929</v>
      </c>
      <c r="AO680" s="469">
        <v>21.064032395764698</v>
      </c>
      <c r="AP680" s="469">
        <v>10.023052380778998</v>
      </c>
      <c r="AQ680" s="469">
        <v>5.0080536687636448</v>
      </c>
      <c r="AR680" s="469">
        <v>0</v>
      </c>
      <c r="AS680" s="469">
        <v>0</v>
      </c>
      <c r="AT680" s="469">
        <v>8.016652840637061</v>
      </c>
      <c r="AU680" s="469">
        <v>1</v>
      </c>
      <c r="AV680" s="469">
        <v>0</v>
      </c>
      <c r="AW680" s="469">
        <v>1</v>
      </c>
      <c r="AX680" s="469">
        <v>0</v>
      </c>
      <c r="AY680" s="469">
        <v>0</v>
      </c>
      <c r="AZ680" s="469">
        <v>8.016652840637061</v>
      </c>
      <c r="BA680" s="469">
        <v>0</v>
      </c>
      <c r="BB680" s="469">
        <v>3.0032976479526123</v>
      </c>
      <c r="BC680" s="469">
        <v>6.010760193776199</v>
      </c>
      <c r="BD680" s="469">
        <v>0</v>
      </c>
      <c r="BE680" s="469">
        <v>0</v>
      </c>
      <c r="BF680" s="469">
        <v>7.0136346326260179</v>
      </c>
      <c r="BG680" s="469">
        <v>0</v>
      </c>
      <c r="BH680" s="469">
        <v>0</v>
      </c>
      <c r="BI680" s="469">
        <v>0</v>
      </c>
      <c r="BJ680" s="469">
        <v>0</v>
      </c>
      <c r="BK680" s="469">
        <v>15.040675804218308</v>
      </c>
      <c r="BL680" s="469">
        <v>0</v>
      </c>
      <c r="BM680" s="469">
        <v>0</v>
      </c>
      <c r="BN680" s="469">
        <v>0</v>
      </c>
      <c r="BO680" s="469">
        <v>3.0032976479526123</v>
      </c>
      <c r="BP680" s="469">
        <v>0</v>
      </c>
      <c r="BQ680" s="469">
        <v>3.0032976479526123</v>
      </c>
      <c r="BR680" s="469">
        <v>9.0197967621976929</v>
      </c>
      <c r="BS680" s="469">
        <v>0</v>
      </c>
      <c r="BT680" s="469">
        <v>0</v>
      </c>
      <c r="BU680" s="469">
        <v>2.001386774925161</v>
      </c>
      <c r="BV680" s="469">
        <v>4.0055490228453374</v>
      </c>
    </row>
    <row r="681" spans="1:74">
      <c r="A681" s="256">
        <v>17.5</v>
      </c>
      <c r="B681" s="469">
        <v>8358.0670154732416</v>
      </c>
      <c r="C681" s="469">
        <v>8483.316856984311</v>
      </c>
      <c r="D681" s="469">
        <v>8664.1243150175942</v>
      </c>
      <c r="E681" s="469">
        <v>8887.3610613122546</v>
      </c>
      <c r="F681" s="469">
        <v>9090.4002556770574</v>
      </c>
      <c r="G681" s="469">
        <v>9283.3421975405781</v>
      </c>
      <c r="H681" s="469">
        <v>9442.9516521348669</v>
      </c>
      <c r="I681" s="469">
        <v>9514.6757684815584</v>
      </c>
      <c r="J681" s="469">
        <v>9505.5839491060779</v>
      </c>
      <c r="K681" s="469">
        <v>9384.3605241714686</v>
      </c>
      <c r="L681" s="469">
        <v>9280.3116646486578</v>
      </c>
      <c r="M681" s="469">
        <v>9082.3190064638184</v>
      </c>
      <c r="N681" s="469">
        <v>8793.4191151881805</v>
      </c>
      <c r="O681" s="469">
        <v>8442.9134791324304</v>
      </c>
      <c r="P681" s="469">
        <v>8011.6196474183107</v>
      </c>
      <c r="Q681" s="469">
        <v>7515.7110057138316</v>
      </c>
      <c r="R681" s="469">
        <v>7052.1518138836836</v>
      </c>
      <c r="S681" s="469">
        <v>6578.5247720771622</v>
      </c>
      <c r="T681" s="469">
        <v>6130.1757473955258</v>
      </c>
      <c r="U681" s="469">
        <v>5738.4020067370393</v>
      </c>
      <c r="V681" s="469">
        <v>5305.2606993542422</v>
      </c>
      <c r="W681" s="469">
        <v>4933.7363154088807</v>
      </c>
      <c r="X681" s="469">
        <v>4545.079097785766</v>
      </c>
      <c r="Y681" s="469">
        <v>4076.7158800650545</v>
      </c>
      <c r="Z681" s="469">
        <v>3610.4249799228146</v>
      </c>
      <c r="AA681" s="469">
        <v>3232.9951930738225</v>
      </c>
      <c r="AB681" s="469">
        <v>2803.1425892189659</v>
      </c>
      <c r="AC681" s="469">
        <v>2308.7936233718156</v>
      </c>
      <c r="AD681" s="469">
        <v>1889.1840633823624</v>
      </c>
      <c r="AE681" s="469">
        <v>1477.7349465575696</v>
      </c>
      <c r="AF681" s="469">
        <v>1102.6902468030191</v>
      </c>
      <c r="AG681" s="469">
        <v>725.76028650321916</v>
      </c>
      <c r="AH681" s="469">
        <v>530.31318604523244</v>
      </c>
      <c r="AI681" s="469">
        <v>363.13215678677932</v>
      </c>
      <c r="AJ681" s="469">
        <v>277.55559808638526</v>
      </c>
      <c r="AK681" s="469">
        <v>165.84463549957897</v>
      </c>
      <c r="AL681" s="469">
        <v>107.50116269711758</v>
      </c>
      <c r="AM681" s="469">
        <v>72.308579335641099</v>
      </c>
      <c r="AN681" s="469">
        <v>43.162036139125405</v>
      </c>
      <c r="AO681" s="469">
        <v>15.040675804218308</v>
      </c>
      <c r="AP681" s="469">
        <v>22.068108142325048</v>
      </c>
      <c r="AQ681" s="469">
        <v>11.02640849775289</v>
      </c>
      <c r="AR681" s="469">
        <v>0</v>
      </c>
      <c r="AS681" s="469">
        <v>0</v>
      </c>
      <c r="AT681" s="469">
        <v>2.001386774925161</v>
      </c>
      <c r="AU681" s="469">
        <v>2.001386774925161</v>
      </c>
      <c r="AV681" s="469">
        <v>8.016652840637061</v>
      </c>
      <c r="AW681" s="469">
        <v>0</v>
      </c>
      <c r="AX681" s="469">
        <v>0</v>
      </c>
      <c r="AY681" s="469">
        <v>0</v>
      </c>
      <c r="AZ681" s="469">
        <v>19.056026783849234</v>
      </c>
      <c r="BA681" s="469">
        <v>3.0032976479526123</v>
      </c>
      <c r="BB681" s="469">
        <v>8.016652840637061</v>
      </c>
      <c r="BC681" s="469">
        <v>0</v>
      </c>
      <c r="BD681" s="469">
        <v>0</v>
      </c>
      <c r="BE681" s="469">
        <v>9.0197967621976929</v>
      </c>
      <c r="BF681" s="469">
        <v>0</v>
      </c>
      <c r="BG681" s="469">
        <v>0</v>
      </c>
      <c r="BH681" s="469">
        <v>0</v>
      </c>
      <c r="BI681" s="469">
        <v>0</v>
      </c>
      <c r="BJ681" s="469">
        <v>0</v>
      </c>
      <c r="BK681" s="469">
        <v>3.0032976479526123</v>
      </c>
      <c r="BL681" s="469">
        <v>0</v>
      </c>
      <c r="BM681" s="469">
        <v>5.0080536687636448</v>
      </c>
      <c r="BN681" s="469">
        <v>3.0032976479526123</v>
      </c>
      <c r="BO681" s="469">
        <v>0</v>
      </c>
      <c r="BP681" s="469">
        <v>10.023052380778998</v>
      </c>
      <c r="BQ681" s="469">
        <v>15.040675804218308</v>
      </c>
      <c r="BR681" s="469">
        <v>14.036995597894803</v>
      </c>
      <c r="BS681" s="469">
        <v>2.001386774925161</v>
      </c>
      <c r="BT681" s="469">
        <v>8.016652840637061</v>
      </c>
      <c r="BU681" s="469">
        <v>2.001386774925161</v>
      </c>
      <c r="BV681" s="469">
        <v>4.0055490228453374</v>
      </c>
    </row>
    <row r="682" spans="1:74">
      <c r="A682" s="256">
        <v>20</v>
      </c>
      <c r="B682" s="469">
        <v>8358.0670154732416</v>
      </c>
      <c r="C682" s="469">
        <v>8478.2664242210612</v>
      </c>
      <c r="D682" s="469">
        <v>8685.3366117534097</v>
      </c>
      <c r="E682" s="469">
        <v>8876.2495963971178</v>
      </c>
      <c r="F682" s="469">
        <v>9081.3088508171077</v>
      </c>
      <c r="G682" s="469">
        <v>9254.0470876997497</v>
      </c>
      <c r="H682" s="469">
        <v>9413.6560426143133</v>
      </c>
      <c r="I682" s="469">
        <v>9432.8497075468422</v>
      </c>
      <c r="J682" s="469">
        <v>9359.1058402107919</v>
      </c>
      <c r="K682" s="469">
        <v>9270.2098954842422</v>
      </c>
      <c r="L682" s="469">
        <v>9135.8574160459902</v>
      </c>
      <c r="M682" s="469">
        <v>8938.8780342535611</v>
      </c>
      <c r="N682" s="469">
        <v>8628.7706024804538</v>
      </c>
      <c r="O682" s="469">
        <v>8284.3320967539876</v>
      </c>
      <c r="P682" s="469">
        <v>7896.4771575354471</v>
      </c>
      <c r="Q682" s="469">
        <v>7448.0436790479316</v>
      </c>
      <c r="R682" s="469">
        <v>7024.8845551582717</v>
      </c>
      <c r="S682" s="469">
        <v>6566.4068197984043</v>
      </c>
      <c r="T682" s="469">
        <v>6135.2245448670192</v>
      </c>
      <c r="U682" s="469">
        <v>5793.9353596545707</v>
      </c>
      <c r="V682" s="469">
        <v>5407.2326154918346</v>
      </c>
      <c r="W682" s="469">
        <v>5015.5097348437275</v>
      </c>
      <c r="X682" s="469">
        <v>4614.7321838874468</v>
      </c>
      <c r="Y682" s="469">
        <v>4176.642512135435</v>
      </c>
      <c r="Z682" s="469">
        <v>3687.1269025790689</v>
      </c>
      <c r="AA682" s="469">
        <v>3223.9131809793262</v>
      </c>
      <c r="AB682" s="469">
        <v>2768.8378178029607</v>
      </c>
      <c r="AC682" s="469">
        <v>2313.8375014536578</v>
      </c>
      <c r="AD682" s="469">
        <v>1883.1326386831654</v>
      </c>
      <c r="AE682" s="469">
        <v>1474.7099748438977</v>
      </c>
      <c r="AF682" s="469">
        <v>1067.4097639723441</v>
      </c>
      <c r="AG682" s="469">
        <v>751.95858576924502</v>
      </c>
      <c r="AH682" s="469">
        <v>553.48142726268577</v>
      </c>
      <c r="AI682" s="469">
        <v>389.31279381754297</v>
      </c>
      <c r="AJ682" s="469">
        <v>297.68914776956171</v>
      </c>
      <c r="AK682" s="469">
        <v>185.96829104052892</v>
      </c>
      <c r="AL682" s="469">
        <v>113.53545948863409</v>
      </c>
      <c r="AM682" s="469">
        <v>86.383928307687412</v>
      </c>
      <c r="AN682" s="469">
        <v>46.176455080303917</v>
      </c>
      <c r="AO682" s="469">
        <v>18.052101952375242</v>
      </c>
      <c r="AP682" s="469">
        <v>18.052101952375242</v>
      </c>
      <c r="AQ682" s="469">
        <v>2.001386774925161</v>
      </c>
      <c r="AR682" s="469">
        <v>0</v>
      </c>
      <c r="AS682" s="469">
        <v>0</v>
      </c>
      <c r="AT682" s="469">
        <v>0</v>
      </c>
      <c r="AU682" s="469">
        <v>1</v>
      </c>
      <c r="AV682" s="469">
        <v>0</v>
      </c>
      <c r="AW682" s="469">
        <v>7.0136346326260179</v>
      </c>
      <c r="AX682" s="469">
        <v>0</v>
      </c>
      <c r="AY682" s="469">
        <v>0</v>
      </c>
      <c r="AZ682" s="469">
        <v>0</v>
      </c>
      <c r="BA682" s="469">
        <v>1</v>
      </c>
      <c r="BB682" s="469">
        <v>8.016652840637061</v>
      </c>
      <c r="BC682" s="469">
        <v>0</v>
      </c>
      <c r="BD682" s="469">
        <v>9.0197967621976929</v>
      </c>
      <c r="BE682" s="469">
        <v>0</v>
      </c>
      <c r="BF682" s="469">
        <v>0</v>
      </c>
      <c r="BG682" s="469">
        <v>0</v>
      </c>
      <c r="BH682" s="469">
        <v>0</v>
      </c>
      <c r="BI682" s="469">
        <v>0</v>
      </c>
      <c r="BJ682" s="469">
        <v>0</v>
      </c>
      <c r="BK682" s="469">
        <v>12.029855959070284</v>
      </c>
      <c r="BL682" s="469">
        <v>0</v>
      </c>
      <c r="BM682" s="469">
        <v>0</v>
      </c>
      <c r="BN682" s="469">
        <v>3.0032976479526123</v>
      </c>
      <c r="BO682" s="469">
        <v>6.010760193776199</v>
      </c>
      <c r="BP682" s="469">
        <v>0</v>
      </c>
      <c r="BQ682" s="469">
        <v>23.072229545451361</v>
      </c>
      <c r="BR682" s="469">
        <v>0</v>
      </c>
      <c r="BS682" s="469">
        <v>0</v>
      </c>
      <c r="BT682" s="469">
        <v>8.016652840637061</v>
      </c>
      <c r="BU682" s="469">
        <v>0</v>
      </c>
      <c r="BV682" s="469">
        <v>4.0055490228453374</v>
      </c>
    </row>
    <row r="683" spans="1:74">
      <c r="A683" s="256">
        <v>22.5</v>
      </c>
      <c r="B683" s="469">
        <v>8358.0670154732416</v>
      </c>
      <c r="C683" s="469">
        <v>8490.3874678986922</v>
      </c>
      <c r="D683" s="469">
        <v>8674.2254022385532</v>
      </c>
      <c r="E683" s="469">
        <v>8864.1280141564112</v>
      </c>
      <c r="F683" s="469">
        <v>9081.3088508171077</v>
      </c>
      <c r="G683" s="469">
        <v>9233.843617632785</v>
      </c>
      <c r="H683" s="469">
        <v>9372.2382673856482</v>
      </c>
      <c r="I683" s="469">
        <v>9318.6984875549679</v>
      </c>
      <c r="J683" s="469">
        <v>9265.1590150251213</v>
      </c>
      <c r="K683" s="469">
        <v>9153.0301799392855</v>
      </c>
      <c r="L683" s="469">
        <v>8992.4155949076721</v>
      </c>
      <c r="M683" s="469">
        <v>8791.3988692565435</v>
      </c>
      <c r="N683" s="469">
        <v>8526.7507025551404</v>
      </c>
      <c r="O683" s="469">
        <v>8228.7788236179094</v>
      </c>
      <c r="P683" s="469">
        <v>7875.2668810952455</v>
      </c>
      <c r="Q683" s="469">
        <v>7536.9202933416391</v>
      </c>
      <c r="R683" s="469">
        <v>7120.8253756905469</v>
      </c>
      <c r="S683" s="469">
        <v>6643.1542265173875</v>
      </c>
      <c r="T683" s="469">
        <v>6235.1915851324393</v>
      </c>
      <c r="U683" s="469">
        <v>5920.1494950349042</v>
      </c>
      <c r="V683" s="469">
        <v>5541.5153904634908</v>
      </c>
      <c r="W683" s="469">
        <v>5155.8400530198114</v>
      </c>
      <c r="X683" s="469">
        <v>4770.1935613929681</v>
      </c>
      <c r="Y683" s="469">
        <v>4326.0322176631289</v>
      </c>
      <c r="Z683" s="469">
        <v>3818.33123748973</v>
      </c>
      <c r="AA683" s="469">
        <v>3299.5973893215578</v>
      </c>
      <c r="AB683" s="469">
        <v>2789.0170440193724</v>
      </c>
      <c r="AC683" s="469">
        <v>2361.2504890871387</v>
      </c>
      <c r="AD683" s="469">
        <v>1949.6993653745722</v>
      </c>
      <c r="AE683" s="469">
        <v>1547.3109783269385</v>
      </c>
      <c r="AF683" s="469">
        <v>1151.0767359718063</v>
      </c>
      <c r="AG683" s="469">
        <v>807.3810328268321</v>
      </c>
      <c r="AH683" s="469">
        <v>614.93222355435944</v>
      </c>
      <c r="AI683" s="469">
        <v>424.55871818329314</v>
      </c>
      <c r="AJ683" s="469">
        <v>297.68914776956171</v>
      </c>
      <c r="AK683" s="469">
        <v>192.00582334211265</v>
      </c>
      <c r="AL683" s="469">
        <v>128.62256901424442</v>
      </c>
      <c r="AM683" s="469">
        <v>86.383928307687412</v>
      </c>
      <c r="AN683" s="469">
        <v>34.120107905260866</v>
      </c>
      <c r="AO683" s="469">
        <v>15.040675804218308</v>
      </c>
      <c r="AP683" s="469">
        <v>24.076394620737908</v>
      </c>
      <c r="AQ683" s="469">
        <v>0</v>
      </c>
      <c r="AR683" s="469">
        <v>0</v>
      </c>
      <c r="AS683" s="469">
        <v>0</v>
      </c>
      <c r="AT683" s="469">
        <v>2.001386774925161</v>
      </c>
      <c r="AU683" s="469">
        <v>1</v>
      </c>
      <c r="AV683" s="469">
        <v>0</v>
      </c>
      <c r="AW683" s="469">
        <v>7.0136346326260179</v>
      </c>
      <c r="AX683" s="469">
        <v>0</v>
      </c>
      <c r="AY683" s="469">
        <v>0</v>
      </c>
      <c r="AZ683" s="469">
        <v>7.0136346326260179</v>
      </c>
      <c r="BA683" s="469">
        <v>0</v>
      </c>
      <c r="BB683" s="469">
        <v>3.0032976479526123</v>
      </c>
      <c r="BC683" s="469">
        <v>0</v>
      </c>
      <c r="BD683" s="469">
        <v>3.0032976479526123</v>
      </c>
      <c r="BE683" s="469">
        <v>1</v>
      </c>
      <c r="BF683" s="469">
        <v>0</v>
      </c>
      <c r="BG683" s="469">
        <v>0</v>
      </c>
      <c r="BH683" s="469">
        <v>0</v>
      </c>
      <c r="BI683" s="469">
        <v>0</v>
      </c>
      <c r="BJ683" s="469">
        <v>0</v>
      </c>
      <c r="BK683" s="469">
        <v>7.0136346326260179</v>
      </c>
      <c r="BL683" s="469">
        <v>0</v>
      </c>
      <c r="BM683" s="469">
        <v>0</v>
      </c>
      <c r="BN683" s="469">
        <v>9.0197967621976929</v>
      </c>
      <c r="BO683" s="469">
        <v>0</v>
      </c>
      <c r="BP683" s="469">
        <v>4.0055490228453374</v>
      </c>
      <c r="BQ683" s="469">
        <v>14.036995597894803</v>
      </c>
      <c r="BR683" s="469">
        <v>9.0197967621976929</v>
      </c>
      <c r="BS683" s="469">
        <v>4.0055490228453374</v>
      </c>
      <c r="BT683" s="469">
        <v>24.076394620737908</v>
      </c>
      <c r="BU683" s="469">
        <v>10.023052380778998</v>
      </c>
      <c r="BV683" s="469">
        <v>4.0055490228453374</v>
      </c>
    </row>
    <row r="684" spans="1:74">
      <c r="A684" s="256">
        <v>25</v>
      </c>
      <c r="B684" s="469">
        <v>8358.0670154732416</v>
      </c>
      <c r="C684" s="469">
        <v>8563.1140921326896</v>
      </c>
      <c r="D684" s="469">
        <v>8715.639982553228</v>
      </c>
      <c r="E684" s="469">
        <v>8928.776643578818</v>
      </c>
      <c r="F684" s="469">
        <v>9102.522142951726</v>
      </c>
      <c r="G684" s="469">
        <v>9268.1895429706037</v>
      </c>
      <c r="H684" s="469">
        <v>9330.8206750072295</v>
      </c>
      <c r="I684" s="469">
        <v>9262.1284880699041</v>
      </c>
      <c r="J684" s="469">
        <v>9179.2944693078625</v>
      </c>
      <c r="K684" s="469">
        <v>9065.1463757445163</v>
      </c>
      <c r="L684" s="469">
        <v>8930.7969208008381</v>
      </c>
      <c r="M684" s="469">
        <v>8811.6013494256167</v>
      </c>
      <c r="N684" s="469">
        <v>8559.0737078830043</v>
      </c>
      <c r="O684" s="469">
        <v>8283.3220339130767</v>
      </c>
      <c r="P684" s="469">
        <v>7968.1885127806072</v>
      </c>
      <c r="Q684" s="469">
        <v>7612.6682347213637</v>
      </c>
      <c r="R684" s="469">
        <v>7217.7774113993555</v>
      </c>
      <c r="S684" s="469">
        <v>6778.4741740565596</v>
      </c>
      <c r="T684" s="469">
        <v>6352.326718251652</v>
      </c>
      <c r="U684" s="469">
        <v>6051.4150468682465</v>
      </c>
      <c r="V684" s="469">
        <v>5706.091939036879</v>
      </c>
      <c r="W684" s="469">
        <v>5343.6261430187842</v>
      </c>
      <c r="X684" s="469">
        <v>4950.8985264860212</v>
      </c>
      <c r="Y684" s="469">
        <v>4484.5120630662686</v>
      </c>
      <c r="Z684" s="469">
        <v>3964.6798418701683</v>
      </c>
      <c r="AA684" s="469">
        <v>3401.5215233447389</v>
      </c>
      <c r="AB684" s="469">
        <v>2867.7174103446628</v>
      </c>
      <c r="AC684" s="469">
        <v>2433.8849891715854</v>
      </c>
      <c r="AD684" s="469">
        <v>2022.3202000823192</v>
      </c>
      <c r="AE684" s="469">
        <v>1619.9153863085889</v>
      </c>
      <c r="AF684" s="469">
        <v>1221.6439868802856</v>
      </c>
      <c r="AG684" s="469">
        <v>876.91636139145783</v>
      </c>
      <c r="AH684" s="469">
        <v>638.10382383678518</v>
      </c>
      <c r="AI684" s="469">
        <v>442.68634818412619</v>
      </c>
      <c r="AJ684" s="469">
        <v>326.88518973280463</v>
      </c>
      <c r="AK684" s="469">
        <v>203.07512106555058</v>
      </c>
      <c r="AL684" s="469">
        <v>119.57007684445347</v>
      </c>
      <c r="AM684" s="469">
        <v>92.416946510646028</v>
      </c>
      <c r="AN684" s="469">
        <v>43.162036139125405</v>
      </c>
      <c r="AO684" s="469">
        <v>36.12923810708449</v>
      </c>
      <c r="AP684" s="469">
        <v>18.052101952375242</v>
      </c>
      <c r="AQ684" s="469">
        <v>13.03338714150617</v>
      </c>
      <c r="AR684" s="469">
        <v>2.001386774925161</v>
      </c>
      <c r="AS684" s="469">
        <v>0</v>
      </c>
      <c r="AT684" s="469">
        <v>5.0080536687636448</v>
      </c>
      <c r="AU684" s="469">
        <v>0</v>
      </c>
      <c r="AV684" s="469">
        <v>0</v>
      </c>
      <c r="AW684" s="469">
        <v>7.0136346326260179</v>
      </c>
      <c r="AX684" s="469">
        <v>0</v>
      </c>
      <c r="AY684" s="469">
        <v>0</v>
      </c>
      <c r="AZ684" s="469">
        <v>5.0080536687636448</v>
      </c>
      <c r="BA684" s="469">
        <v>0</v>
      </c>
      <c r="BB684" s="469">
        <v>0</v>
      </c>
      <c r="BC684" s="469">
        <v>0</v>
      </c>
      <c r="BD684" s="469">
        <v>3.0032976479526123</v>
      </c>
      <c r="BE684" s="469">
        <v>0</v>
      </c>
      <c r="BF684" s="469">
        <v>0</v>
      </c>
      <c r="BG684" s="469">
        <v>2.001386774925161</v>
      </c>
      <c r="BH684" s="469">
        <v>0</v>
      </c>
      <c r="BI684" s="469">
        <v>0</v>
      </c>
      <c r="BJ684" s="469">
        <v>0</v>
      </c>
      <c r="BK684" s="469">
        <v>4.0055490228453374</v>
      </c>
      <c r="BL684" s="469">
        <v>0</v>
      </c>
      <c r="BM684" s="469">
        <v>3.0032976479526123</v>
      </c>
      <c r="BN684" s="469">
        <v>3.0032976479526123</v>
      </c>
      <c r="BO684" s="469">
        <v>0</v>
      </c>
      <c r="BP684" s="469">
        <v>7.0136346326260179</v>
      </c>
      <c r="BQ684" s="469">
        <v>1</v>
      </c>
      <c r="BR684" s="469">
        <v>1</v>
      </c>
      <c r="BS684" s="469">
        <v>13.03338714150617</v>
      </c>
      <c r="BT684" s="469">
        <v>21.064032395764698</v>
      </c>
      <c r="BU684" s="469">
        <v>8.016652840637061</v>
      </c>
      <c r="BV684" s="469">
        <v>4.0055490228453374</v>
      </c>
    </row>
    <row r="685" spans="1:74">
      <c r="A685" s="256">
        <v>27.5</v>
      </c>
      <c r="B685" s="469">
        <v>8358.0670154732416</v>
      </c>
      <c r="C685" s="469">
        <v>8332.815257523589</v>
      </c>
      <c r="D685" s="469">
        <v>8513.6195165793233</v>
      </c>
      <c r="E685" s="469">
        <v>8682.3062804766359</v>
      </c>
      <c r="F685" s="469">
        <v>8832.8140034018597</v>
      </c>
      <c r="G685" s="469">
        <v>8969.1822746486487</v>
      </c>
      <c r="H685" s="469">
        <v>8991.4054493005078</v>
      </c>
      <c r="I685" s="469">
        <v>8905.5434883740327</v>
      </c>
      <c r="J685" s="469">
        <v>8804.5304760975287</v>
      </c>
      <c r="K685" s="469">
        <v>8722.7107842319165</v>
      </c>
      <c r="L685" s="469">
        <v>8643.9221758831627</v>
      </c>
      <c r="M685" s="469">
        <v>8527.7607946212283</v>
      </c>
      <c r="N685" s="469">
        <v>8291.4025400842347</v>
      </c>
      <c r="O685" s="469">
        <v>8016.6697946422628</v>
      </c>
      <c r="P685" s="469">
        <v>7701.5467787893358</v>
      </c>
      <c r="Q685" s="469">
        <v>7399.5659715574593</v>
      </c>
      <c r="R685" s="469">
        <v>7056.1914167364057</v>
      </c>
      <c r="S685" s="469">
        <v>6687.587341188635</v>
      </c>
      <c r="T685" s="469">
        <v>6311.9350472577617</v>
      </c>
      <c r="U685" s="469">
        <v>6016.074038951514</v>
      </c>
      <c r="V685" s="469">
        <v>5706.091939036879</v>
      </c>
      <c r="W685" s="469">
        <v>5360.789720181926</v>
      </c>
      <c r="X685" s="469">
        <v>4997.3377479833371</v>
      </c>
      <c r="Y685" s="469">
        <v>4533.9750807403116</v>
      </c>
      <c r="Z685" s="469">
        <v>4005.0528290529305</v>
      </c>
      <c r="AA685" s="469">
        <v>3444.9158979647782</v>
      </c>
      <c r="AB685" s="469">
        <v>2896.9783564091904</v>
      </c>
      <c r="AC685" s="469">
        <v>2460.1146498324629</v>
      </c>
      <c r="AD685" s="469">
        <v>2060.6489192955755</v>
      </c>
      <c r="AE685" s="469">
        <v>1706.6415681363681</v>
      </c>
      <c r="AF685" s="469">
        <v>1288.1825595230227</v>
      </c>
      <c r="AG685" s="469">
        <v>897.07257906215705</v>
      </c>
      <c r="AH685" s="469">
        <v>653.21619193423737</v>
      </c>
      <c r="AI685" s="469">
        <v>439.66502418123878</v>
      </c>
      <c r="AJ685" s="469">
        <v>308.76318618903616</v>
      </c>
      <c r="AK685" s="469">
        <v>203.07512106555058</v>
      </c>
      <c r="AL685" s="469">
        <v>120.57587641098782</v>
      </c>
      <c r="AM685" s="469">
        <v>98.450358463414005</v>
      </c>
      <c r="AN685" s="469">
        <v>40.147827669756929</v>
      </c>
      <c r="AO685" s="469">
        <v>24.076394620737908</v>
      </c>
      <c r="AP685" s="469">
        <v>35.124658653290489</v>
      </c>
      <c r="AQ685" s="469">
        <v>10.023052380778998</v>
      </c>
      <c r="AR685" s="469">
        <v>2.001386774925161</v>
      </c>
      <c r="AS685" s="469">
        <v>3.0032976479526123</v>
      </c>
      <c r="AT685" s="469">
        <v>0</v>
      </c>
      <c r="AU685" s="469">
        <v>0</v>
      </c>
      <c r="AV685" s="469">
        <v>5.0080536687636448</v>
      </c>
      <c r="AW685" s="469">
        <v>0</v>
      </c>
      <c r="AX685" s="469">
        <v>0</v>
      </c>
      <c r="AY685" s="469">
        <v>0</v>
      </c>
      <c r="AZ685" s="469">
        <v>13.03338714150617</v>
      </c>
      <c r="BA685" s="469">
        <v>0</v>
      </c>
      <c r="BB685" s="469">
        <v>5.0080536687636448</v>
      </c>
      <c r="BC685" s="469">
        <v>5.0080536687636448</v>
      </c>
      <c r="BD685" s="469">
        <v>0</v>
      </c>
      <c r="BE685" s="469">
        <v>0</v>
      </c>
      <c r="BF685" s="469">
        <v>0</v>
      </c>
      <c r="BG685" s="469">
        <v>0</v>
      </c>
      <c r="BH685" s="469">
        <v>0</v>
      </c>
      <c r="BI685" s="469">
        <v>0</v>
      </c>
      <c r="BJ685" s="469">
        <v>0</v>
      </c>
      <c r="BK685" s="469">
        <v>1</v>
      </c>
      <c r="BL685" s="469">
        <v>0</v>
      </c>
      <c r="BM685" s="469">
        <v>10.023052380778998</v>
      </c>
      <c r="BN685" s="469">
        <v>0</v>
      </c>
      <c r="BO685" s="469">
        <v>0</v>
      </c>
      <c r="BP685" s="469">
        <v>4.0055490228453374</v>
      </c>
      <c r="BQ685" s="469">
        <v>7.0136346326260179</v>
      </c>
      <c r="BR685" s="469">
        <v>0</v>
      </c>
      <c r="BS685" s="469">
        <v>18.052101952375242</v>
      </c>
      <c r="BT685" s="469">
        <v>21.064032395764698</v>
      </c>
      <c r="BU685" s="469">
        <v>2.001386774925161</v>
      </c>
      <c r="BV685" s="469">
        <v>4.0055490228453374</v>
      </c>
    </row>
    <row r="686" spans="1:74">
      <c r="A686" s="256">
        <v>30</v>
      </c>
      <c r="B686" s="469">
        <v>8358.0670154732416</v>
      </c>
      <c r="C686" s="469">
        <v>8462.1050595844044</v>
      </c>
      <c r="D686" s="469">
        <v>8616.6493628926328</v>
      </c>
      <c r="E686" s="469">
        <v>8790.3887464646523</v>
      </c>
      <c r="F686" s="469">
        <v>8917.6651270232414</v>
      </c>
      <c r="G686" s="469">
        <v>9030.8012118632032</v>
      </c>
      <c r="H686" s="469">
        <v>9011.6083829675445</v>
      </c>
      <c r="I686" s="469">
        <v>8933.82733748992</v>
      </c>
      <c r="J686" s="469">
        <v>8827.7633668820454</v>
      </c>
      <c r="K686" s="469">
        <v>8760.0851166886368</v>
      </c>
      <c r="L686" s="469">
        <v>8687.3568331913921</v>
      </c>
      <c r="M686" s="469">
        <v>8544.9323780199538</v>
      </c>
      <c r="N686" s="469">
        <v>8294.4327319270851</v>
      </c>
      <c r="O686" s="469">
        <v>8042.9306113941702</v>
      </c>
      <c r="P686" s="469">
        <v>7777.296347211126</v>
      </c>
      <c r="Q686" s="469">
        <v>7546.0100063014734</v>
      </c>
      <c r="R686" s="469">
        <v>7292.5121611432378</v>
      </c>
      <c r="S686" s="469">
        <v>6915.8165817109029</v>
      </c>
      <c r="T686" s="469">
        <v>6543.1808070779116</v>
      </c>
      <c r="U686" s="469">
        <v>6253.3675834185169</v>
      </c>
      <c r="V686" s="469">
        <v>5928.2272918406297</v>
      </c>
      <c r="W686" s="469">
        <v>5601.0854866598975</v>
      </c>
      <c r="X686" s="469">
        <v>5213.3866883717783</v>
      </c>
      <c r="Y686" s="469">
        <v>4763.1270240695931</v>
      </c>
      <c r="Z686" s="469">
        <v>4234.1771147614481</v>
      </c>
      <c r="AA686" s="469">
        <v>3646.7572687739848</v>
      </c>
      <c r="AB686" s="469">
        <v>3061.4504640840692</v>
      </c>
      <c r="AC686" s="469">
        <v>2589.2493051437946</v>
      </c>
      <c r="AD686" s="469">
        <v>2236.1630116398278</v>
      </c>
      <c r="AE686" s="469">
        <v>1852.875807844227</v>
      </c>
      <c r="AF686" s="469">
        <v>1337.5846404755096</v>
      </c>
      <c r="AG686" s="469">
        <v>935.3706310158758</v>
      </c>
      <c r="AH686" s="469">
        <v>699.56293216247195</v>
      </c>
      <c r="AI686" s="469">
        <v>489.01581600698364</v>
      </c>
      <c r="AJ686" s="469">
        <v>361.11833806008326</v>
      </c>
      <c r="AK686" s="469">
        <v>215.15140531108909</v>
      </c>
      <c r="AL686" s="469">
        <v>126.61084744487482</v>
      </c>
      <c r="AM686" s="469">
        <v>98.450358463414005</v>
      </c>
      <c r="AN686" s="469">
        <v>43.162036139125405</v>
      </c>
      <c r="AO686" s="469">
        <v>24.076394620737908</v>
      </c>
      <c r="AP686" s="469">
        <v>26.08484865749011</v>
      </c>
      <c r="AQ686" s="469">
        <v>27.089134400918912</v>
      </c>
      <c r="AR686" s="469">
        <v>0</v>
      </c>
      <c r="AS686" s="469">
        <v>0</v>
      </c>
      <c r="AT686" s="469">
        <v>0</v>
      </c>
      <c r="AU686" s="469">
        <v>0</v>
      </c>
      <c r="AV686" s="469">
        <v>2.001386774925161</v>
      </c>
      <c r="AW686" s="469">
        <v>0</v>
      </c>
      <c r="AX686" s="469">
        <v>3.0032976479526123</v>
      </c>
      <c r="AY686" s="469">
        <v>0</v>
      </c>
      <c r="AZ686" s="469">
        <v>10.023052380778998</v>
      </c>
      <c r="BA686" s="469">
        <v>0</v>
      </c>
      <c r="BB686" s="469">
        <v>14.036995597894803</v>
      </c>
      <c r="BC686" s="469">
        <v>0</v>
      </c>
      <c r="BD686" s="469">
        <v>0</v>
      </c>
      <c r="BE686" s="469">
        <v>10.023052380778998</v>
      </c>
      <c r="BF686" s="469">
        <v>4.0055490228453374</v>
      </c>
      <c r="BG686" s="469">
        <v>4.0055490228453374</v>
      </c>
      <c r="BH686" s="469">
        <v>0</v>
      </c>
      <c r="BI686" s="469">
        <v>0</v>
      </c>
      <c r="BJ686" s="469">
        <v>0</v>
      </c>
      <c r="BK686" s="469">
        <v>10.023052380778998</v>
      </c>
      <c r="BL686" s="469">
        <v>2.001386774925161</v>
      </c>
      <c r="BM686" s="469">
        <v>6.010760193776199</v>
      </c>
      <c r="BN686" s="469">
        <v>0</v>
      </c>
      <c r="BO686" s="469">
        <v>0</v>
      </c>
      <c r="BP686" s="469">
        <v>5.0080536687636448</v>
      </c>
      <c r="BQ686" s="469">
        <v>7.0136346326260179</v>
      </c>
      <c r="BR686" s="469">
        <v>0</v>
      </c>
      <c r="BS686" s="469">
        <v>1</v>
      </c>
      <c r="BT686" s="469">
        <v>4.0055490228453374</v>
      </c>
      <c r="BU686" s="469">
        <v>5.0080536687636448</v>
      </c>
      <c r="BV686" s="469">
        <v>4.0055490228453374</v>
      </c>
    </row>
    <row r="687" spans="1:74">
      <c r="A687" s="256">
        <v>32.5</v>
      </c>
      <c r="B687" s="469">
        <v>8358.0670154732416</v>
      </c>
      <c r="C687" s="469">
        <v>8482.3067701913169</v>
      </c>
      <c r="D687" s="469">
        <v>8634.8312286547171</v>
      </c>
      <c r="E687" s="469">
        <v>8799.4798557646991</v>
      </c>
      <c r="F687" s="469">
        <v>8900.4928104669234</v>
      </c>
      <c r="G687" s="469">
        <v>8978.2735667289035</v>
      </c>
      <c r="H687" s="469">
        <v>8949.9895771665633</v>
      </c>
      <c r="I687" s="469">
        <v>8872.2090671449969</v>
      </c>
      <c r="J687" s="469">
        <v>8786.3482564567767</v>
      </c>
      <c r="K687" s="469">
        <v>8707.5590733663867</v>
      </c>
      <c r="L687" s="469">
        <v>8578.2655500236306</v>
      </c>
      <c r="M687" s="469">
        <v>8409.5808377743924</v>
      </c>
      <c r="N687" s="469">
        <v>8180.296273152544</v>
      </c>
      <c r="O687" s="469">
        <v>7975.2586814076049</v>
      </c>
      <c r="P687" s="469">
        <v>7779.316345823856</v>
      </c>
      <c r="Q687" s="469">
        <v>7627.8179135936925</v>
      </c>
      <c r="R687" s="469">
        <v>7397.5460739497503</v>
      </c>
      <c r="S687" s="469">
        <v>7077.3993695862882</v>
      </c>
      <c r="T687" s="469">
        <v>6727.9813377794026</v>
      </c>
      <c r="U687" s="469">
        <v>6440.1794863983541</v>
      </c>
      <c r="V687" s="469">
        <v>6121.0879224172759</v>
      </c>
      <c r="W687" s="469">
        <v>5806.0517984059989</v>
      </c>
      <c r="X687" s="469">
        <v>5412.2807803597825</v>
      </c>
      <c r="Y687" s="469">
        <v>4941.8126426168828</v>
      </c>
      <c r="Z687" s="469">
        <v>4414.8609840939471</v>
      </c>
      <c r="AA687" s="469">
        <v>3839.526210576616</v>
      </c>
      <c r="AB687" s="469">
        <v>3224.9222921734067</v>
      </c>
      <c r="AC687" s="469">
        <v>2740.5871481645768</v>
      </c>
      <c r="AD687" s="469">
        <v>2387.4793601709548</v>
      </c>
      <c r="AE687" s="469">
        <v>1925.4930160885128</v>
      </c>
      <c r="AF687" s="469">
        <v>1416.2284223220859</v>
      </c>
      <c r="AG687" s="469">
        <v>949.48083801458813</v>
      </c>
      <c r="AH687" s="469">
        <v>714.67667312976948</v>
      </c>
      <c r="AI687" s="469">
        <v>495.05912268737313</v>
      </c>
      <c r="AJ687" s="469">
        <v>349.03566352307149</v>
      </c>
      <c r="AK687" s="469">
        <v>226.22192864759808</v>
      </c>
      <c r="AL687" s="469">
        <v>155.78370551195141</v>
      </c>
      <c r="AM687" s="469">
        <v>115.54696382165466</v>
      </c>
      <c r="AN687" s="469">
        <v>54.215835334169334</v>
      </c>
      <c r="AO687" s="469">
        <v>36.12923810708449</v>
      </c>
      <c r="AP687" s="469">
        <v>32.111095952304076</v>
      </c>
      <c r="AQ687" s="469">
        <v>21.064032395764698</v>
      </c>
      <c r="AR687" s="469">
        <v>0</v>
      </c>
      <c r="AS687" s="469">
        <v>0</v>
      </c>
      <c r="AT687" s="469">
        <v>11.02640849775289</v>
      </c>
      <c r="AU687" s="469">
        <v>0</v>
      </c>
      <c r="AV687" s="469">
        <v>0</v>
      </c>
      <c r="AW687" s="469">
        <v>0</v>
      </c>
      <c r="AX687" s="469">
        <v>3.0032976479526123</v>
      </c>
      <c r="AY687" s="469">
        <v>0</v>
      </c>
      <c r="AZ687" s="469">
        <v>11.02640849775289</v>
      </c>
      <c r="BA687" s="469">
        <v>0</v>
      </c>
      <c r="BB687" s="469">
        <v>0</v>
      </c>
      <c r="BC687" s="469">
        <v>0</v>
      </c>
      <c r="BD687" s="469">
        <v>6.010760193776199</v>
      </c>
      <c r="BE687" s="469">
        <v>0</v>
      </c>
      <c r="BF687" s="469">
        <v>0</v>
      </c>
      <c r="BG687" s="469">
        <v>1</v>
      </c>
      <c r="BH687" s="469">
        <v>6.010760193776199</v>
      </c>
      <c r="BI687" s="469">
        <v>1</v>
      </c>
      <c r="BJ687" s="469">
        <v>0</v>
      </c>
      <c r="BK687" s="469">
        <v>6.010760193776199</v>
      </c>
      <c r="BL687" s="469">
        <v>0</v>
      </c>
      <c r="BM687" s="469">
        <v>3.0032976479526123</v>
      </c>
      <c r="BN687" s="469">
        <v>0</v>
      </c>
      <c r="BO687" s="469">
        <v>0</v>
      </c>
      <c r="BP687" s="469">
        <v>1</v>
      </c>
      <c r="BQ687" s="469">
        <v>9.0197967621976929</v>
      </c>
      <c r="BR687" s="469">
        <v>11.02640849775289</v>
      </c>
      <c r="BS687" s="469">
        <v>14.036995597894803</v>
      </c>
      <c r="BT687" s="469">
        <v>17.048232921663399</v>
      </c>
      <c r="BU687" s="469">
        <v>2.001386774925161</v>
      </c>
      <c r="BV687" s="469">
        <v>4.0055490228453374</v>
      </c>
    </row>
    <row r="688" spans="1:74">
      <c r="A688" s="256">
        <v>35</v>
      </c>
      <c r="B688" s="469">
        <v>8358.0670154732416</v>
      </c>
      <c r="C688" s="469">
        <v>8403.5203716925607</v>
      </c>
      <c r="D688" s="469">
        <v>8554.0232302504592</v>
      </c>
      <c r="E688" s="469">
        <v>8664.1243150175942</v>
      </c>
      <c r="F688" s="469">
        <v>8780.2875249256067</v>
      </c>
      <c r="G688" s="469">
        <v>8796.4494849549901</v>
      </c>
      <c r="H688" s="469">
        <v>8788.3685012287478</v>
      </c>
      <c r="I688" s="469">
        <v>8734.8321718574243</v>
      </c>
      <c r="J688" s="469">
        <v>8663.1142069423167</v>
      </c>
      <c r="K688" s="469">
        <v>8556.0434209461073</v>
      </c>
      <c r="L688" s="469">
        <v>8411.6009941047359</v>
      </c>
      <c r="M688" s="469">
        <v>8251.0000880529842</v>
      </c>
      <c r="N688" s="469">
        <v>8092.4223832707776</v>
      </c>
      <c r="O688" s="469">
        <v>7921.7275608272575</v>
      </c>
      <c r="P688" s="469">
        <v>7802.5463674982648</v>
      </c>
      <c r="Q688" s="469">
        <v>7666.1972344647302</v>
      </c>
      <c r="R688" s="469">
        <v>7497.5316639021994</v>
      </c>
      <c r="S688" s="469">
        <v>7206.6682576468766</v>
      </c>
      <c r="T688" s="469">
        <v>6894.6091189161525</v>
      </c>
      <c r="U688" s="469">
        <v>6612.8590911638121</v>
      </c>
      <c r="V688" s="469">
        <v>6335.1602266337695</v>
      </c>
      <c r="W688" s="469">
        <v>6022.13248275553</v>
      </c>
      <c r="X688" s="469">
        <v>5637.4336533183341</v>
      </c>
      <c r="Y688" s="469">
        <v>5173.0030177901417</v>
      </c>
      <c r="Z688" s="469">
        <v>4634.9216812481945</v>
      </c>
      <c r="AA688" s="469">
        <v>4052.4916082287345</v>
      </c>
      <c r="AB688" s="469">
        <v>3426.7507440651152</v>
      </c>
      <c r="AC688" s="469">
        <v>2934.3117158758041</v>
      </c>
      <c r="AD688" s="469">
        <v>2533.7609503163358</v>
      </c>
      <c r="AE688" s="469">
        <v>1982.9835851310775</v>
      </c>
      <c r="AF688" s="469">
        <v>1431.3527344074739</v>
      </c>
      <c r="AG688" s="469">
        <v>978.70978688561252</v>
      </c>
      <c r="AH688" s="469">
        <v>731.80596523781946</v>
      </c>
      <c r="AI688" s="469">
        <v>530.31318604523244</v>
      </c>
      <c r="AJ688" s="469">
        <v>386.29185899410305</v>
      </c>
      <c r="AK688" s="469">
        <v>243.33197514986256</v>
      </c>
      <c r="AL688" s="469">
        <v>150.7534814279953</v>
      </c>
      <c r="AM688" s="469">
        <v>118.56428573008029</v>
      </c>
      <c r="AN688" s="469">
        <v>66.277097278608665</v>
      </c>
      <c r="AO688" s="469">
        <v>45.171626266426578</v>
      </c>
      <c r="AP688" s="469">
        <v>34.120107905260866</v>
      </c>
      <c r="AQ688" s="469">
        <v>24.076394620737908</v>
      </c>
      <c r="AR688" s="469">
        <v>10.023052380778998</v>
      </c>
      <c r="AS688" s="469">
        <v>3.0032976479526123</v>
      </c>
      <c r="AT688" s="469">
        <v>9.0197967621976929</v>
      </c>
      <c r="AU688" s="469">
        <v>2.001386774925161</v>
      </c>
      <c r="AV688" s="469">
        <v>0</v>
      </c>
      <c r="AW688" s="469">
        <v>18.052101952375242</v>
      </c>
      <c r="AX688" s="469">
        <v>0</v>
      </c>
      <c r="AY688" s="469">
        <v>0</v>
      </c>
      <c r="AZ688" s="469">
        <v>4.0055490228453374</v>
      </c>
      <c r="BA688" s="469">
        <v>0</v>
      </c>
      <c r="BB688" s="469">
        <v>2.001386774925161</v>
      </c>
      <c r="BC688" s="469">
        <v>0</v>
      </c>
      <c r="BD688" s="469">
        <v>3.0032976479526123</v>
      </c>
      <c r="BE688" s="469">
        <v>0</v>
      </c>
      <c r="BF688" s="469">
        <v>0</v>
      </c>
      <c r="BG688" s="469">
        <v>7.0136346326260179</v>
      </c>
      <c r="BH688" s="469">
        <v>9.0197967621976929</v>
      </c>
      <c r="BI688" s="469">
        <v>0</v>
      </c>
      <c r="BJ688" s="469">
        <v>5.0080536687636448</v>
      </c>
      <c r="BK688" s="469">
        <v>19.056026783849234</v>
      </c>
      <c r="BL688" s="469">
        <v>0</v>
      </c>
      <c r="BM688" s="469">
        <v>14.036995597894803</v>
      </c>
      <c r="BN688" s="469">
        <v>0</v>
      </c>
      <c r="BO688" s="469">
        <v>0</v>
      </c>
      <c r="BP688" s="469">
        <v>2.001386774925161</v>
      </c>
      <c r="BQ688" s="469">
        <v>20.060004479273225</v>
      </c>
      <c r="BR688" s="469">
        <v>2.001386774925161</v>
      </c>
      <c r="BS688" s="469">
        <v>5.0080536687636448</v>
      </c>
      <c r="BT688" s="469">
        <v>17.048232921663399</v>
      </c>
      <c r="BU688" s="469">
        <v>9.0197967621976929</v>
      </c>
      <c r="BV688" s="469">
        <v>4.0055490228453374</v>
      </c>
    </row>
    <row r="689" spans="1:74">
      <c r="A689" s="256">
        <v>37.5</v>
      </c>
      <c r="B689" s="469">
        <v>8358.0670154732416</v>
      </c>
      <c r="C689" s="469">
        <v>8523.720427074215</v>
      </c>
      <c r="D689" s="469">
        <v>8677.2557306968883</v>
      </c>
      <c r="E689" s="469">
        <v>8770.186314995819</v>
      </c>
      <c r="F689" s="469">
        <v>8856.0469685276057</v>
      </c>
      <c r="G689" s="469">
        <v>8861.0976211827729</v>
      </c>
      <c r="H689" s="469">
        <v>8831.8038758670336</v>
      </c>
      <c r="I689" s="469">
        <v>8778.2672820104763</v>
      </c>
      <c r="J689" s="469">
        <v>8689.3770550987247</v>
      </c>
      <c r="K689" s="469">
        <v>8576.2453540924707</v>
      </c>
      <c r="L689" s="469">
        <v>8417.6614660034484</v>
      </c>
      <c r="M689" s="469">
        <v>8300.4931189300896</v>
      </c>
      <c r="N689" s="469">
        <v>8147.9747322132362</v>
      </c>
      <c r="O689" s="469">
        <v>8020.7099147097924</v>
      </c>
      <c r="P689" s="469">
        <v>7930.8177257088846</v>
      </c>
      <c r="Q689" s="469">
        <v>7847.9966095486507</v>
      </c>
      <c r="R689" s="469">
        <v>7695.4868453727404</v>
      </c>
      <c r="S689" s="469">
        <v>7455.1133711090597</v>
      </c>
      <c r="T689" s="469">
        <v>7170.311146936835</v>
      </c>
      <c r="U689" s="469">
        <v>6917.8363434637895</v>
      </c>
      <c r="V689" s="469">
        <v>6636.0853492333517</v>
      </c>
      <c r="W689" s="469">
        <v>6350.3071285946544</v>
      </c>
      <c r="X689" s="469">
        <v>6002.9474316269279</v>
      </c>
      <c r="Y689" s="469">
        <v>5533.4381383844793</v>
      </c>
      <c r="Z689" s="469">
        <v>4950.8985264860212</v>
      </c>
      <c r="AA689" s="469">
        <v>4411.8327010898902</v>
      </c>
      <c r="AB689" s="469">
        <v>3760.8026191746362</v>
      </c>
      <c r="AC689" s="469">
        <v>3238.0407663662213</v>
      </c>
      <c r="AD689" s="469">
        <v>2706.2831550106789</v>
      </c>
      <c r="AE689" s="469">
        <v>2109.0651600160909</v>
      </c>
      <c r="AF689" s="469">
        <v>1506.9766568509476</v>
      </c>
      <c r="AG689" s="469">
        <v>1049.2659668965161</v>
      </c>
      <c r="AH689" s="469">
        <v>790.25003983212787</v>
      </c>
      <c r="AI689" s="469">
        <v>568.59167442682008</v>
      </c>
      <c r="AJ689" s="469">
        <v>412.47405913757262</v>
      </c>
      <c r="AK689" s="469">
        <v>267.48936407825727</v>
      </c>
      <c r="AL689" s="469">
        <v>173.89382052669683</v>
      </c>
      <c r="AM689" s="469">
        <v>132.64610597383572</v>
      </c>
      <c r="AN689" s="469">
        <v>68.287532720608553</v>
      </c>
      <c r="AO689" s="469">
        <v>59.241065852707941</v>
      </c>
      <c r="AP689" s="469">
        <v>46.176455080303917</v>
      </c>
      <c r="AQ689" s="469">
        <v>18.052101952375242</v>
      </c>
      <c r="AR689" s="469">
        <v>2.001386774925161</v>
      </c>
      <c r="AS689" s="469">
        <v>0</v>
      </c>
      <c r="AT689" s="469">
        <v>5.0080536687636448</v>
      </c>
      <c r="AU689" s="469">
        <v>5.0080536687636448</v>
      </c>
      <c r="AV689" s="469">
        <v>2.001386774925161</v>
      </c>
      <c r="AW689" s="469">
        <v>0</v>
      </c>
      <c r="AX689" s="469">
        <v>0</v>
      </c>
      <c r="AY689" s="469">
        <v>0</v>
      </c>
      <c r="AZ689" s="469">
        <v>3.0032976479526123</v>
      </c>
      <c r="BA689" s="469">
        <v>0</v>
      </c>
      <c r="BB689" s="469">
        <v>13.03338714150617</v>
      </c>
      <c r="BC689" s="469">
        <v>0</v>
      </c>
      <c r="BD689" s="469">
        <v>0</v>
      </c>
      <c r="BE689" s="469">
        <v>0</v>
      </c>
      <c r="BF689" s="469">
        <v>0</v>
      </c>
      <c r="BG689" s="469">
        <v>0</v>
      </c>
      <c r="BH689" s="469">
        <v>0</v>
      </c>
      <c r="BI689" s="469">
        <v>0</v>
      </c>
      <c r="BJ689" s="469">
        <v>0</v>
      </c>
      <c r="BK689" s="469">
        <v>4.0055490228453374</v>
      </c>
      <c r="BL689" s="469">
        <v>0</v>
      </c>
      <c r="BM689" s="469">
        <v>14.036995597894803</v>
      </c>
      <c r="BN689" s="469">
        <v>9.0197967621976929</v>
      </c>
      <c r="BO689" s="469">
        <v>6.010760193776199</v>
      </c>
      <c r="BP689" s="469">
        <v>10.023052380778998</v>
      </c>
      <c r="BQ689" s="469">
        <v>11.02640849775289</v>
      </c>
      <c r="BR689" s="469">
        <v>10.023052380778998</v>
      </c>
      <c r="BS689" s="469">
        <v>18.052101952375242</v>
      </c>
      <c r="BT689" s="469">
        <v>25.080601549217004</v>
      </c>
      <c r="BU689" s="469">
        <v>0</v>
      </c>
      <c r="BV689" s="469">
        <v>4.0055490228453374</v>
      </c>
    </row>
    <row r="690" spans="1:74">
      <c r="A690" s="256">
        <v>40</v>
      </c>
      <c r="B690" s="469">
        <v>8358.0670154732416</v>
      </c>
      <c r="C690" s="469">
        <v>8632.8110194576384</v>
      </c>
      <c r="D690" s="469">
        <v>8766.1458342774731</v>
      </c>
      <c r="E690" s="469">
        <v>8866.1482767138368</v>
      </c>
      <c r="F690" s="469">
        <v>8908.5738964919674</v>
      </c>
      <c r="G690" s="469">
        <v>8904.5333525636379</v>
      </c>
      <c r="H690" s="469">
        <v>8907.5637603382147</v>
      </c>
      <c r="I690" s="469">
        <v>8822.7127332489599</v>
      </c>
      <c r="J690" s="469">
        <v>8730.7917074473062</v>
      </c>
      <c r="K690" s="469">
        <v>8602.5079382378117</v>
      </c>
      <c r="L690" s="469">
        <v>8458.0647232409065</v>
      </c>
      <c r="M690" s="469">
        <v>8379.2785510600334</v>
      </c>
      <c r="N690" s="469">
        <v>8294.4327319270851</v>
      </c>
      <c r="O690" s="469">
        <v>8210.5978336615044</v>
      </c>
      <c r="P690" s="469">
        <v>8120.7035316540969</v>
      </c>
      <c r="Q690" s="469">
        <v>8050.0008459359588</v>
      </c>
      <c r="R690" s="469">
        <v>7923.7475965674921</v>
      </c>
      <c r="S690" s="469">
        <v>7710.6366878445724</v>
      </c>
      <c r="T690" s="469">
        <v>7495.5117397505292</v>
      </c>
      <c r="U690" s="469">
        <v>7248.075190193973</v>
      </c>
      <c r="V690" s="469">
        <v>6981.4591393414739</v>
      </c>
      <c r="W690" s="469">
        <v>6769.3854357150649</v>
      </c>
      <c r="X690" s="469">
        <v>6494.7093940000759</v>
      </c>
      <c r="Y690" s="469">
        <v>6031.2201598763195</v>
      </c>
      <c r="Z690" s="469">
        <v>5448.6277060002521</v>
      </c>
      <c r="AA690" s="469">
        <v>4926.6695399353503</v>
      </c>
      <c r="AB690" s="469">
        <v>4275.5621370549952</v>
      </c>
      <c r="AC690" s="469">
        <v>3662.905068997638</v>
      </c>
      <c r="AD690" s="469">
        <v>3022.0974202989837</v>
      </c>
      <c r="AE690" s="469">
        <v>2303.7497562979956</v>
      </c>
      <c r="AF690" s="469">
        <v>1623.9490612261534</v>
      </c>
      <c r="AG690" s="469">
        <v>1136.9637961806482</v>
      </c>
      <c r="AH690" s="469">
        <v>880.94756823543594</v>
      </c>
      <c r="AI690" s="469">
        <v>618.96200533035903</v>
      </c>
      <c r="AJ690" s="469">
        <v>449.73618406200961</v>
      </c>
      <c r="AK690" s="469">
        <v>310.77669077501207</v>
      </c>
      <c r="AL690" s="469">
        <v>215.15140531108909</v>
      </c>
      <c r="AM690" s="469">
        <v>150.7534814279953</v>
      </c>
      <c r="AN690" s="469">
        <v>86.383928307687412</v>
      </c>
      <c r="AO690" s="469">
        <v>68.287532720608553</v>
      </c>
      <c r="AP690" s="469">
        <v>43.162036139125405</v>
      </c>
      <c r="AQ690" s="469">
        <v>32.111095952304076</v>
      </c>
      <c r="AR690" s="469">
        <v>5.0080536687636448</v>
      </c>
      <c r="AS690" s="469">
        <v>9.0197967621976929</v>
      </c>
      <c r="AT690" s="469">
        <v>0</v>
      </c>
      <c r="AU690" s="469">
        <v>2.001386774925161</v>
      </c>
      <c r="AV690" s="469">
        <v>2.001386774925161</v>
      </c>
      <c r="AW690" s="469">
        <v>5.0080536687636448</v>
      </c>
      <c r="AX690" s="469">
        <v>0</v>
      </c>
      <c r="AY690" s="469">
        <v>0</v>
      </c>
      <c r="AZ690" s="469">
        <v>3.0032976479526123</v>
      </c>
      <c r="BA690" s="469">
        <v>1</v>
      </c>
      <c r="BB690" s="469">
        <v>10.023052380778998</v>
      </c>
      <c r="BC690" s="469">
        <v>0</v>
      </c>
      <c r="BD690" s="469">
        <v>12.029855959070284</v>
      </c>
      <c r="BE690" s="469">
        <v>4.0055490228453374</v>
      </c>
      <c r="BF690" s="469">
        <v>0</v>
      </c>
      <c r="BG690" s="469">
        <v>0</v>
      </c>
      <c r="BH690" s="469">
        <v>0</v>
      </c>
      <c r="BI690" s="469">
        <v>0</v>
      </c>
      <c r="BJ690" s="469">
        <v>0</v>
      </c>
      <c r="BK690" s="469">
        <v>13.03338714150617</v>
      </c>
      <c r="BL690" s="469">
        <v>5.0080536687636448</v>
      </c>
      <c r="BM690" s="469">
        <v>8.016652840637061</v>
      </c>
      <c r="BN690" s="469">
        <v>3.0032976479526123</v>
      </c>
      <c r="BO690" s="469">
        <v>6.010760193776199</v>
      </c>
      <c r="BP690" s="469">
        <v>11.02640849775289</v>
      </c>
      <c r="BQ690" s="469">
        <v>25.080601549217004</v>
      </c>
      <c r="BR690" s="469">
        <v>2.001386774925161</v>
      </c>
      <c r="BS690" s="469">
        <v>5.0080536687636448</v>
      </c>
      <c r="BT690" s="469">
        <v>10.023052380778998</v>
      </c>
      <c r="BU690" s="469">
        <v>5.0080536687636448</v>
      </c>
      <c r="BV690" s="469">
        <v>4.0055490228453374</v>
      </c>
    </row>
    <row r="691" spans="1:74">
      <c r="A691" s="256">
        <v>42.5</v>
      </c>
      <c r="B691" s="469">
        <v>8358.0670154732416</v>
      </c>
      <c r="C691" s="469">
        <v>8352.0065866057757</v>
      </c>
      <c r="D691" s="469">
        <v>8467.1554827237906</v>
      </c>
      <c r="E691" s="469">
        <v>8526.7507025551404</v>
      </c>
      <c r="F691" s="469">
        <v>8566.1443815698294</v>
      </c>
      <c r="G691" s="469">
        <v>8570.1847691518105</v>
      </c>
      <c r="H691" s="469">
        <v>8535.8415354514236</v>
      </c>
      <c r="I691" s="469">
        <v>8441.9033971571134</v>
      </c>
      <c r="J691" s="469">
        <v>8337.8656030052189</v>
      </c>
      <c r="K691" s="469">
        <v>8227.7687675667239</v>
      </c>
      <c r="L691" s="469">
        <v>8153.024964554761</v>
      </c>
      <c r="M691" s="469">
        <v>8094.4424620277832</v>
      </c>
      <c r="N691" s="469">
        <v>8024.750036810352</v>
      </c>
      <c r="O691" s="469">
        <v>7967.1784892025207</v>
      </c>
      <c r="P691" s="469">
        <v>7923.7475965674921</v>
      </c>
      <c r="Q691" s="469">
        <v>7863.1467487419332</v>
      </c>
      <c r="R691" s="469">
        <v>7748.0064262944879</v>
      </c>
      <c r="S691" s="469">
        <v>7596.5086104564498</v>
      </c>
      <c r="T691" s="469">
        <v>7401.5858697160083</v>
      </c>
      <c r="U691" s="469">
        <v>7218.7873353151626</v>
      </c>
      <c r="V691" s="469">
        <v>7043.0627159190735</v>
      </c>
      <c r="W691" s="469">
        <v>6921.8758687367599</v>
      </c>
      <c r="X691" s="469">
        <v>6731.0108973087226</v>
      </c>
      <c r="Y691" s="469">
        <v>6314.9644136458382</v>
      </c>
      <c r="Z691" s="469">
        <v>5829.2750432404137</v>
      </c>
      <c r="AA691" s="469">
        <v>5350.69349166148</v>
      </c>
      <c r="AB691" s="469">
        <v>4740.9179750236162</v>
      </c>
      <c r="AC691" s="469">
        <v>4063.5943815822534</v>
      </c>
      <c r="AD691" s="469">
        <v>3399.5031937445578</v>
      </c>
      <c r="AE691" s="469">
        <v>2554.947271229551</v>
      </c>
      <c r="AF691" s="469">
        <v>1734.8789607183505</v>
      </c>
      <c r="AG691" s="469">
        <v>1223.660255039309</v>
      </c>
      <c r="AH691" s="469">
        <v>927.30775085588652</v>
      </c>
      <c r="AI691" s="469">
        <v>674.37409234918084</v>
      </c>
      <c r="AJ691" s="469">
        <v>491.03024332244547</v>
      </c>
      <c r="AK691" s="469">
        <v>339.97393108066609</v>
      </c>
      <c r="AL691" s="469">
        <v>233.2670906927834</v>
      </c>
      <c r="AM691" s="469">
        <v>167.85689589015533</v>
      </c>
      <c r="AN691" s="469">
        <v>106.49547896400243</v>
      </c>
      <c r="AO691" s="469">
        <v>56.225874000831865</v>
      </c>
      <c r="AP691" s="469">
        <v>48.186177781824156</v>
      </c>
      <c r="AQ691" s="469">
        <v>23.072229545451361</v>
      </c>
      <c r="AR691" s="469">
        <v>0</v>
      </c>
      <c r="AS691" s="469">
        <v>12.029855959070284</v>
      </c>
      <c r="AT691" s="469">
        <v>12.029855959070284</v>
      </c>
      <c r="AU691" s="469">
        <v>0</v>
      </c>
      <c r="AV691" s="469">
        <v>0</v>
      </c>
      <c r="AW691" s="469">
        <v>2.001386774925161</v>
      </c>
      <c r="AX691" s="469">
        <v>6.010760193776199</v>
      </c>
      <c r="AY691" s="469">
        <v>0</v>
      </c>
      <c r="AZ691" s="469">
        <v>6.010760193776199</v>
      </c>
      <c r="BA691" s="469">
        <v>9.0197967621976929</v>
      </c>
      <c r="BB691" s="469">
        <v>2.001386774925161</v>
      </c>
      <c r="BC691" s="469">
        <v>0</v>
      </c>
      <c r="BD691" s="469">
        <v>9.0197967621976929</v>
      </c>
      <c r="BE691" s="469">
        <v>0</v>
      </c>
      <c r="BF691" s="469">
        <v>0</v>
      </c>
      <c r="BG691" s="469">
        <v>1</v>
      </c>
      <c r="BH691" s="469">
        <v>0</v>
      </c>
      <c r="BI691" s="469">
        <v>12.029855959070284</v>
      </c>
      <c r="BJ691" s="469">
        <v>0</v>
      </c>
      <c r="BK691" s="469">
        <v>7.0136346326260179</v>
      </c>
      <c r="BL691" s="469">
        <v>0</v>
      </c>
      <c r="BM691" s="469">
        <v>16.044422974417238</v>
      </c>
      <c r="BN691" s="469">
        <v>6.010760193776199</v>
      </c>
      <c r="BO691" s="469">
        <v>3.0032976479526123</v>
      </c>
      <c r="BP691" s="469">
        <v>9.0197967621976929</v>
      </c>
      <c r="BQ691" s="469">
        <v>13.03338714150617</v>
      </c>
      <c r="BR691" s="469">
        <v>5.0080536687636448</v>
      </c>
      <c r="BS691" s="469">
        <v>0</v>
      </c>
      <c r="BT691" s="469">
        <v>13.03338714150617</v>
      </c>
      <c r="BU691" s="469">
        <v>2.001386774925161</v>
      </c>
      <c r="BV691" s="469">
        <v>4.0055490228453374</v>
      </c>
    </row>
    <row r="692" spans="1:74">
      <c r="A692" s="256">
        <v>45</v>
      </c>
      <c r="B692" s="469">
        <v>8358.0670154732416</v>
      </c>
      <c r="C692" s="469">
        <v>8612.6089534808725</v>
      </c>
      <c r="D692" s="469">
        <v>8716.6500967279972</v>
      </c>
      <c r="E692" s="469">
        <v>8770.186314995819</v>
      </c>
      <c r="F692" s="469">
        <v>8806.5507250411702</v>
      </c>
      <c r="G692" s="469">
        <v>8804.5304760975287</v>
      </c>
      <c r="H692" s="469">
        <v>8758.0648784230852</v>
      </c>
      <c r="I692" s="469">
        <v>8643.9221758831627</v>
      </c>
      <c r="J692" s="469">
        <v>8539.8819087328302</v>
      </c>
      <c r="K692" s="469">
        <v>8453.0143055230255</v>
      </c>
      <c r="L692" s="469">
        <v>8384.3289245874257</v>
      </c>
      <c r="M692" s="469">
        <v>8331.8051887941601</v>
      </c>
      <c r="N692" s="469">
        <v>8316.6541725402749</v>
      </c>
      <c r="O692" s="469">
        <v>8283.3220339130767</v>
      </c>
      <c r="P692" s="469">
        <v>8242.9196213325777</v>
      </c>
      <c r="Q692" s="469">
        <v>8205.5475658073647</v>
      </c>
      <c r="R692" s="469">
        <v>8078.2818460840344</v>
      </c>
      <c r="S692" s="469">
        <v>7951.0181293604774</v>
      </c>
      <c r="T692" s="469">
        <v>7782.3463447253953</v>
      </c>
      <c r="U692" s="469">
        <v>7640.9476595995202</v>
      </c>
      <c r="V692" s="469">
        <v>7561.1595522020289</v>
      </c>
      <c r="W692" s="469">
        <v>7512.6811123583821</v>
      </c>
      <c r="X692" s="469">
        <v>7398.5560226847447</v>
      </c>
      <c r="Y692" s="469">
        <v>7097.5974789474249</v>
      </c>
      <c r="Z692" s="469">
        <v>6707.7843091079922</v>
      </c>
      <c r="AA692" s="469">
        <v>6260.4360414580915</v>
      </c>
      <c r="AB692" s="469">
        <v>5710.1306875253758</v>
      </c>
      <c r="AC692" s="469">
        <v>5032.6722272774732</v>
      </c>
      <c r="AD692" s="469">
        <v>4262.4400133030322</v>
      </c>
      <c r="AE692" s="469">
        <v>3224.9222921734067</v>
      </c>
      <c r="AF692" s="469">
        <v>2132.2650037833255</v>
      </c>
      <c r="AG692" s="469">
        <v>1475.7182980603359</v>
      </c>
      <c r="AH692" s="469">
        <v>1090.5939523736934</v>
      </c>
      <c r="AI692" s="469">
        <v>776.14244147242925</v>
      </c>
      <c r="AJ692" s="469">
        <v>583.70232280039875</v>
      </c>
      <c r="AK692" s="469">
        <v>409.45294924287418</v>
      </c>
      <c r="AL692" s="469">
        <v>277.55559808638526</v>
      </c>
      <c r="AM692" s="469">
        <v>200.05616048375992</v>
      </c>
      <c r="AN692" s="469">
        <v>120.57587641098782</v>
      </c>
      <c r="AO692" s="469">
        <v>83.367575300668861</v>
      </c>
      <c r="AP692" s="469">
        <v>59.241065852707941</v>
      </c>
      <c r="AQ692" s="469">
        <v>32.111095952304076</v>
      </c>
      <c r="AR692" s="469">
        <v>12.029855959070284</v>
      </c>
      <c r="AS692" s="469">
        <v>3.0032976479526123</v>
      </c>
      <c r="AT692" s="469">
        <v>12.029855959070284</v>
      </c>
      <c r="AU692" s="469">
        <v>5.0080536687636448</v>
      </c>
      <c r="AV692" s="469">
        <v>4.0055490228453374</v>
      </c>
      <c r="AW692" s="469">
        <v>0</v>
      </c>
      <c r="AX692" s="469">
        <v>0</v>
      </c>
      <c r="AY692" s="469">
        <v>0</v>
      </c>
      <c r="AZ692" s="469">
        <v>1</v>
      </c>
      <c r="BA692" s="469">
        <v>0</v>
      </c>
      <c r="BB692" s="469">
        <v>7.0136346326260179</v>
      </c>
      <c r="BC692" s="469">
        <v>0</v>
      </c>
      <c r="BD692" s="469">
        <v>3.0032976479526123</v>
      </c>
      <c r="BE692" s="469">
        <v>0</v>
      </c>
      <c r="BF692" s="469">
        <v>17.048232921663399</v>
      </c>
      <c r="BG692" s="469">
        <v>1</v>
      </c>
      <c r="BH692" s="469">
        <v>9.0197967621976929</v>
      </c>
      <c r="BI692" s="469">
        <v>0</v>
      </c>
      <c r="BJ692" s="469">
        <v>0</v>
      </c>
      <c r="BK692" s="469">
        <v>13.03338714150617</v>
      </c>
      <c r="BL692" s="469">
        <v>0</v>
      </c>
      <c r="BM692" s="469">
        <v>19.056026783849234</v>
      </c>
      <c r="BN692" s="469">
        <v>3.0032976479526123</v>
      </c>
      <c r="BO692" s="469">
        <v>6.010760193776199</v>
      </c>
      <c r="BP692" s="469">
        <v>12.029855959070284</v>
      </c>
      <c r="BQ692" s="469">
        <v>8.016652840637061</v>
      </c>
      <c r="BR692" s="469">
        <v>12.029855959070284</v>
      </c>
      <c r="BS692" s="469">
        <v>4.0055490228453374</v>
      </c>
      <c r="BT692" s="469">
        <v>4.0055490228453374</v>
      </c>
      <c r="BU692" s="469">
        <v>1</v>
      </c>
      <c r="BV692" s="469">
        <v>4.0055490228453374</v>
      </c>
    </row>
    <row r="693" spans="1:74">
      <c r="A693" s="256">
        <v>47.5</v>
      </c>
      <c r="B693" s="469">
        <v>8358.0670154732416</v>
      </c>
      <c r="C693" s="469">
        <v>8422.7118625823059</v>
      </c>
      <c r="D693" s="469">
        <v>8506.5488863554638</v>
      </c>
      <c r="E693" s="469">
        <v>8543.9222839239119</v>
      </c>
      <c r="F693" s="469">
        <v>8560.08380376684</v>
      </c>
      <c r="G693" s="469">
        <v>8559.0737078830043</v>
      </c>
      <c r="H693" s="469">
        <v>8499.4782620028345</v>
      </c>
      <c r="I693" s="469">
        <v>8380.2886255222911</v>
      </c>
      <c r="J693" s="469">
        <v>8302.5132489135558</v>
      </c>
      <c r="K693" s="469">
        <v>8236.8592764849545</v>
      </c>
      <c r="L693" s="469">
        <v>8185.3465254616794</v>
      </c>
      <c r="M693" s="469">
        <v>8167.1656317305979</v>
      </c>
      <c r="N693" s="469">
        <v>8120.7035316540969</v>
      </c>
      <c r="O693" s="469">
        <v>8118.6834463595915</v>
      </c>
      <c r="P693" s="469">
        <v>8086.3621500228173</v>
      </c>
      <c r="Q693" s="469">
        <v>8077.2718086592395</v>
      </c>
      <c r="R693" s="469">
        <v>7984.3489074135796</v>
      </c>
      <c r="S693" s="469">
        <v>7869.2068125874939</v>
      </c>
      <c r="T693" s="469">
        <v>7709.6266974206674</v>
      </c>
      <c r="U693" s="469">
        <v>7678.3170599268351</v>
      </c>
      <c r="V693" s="469">
        <v>7672.2571448049812</v>
      </c>
      <c r="W693" s="469">
        <v>7746.9964309920097</v>
      </c>
      <c r="X693" s="469">
        <v>7723.766575375952</v>
      </c>
      <c r="Y693" s="469">
        <v>7595.4986350793661</v>
      </c>
      <c r="Z693" s="469">
        <v>7366.2377315799022</v>
      </c>
      <c r="AA693" s="469">
        <v>7057.2013178106181</v>
      </c>
      <c r="AB693" s="469">
        <v>6659.3116885138843</v>
      </c>
      <c r="AC693" s="469">
        <v>6180.6639084802682</v>
      </c>
      <c r="AD693" s="469">
        <v>5447.6180658986523</v>
      </c>
      <c r="AE693" s="469">
        <v>4249.3179299077219</v>
      </c>
      <c r="AF693" s="469">
        <v>2734.5334709900767</v>
      </c>
      <c r="AG693" s="469">
        <v>1759.0828058157663</v>
      </c>
      <c r="AH693" s="469">
        <v>1225.6765265172949</v>
      </c>
      <c r="AI693" s="469">
        <v>872.88517306050676</v>
      </c>
      <c r="AJ693" s="469">
        <v>656.23870772958219</v>
      </c>
      <c r="AK693" s="469">
        <v>456.78613034538233</v>
      </c>
      <c r="AL693" s="469">
        <v>309.76993684768291</v>
      </c>
      <c r="AM693" s="469">
        <v>229.24125736189183</v>
      </c>
      <c r="AN693" s="469">
        <v>129.62844161748095</v>
      </c>
      <c r="AO693" s="469">
        <v>80.351331340225968</v>
      </c>
      <c r="AP693" s="469">
        <v>68.287532720608553</v>
      </c>
      <c r="AQ693" s="469">
        <v>35.124658653290489</v>
      </c>
      <c r="AR693" s="469">
        <v>14.036995597894803</v>
      </c>
      <c r="AS693" s="469">
        <v>0</v>
      </c>
      <c r="AT693" s="469">
        <v>9.0197967621976929</v>
      </c>
      <c r="AU693" s="469">
        <v>0</v>
      </c>
      <c r="AV693" s="469">
        <v>5.0080536687636448</v>
      </c>
      <c r="AW693" s="469">
        <v>2.001386774925161</v>
      </c>
      <c r="AX693" s="469">
        <v>0</v>
      </c>
      <c r="AY693" s="469">
        <v>0</v>
      </c>
      <c r="AZ693" s="469">
        <v>4.0055490228453374</v>
      </c>
      <c r="BA693" s="469">
        <v>0</v>
      </c>
      <c r="BB693" s="469">
        <v>0</v>
      </c>
      <c r="BC693" s="469">
        <v>2.001386774925161</v>
      </c>
      <c r="BD693" s="469">
        <v>0</v>
      </c>
      <c r="BE693" s="469">
        <v>0</v>
      </c>
      <c r="BF693" s="469">
        <v>2.001386774925161</v>
      </c>
      <c r="BG693" s="469">
        <v>1</v>
      </c>
      <c r="BH693" s="469">
        <v>0</v>
      </c>
      <c r="BI693" s="469">
        <v>1</v>
      </c>
      <c r="BJ693" s="469">
        <v>0</v>
      </c>
      <c r="BK693" s="469">
        <v>10.023052380778998</v>
      </c>
      <c r="BL693" s="469">
        <v>0</v>
      </c>
      <c r="BM693" s="469">
        <v>10.023052380778998</v>
      </c>
      <c r="BN693" s="469">
        <v>0</v>
      </c>
      <c r="BO693" s="469">
        <v>23.072229545451361</v>
      </c>
      <c r="BP693" s="469">
        <v>2.001386774925161</v>
      </c>
      <c r="BQ693" s="469">
        <v>16.044422974417238</v>
      </c>
      <c r="BR693" s="469">
        <v>8.016652840637061</v>
      </c>
      <c r="BS693" s="469">
        <v>0</v>
      </c>
      <c r="BT693" s="469">
        <v>10.023052380778998</v>
      </c>
      <c r="BU693" s="469">
        <v>9.0197967621976929</v>
      </c>
      <c r="BV693" s="469">
        <v>4.0055490228453374</v>
      </c>
    </row>
    <row r="694" spans="1:74">
      <c r="A694" s="256">
        <v>50</v>
      </c>
      <c r="B694" s="469">
        <v>8358.0670154732416</v>
      </c>
      <c r="C694" s="469">
        <v>8399.4800633968953</v>
      </c>
      <c r="D694" s="469">
        <v>8486.3471180841552</v>
      </c>
      <c r="E694" s="469">
        <v>8517.6598793414105</v>
      </c>
      <c r="F694" s="469">
        <v>8516.6497884713681</v>
      </c>
      <c r="G694" s="469">
        <v>8502.5085288632981</v>
      </c>
      <c r="H694" s="469">
        <v>8440.8933153025137</v>
      </c>
      <c r="I694" s="469">
        <v>8335.8454644457488</v>
      </c>
      <c r="J694" s="469">
        <v>8255.040324378253</v>
      </c>
      <c r="K694" s="469">
        <v>8201.5073537596745</v>
      </c>
      <c r="L694" s="469">
        <v>8190.3967808836369</v>
      </c>
      <c r="M694" s="469">
        <v>8161.1053428006571</v>
      </c>
      <c r="N694" s="469">
        <v>8161.1053428006571</v>
      </c>
      <c r="O694" s="469">
        <v>8151.0048712430116</v>
      </c>
      <c r="P694" s="469">
        <v>8177.2661232619939</v>
      </c>
      <c r="Q694" s="469">
        <v>8135.8541873557724</v>
      </c>
      <c r="R694" s="469">
        <v>8060.1011917555115</v>
      </c>
      <c r="S694" s="469">
        <v>7960.1083277383659</v>
      </c>
      <c r="T694" s="469">
        <v>7865.1667695055494</v>
      </c>
      <c r="U694" s="469">
        <v>7900.5172166483517</v>
      </c>
      <c r="V694" s="469">
        <v>8009.5995894190773</v>
      </c>
      <c r="W694" s="469">
        <v>8163.1254386112869</v>
      </c>
      <c r="X694" s="469">
        <v>8277.2616594521078</v>
      </c>
      <c r="Y694" s="469">
        <v>8357.0569436903916</v>
      </c>
      <c r="Z694" s="469">
        <v>8306.5535103535003</v>
      </c>
      <c r="AA694" s="469">
        <v>8245.9497954258113</v>
      </c>
      <c r="AB694" s="469">
        <v>8077.2718086592395</v>
      </c>
      <c r="AC694" s="469">
        <v>8042.9306113941702</v>
      </c>
      <c r="AD694" s="469">
        <v>7603.5784418510848</v>
      </c>
      <c r="AE694" s="469">
        <v>6160.4685944155617</v>
      </c>
      <c r="AF694" s="469">
        <v>3732.5432681866682</v>
      </c>
      <c r="AG694" s="469">
        <v>2171.6044442036855</v>
      </c>
      <c r="AH694" s="469">
        <v>1418.2449879814724</v>
      </c>
      <c r="AI694" s="469">
        <v>998.86819238794283</v>
      </c>
      <c r="AJ694" s="469">
        <v>761.02744192192483</v>
      </c>
      <c r="AK694" s="469">
        <v>518.22580671051151</v>
      </c>
      <c r="AL694" s="469">
        <v>365.14598667045368</v>
      </c>
      <c r="AM694" s="469">
        <v>252.3907273486665</v>
      </c>
      <c r="AN694" s="469">
        <v>155.78370551195141</v>
      </c>
      <c r="AO694" s="469">
        <v>97.444763521530547</v>
      </c>
      <c r="AP694" s="469">
        <v>76.329849463361882</v>
      </c>
      <c r="AQ694" s="469">
        <v>32.111095952304076</v>
      </c>
      <c r="AR694" s="469">
        <v>19.056026783849234</v>
      </c>
      <c r="AS694" s="469">
        <v>15.040675804218308</v>
      </c>
      <c r="AT694" s="469">
        <v>10.023052380778998</v>
      </c>
      <c r="AU694" s="469">
        <v>2.001386774925161</v>
      </c>
      <c r="AV694" s="469">
        <v>0</v>
      </c>
      <c r="AW694" s="469">
        <v>0</v>
      </c>
      <c r="AX694" s="469">
        <v>1</v>
      </c>
      <c r="AY694" s="469">
        <v>0</v>
      </c>
      <c r="AZ694" s="469">
        <v>5.0080536687636448</v>
      </c>
      <c r="BA694" s="469">
        <v>0</v>
      </c>
      <c r="BB694" s="469">
        <v>27.089134400918912</v>
      </c>
      <c r="BC694" s="469">
        <v>2.001386774925161</v>
      </c>
      <c r="BD694" s="469">
        <v>3.0032976479526123</v>
      </c>
      <c r="BE694" s="469">
        <v>5.0080536687636448</v>
      </c>
      <c r="BF694" s="469">
        <v>2.001386774925161</v>
      </c>
      <c r="BG694" s="469">
        <v>3.0032976479526123</v>
      </c>
      <c r="BH694" s="469">
        <v>1</v>
      </c>
      <c r="BI694" s="469">
        <v>0</v>
      </c>
      <c r="BJ694" s="469">
        <v>1</v>
      </c>
      <c r="BK694" s="469">
        <v>7.0136346326260179</v>
      </c>
      <c r="BL694" s="469">
        <v>0</v>
      </c>
      <c r="BM694" s="469">
        <v>4.0055490228453374</v>
      </c>
      <c r="BN694" s="469">
        <v>6.010760193776199</v>
      </c>
      <c r="BO694" s="469">
        <v>20.060004479273225</v>
      </c>
      <c r="BP694" s="469">
        <v>12.029855959070284</v>
      </c>
      <c r="BQ694" s="469">
        <v>5.0080536687636448</v>
      </c>
      <c r="BR694" s="469">
        <v>1</v>
      </c>
      <c r="BS694" s="469">
        <v>1</v>
      </c>
      <c r="BT694" s="469">
        <v>12.029855959070284</v>
      </c>
      <c r="BU694" s="469">
        <v>7.0136346326260179</v>
      </c>
      <c r="BV694" s="469">
        <v>4.0055490228453374</v>
      </c>
    </row>
    <row r="695" spans="1:74">
      <c r="A695" s="256">
        <v>52.5</v>
      </c>
      <c r="B695" s="469">
        <v>8358.0670154732416</v>
      </c>
      <c r="C695" s="469">
        <v>8590.3867355876409</v>
      </c>
      <c r="D695" s="469">
        <v>8650.9929192204672</v>
      </c>
      <c r="E695" s="469">
        <v>8675.2355116071667</v>
      </c>
      <c r="F695" s="469">
        <v>8666.1445315210531</v>
      </c>
      <c r="G695" s="469">
        <v>8648.9727062490601</v>
      </c>
      <c r="H695" s="469">
        <v>8570.1847691518105</v>
      </c>
      <c r="I695" s="469">
        <v>8468.1655677128401</v>
      </c>
      <c r="J695" s="469">
        <v>8389.3793011539183</v>
      </c>
      <c r="K695" s="469">
        <v>8338.8756724683117</v>
      </c>
      <c r="L695" s="469">
        <v>8342.9159515428291</v>
      </c>
      <c r="M695" s="469">
        <v>8313.6239725967844</v>
      </c>
      <c r="N695" s="469">
        <v>8313.6239725967844</v>
      </c>
      <c r="O695" s="469">
        <v>8317.6642394332212</v>
      </c>
      <c r="P695" s="469">
        <v>8369.1778131298597</v>
      </c>
      <c r="Q695" s="469">
        <v>8334.8353953494134</v>
      </c>
      <c r="R695" s="469">
        <v>8291.4025400842347</v>
      </c>
      <c r="S695" s="469">
        <v>8168.1756803224225</v>
      </c>
      <c r="T695" s="469">
        <v>8119.6934889440972</v>
      </c>
      <c r="U695" s="469">
        <v>8225.7486558359869</v>
      </c>
      <c r="V695" s="469">
        <v>8395.4397570427373</v>
      </c>
      <c r="W695" s="469">
        <v>8652.0030258829265</v>
      </c>
      <c r="X695" s="469">
        <v>8920.6955392583404</v>
      </c>
      <c r="Y695" s="469">
        <v>9194.4469781071166</v>
      </c>
      <c r="Z695" s="469">
        <v>9358.0956542671829</v>
      </c>
      <c r="AA695" s="469">
        <v>9598.5229551976809</v>
      </c>
      <c r="AB695" s="469">
        <v>9755.1070051350507</v>
      </c>
      <c r="AC695" s="469">
        <v>10225.884339406874</v>
      </c>
      <c r="AD695" s="469">
        <v>10345.09752661763</v>
      </c>
      <c r="AE695" s="469">
        <v>8649.9828126758366</v>
      </c>
      <c r="AF695" s="469">
        <v>5040.7487145489649</v>
      </c>
      <c r="AG695" s="469">
        <v>2665.9260725731801</v>
      </c>
      <c r="AH695" s="469">
        <v>1632.0164410639579</v>
      </c>
      <c r="AI695" s="469">
        <v>1139.9879829053571</v>
      </c>
      <c r="AJ695" s="469">
        <v>833.58207490892198</v>
      </c>
      <c r="AK695" s="469">
        <v>590.7540930733503</v>
      </c>
      <c r="AL695" s="469">
        <v>426.57286170170653</v>
      </c>
      <c r="AM695" s="469">
        <v>292.65562908951142</v>
      </c>
      <c r="AN695" s="469">
        <v>197.0372454153181</v>
      </c>
      <c r="AO695" s="469">
        <v>118.56428573008029</v>
      </c>
      <c r="AP695" s="469">
        <v>94.428041332223657</v>
      </c>
      <c r="AQ695" s="469">
        <v>46.176455080303917</v>
      </c>
      <c r="AR695" s="469">
        <v>8.016652840637061</v>
      </c>
      <c r="AS695" s="469">
        <v>12.029855959070284</v>
      </c>
      <c r="AT695" s="469">
        <v>17.048232921663399</v>
      </c>
      <c r="AU695" s="469">
        <v>8.016652840637061</v>
      </c>
      <c r="AV695" s="469">
        <v>5.0080536687636448</v>
      </c>
      <c r="AW695" s="469">
        <v>8.016652840637061</v>
      </c>
      <c r="AX695" s="469">
        <v>1</v>
      </c>
      <c r="AY695" s="469">
        <v>0</v>
      </c>
      <c r="AZ695" s="469">
        <v>0</v>
      </c>
      <c r="BA695" s="469">
        <v>7.0136346326260179</v>
      </c>
      <c r="BB695" s="469">
        <v>8.016652840637061</v>
      </c>
      <c r="BC695" s="469">
        <v>0</v>
      </c>
      <c r="BD695" s="469">
        <v>0</v>
      </c>
      <c r="BE695" s="469">
        <v>0</v>
      </c>
      <c r="BF695" s="469">
        <v>0</v>
      </c>
      <c r="BG695" s="469">
        <v>1</v>
      </c>
      <c r="BH695" s="469">
        <v>1</v>
      </c>
      <c r="BI695" s="469">
        <v>7.0136346326260179</v>
      </c>
      <c r="BJ695" s="469">
        <v>7.0136346326260179</v>
      </c>
      <c r="BK695" s="469">
        <v>7.0136346326260179</v>
      </c>
      <c r="BL695" s="469">
        <v>0</v>
      </c>
      <c r="BM695" s="469">
        <v>7.0136346326260179</v>
      </c>
      <c r="BN695" s="469">
        <v>6.010760193776199</v>
      </c>
      <c r="BO695" s="469">
        <v>6.010760193776199</v>
      </c>
      <c r="BP695" s="469">
        <v>5.0080536687636448</v>
      </c>
      <c r="BQ695" s="469">
        <v>26.08484865749011</v>
      </c>
      <c r="BR695" s="469">
        <v>4.0055490228453374</v>
      </c>
      <c r="BS695" s="469">
        <v>1</v>
      </c>
      <c r="BT695" s="469">
        <v>12.029855959070284</v>
      </c>
      <c r="BU695" s="469">
        <v>4.0055490228453374</v>
      </c>
      <c r="BV695" s="469">
        <v>4.0055490228453374</v>
      </c>
    </row>
    <row r="696" spans="1:74">
      <c r="A696" s="256">
        <v>55</v>
      </c>
      <c r="B696" s="469">
        <v>8358.0670154732416</v>
      </c>
      <c r="C696" s="469">
        <v>8394.4296807576666</v>
      </c>
      <c r="D696" s="469">
        <v>8449.9840563391172</v>
      </c>
      <c r="E696" s="469">
        <v>8462.1050595844044</v>
      </c>
      <c r="F696" s="469">
        <v>8461.094975317812</v>
      </c>
      <c r="G696" s="469">
        <v>8423.7219422611834</v>
      </c>
      <c r="H696" s="469">
        <v>8340.8958117611892</v>
      </c>
      <c r="I696" s="469">
        <v>8247.9699121059803</v>
      </c>
      <c r="J696" s="469">
        <v>8155.0450583665061</v>
      </c>
      <c r="K696" s="469">
        <v>8155.0450583665061</v>
      </c>
      <c r="L696" s="469">
        <v>8137.8742769133878</v>
      </c>
      <c r="M696" s="469">
        <v>8148.9847784314425</v>
      </c>
      <c r="N696" s="469">
        <v>8140.904412189052</v>
      </c>
      <c r="O696" s="469">
        <v>8176.2560735477527</v>
      </c>
      <c r="P696" s="469">
        <v>8207.567672576517</v>
      </c>
      <c r="Q696" s="469">
        <v>8215.6481046189383</v>
      </c>
      <c r="R696" s="469">
        <v>8143.9345485914228</v>
      </c>
      <c r="S696" s="469">
        <v>8057.0710866812606</v>
      </c>
      <c r="T696" s="469">
        <v>8061.1112270331832</v>
      </c>
      <c r="U696" s="469">
        <v>8234.8391625254681</v>
      </c>
      <c r="V696" s="469">
        <v>8439.8832335686748</v>
      </c>
      <c r="W696" s="469">
        <v>8755.0345218977036</v>
      </c>
      <c r="X696" s="469">
        <v>9158.0809989773607</v>
      </c>
      <c r="Y696" s="469">
        <v>9633.8804223129155</v>
      </c>
      <c r="Z696" s="469">
        <v>10073.333898373327</v>
      </c>
      <c r="AA696" s="469">
        <v>10579.486763203731</v>
      </c>
      <c r="AB696" s="469">
        <v>11162.451217142756</v>
      </c>
      <c r="AC696" s="469">
        <v>12077.877366347244</v>
      </c>
      <c r="AD696" s="469">
        <v>12965.078451907471</v>
      </c>
      <c r="AE696" s="469">
        <v>11268.539922024031</v>
      </c>
      <c r="AF696" s="469">
        <v>6395.7480506914826</v>
      </c>
      <c r="AG696" s="469">
        <v>3103.8312300802768</v>
      </c>
      <c r="AH696" s="469">
        <v>1783.2869836248437</v>
      </c>
      <c r="AI696" s="469">
        <v>1241.8068171737657</v>
      </c>
      <c r="AJ696" s="469">
        <v>904.1273626634927</v>
      </c>
      <c r="AK696" s="469">
        <v>629.03657407058643</v>
      </c>
      <c r="AL696" s="469">
        <v>453.76471138662032</v>
      </c>
      <c r="AM696" s="469">
        <v>307.75643880970762</v>
      </c>
      <c r="AN696" s="469">
        <v>205.08778640429045</v>
      </c>
      <c r="AO696" s="469">
        <v>132.64610597383572</v>
      </c>
      <c r="AP696" s="469">
        <v>93.422488515161888</v>
      </c>
      <c r="AQ696" s="469">
        <v>43.162036139125405</v>
      </c>
      <c r="AR696" s="469">
        <v>14.036995597894803</v>
      </c>
      <c r="AS696" s="469">
        <v>15.040675804218308</v>
      </c>
      <c r="AT696" s="469">
        <v>7.0136346326260179</v>
      </c>
      <c r="AU696" s="469">
        <v>3.0032976479526123</v>
      </c>
      <c r="AV696" s="469">
        <v>2.001386774925161</v>
      </c>
      <c r="AW696" s="469">
        <v>3.0032976479526123</v>
      </c>
      <c r="AX696" s="469">
        <v>0</v>
      </c>
      <c r="AY696" s="469">
        <v>0</v>
      </c>
      <c r="AZ696" s="469">
        <v>5.0080536687636448</v>
      </c>
      <c r="BA696" s="469">
        <v>8.016652840637061</v>
      </c>
      <c r="BB696" s="469">
        <v>14.036995597894803</v>
      </c>
      <c r="BC696" s="469">
        <v>0</v>
      </c>
      <c r="BD696" s="469">
        <v>6.010760193776199</v>
      </c>
      <c r="BE696" s="469">
        <v>2.001386774925161</v>
      </c>
      <c r="BF696" s="469">
        <v>0</v>
      </c>
      <c r="BG696" s="469">
        <v>12.029855959070284</v>
      </c>
      <c r="BH696" s="469">
        <v>4.0055490228453374</v>
      </c>
      <c r="BI696" s="469">
        <v>0</v>
      </c>
      <c r="BJ696" s="469">
        <v>0</v>
      </c>
      <c r="BK696" s="469">
        <v>10.023052380778998</v>
      </c>
      <c r="BL696" s="469">
        <v>1</v>
      </c>
      <c r="BM696" s="469">
        <v>9.0197967621976929</v>
      </c>
      <c r="BN696" s="469">
        <v>0</v>
      </c>
      <c r="BO696" s="469">
        <v>15.040675804218308</v>
      </c>
      <c r="BP696" s="469">
        <v>12.029855959070284</v>
      </c>
      <c r="BQ696" s="469">
        <v>23.072229545451361</v>
      </c>
      <c r="BR696" s="469">
        <v>3.0032976479526123</v>
      </c>
      <c r="BS696" s="469">
        <v>9.0197967621976929</v>
      </c>
      <c r="BT696" s="469">
        <v>27.089134400918912</v>
      </c>
      <c r="BU696" s="469">
        <v>7.0136346326260179</v>
      </c>
      <c r="BV696" s="469">
        <v>4.0055490228453374</v>
      </c>
    </row>
    <row r="697" spans="1:74">
      <c r="A697" s="256">
        <v>57.5</v>
      </c>
      <c r="B697" s="469">
        <v>8358.0670154732416</v>
      </c>
      <c r="C697" s="469">
        <v>8447.9638908195993</v>
      </c>
      <c r="D697" s="469">
        <v>8491.3975556524674</v>
      </c>
      <c r="E697" s="469">
        <v>8511.5993359165241</v>
      </c>
      <c r="F697" s="469">
        <v>8504.5287073696891</v>
      </c>
      <c r="G697" s="469">
        <v>8449.9840563391172</v>
      </c>
      <c r="H697" s="469">
        <v>8367.1576670047634</v>
      </c>
      <c r="I697" s="469">
        <v>8268.171106073165</v>
      </c>
      <c r="J697" s="469">
        <v>8207.567672576517</v>
      </c>
      <c r="K697" s="469">
        <v>8204.5375126090876</v>
      </c>
      <c r="L697" s="469">
        <v>8204.5375126090876</v>
      </c>
      <c r="M697" s="469">
        <v>8227.7687675667239</v>
      </c>
      <c r="N697" s="469">
        <v>8207.567672576517</v>
      </c>
      <c r="O697" s="469">
        <v>8261.1006825697732</v>
      </c>
      <c r="P697" s="469">
        <v>8283.3220339130767</v>
      </c>
      <c r="Q697" s="469">
        <v>8314.634039122031</v>
      </c>
      <c r="R697" s="469">
        <v>8267.161045202758</v>
      </c>
      <c r="S697" s="469">
        <v>8197.4671437002889</v>
      </c>
      <c r="T697" s="469">
        <v>8292.4126039089515</v>
      </c>
      <c r="U697" s="469">
        <v>8506.5488863554638</v>
      </c>
      <c r="V697" s="469">
        <v>8770.186314995819</v>
      </c>
      <c r="W697" s="469">
        <v>9165.1521503054628</v>
      </c>
      <c r="X697" s="469">
        <v>9679.3402133106083</v>
      </c>
      <c r="Y697" s="469">
        <v>10331.963802841186</v>
      </c>
      <c r="Z697" s="469">
        <v>11060.40493706326</v>
      </c>
      <c r="AA697" s="469">
        <v>11845.477633201872</v>
      </c>
      <c r="AB697" s="469">
        <v>12876.153441473813</v>
      </c>
      <c r="AC697" s="469">
        <v>14190.889234884431</v>
      </c>
      <c r="AD697" s="469">
        <v>15886.783786138196</v>
      </c>
      <c r="AE697" s="469">
        <v>14283.865304819885</v>
      </c>
      <c r="AF697" s="469">
        <v>8097.4725811075814</v>
      </c>
      <c r="AG697" s="469">
        <v>3671.9882378958309</v>
      </c>
      <c r="AH697" s="469">
        <v>1994.0784495437802</v>
      </c>
      <c r="AI697" s="469">
        <v>1321.4531449723431</v>
      </c>
      <c r="AJ697" s="469">
        <v>996.85233341219282</v>
      </c>
      <c r="AK697" s="469">
        <v>701.57807892996118</v>
      </c>
      <c r="AL697" s="469">
        <v>492.03746007824526</v>
      </c>
      <c r="AM697" s="469">
        <v>338.96708669873658</v>
      </c>
      <c r="AN697" s="469">
        <v>222.19621974660973</v>
      </c>
      <c r="AO697" s="469">
        <v>147.73542711369169</v>
      </c>
      <c r="AP697" s="469">
        <v>99.455963666700598</v>
      </c>
      <c r="AQ697" s="469">
        <v>43.162036139125405</v>
      </c>
      <c r="AR697" s="469">
        <v>25.080601549217004</v>
      </c>
      <c r="AS697" s="469">
        <v>12.029855959070284</v>
      </c>
      <c r="AT697" s="469">
        <v>11.02640849775289</v>
      </c>
      <c r="AU697" s="469">
        <v>3.0032976479526123</v>
      </c>
      <c r="AV697" s="469">
        <v>0</v>
      </c>
      <c r="AW697" s="469">
        <v>0</v>
      </c>
      <c r="AX697" s="469">
        <v>0</v>
      </c>
      <c r="AY697" s="469">
        <v>0</v>
      </c>
      <c r="AZ697" s="469">
        <v>11.02640849775289</v>
      </c>
      <c r="BA697" s="469">
        <v>2.001386774925161</v>
      </c>
      <c r="BB697" s="469">
        <v>21.064032395764698</v>
      </c>
      <c r="BC697" s="469">
        <v>0</v>
      </c>
      <c r="BD697" s="469">
        <v>15.040675804218308</v>
      </c>
      <c r="BE697" s="469">
        <v>15.040675804218308</v>
      </c>
      <c r="BF697" s="469">
        <v>6.010760193776199</v>
      </c>
      <c r="BG697" s="469">
        <v>0</v>
      </c>
      <c r="BH697" s="469">
        <v>0</v>
      </c>
      <c r="BI697" s="469">
        <v>7.0136346326260179</v>
      </c>
      <c r="BJ697" s="469">
        <v>0</v>
      </c>
      <c r="BK697" s="469">
        <v>19.056026783849234</v>
      </c>
      <c r="BL697" s="469">
        <v>4.0055490228453374</v>
      </c>
      <c r="BM697" s="469">
        <v>6.010760193776199</v>
      </c>
      <c r="BN697" s="469">
        <v>3.0032976479526123</v>
      </c>
      <c r="BO697" s="469">
        <v>3.0032976479526123</v>
      </c>
      <c r="BP697" s="469">
        <v>10.023052380778998</v>
      </c>
      <c r="BQ697" s="469">
        <v>11.02640849775289</v>
      </c>
      <c r="BR697" s="469">
        <v>6.010760193776199</v>
      </c>
      <c r="BS697" s="469">
        <v>0</v>
      </c>
      <c r="BT697" s="469">
        <v>21.064032395764698</v>
      </c>
      <c r="BU697" s="469">
        <v>1</v>
      </c>
      <c r="BV697" s="469">
        <v>4.0055490228453374</v>
      </c>
    </row>
    <row r="698" spans="1:74">
      <c r="A698" s="256">
        <v>60</v>
      </c>
      <c r="B698" s="469">
        <v>8358.0670154732416</v>
      </c>
      <c r="C698" s="469">
        <v>8588.3665368064576</v>
      </c>
      <c r="D698" s="469">
        <v>8617.6594655413355</v>
      </c>
      <c r="E698" s="469">
        <v>8652.0030258829265</v>
      </c>
      <c r="F698" s="469">
        <v>8604.5281403389763</v>
      </c>
      <c r="G698" s="469">
        <v>8528.7708868068185</v>
      </c>
      <c r="H698" s="469">
        <v>8455.0344722485461</v>
      </c>
      <c r="I698" s="469">
        <v>8365.1375213669126</v>
      </c>
      <c r="J698" s="469">
        <v>8324.7347111140825</v>
      </c>
      <c r="K698" s="469">
        <v>8324.7347111140825</v>
      </c>
      <c r="L698" s="469">
        <v>8313.6239725967844</v>
      </c>
      <c r="M698" s="469">
        <v>8341.905881590912</v>
      </c>
      <c r="N698" s="469">
        <v>8327.7649150998295</v>
      </c>
      <c r="O698" s="469">
        <v>8377.2584025004344</v>
      </c>
      <c r="P698" s="469">
        <v>8405.5405265681875</v>
      </c>
      <c r="Q698" s="469">
        <v>8467.1554827237906</v>
      </c>
      <c r="R698" s="469">
        <v>8403.5203716925607</v>
      </c>
      <c r="S698" s="469">
        <v>8376.2483284031186</v>
      </c>
      <c r="T698" s="469">
        <v>8512.6094261880662</v>
      </c>
      <c r="U698" s="469">
        <v>8787.3583787847456</v>
      </c>
      <c r="V698" s="469">
        <v>9095.4510400802901</v>
      </c>
      <c r="W698" s="469">
        <v>9601.5535901445601</v>
      </c>
      <c r="X698" s="469">
        <v>10194.565850361916</v>
      </c>
      <c r="Y698" s="469">
        <v>10990.690691909942</v>
      </c>
      <c r="Z698" s="469">
        <v>11959.656068820823</v>
      </c>
      <c r="AA698" s="469">
        <v>13016.614816657793</v>
      </c>
      <c r="AB698" s="469">
        <v>14373.810121777393</v>
      </c>
      <c r="AC698" s="469">
        <v>15893.858828641623</v>
      </c>
      <c r="AD698" s="469">
        <v>18449.155466543212</v>
      </c>
      <c r="AE698" s="469">
        <v>16863.16881183664</v>
      </c>
      <c r="AF698" s="469">
        <v>9626.8089185036788</v>
      </c>
      <c r="AG698" s="469">
        <v>4175.6331401774632</v>
      </c>
      <c r="AH698" s="469">
        <v>2146.3867714572339</v>
      </c>
      <c r="AI698" s="469">
        <v>1429.3361502014563</v>
      </c>
      <c r="AJ698" s="469">
        <v>1049.2659668965161</v>
      </c>
      <c r="AK698" s="469">
        <v>745.91274228889881</v>
      </c>
      <c r="AL698" s="469">
        <v>533.33507413241443</v>
      </c>
      <c r="AM698" s="469">
        <v>368.16675228114894</v>
      </c>
      <c r="AN698" s="469">
        <v>243.33197514986256</v>
      </c>
      <c r="AO698" s="469">
        <v>159.80800188016397</v>
      </c>
      <c r="AP698" s="469">
        <v>110.51826994484387</v>
      </c>
      <c r="AQ698" s="469">
        <v>54.215835334169334</v>
      </c>
      <c r="AR698" s="469">
        <v>28.093457349309364</v>
      </c>
      <c r="AS698" s="469">
        <v>6.010760193776199</v>
      </c>
      <c r="AT698" s="469">
        <v>13.03338714150617</v>
      </c>
      <c r="AU698" s="469">
        <v>12.029855959070284</v>
      </c>
      <c r="AV698" s="469">
        <v>2.001386774925161</v>
      </c>
      <c r="AW698" s="469">
        <v>12.029855959070284</v>
      </c>
      <c r="AX698" s="469">
        <v>0</v>
      </c>
      <c r="AY698" s="469">
        <v>0</v>
      </c>
      <c r="AZ698" s="469">
        <v>11.02640849775289</v>
      </c>
      <c r="BA698" s="469">
        <v>13.03338714150617</v>
      </c>
      <c r="BB698" s="469">
        <v>11.02640849775289</v>
      </c>
      <c r="BC698" s="469">
        <v>4.0055490228453374</v>
      </c>
      <c r="BD698" s="469">
        <v>12.029855959070284</v>
      </c>
      <c r="BE698" s="469">
        <v>2.001386774925161</v>
      </c>
      <c r="BF698" s="469">
        <v>6.010760193776199</v>
      </c>
      <c r="BG698" s="469">
        <v>0</v>
      </c>
      <c r="BH698" s="469">
        <v>4.0055490228453374</v>
      </c>
      <c r="BI698" s="469">
        <v>2.001386774925161</v>
      </c>
      <c r="BJ698" s="469">
        <v>0</v>
      </c>
      <c r="BK698" s="469">
        <v>13.03338714150617</v>
      </c>
      <c r="BL698" s="469">
        <v>1</v>
      </c>
      <c r="BM698" s="469">
        <v>29.097816174642574</v>
      </c>
      <c r="BN698" s="469">
        <v>15.040675804218308</v>
      </c>
      <c r="BO698" s="469">
        <v>3.0032976479526123</v>
      </c>
      <c r="BP698" s="469">
        <v>10.023052380778998</v>
      </c>
      <c r="BQ698" s="469">
        <v>16.044422974417238</v>
      </c>
      <c r="BR698" s="469">
        <v>9.0197967621976929</v>
      </c>
      <c r="BS698" s="469">
        <v>9.0197967621976929</v>
      </c>
      <c r="BT698" s="469">
        <v>23.072229545451361</v>
      </c>
      <c r="BU698" s="469">
        <v>4.0055490228453374</v>
      </c>
      <c r="BV698" s="469">
        <v>4.0055490228453374</v>
      </c>
    </row>
    <row r="699" spans="1:74">
      <c r="A699" s="256">
        <v>62.5</v>
      </c>
      <c r="B699" s="469">
        <v>8358.0670154732416</v>
      </c>
      <c r="C699" s="469">
        <v>8466.145397855089</v>
      </c>
      <c r="D699" s="469">
        <v>8489.3773802649594</v>
      </c>
      <c r="E699" s="469">
        <v>8496.4479962216519</v>
      </c>
      <c r="F699" s="469">
        <v>8455.0344722485461</v>
      </c>
      <c r="G699" s="469">
        <v>8391.3994526310489</v>
      </c>
      <c r="H699" s="469">
        <v>8302.5132489135558</v>
      </c>
      <c r="I699" s="469">
        <v>8203.5274595350529</v>
      </c>
      <c r="J699" s="469">
        <v>8164.1354867038681</v>
      </c>
      <c r="K699" s="469">
        <v>8172.2158759373824</v>
      </c>
      <c r="L699" s="469">
        <v>8594.4271345737652</v>
      </c>
      <c r="M699" s="469">
        <v>8177.2661232619939</v>
      </c>
      <c r="N699" s="469">
        <v>8175.2460239581487</v>
      </c>
      <c r="O699" s="469">
        <v>8236.8592764849545</v>
      </c>
      <c r="P699" s="469">
        <v>8259.0805626789497</v>
      </c>
      <c r="Q699" s="469">
        <v>8332.815257523589</v>
      </c>
      <c r="R699" s="469">
        <v>8274.2314738837158</v>
      </c>
      <c r="S699" s="469">
        <v>8294.4327319270851</v>
      </c>
      <c r="T699" s="469">
        <v>8465.1353131067935</v>
      </c>
      <c r="U699" s="469">
        <v>8764.1255946159308</v>
      </c>
      <c r="V699" s="469">
        <v>9162.1216562115151</v>
      </c>
      <c r="W699" s="469">
        <v>9692.4730815747134</v>
      </c>
      <c r="X699" s="469">
        <v>10392.581128324657</v>
      </c>
      <c r="Y699" s="469">
        <v>11266.51917543651</v>
      </c>
      <c r="Z699" s="469">
        <v>12388.087435277717</v>
      </c>
      <c r="AA699" s="469">
        <v>13608.792182500438</v>
      </c>
      <c r="AB699" s="469">
        <v>15197.487815290158</v>
      </c>
      <c r="AC699" s="469">
        <v>16963.236363313536</v>
      </c>
      <c r="AD699" s="469">
        <v>19952.380413693048</v>
      </c>
      <c r="AE699" s="469">
        <v>18122.64699601438</v>
      </c>
      <c r="AF699" s="469">
        <v>10162.237188297486</v>
      </c>
      <c r="AG699" s="469">
        <v>4312.9099398385797</v>
      </c>
      <c r="AH699" s="469">
        <v>2151.4302824384849</v>
      </c>
      <c r="AI699" s="469">
        <v>1415.2201405678286</v>
      </c>
      <c r="AJ699" s="469">
        <v>1055.3138646951068</v>
      </c>
      <c r="AK699" s="469">
        <v>733.8212025910484</v>
      </c>
      <c r="AL699" s="469">
        <v>527.29131516049324</v>
      </c>
      <c r="AM699" s="469">
        <v>363.13215678677932</v>
      </c>
      <c r="AN699" s="469">
        <v>240.31246534296974</v>
      </c>
      <c r="AO699" s="469">
        <v>159.80800188016397</v>
      </c>
      <c r="AP699" s="469">
        <v>104.48414005107793</v>
      </c>
      <c r="AQ699" s="469">
        <v>48.186177781824156</v>
      </c>
      <c r="AR699" s="469">
        <v>28.093457349309364</v>
      </c>
      <c r="AS699" s="469">
        <v>0</v>
      </c>
      <c r="AT699" s="469">
        <v>4.0055490228453374</v>
      </c>
      <c r="AU699" s="469">
        <v>9.0197967621976929</v>
      </c>
      <c r="AV699" s="469">
        <v>0</v>
      </c>
      <c r="AW699" s="469">
        <v>6.010760193776199</v>
      </c>
      <c r="AX699" s="469">
        <v>0</v>
      </c>
      <c r="AY699" s="469">
        <v>0</v>
      </c>
      <c r="AZ699" s="469">
        <v>8.016652840637061</v>
      </c>
      <c r="BA699" s="469">
        <v>2.001386774925161</v>
      </c>
      <c r="BB699" s="469">
        <v>0</v>
      </c>
      <c r="BC699" s="469">
        <v>0</v>
      </c>
      <c r="BD699" s="469">
        <v>9.0197967621976929</v>
      </c>
      <c r="BE699" s="469">
        <v>2.001386774925161</v>
      </c>
      <c r="BF699" s="469">
        <v>0</v>
      </c>
      <c r="BG699" s="469">
        <v>0</v>
      </c>
      <c r="BH699" s="469">
        <v>0</v>
      </c>
      <c r="BI699" s="469">
        <v>1</v>
      </c>
      <c r="BJ699" s="469">
        <v>1</v>
      </c>
      <c r="BK699" s="469">
        <v>1</v>
      </c>
      <c r="BL699" s="469">
        <v>2.001386774925161</v>
      </c>
      <c r="BM699" s="469">
        <v>8.016652840637061</v>
      </c>
      <c r="BN699" s="469">
        <v>0</v>
      </c>
      <c r="BO699" s="469">
        <v>20.060004479273225</v>
      </c>
      <c r="BP699" s="469">
        <v>7.0136346326260179</v>
      </c>
      <c r="BQ699" s="469">
        <v>19.056026783849234</v>
      </c>
      <c r="BR699" s="469">
        <v>3.0032976479526123</v>
      </c>
      <c r="BS699" s="469">
        <v>6.010760193776199</v>
      </c>
      <c r="BT699" s="469">
        <v>17.048232921663399</v>
      </c>
      <c r="BU699" s="469">
        <v>1</v>
      </c>
      <c r="BV699" s="469">
        <v>4.0055490228453374</v>
      </c>
    </row>
    <row r="700" spans="1:74">
      <c r="A700" s="256">
        <v>65</v>
      </c>
      <c r="B700" s="469">
        <v>8358.0670154732416</v>
      </c>
      <c r="C700" s="469">
        <v>8378.268476719406</v>
      </c>
      <c r="D700" s="469">
        <v>8399.4800633968953</v>
      </c>
      <c r="E700" s="469">
        <v>8382.3087748116614</v>
      </c>
      <c r="F700" s="469">
        <v>8345.9461621315077</v>
      </c>
      <c r="G700" s="469">
        <v>8274.2314738837158</v>
      </c>
      <c r="H700" s="469">
        <v>8170.1957778804126</v>
      </c>
      <c r="I700" s="469">
        <v>8086.3621500228173</v>
      </c>
      <c r="J700" s="469">
        <v>8058.0811215795557</v>
      </c>
      <c r="K700" s="469">
        <v>8085.3521115891772</v>
      </c>
      <c r="L700" s="469">
        <v>8067.1714413535683</v>
      </c>
      <c r="M700" s="469">
        <v>8062.1212624372638</v>
      </c>
      <c r="N700" s="469">
        <v>8067.1714413535683</v>
      </c>
      <c r="O700" s="469">
        <v>8107.5729862188555</v>
      </c>
      <c r="P700" s="469">
        <v>8159.0852474895855</v>
      </c>
      <c r="Q700" s="469">
        <v>8238.8793909393826</v>
      </c>
      <c r="R700" s="469">
        <v>8209.5877798423553</v>
      </c>
      <c r="S700" s="469">
        <v>8266.1509844556185</v>
      </c>
      <c r="T700" s="469">
        <v>8471.1958234021531</v>
      </c>
      <c r="U700" s="469">
        <v>8511.5993359165241</v>
      </c>
      <c r="V700" s="469">
        <v>9256.0674371315617</v>
      </c>
      <c r="W700" s="469">
        <v>9859.1610230731167</v>
      </c>
      <c r="X700" s="469">
        <v>10641.115833733886</v>
      </c>
      <c r="Y700" s="469">
        <v>11559.531178191703</v>
      </c>
      <c r="Z700" s="469">
        <v>12789.250046735629</v>
      </c>
      <c r="AA700" s="469">
        <v>14159.560478631287</v>
      </c>
      <c r="AB700" s="469">
        <v>15819.065681625696</v>
      </c>
      <c r="AC700" s="469">
        <v>17816.361108573768</v>
      </c>
      <c r="AD700" s="469">
        <v>21189.821063281554</v>
      </c>
      <c r="AE700" s="469">
        <v>19400.409285476067</v>
      </c>
      <c r="AF700" s="469">
        <v>10883.594307308083</v>
      </c>
      <c r="AG700" s="469">
        <v>4541.0412702664644</v>
      </c>
      <c r="AH700" s="469">
        <v>2180.6828781869804</v>
      </c>
      <c r="AI700" s="469">
        <v>1424.2947021300658</v>
      </c>
      <c r="AJ700" s="469">
        <v>1043.2181039227637</v>
      </c>
      <c r="AK700" s="469">
        <v>724.7526782608445</v>
      </c>
      <c r="AL700" s="469">
        <v>519.23307765386471</v>
      </c>
      <c r="AM700" s="469">
        <v>360.11143289997989</v>
      </c>
      <c r="AN700" s="469">
        <v>225.21549466265694</v>
      </c>
      <c r="AO700" s="469">
        <v>147.73542711369169</v>
      </c>
      <c r="AP700" s="469">
        <v>98.450358463414005</v>
      </c>
      <c r="AQ700" s="469">
        <v>54.215835334169334</v>
      </c>
      <c r="AR700" s="469">
        <v>13.03338714150617</v>
      </c>
      <c r="AS700" s="469">
        <v>6.010760193776199</v>
      </c>
      <c r="AT700" s="469">
        <v>7.0136346326260179</v>
      </c>
      <c r="AU700" s="469">
        <v>3.0032976479526123</v>
      </c>
      <c r="AV700" s="469">
        <v>2.001386774925161</v>
      </c>
      <c r="AW700" s="469">
        <v>15.040675804218308</v>
      </c>
      <c r="AX700" s="469">
        <v>11.02640849775289</v>
      </c>
      <c r="AY700" s="469">
        <v>0</v>
      </c>
      <c r="AZ700" s="469">
        <v>13.03338714150617</v>
      </c>
      <c r="BA700" s="469">
        <v>16.044422974417238</v>
      </c>
      <c r="BB700" s="469">
        <v>18.052101952375242</v>
      </c>
      <c r="BC700" s="469">
        <v>0</v>
      </c>
      <c r="BD700" s="469">
        <v>15.040675804218308</v>
      </c>
      <c r="BE700" s="469">
        <v>4.0055490228453374</v>
      </c>
      <c r="BF700" s="469">
        <v>3.0032976479526123</v>
      </c>
      <c r="BG700" s="469">
        <v>0</v>
      </c>
      <c r="BH700" s="469">
        <v>1</v>
      </c>
      <c r="BI700" s="469">
        <v>1</v>
      </c>
      <c r="BJ700" s="469">
        <v>0</v>
      </c>
      <c r="BK700" s="469">
        <v>4.0055490228453374</v>
      </c>
      <c r="BL700" s="469">
        <v>5.0080536687636448</v>
      </c>
      <c r="BM700" s="469">
        <v>8.016652840637061</v>
      </c>
      <c r="BN700" s="469">
        <v>6.010760193776199</v>
      </c>
      <c r="BO700" s="469">
        <v>3.0032976479526123</v>
      </c>
      <c r="BP700" s="469">
        <v>2.001386774925161</v>
      </c>
      <c r="BQ700" s="469">
        <v>7.0136346326260179</v>
      </c>
      <c r="BR700" s="469">
        <v>8.016652840637061</v>
      </c>
      <c r="BS700" s="469">
        <v>11.02640849775289</v>
      </c>
      <c r="BT700" s="469">
        <v>11.02640849775289</v>
      </c>
      <c r="BU700" s="469">
        <v>0</v>
      </c>
      <c r="BV700" s="469">
        <v>4.0055490228453374</v>
      </c>
    </row>
    <row r="701" spans="1:74">
      <c r="A701" s="256">
        <v>67.5</v>
      </c>
      <c r="B701" s="469">
        <v>8358.0670154732416</v>
      </c>
      <c r="C701" s="469">
        <v>8527.7607946212283</v>
      </c>
      <c r="D701" s="469">
        <v>8543.9222839239119</v>
      </c>
      <c r="E701" s="469">
        <v>8531.8011640805889</v>
      </c>
      <c r="F701" s="469">
        <v>8472.2059088725873</v>
      </c>
      <c r="G701" s="469">
        <v>8391.3994526310489</v>
      </c>
      <c r="H701" s="469">
        <v>8284.3320967539876</v>
      </c>
      <c r="I701" s="469">
        <v>8206.5576191298387</v>
      </c>
      <c r="J701" s="469">
        <v>8189.3867295502996</v>
      </c>
      <c r="K701" s="469">
        <v>8173.2259251529485</v>
      </c>
      <c r="L701" s="469">
        <v>8175.2460239581487</v>
      </c>
      <c r="M701" s="469">
        <v>8165.1455349212947</v>
      </c>
      <c r="N701" s="469">
        <v>8175.2460239581487</v>
      </c>
      <c r="O701" s="469">
        <v>8191.4068323413931</v>
      </c>
      <c r="P701" s="469">
        <v>8269.1811670668267</v>
      </c>
      <c r="Q701" s="469">
        <v>8321.7045082302684</v>
      </c>
      <c r="R701" s="469">
        <v>8297.4629248758301</v>
      </c>
      <c r="S701" s="469">
        <v>8406.5506041878689</v>
      </c>
      <c r="T701" s="469">
        <v>8626.7503947005753</v>
      </c>
      <c r="U701" s="469">
        <v>9024.7403141213636</v>
      </c>
      <c r="V701" s="469">
        <v>9525.7880039482861</v>
      </c>
      <c r="W701" s="469">
        <v>10169.309074356097</v>
      </c>
      <c r="X701" s="469">
        <v>10992.711388464799</v>
      </c>
      <c r="Y701" s="469">
        <v>11969.760407760417</v>
      </c>
      <c r="Z701" s="469">
        <v>13267.225912775584</v>
      </c>
      <c r="AA701" s="469">
        <v>14762.903684170018</v>
      </c>
      <c r="AB701" s="469">
        <v>16382.044284238616</v>
      </c>
      <c r="AC701" s="469">
        <v>18631.113162892645</v>
      </c>
      <c r="AD701" s="469">
        <v>22245.342389424768</v>
      </c>
      <c r="AE701" s="469">
        <v>20466.960654727733</v>
      </c>
      <c r="AF701" s="469">
        <v>11494.865815613945</v>
      </c>
      <c r="AG701" s="469">
        <v>4748.993980858475</v>
      </c>
      <c r="AH701" s="469">
        <v>2242.2154736447596</v>
      </c>
      <c r="AI701" s="469">
        <v>1430.3444419494335</v>
      </c>
      <c r="AJ701" s="469">
        <v>1045.2340543655314</v>
      </c>
      <c r="AK701" s="469">
        <v>724.7526782608445</v>
      </c>
      <c r="AL701" s="469">
        <v>519.23307765386471</v>
      </c>
      <c r="AM701" s="469">
        <v>357.09073432669908</v>
      </c>
      <c r="AN701" s="469">
        <v>248.36457445281798</v>
      </c>
      <c r="AO701" s="469">
        <v>144.71743439597881</v>
      </c>
      <c r="AP701" s="469">
        <v>109.51255827368547</v>
      </c>
      <c r="AQ701" s="469">
        <v>48.186177781824156</v>
      </c>
      <c r="AR701" s="469">
        <v>25.080601549217004</v>
      </c>
      <c r="AS701" s="469">
        <v>9.0197967621976929</v>
      </c>
      <c r="AT701" s="469">
        <v>13.03338714150617</v>
      </c>
      <c r="AU701" s="469">
        <v>7.0136346326260179</v>
      </c>
      <c r="AV701" s="469">
        <v>0</v>
      </c>
      <c r="AW701" s="469">
        <v>0</v>
      </c>
      <c r="AX701" s="469">
        <v>0</v>
      </c>
      <c r="AY701" s="469">
        <v>0</v>
      </c>
      <c r="AZ701" s="469">
        <v>10.023052380778998</v>
      </c>
      <c r="BA701" s="469">
        <v>5.0080536687636448</v>
      </c>
      <c r="BB701" s="469">
        <v>13.03338714150617</v>
      </c>
      <c r="BC701" s="469">
        <v>2.001386774925161</v>
      </c>
      <c r="BD701" s="469">
        <v>3.0032976479526123</v>
      </c>
      <c r="BE701" s="469">
        <v>0</v>
      </c>
      <c r="BF701" s="469">
        <v>7.0136346326260179</v>
      </c>
      <c r="BG701" s="469">
        <v>17.048232921663399</v>
      </c>
      <c r="BH701" s="469">
        <v>7.0136346326260179</v>
      </c>
      <c r="BI701" s="469">
        <v>4.0055490228453374</v>
      </c>
      <c r="BJ701" s="469">
        <v>0</v>
      </c>
      <c r="BK701" s="469">
        <v>13.03338714150617</v>
      </c>
      <c r="BL701" s="469">
        <v>6.010760193776199</v>
      </c>
      <c r="BM701" s="469">
        <v>14.036995597894803</v>
      </c>
      <c r="BN701" s="469">
        <v>6.010760193776199</v>
      </c>
      <c r="BO701" s="469">
        <v>3.0032976479526123</v>
      </c>
      <c r="BP701" s="469">
        <v>10.023052380778998</v>
      </c>
      <c r="BQ701" s="469">
        <v>9.0197967621976929</v>
      </c>
      <c r="BR701" s="469">
        <v>8.016652840637061</v>
      </c>
      <c r="BS701" s="469">
        <v>3.0032976479526123</v>
      </c>
      <c r="BT701" s="469">
        <v>14.036995597894803</v>
      </c>
      <c r="BU701" s="469">
        <v>1</v>
      </c>
      <c r="BV701" s="469">
        <v>4.0055490228453374</v>
      </c>
    </row>
    <row r="702" spans="1:74">
      <c r="A702" s="256">
        <v>70</v>
      </c>
      <c r="B702" s="469">
        <v>8358.0670154732416</v>
      </c>
      <c r="C702" s="469">
        <v>8499.4782620028345</v>
      </c>
      <c r="D702" s="469">
        <v>8488.3672927512689</v>
      </c>
      <c r="E702" s="469">
        <v>8467.1554827237906</v>
      </c>
      <c r="F702" s="469">
        <v>8419.6816242718451</v>
      </c>
      <c r="G702" s="469">
        <v>8314.634039122031</v>
      </c>
      <c r="H702" s="469">
        <v>8204.5375126090876</v>
      </c>
      <c r="I702" s="469">
        <v>8124.7437037489954</v>
      </c>
      <c r="J702" s="469">
        <v>8095.4525015951531</v>
      </c>
      <c r="K702" s="469">
        <v>8082.321997044648</v>
      </c>
      <c r="L702" s="469">
        <v>8078.2818460840344</v>
      </c>
      <c r="M702" s="469">
        <v>8073.2316602219908</v>
      </c>
      <c r="N702" s="469">
        <v>8090.4023050175183</v>
      </c>
      <c r="O702" s="469">
        <v>8080.301921312077</v>
      </c>
      <c r="P702" s="469">
        <v>8133.8340982992459</v>
      </c>
      <c r="Q702" s="469">
        <v>8175.2460239581487</v>
      </c>
      <c r="R702" s="469">
        <v>8174.2359744932064</v>
      </c>
      <c r="S702" s="469">
        <v>8357.0569436903916</v>
      </c>
      <c r="T702" s="469">
        <v>8589.3766361377238</v>
      </c>
      <c r="U702" s="469">
        <v>9003.5272040653654</v>
      </c>
      <c r="V702" s="469">
        <v>9536.9002523649651</v>
      </c>
      <c r="W702" s="469">
        <v>10210.730219820982</v>
      </c>
      <c r="X702" s="469">
        <v>11042.21856980747</v>
      </c>
      <c r="Y702" s="469">
        <v>12060.699840809033</v>
      </c>
      <c r="Z702" s="469">
        <v>13401.628172338953</v>
      </c>
      <c r="AA702" s="469">
        <v>14970.087570659873</v>
      </c>
      <c r="AB702" s="469">
        <v>16414.388352266091</v>
      </c>
      <c r="AC702" s="469">
        <v>18877.769760193547</v>
      </c>
      <c r="AD702" s="469">
        <v>22514.285994716709</v>
      </c>
      <c r="AE702" s="469">
        <v>20754.079826919246</v>
      </c>
      <c r="AF702" s="469">
        <v>11664.613162261152</v>
      </c>
      <c r="AG702" s="469">
        <v>4786.3456859491471</v>
      </c>
      <c r="AH702" s="469">
        <v>2242.2154736447596</v>
      </c>
      <c r="AI702" s="469">
        <v>1385.9802839602717</v>
      </c>
      <c r="AJ702" s="469">
        <v>1012.9793185616809</v>
      </c>
      <c r="AK702" s="469">
        <v>698.55536095230354</v>
      </c>
      <c r="AL702" s="469">
        <v>493.044678893796</v>
      </c>
      <c r="AM702" s="469">
        <v>345.0081974980904</v>
      </c>
      <c r="AN702" s="469">
        <v>231.25416527541577</v>
      </c>
      <c r="AO702" s="469">
        <v>156.78976997111801</v>
      </c>
      <c r="AP702" s="469">
        <v>95.433604846914434</v>
      </c>
      <c r="AQ702" s="469">
        <v>59.241065852707941</v>
      </c>
      <c r="AR702" s="469">
        <v>13.03338714150617</v>
      </c>
      <c r="AS702" s="469">
        <v>6.010760193776199</v>
      </c>
      <c r="AT702" s="469">
        <v>6.010760193776199</v>
      </c>
      <c r="AU702" s="469">
        <v>13.03338714150617</v>
      </c>
      <c r="AV702" s="469">
        <v>0</v>
      </c>
      <c r="AW702" s="469">
        <v>13.03338714150617</v>
      </c>
      <c r="AX702" s="469">
        <v>17.048232921663399</v>
      </c>
      <c r="AY702" s="469">
        <v>0</v>
      </c>
      <c r="AZ702" s="469">
        <v>13.03338714150617</v>
      </c>
      <c r="BA702" s="469">
        <v>2.001386774925161</v>
      </c>
      <c r="BB702" s="469">
        <v>10.023052380778998</v>
      </c>
      <c r="BC702" s="469">
        <v>5.0080536687636448</v>
      </c>
      <c r="BD702" s="469">
        <v>20.060004479273225</v>
      </c>
      <c r="BE702" s="469">
        <v>5.0080536687636448</v>
      </c>
      <c r="BF702" s="469">
        <v>7.0136346326260179</v>
      </c>
      <c r="BG702" s="469">
        <v>5.0080536687636448</v>
      </c>
      <c r="BH702" s="469">
        <v>0</v>
      </c>
      <c r="BI702" s="469">
        <v>7.0136346326260179</v>
      </c>
      <c r="BJ702" s="469">
        <v>4.0055490228453374</v>
      </c>
      <c r="BK702" s="469">
        <v>7.0136346326260179</v>
      </c>
      <c r="BL702" s="469">
        <v>0</v>
      </c>
      <c r="BM702" s="469">
        <v>5.0080536687636448</v>
      </c>
      <c r="BN702" s="469">
        <v>12.029855959070284</v>
      </c>
      <c r="BO702" s="469">
        <v>3.0032976479526123</v>
      </c>
      <c r="BP702" s="469">
        <v>2.001386774925161</v>
      </c>
      <c r="BQ702" s="469">
        <v>9.0197967621976929</v>
      </c>
      <c r="BR702" s="469">
        <v>5.0080536687636448</v>
      </c>
      <c r="BS702" s="469">
        <v>0</v>
      </c>
      <c r="BT702" s="469">
        <v>8.016652840637061</v>
      </c>
      <c r="BU702" s="469">
        <v>1</v>
      </c>
      <c r="BV702" s="469">
        <v>4.0055490228453374</v>
      </c>
    </row>
    <row r="703" spans="1:74">
      <c r="A703" s="256">
        <v>72.5</v>
      </c>
      <c r="B703" s="469">
        <v>8358.0670154732416</v>
      </c>
      <c r="C703" s="469">
        <v>8337.8656030052189</v>
      </c>
      <c r="D703" s="469">
        <v>8318.6743064487255</v>
      </c>
      <c r="E703" s="469">
        <v>8308.5736418097331</v>
      </c>
      <c r="F703" s="469">
        <v>8249.9900292804396</v>
      </c>
      <c r="G703" s="469">
        <v>8157.0651526781603</v>
      </c>
      <c r="H703" s="469">
        <v>8045.9607111521282</v>
      </c>
      <c r="I703" s="469">
        <v>7960.1083277383659</v>
      </c>
      <c r="J703" s="469">
        <v>7934.8578023313448</v>
      </c>
      <c r="K703" s="469">
        <v>7915.6674566946203</v>
      </c>
      <c r="L703" s="469">
        <v>7928.7976881685918</v>
      </c>
      <c r="M703" s="469">
        <v>7923.7475965674921</v>
      </c>
      <c r="N703" s="469">
        <v>7910.6173734577978</v>
      </c>
      <c r="O703" s="469">
        <v>7892.4371004875184</v>
      </c>
      <c r="P703" s="469">
        <v>7925.7676328221969</v>
      </c>
      <c r="Q703" s="469">
        <v>7959.0983051840467</v>
      </c>
      <c r="R703" s="469">
        <v>8000.5093347227503</v>
      </c>
      <c r="S703" s="469">
        <v>8201.5073537596745</v>
      </c>
      <c r="T703" s="469">
        <v>8447.9638908195993</v>
      </c>
      <c r="U703" s="469">
        <v>8886.3509275644119</v>
      </c>
      <c r="V703" s="469">
        <v>10014.738976329818</v>
      </c>
      <c r="W703" s="469">
        <v>10122.836770352171</v>
      </c>
      <c r="X703" s="469">
        <v>10971.494093159326</v>
      </c>
      <c r="Y703" s="469">
        <v>11981.88562573518</v>
      </c>
      <c r="Z703" s="469">
        <v>13330.889972276182</v>
      </c>
      <c r="AA703" s="469">
        <v>14942.799772173141</v>
      </c>
      <c r="AB703" s="469">
        <v>16041.424715911311</v>
      </c>
      <c r="AC703" s="469">
        <v>18674.581098157727</v>
      </c>
      <c r="AD703" s="469">
        <v>22203.888963767258</v>
      </c>
      <c r="AE703" s="469">
        <v>20572.102422802618</v>
      </c>
      <c r="AF703" s="469">
        <v>11556.499981232144</v>
      </c>
      <c r="AG703" s="469">
        <v>4724.766004607689</v>
      </c>
      <c r="AH703" s="469">
        <v>2131.2563096602794</v>
      </c>
      <c r="AI703" s="469">
        <v>1310.3628557868033</v>
      </c>
      <c r="AJ703" s="469">
        <v>974.67815528855704</v>
      </c>
      <c r="AK703" s="469">
        <v>654.22369565013753</v>
      </c>
      <c r="AL703" s="469">
        <v>470.88634737729012</v>
      </c>
      <c r="AM703" s="469">
        <v>318.83083861221496</v>
      </c>
      <c r="AN703" s="469">
        <v>213.13864318787526</v>
      </c>
      <c r="AO703" s="469">
        <v>139.68758692140284</v>
      </c>
      <c r="AP703" s="469">
        <v>89.400386559498514</v>
      </c>
      <c r="AQ703" s="469">
        <v>48.186177781824156</v>
      </c>
      <c r="AR703" s="469">
        <v>10.023052380778998</v>
      </c>
      <c r="AS703" s="469">
        <v>0</v>
      </c>
      <c r="AT703" s="469">
        <v>1</v>
      </c>
      <c r="AU703" s="469">
        <v>6.010760193776199</v>
      </c>
      <c r="AV703" s="469">
        <v>3.0032976479526123</v>
      </c>
      <c r="AW703" s="469">
        <v>4.0055490228453374</v>
      </c>
      <c r="AX703" s="469">
        <v>0</v>
      </c>
      <c r="AY703" s="469">
        <v>0</v>
      </c>
      <c r="AZ703" s="469">
        <v>7.0136346326260179</v>
      </c>
      <c r="BA703" s="469">
        <v>11.02640849775289</v>
      </c>
      <c r="BB703" s="469">
        <v>15.040675804218308</v>
      </c>
      <c r="BC703" s="469">
        <v>2.001386774925161</v>
      </c>
      <c r="BD703" s="469">
        <v>0</v>
      </c>
      <c r="BE703" s="469">
        <v>5.0080536687636448</v>
      </c>
      <c r="BF703" s="469">
        <v>6.010760193776199</v>
      </c>
      <c r="BG703" s="469">
        <v>14.036995597894803</v>
      </c>
      <c r="BH703" s="469">
        <v>1</v>
      </c>
      <c r="BI703" s="469">
        <v>0</v>
      </c>
      <c r="BJ703" s="469">
        <v>3.0032976479526123</v>
      </c>
      <c r="BK703" s="469">
        <v>4.0055490228453374</v>
      </c>
      <c r="BL703" s="469">
        <v>0</v>
      </c>
      <c r="BM703" s="469">
        <v>5.0080536687636448</v>
      </c>
      <c r="BN703" s="469">
        <v>0</v>
      </c>
      <c r="BO703" s="469">
        <v>6.010760193776199</v>
      </c>
      <c r="BP703" s="469">
        <v>2.001386774925161</v>
      </c>
      <c r="BQ703" s="469">
        <v>6.010760193776199</v>
      </c>
      <c r="BR703" s="469">
        <v>3.0032976479526123</v>
      </c>
      <c r="BS703" s="469">
        <v>0</v>
      </c>
      <c r="BT703" s="469">
        <v>16.044422974417238</v>
      </c>
      <c r="BU703" s="469">
        <v>1</v>
      </c>
      <c r="BV703" s="469">
        <v>4.0055490228453374</v>
      </c>
    </row>
    <row r="704" spans="1:74">
      <c r="A704" s="256">
        <v>75</v>
      </c>
      <c r="B704" s="469">
        <v>8358.0670154732416</v>
      </c>
      <c r="C704" s="469">
        <v>8344.9360918131388</v>
      </c>
      <c r="D704" s="469">
        <v>8304.5333793880764</v>
      </c>
      <c r="E704" s="469">
        <v>8276.2515974728194</v>
      </c>
      <c r="F704" s="469">
        <v>8217.6682138704</v>
      </c>
      <c r="G704" s="469">
        <v>8112.6231934894067</v>
      </c>
      <c r="H704" s="469">
        <v>7999.4993070598684</v>
      </c>
      <c r="I704" s="469">
        <v>7919.7075256016151</v>
      </c>
      <c r="J704" s="469">
        <v>7893.4471145558446</v>
      </c>
      <c r="K704" s="469">
        <v>7891.4270865482849</v>
      </c>
      <c r="L704" s="469">
        <v>7910.6173734577978</v>
      </c>
      <c r="M704" s="469">
        <v>7882.3369669086733</v>
      </c>
      <c r="N704" s="469">
        <v>7858.0966991012838</v>
      </c>
      <c r="O704" s="469">
        <v>7780.3263453267236</v>
      </c>
      <c r="P704" s="469">
        <v>7819.7164279372228</v>
      </c>
      <c r="Q704" s="469">
        <v>7862.1367385545327</v>
      </c>
      <c r="R704" s="469">
        <v>7920.7175431501064</v>
      </c>
      <c r="S704" s="469">
        <v>8116.6633615672254</v>
      </c>
      <c r="T704" s="469">
        <v>8372.2080332308615</v>
      </c>
      <c r="U704" s="469">
        <v>8863.1178830501813</v>
      </c>
      <c r="V704" s="469">
        <v>9442.9516521348669</v>
      </c>
      <c r="W704" s="469">
        <v>10149.103698663272</v>
      </c>
      <c r="X704" s="469">
        <v>10979.576867494294</v>
      </c>
      <c r="Y704" s="469">
        <v>12017.250914798569</v>
      </c>
      <c r="Z704" s="469">
        <v>13372.322301230097</v>
      </c>
      <c r="AA704" s="469">
        <v>15015.567345184785</v>
      </c>
      <c r="AB704" s="469">
        <v>15675.544687613745</v>
      </c>
      <c r="AC704" s="469">
        <v>18478.470752485806</v>
      </c>
      <c r="AD704" s="469">
        <v>21684.211162042866</v>
      </c>
      <c r="AE704" s="469">
        <v>19929.128571884783</v>
      </c>
      <c r="AF704" s="469">
        <v>11043.228922759339</v>
      </c>
      <c r="AG704" s="469">
        <v>4499.6537455627913</v>
      </c>
      <c r="AH704" s="469">
        <v>2017.2770012866408</v>
      </c>
      <c r="AI704" s="469">
        <v>1237.7742247795727</v>
      </c>
      <c r="AJ704" s="469">
        <v>910.1743638225912</v>
      </c>
      <c r="AK704" s="469">
        <v>618.96200533035903</v>
      </c>
      <c r="AL704" s="469">
        <v>426.57286170170653</v>
      </c>
      <c r="AM704" s="469">
        <v>309.76993684768291</v>
      </c>
      <c r="AN704" s="469">
        <v>186.97453299484269</v>
      </c>
      <c r="AO704" s="469">
        <v>136.66976487929523</v>
      </c>
      <c r="AP704" s="469">
        <v>97.444763521530547</v>
      </c>
      <c r="AQ704" s="469">
        <v>47.181305740243346</v>
      </c>
      <c r="AR704" s="469">
        <v>21.064032395764698</v>
      </c>
      <c r="AS704" s="469">
        <v>12.029855959070284</v>
      </c>
      <c r="AT704" s="469">
        <v>10.023052380778998</v>
      </c>
      <c r="AU704" s="469">
        <v>13.03338714150617</v>
      </c>
      <c r="AV704" s="469">
        <v>0</v>
      </c>
      <c r="AW704" s="469">
        <v>16.044422974417238</v>
      </c>
      <c r="AX704" s="469">
        <v>10.023052380778998</v>
      </c>
      <c r="AY704" s="469">
        <v>0</v>
      </c>
      <c r="AZ704" s="469">
        <v>7.0136346326260179</v>
      </c>
      <c r="BA704" s="469">
        <v>0</v>
      </c>
      <c r="BB704" s="469">
        <v>12.029855959070284</v>
      </c>
      <c r="BC704" s="469">
        <v>3.0032976479526123</v>
      </c>
      <c r="BD704" s="469">
        <v>0</v>
      </c>
      <c r="BE704" s="469">
        <v>5.0080536687636448</v>
      </c>
      <c r="BF704" s="469">
        <v>4.0055490228453374</v>
      </c>
      <c r="BG704" s="469">
        <v>0</v>
      </c>
      <c r="BH704" s="469">
        <v>10.023052380778998</v>
      </c>
      <c r="BI704" s="469">
        <v>0</v>
      </c>
      <c r="BJ704" s="469">
        <v>0</v>
      </c>
      <c r="BK704" s="469">
        <v>1</v>
      </c>
      <c r="BL704" s="469">
        <v>5.0080536687636448</v>
      </c>
      <c r="BM704" s="469">
        <v>2.001386774925161</v>
      </c>
      <c r="BN704" s="469">
        <v>3.0032976479526123</v>
      </c>
      <c r="BO704" s="469">
        <v>0</v>
      </c>
      <c r="BP704" s="469">
        <v>2.001386774925161</v>
      </c>
      <c r="BQ704" s="469">
        <v>8.016652840637061</v>
      </c>
      <c r="BR704" s="469">
        <v>0</v>
      </c>
      <c r="BS704" s="469">
        <v>2.001386774925161</v>
      </c>
      <c r="BT704" s="469">
        <v>7.0136346326260179</v>
      </c>
      <c r="BU704" s="469">
        <v>0</v>
      </c>
      <c r="BV704" s="469">
        <v>4.0055490228453374</v>
      </c>
    </row>
    <row r="705" spans="1:74">
      <c r="A705" s="256">
        <v>77.5</v>
      </c>
      <c r="B705" s="469">
        <v>8358.0670154732416</v>
      </c>
      <c r="C705" s="469">
        <v>8318.6743064487255</v>
      </c>
      <c r="D705" s="469">
        <v>8293.4226678565647</v>
      </c>
      <c r="E705" s="469">
        <v>8256.0503837682554</v>
      </c>
      <c r="F705" s="469">
        <v>8202.5174065852298</v>
      </c>
      <c r="G705" s="469">
        <v>8083.3320351000866</v>
      </c>
      <c r="H705" s="469">
        <v>7970.2085603205096</v>
      </c>
      <c r="I705" s="469">
        <v>7901.5272317490926</v>
      </c>
      <c r="J705" s="469">
        <v>7890.4170727382216</v>
      </c>
      <c r="K705" s="469">
        <v>7886.3770187896616</v>
      </c>
      <c r="L705" s="469">
        <v>7870.2168236817906</v>
      </c>
      <c r="M705" s="469">
        <v>7823.7564476347688</v>
      </c>
      <c r="N705" s="469">
        <v>7779.316345823856</v>
      </c>
      <c r="O705" s="469">
        <v>7709.6266974206674</v>
      </c>
      <c r="P705" s="469">
        <v>7730.8365240540679</v>
      </c>
      <c r="Q705" s="469">
        <v>7748.0064262944879</v>
      </c>
      <c r="R705" s="469">
        <v>7823.7564476347688</v>
      </c>
      <c r="S705" s="469">
        <v>8005.5594749476259</v>
      </c>
      <c r="T705" s="469">
        <v>8281.3019086004297</v>
      </c>
      <c r="U705" s="469">
        <v>8772.206556052377</v>
      </c>
      <c r="V705" s="469">
        <v>9358.0956542671829</v>
      </c>
      <c r="W705" s="469">
        <v>10049.0876823242</v>
      </c>
      <c r="X705" s="469">
        <v>10856.315207357438</v>
      </c>
      <c r="Y705" s="469">
        <v>11853.561026232372</v>
      </c>
      <c r="Z705" s="469">
        <v>13216.699098580004</v>
      </c>
      <c r="AA705" s="469">
        <v>14787.159209338635</v>
      </c>
      <c r="AB705" s="469">
        <v>15024.663316616765</v>
      </c>
      <c r="AC705" s="469">
        <v>17674.844648035105</v>
      </c>
      <c r="AD705" s="469">
        <v>20534.696155190199</v>
      </c>
      <c r="AE705" s="469">
        <v>18793.865718156376</v>
      </c>
      <c r="AF705" s="469">
        <v>10351.15925090314</v>
      </c>
      <c r="AG705" s="469">
        <v>4218.0269715596451</v>
      </c>
      <c r="AH705" s="469">
        <v>1891.2012092550665</v>
      </c>
      <c r="AI705" s="469">
        <v>1153.0928843885954</v>
      </c>
      <c r="AJ705" s="469">
        <v>836.60532551321876</v>
      </c>
      <c r="AK705" s="469">
        <v>569.59903862060082</v>
      </c>
      <c r="AL705" s="469">
        <v>406.43186161691915</v>
      </c>
      <c r="AM705" s="469">
        <v>277.55559808638526</v>
      </c>
      <c r="AN705" s="469">
        <v>177.91855373764352</v>
      </c>
      <c r="AO705" s="469">
        <v>133.65200941145397</v>
      </c>
      <c r="AP705" s="469">
        <v>88.394889005535376</v>
      </c>
      <c r="AQ705" s="469">
        <v>39.143140946941287</v>
      </c>
      <c r="AR705" s="469">
        <v>15.040675804218308</v>
      </c>
      <c r="AS705" s="469">
        <v>12.029855959070284</v>
      </c>
      <c r="AT705" s="469">
        <v>21.064032395764698</v>
      </c>
      <c r="AU705" s="469">
        <v>7.0136346326260179</v>
      </c>
      <c r="AV705" s="469">
        <v>2.001386774925161</v>
      </c>
      <c r="AW705" s="469">
        <v>13.03338714150617</v>
      </c>
      <c r="AX705" s="469">
        <v>0</v>
      </c>
      <c r="AY705" s="469">
        <v>0</v>
      </c>
      <c r="AZ705" s="469">
        <v>3.0032976479526123</v>
      </c>
      <c r="BA705" s="469">
        <v>0</v>
      </c>
      <c r="BB705" s="469">
        <v>7.0136346326260179</v>
      </c>
      <c r="BC705" s="469">
        <v>0</v>
      </c>
      <c r="BD705" s="469">
        <v>6.010760193776199</v>
      </c>
      <c r="BE705" s="469">
        <v>0</v>
      </c>
      <c r="BF705" s="469">
        <v>1</v>
      </c>
      <c r="BG705" s="469">
        <v>0</v>
      </c>
      <c r="BH705" s="469">
        <v>0</v>
      </c>
      <c r="BI705" s="469">
        <v>4.0055490228453374</v>
      </c>
      <c r="BJ705" s="469">
        <v>0</v>
      </c>
      <c r="BK705" s="469">
        <v>8.016652840637061</v>
      </c>
      <c r="BL705" s="469">
        <v>0</v>
      </c>
      <c r="BM705" s="469">
        <v>2.001386774925161</v>
      </c>
      <c r="BN705" s="469">
        <v>0</v>
      </c>
      <c r="BO705" s="469">
        <v>0</v>
      </c>
      <c r="BP705" s="469">
        <v>5.0080536687636448</v>
      </c>
      <c r="BQ705" s="469">
        <v>11.02640849775289</v>
      </c>
      <c r="BR705" s="469">
        <v>0</v>
      </c>
      <c r="BS705" s="469">
        <v>0</v>
      </c>
      <c r="BT705" s="469">
        <v>19.056026783849234</v>
      </c>
      <c r="BU705" s="469">
        <v>6.010760193776199</v>
      </c>
      <c r="BV705" s="469">
        <v>4.0055490228453374</v>
      </c>
    </row>
    <row r="706" spans="1:74">
      <c r="A706" s="256">
        <v>80</v>
      </c>
      <c r="B706" s="469">
        <v>8358.0670154732416</v>
      </c>
      <c r="C706" s="469">
        <v>8357.0569436903916</v>
      </c>
      <c r="D706" s="469">
        <v>8303.5233140894452</v>
      </c>
      <c r="E706" s="469">
        <v>8243.9296792400419</v>
      </c>
      <c r="F706" s="469">
        <v>8199.4872484813804</v>
      </c>
      <c r="G706" s="469">
        <v>8091.4123440811736</v>
      </c>
      <c r="H706" s="469">
        <v>7981.3188309288989</v>
      </c>
      <c r="I706" s="469">
        <v>7918.6975081818046</v>
      </c>
      <c r="J706" s="469">
        <v>7898.4971868338544</v>
      </c>
      <c r="K706" s="469">
        <v>7880.3169417438476</v>
      </c>
      <c r="L706" s="469">
        <v>7852.0366438123792</v>
      </c>
      <c r="M706" s="469">
        <v>7788.4063460636307</v>
      </c>
      <c r="N706" s="469">
        <v>7728.8165380581086</v>
      </c>
      <c r="O706" s="469">
        <v>7677.3070737412936</v>
      </c>
      <c r="P706" s="469">
        <v>7672.2571448049812</v>
      </c>
      <c r="Q706" s="469">
        <v>7686.3969541875585</v>
      </c>
      <c r="R706" s="469">
        <v>7732.8565105772959</v>
      </c>
      <c r="S706" s="469">
        <v>7914.6574397897029</v>
      </c>
      <c r="T706" s="469">
        <v>8176.2560735477527</v>
      </c>
      <c r="U706" s="469">
        <v>8658.0636683311495</v>
      </c>
      <c r="V706" s="469">
        <v>9202.5283263363453</v>
      </c>
      <c r="W706" s="469">
        <v>9879.3658143098928</v>
      </c>
      <c r="X706" s="469">
        <v>10662.332481610945</v>
      </c>
      <c r="Y706" s="469">
        <v>11594.895201337749</v>
      </c>
      <c r="Z706" s="469">
        <v>12914.55280278081</v>
      </c>
      <c r="AA706" s="469">
        <v>14326.311103210193</v>
      </c>
      <c r="AB706" s="469">
        <v>14110.040972943412</v>
      </c>
      <c r="AC706" s="469">
        <v>16355.764775934511</v>
      </c>
      <c r="AD706" s="469">
        <v>18707.940279831677</v>
      </c>
      <c r="AE706" s="469">
        <v>17008.721809143342</v>
      </c>
      <c r="AF706" s="469">
        <v>9358.0956542671829</v>
      </c>
      <c r="AG706" s="469">
        <v>3843.5633615794063</v>
      </c>
      <c r="AH706" s="469">
        <v>1762.1083099403497</v>
      </c>
      <c r="AI706" s="469">
        <v>1077.4897847078546</v>
      </c>
      <c r="AJ706" s="469">
        <v>789.24234583746443</v>
      </c>
      <c r="AK706" s="469">
        <v>528.29860353797324</v>
      </c>
      <c r="AL706" s="469">
        <v>363.13215678677932</v>
      </c>
      <c r="AM706" s="469">
        <v>259.43664870738462</v>
      </c>
      <c r="AN706" s="469">
        <v>171.8814886853159</v>
      </c>
      <c r="AO706" s="469">
        <v>119.57007684445347</v>
      </c>
      <c r="AP706" s="469">
        <v>117.55850313942643</v>
      </c>
      <c r="AQ706" s="469">
        <v>41.152539512670401</v>
      </c>
      <c r="AR706" s="469">
        <v>21.064032395764698</v>
      </c>
      <c r="AS706" s="469">
        <v>20.060004479273225</v>
      </c>
      <c r="AT706" s="469">
        <v>0</v>
      </c>
      <c r="AU706" s="469">
        <v>8.016652840637061</v>
      </c>
      <c r="AV706" s="469">
        <v>2.001386774925161</v>
      </c>
      <c r="AW706" s="469">
        <v>16.044422974417238</v>
      </c>
      <c r="AX706" s="469">
        <v>4.0055490228453374</v>
      </c>
      <c r="AY706" s="469">
        <v>0</v>
      </c>
      <c r="AZ706" s="469">
        <v>3.0032976479526123</v>
      </c>
      <c r="BA706" s="469">
        <v>5.0080536687636448</v>
      </c>
      <c r="BB706" s="469">
        <v>7.0136346326260179</v>
      </c>
      <c r="BC706" s="469">
        <v>2.001386774925161</v>
      </c>
      <c r="BD706" s="469">
        <v>9.0197967621976929</v>
      </c>
      <c r="BE706" s="469">
        <v>0</v>
      </c>
      <c r="BF706" s="469">
        <v>13.03338714150617</v>
      </c>
      <c r="BG706" s="469">
        <v>2.001386774925161</v>
      </c>
      <c r="BH706" s="469">
        <v>4.0055490228453374</v>
      </c>
      <c r="BI706" s="469">
        <v>0</v>
      </c>
      <c r="BJ706" s="469">
        <v>0</v>
      </c>
      <c r="BK706" s="469">
        <v>5.0080536687636448</v>
      </c>
      <c r="BL706" s="469">
        <v>0</v>
      </c>
      <c r="BM706" s="469">
        <v>7.0136346326260179</v>
      </c>
      <c r="BN706" s="469">
        <v>6.010760193776199</v>
      </c>
      <c r="BO706" s="469">
        <v>0</v>
      </c>
      <c r="BP706" s="469">
        <v>0</v>
      </c>
      <c r="BQ706" s="469">
        <v>7.0136346326260179</v>
      </c>
      <c r="BR706" s="469">
        <v>5.0080536687636448</v>
      </c>
      <c r="BS706" s="469">
        <v>0</v>
      </c>
      <c r="BT706" s="469">
        <v>7.0136346326260179</v>
      </c>
      <c r="BU706" s="469">
        <v>3.0032976479526123</v>
      </c>
      <c r="BV706" s="469">
        <v>4.0055490228453374</v>
      </c>
    </row>
    <row r="707" spans="1:74">
      <c r="A707" s="256">
        <v>82.5</v>
      </c>
      <c r="B707" s="469">
        <v>8358.0670154732416</v>
      </c>
      <c r="C707" s="469">
        <v>8441.9033971571134</v>
      </c>
      <c r="D707" s="469">
        <v>8382.3087748116614</v>
      </c>
      <c r="E707" s="469">
        <v>8361.09723155344</v>
      </c>
      <c r="F707" s="469">
        <v>8296.4528604367315</v>
      </c>
      <c r="G707" s="469">
        <v>8203.5274595350529</v>
      </c>
      <c r="H707" s="469">
        <v>8121.7135744895968</v>
      </c>
      <c r="I707" s="469">
        <v>8041.920578394931</v>
      </c>
      <c r="J707" s="469">
        <v>8004.5494466479831</v>
      </c>
      <c r="K707" s="469">
        <v>7968.1885127806072</v>
      </c>
      <c r="L707" s="469">
        <v>7930.8177257088846</v>
      </c>
      <c r="M707" s="469">
        <v>7864.1567590589475</v>
      </c>
      <c r="N707" s="469">
        <v>7787.3963455133762</v>
      </c>
      <c r="O707" s="469">
        <v>7732.8565105772959</v>
      </c>
      <c r="P707" s="469">
        <v>7712.6566690888512</v>
      </c>
      <c r="Q707" s="469">
        <v>7727.8065452578976</v>
      </c>
      <c r="R707" s="469">
        <v>7767.1963620121278</v>
      </c>
      <c r="S707" s="469">
        <v>7932.8377637631811</v>
      </c>
      <c r="T707" s="469">
        <v>8193.426935630172</v>
      </c>
      <c r="U707" s="469">
        <v>8624.7301873932938</v>
      </c>
      <c r="V707" s="469">
        <v>9164.1419854962442</v>
      </c>
      <c r="W707" s="469">
        <v>9753.0865497032464</v>
      </c>
      <c r="X707" s="469">
        <v>10480.47687713101</v>
      </c>
      <c r="Y707" s="469">
        <v>11349.370081685698</v>
      </c>
      <c r="Z707" s="469">
        <v>12610.392595289275</v>
      </c>
      <c r="AA707" s="469">
        <v>13803.832399137136</v>
      </c>
      <c r="AB707" s="469">
        <v>13113.624996771898</v>
      </c>
      <c r="AC707" s="469">
        <v>14691.147988897435</v>
      </c>
      <c r="AD707" s="469">
        <v>16327.463814167755</v>
      </c>
      <c r="AE707" s="469">
        <v>14525.403780523553</v>
      </c>
      <c r="AF707" s="469">
        <v>7845.9765931958345</v>
      </c>
      <c r="AG707" s="469">
        <v>3278.4056344392393</v>
      </c>
      <c r="AH707" s="469">
        <v>1563.4450025815011</v>
      </c>
      <c r="AI707" s="469">
        <v>980.72560891008311</v>
      </c>
      <c r="AJ707" s="469">
        <v>724.7526782608445</v>
      </c>
      <c r="AK707" s="469">
        <v>490.02302863061311</v>
      </c>
      <c r="AL707" s="469">
        <v>334.93973913680242</v>
      </c>
      <c r="AM707" s="469">
        <v>245.34500251247366</v>
      </c>
      <c r="AN707" s="469">
        <v>168.86303514077807</v>
      </c>
      <c r="AO707" s="469">
        <v>122.58750062023773</v>
      </c>
      <c r="AP707" s="469">
        <v>82.362148335243674</v>
      </c>
      <c r="AQ707" s="469">
        <v>47.181305740243346</v>
      </c>
      <c r="AR707" s="469">
        <v>32.111095952304076</v>
      </c>
      <c r="AS707" s="469">
        <v>15.040675804218308</v>
      </c>
      <c r="AT707" s="469">
        <v>18.052101952375242</v>
      </c>
      <c r="AU707" s="469">
        <v>7.0136346326260179</v>
      </c>
      <c r="AV707" s="469">
        <v>9.0197967621976929</v>
      </c>
      <c r="AW707" s="469">
        <v>14.036995597894803</v>
      </c>
      <c r="AX707" s="469">
        <v>4.0055490228453374</v>
      </c>
      <c r="AY707" s="469">
        <v>5.0080536687636448</v>
      </c>
      <c r="AZ707" s="469">
        <v>15.040675804218308</v>
      </c>
      <c r="BA707" s="469">
        <v>5.0080536687636448</v>
      </c>
      <c r="BB707" s="469">
        <v>7.0136346326260179</v>
      </c>
      <c r="BC707" s="469">
        <v>6.010760193776199</v>
      </c>
      <c r="BD707" s="469">
        <v>0</v>
      </c>
      <c r="BE707" s="469">
        <v>0</v>
      </c>
      <c r="BF707" s="469">
        <v>2.001386774925161</v>
      </c>
      <c r="BG707" s="469">
        <v>0</v>
      </c>
      <c r="BH707" s="469">
        <v>0</v>
      </c>
      <c r="BI707" s="469">
        <v>0</v>
      </c>
      <c r="BJ707" s="469">
        <v>3.0032976479526123</v>
      </c>
      <c r="BK707" s="469">
        <v>8.016652840637061</v>
      </c>
      <c r="BL707" s="469">
        <v>5.0080536687636448</v>
      </c>
      <c r="BM707" s="469">
        <v>4.0055490228453374</v>
      </c>
      <c r="BN707" s="469">
        <v>3.0032976479526123</v>
      </c>
      <c r="BO707" s="469">
        <v>6.010760193776199</v>
      </c>
      <c r="BP707" s="469">
        <v>3.0032976479526123</v>
      </c>
      <c r="BQ707" s="469">
        <v>7.0136346326260179</v>
      </c>
      <c r="BR707" s="469">
        <v>0</v>
      </c>
      <c r="BS707" s="469">
        <v>5.0080536687636448</v>
      </c>
      <c r="BT707" s="469">
        <v>15.040675804218308</v>
      </c>
      <c r="BU707" s="469">
        <v>3.0032976479526123</v>
      </c>
      <c r="BV707" s="469">
        <v>4.0055490228453374</v>
      </c>
    </row>
    <row r="708" spans="1:74">
      <c r="A708" s="256">
        <v>85</v>
      </c>
      <c r="B708" s="469">
        <v>8358.0670154732416</v>
      </c>
      <c r="C708" s="469">
        <v>8498.468173289175</v>
      </c>
      <c r="D708" s="469">
        <v>8424.7320220610236</v>
      </c>
      <c r="E708" s="469">
        <v>8422.7118625823059</v>
      </c>
      <c r="F708" s="469">
        <v>8413.6211509197765</v>
      </c>
      <c r="G708" s="469">
        <v>8320.6944408472391</v>
      </c>
      <c r="H708" s="469">
        <v>8185.3465254616794</v>
      </c>
      <c r="I708" s="469">
        <v>8109.5930687500668</v>
      </c>
      <c r="J708" s="469">
        <v>8062.1212624372638</v>
      </c>
      <c r="K708" s="469">
        <v>8026.7700986227073</v>
      </c>
      <c r="L708" s="469">
        <v>7957.0782604595597</v>
      </c>
      <c r="M708" s="469">
        <v>7916.677473728284</v>
      </c>
      <c r="N708" s="469">
        <v>7845.9765931958345</v>
      </c>
      <c r="O708" s="469">
        <v>7758.106386550392</v>
      </c>
      <c r="P708" s="469">
        <v>7737.9064791912797</v>
      </c>
      <c r="Q708" s="469">
        <v>7721.7465912265434</v>
      </c>
      <c r="R708" s="469">
        <v>7753.0564047794196</v>
      </c>
      <c r="S708" s="469">
        <v>7903.5472623375135</v>
      </c>
      <c r="T708" s="469">
        <v>8111.6131517839722</v>
      </c>
      <c r="U708" s="469">
        <v>8496.4479962216519</v>
      </c>
      <c r="V708" s="469">
        <v>8941.9084536802966</v>
      </c>
      <c r="W708" s="469">
        <v>9457.094392693034</v>
      </c>
      <c r="X708" s="469">
        <v>10096.569910130787</v>
      </c>
      <c r="Y708" s="469">
        <v>10868.439243336232</v>
      </c>
      <c r="Z708" s="469">
        <v>11967.739539290564</v>
      </c>
      <c r="AA708" s="469">
        <v>12769.040039337327</v>
      </c>
      <c r="AB708" s="469">
        <v>11586.811986535626</v>
      </c>
      <c r="AC708" s="469">
        <v>12285.020027174127</v>
      </c>
      <c r="AD708" s="469">
        <v>13105.540787639437</v>
      </c>
      <c r="AE708" s="469">
        <v>11321.079460176332</v>
      </c>
      <c r="AF708" s="469">
        <v>6264.4751639180504</v>
      </c>
      <c r="AG708" s="469">
        <v>2753.7034944976781</v>
      </c>
      <c r="AH708" s="469">
        <v>1369.8482122539233</v>
      </c>
      <c r="AI708" s="469">
        <v>886.99441302859464</v>
      </c>
      <c r="AJ708" s="469">
        <v>654.22369565013753</v>
      </c>
      <c r="AK708" s="469">
        <v>428.5870147208546</v>
      </c>
      <c r="AL708" s="469">
        <v>305.7429539319009</v>
      </c>
      <c r="AM708" s="469">
        <v>222.19621974660973</v>
      </c>
      <c r="AN708" s="469">
        <v>145.72342504642882</v>
      </c>
      <c r="AO708" s="469">
        <v>122.58750062023773</v>
      </c>
      <c r="AP708" s="469">
        <v>90.405895411488231</v>
      </c>
      <c r="AQ708" s="469">
        <v>58.235984471133037</v>
      </c>
      <c r="AR708" s="469">
        <v>21.064032395764698</v>
      </c>
      <c r="AS708" s="469">
        <v>15.040675804218308</v>
      </c>
      <c r="AT708" s="469">
        <v>15.040675804218308</v>
      </c>
      <c r="AU708" s="469">
        <v>17.048232921663399</v>
      </c>
      <c r="AV708" s="469">
        <v>2.001386774925161</v>
      </c>
      <c r="AW708" s="469">
        <v>14.036995597894803</v>
      </c>
      <c r="AX708" s="469">
        <v>1</v>
      </c>
      <c r="AY708" s="469">
        <v>0</v>
      </c>
      <c r="AZ708" s="469">
        <v>9.0197967621976929</v>
      </c>
      <c r="BA708" s="469">
        <v>3.0032976479526123</v>
      </c>
      <c r="BB708" s="469">
        <v>29.097816174642574</v>
      </c>
      <c r="BC708" s="469">
        <v>7.0136346326260179</v>
      </c>
      <c r="BD708" s="469">
        <v>9.0197967621976929</v>
      </c>
      <c r="BE708" s="469">
        <v>3.0032976479526123</v>
      </c>
      <c r="BF708" s="469">
        <v>7.0136346326260179</v>
      </c>
      <c r="BG708" s="469">
        <v>6.010760193776199</v>
      </c>
      <c r="BH708" s="469">
        <v>0</v>
      </c>
      <c r="BI708" s="469">
        <v>0</v>
      </c>
      <c r="BJ708" s="469">
        <v>0</v>
      </c>
      <c r="BK708" s="469">
        <v>10.023052380778998</v>
      </c>
      <c r="BL708" s="469">
        <v>3.0032976479526123</v>
      </c>
      <c r="BM708" s="469">
        <v>6.010760193776199</v>
      </c>
      <c r="BN708" s="469">
        <v>6.010760193776199</v>
      </c>
      <c r="BO708" s="469">
        <v>15.040675804218308</v>
      </c>
      <c r="BP708" s="469">
        <v>3.0032976479526123</v>
      </c>
      <c r="BQ708" s="469">
        <v>4.0055490228453374</v>
      </c>
      <c r="BR708" s="469">
        <v>0</v>
      </c>
      <c r="BS708" s="469">
        <v>0</v>
      </c>
      <c r="BT708" s="469">
        <v>15.040675804218308</v>
      </c>
      <c r="BU708" s="469">
        <v>3.0032976479526123</v>
      </c>
      <c r="BV708" s="469">
        <v>4.0055490228453374</v>
      </c>
    </row>
    <row r="709" spans="1:74">
      <c r="A709" s="256">
        <v>87.5</v>
      </c>
      <c r="B709" s="469">
        <v>8358.0670154732416</v>
      </c>
      <c r="C709" s="469">
        <v>8355.0368004905595</v>
      </c>
      <c r="D709" s="469">
        <v>8325.7447789869166</v>
      </c>
      <c r="E709" s="469">
        <v>8340.8958117611892</v>
      </c>
      <c r="F709" s="469">
        <v>8322.7145757357521</v>
      </c>
      <c r="G709" s="469">
        <v>8188.3766783414239</v>
      </c>
      <c r="H709" s="469">
        <v>8035.8603830613383</v>
      </c>
      <c r="I709" s="469">
        <v>7944.9580028757036</v>
      </c>
      <c r="J709" s="469">
        <v>7918.6975081818046</v>
      </c>
      <c r="K709" s="469">
        <v>7857.0866895621557</v>
      </c>
      <c r="L709" s="469">
        <v>7810.6263912432451</v>
      </c>
      <c r="M709" s="469">
        <v>7767.1963620121278</v>
      </c>
      <c r="N709" s="469">
        <v>7670.2371741600828</v>
      </c>
      <c r="O709" s="469">
        <v>7599.538537392491</v>
      </c>
      <c r="P709" s="469">
        <v>7543.9900691424318</v>
      </c>
      <c r="Q709" s="469">
        <v>7547.0199750835736</v>
      </c>
      <c r="R709" s="469">
        <v>7567.219379056206</v>
      </c>
      <c r="S709" s="469">
        <v>7666.1972344647302</v>
      </c>
      <c r="T709" s="469">
        <v>7839.9165472552686</v>
      </c>
      <c r="U709" s="469">
        <v>8162.1153906435402</v>
      </c>
      <c r="V709" s="469">
        <v>8513.6195165793233</v>
      </c>
      <c r="W709" s="469">
        <v>8905.5434883740327</v>
      </c>
      <c r="X709" s="469">
        <v>9407.5948933856944</v>
      </c>
      <c r="Y709" s="469">
        <v>10043.026137438026</v>
      </c>
      <c r="Z709" s="469">
        <v>10918.956205177052</v>
      </c>
      <c r="AA709" s="469">
        <v>11218.02136610834</v>
      </c>
      <c r="AB709" s="469">
        <v>9629.8395623581437</v>
      </c>
      <c r="AC709" s="469">
        <v>9492.4513364584</v>
      </c>
      <c r="AD709" s="469">
        <v>9562.1554104841871</v>
      </c>
      <c r="AE709" s="469">
        <v>8068.1814775158982</v>
      </c>
      <c r="AF709" s="469">
        <v>4592.523838723745</v>
      </c>
      <c r="AG709" s="469">
        <v>2191.7787932036431</v>
      </c>
      <c r="AH709" s="469">
        <v>1145.0283119130809</v>
      </c>
      <c r="AI709" s="469">
        <v>773.11941785205272</v>
      </c>
      <c r="AJ709" s="469">
        <v>580.68016153438612</v>
      </c>
      <c r="AK709" s="469">
        <v>373.20141655675388</v>
      </c>
      <c r="AL709" s="469">
        <v>256.41694440954058</v>
      </c>
      <c r="AM709" s="469">
        <v>192.00582334211265</v>
      </c>
      <c r="AN709" s="469">
        <v>128.62256901424442</v>
      </c>
      <c r="AO709" s="469">
        <v>96.439178946735424</v>
      </c>
      <c r="AP709" s="469">
        <v>73.313876394686872</v>
      </c>
      <c r="AQ709" s="469">
        <v>32.111095952304076</v>
      </c>
      <c r="AR709" s="469">
        <v>12.029855959070284</v>
      </c>
      <c r="AS709" s="469">
        <v>15.040675804218308</v>
      </c>
      <c r="AT709" s="469">
        <v>15.040675804218308</v>
      </c>
      <c r="AU709" s="469">
        <v>20.060004479273225</v>
      </c>
      <c r="AV709" s="469">
        <v>1</v>
      </c>
      <c r="AW709" s="469">
        <v>14.036995597894803</v>
      </c>
      <c r="AX709" s="469">
        <v>4.0055490228453374</v>
      </c>
      <c r="AY709" s="469">
        <v>6.010760193776199</v>
      </c>
      <c r="AZ709" s="469">
        <v>6.010760193776199</v>
      </c>
      <c r="BA709" s="469">
        <v>3.0032976479526123</v>
      </c>
      <c r="BB709" s="469">
        <v>7.0136346326260179</v>
      </c>
      <c r="BC709" s="469">
        <v>0</v>
      </c>
      <c r="BD709" s="469">
        <v>0</v>
      </c>
      <c r="BE709" s="469">
        <v>3.0032976479526123</v>
      </c>
      <c r="BF709" s="469">
        <v>8.016652840637061</v>
      </c>
      <c r="BG709" s="469">
        <v>2.001386774925161</v>
      </c>
      <c r="BH709" s="469">
        <v>0</v>
      </c>
      <c r="BI709" s="469">
        <v>0</v>
      </c>
      <c r="BJ709" s="469">
        <v>0</v>
      </c>
      <c r="BK709" s="469">
        <v>14.036995597894803</v>
      </c>
      <c r="BL709" s="469">
        <v>0</v>
      </c>
      <c r="BM709" s="469">
        <v>0</v>
      </c>
      <c r="BN709" s="469">
        <v>6.010760193776199</v>
      </c>
      <c r="BO709" s="469">
        <v>3.0032976479526123</v>
      </c>
      <c r="BP709" s="469">
        <v>9.0197967621976929</v>
      </c>
      <c r="BQ709" s="469">
        <v>2.001386774925161</v>
      </c>
      <c r="BR709" s="469">
        <v>0</v>
      </c>
      <c r="BS709" s="469">
        <v>4.0055490228453374</v>
      </c>
      <c r="BT709" s="469">
        <v>9.0197967621976929</v>
      </c>
      <c r="BU709" s="469">
        <v>0</v>
      </c>
      <c r="BV709" s="469">
        <v>4.0055490228453374</v>
      </c>
    </row>
    <row r="710" spans="1:74">
      <c r="A710" s="256">
        <v>90</v>
      </c>
      <c r="B710" s="469">
        <v>8358.0670154732416</v>
      </c>
      <c r="C710" s="469">
        <v>8345.9461621315077</v>
      </c>
      <c r="D710" s="469">
        <v>8334.8353953494134</v>
      </c>
      <c r="E710" s="469">
        <v>8328.7749833398575</v>
      </c>
      <c r="F710" s="469">
        <v>8264.1308633312728</v>
      </c>
      <c r="G710" s="469">
        <v>8103.5328226649963</v>
      </c>
      <c r="H710" s="469">
        <v>7983.3388817910218</v>
      </c>
      <c r="I710" s="469">
        <v>7909.6073571968573</v>
      </c>
      <c r="J710" s="469">
        <v>7845.9765931958345</v>
      </c>
      <c r="K710" s="469">
        <v>7801.5363651177258</v>
      </c>
      <c r="L710" s="469">
        <v>7736.8964852050121</v>
      </c>
      <c r="M710" s="469">
        <v>7696.4968339445595</v>
      </c>
      <c r="N710" s="469">
        <v>7599.538537392491</v>
      </c>
      <c r="O710" s="469">
        <v>7479.3523661260888</v>
      </c>
      <c r="P710" s="469">
        <v>7444.0038580225</v>
      </c>
      <c r="Q710" s="469">
        <v>7434.9142687249805</v>
      </c>
      <c r="R710" s="469">
        <v>7434.9142687249805</v>
      </c>
      <c r="S710" s="469">
        <v>7550.0498822399131</v>
      </c>
      <c r="T710" s="469">
        <v>7687.4069415669373</v>
      </c>
      <c r="U710" s="469">
        <v>7935.867821808095</v>
      </c>
      <c r="V710" s="469">
        <v>8199.4872484813804</v>
      </c>
      <c r="W710" s="469">
        <v>8501.4984397899152</v>
      </c>
      <c r="X710" s="469">
        <v>8874.2293315413244</v>
      </c>
      <c r="Y710" s="469">
        <v>9351.0243557129124</v>
      </c>
      <c r="Z710" s="469">
        <v>10021.810759132648</v>
      </c>
      <c r="AA710" s="469">
        <v>9922.8062551465027</v>
      </c>
      <c r="AB710" s="469">
        <v>7977.2787307370609</v>
      </c>
      <c r="AC710" s="469">
        <v>7075.3795618146705</v>
      </c>
      <c r="AD710" s="469">
        <v>6679.5085710724561</v>
      </c>
      <c r="AE710" s="469">
        <v>5256.7994827273351</v>
      </c>
      <c r="AF710" s="469">
        <v>3324.8258461572464</v>
      </c>
      <c r="AG710" s="469">
        <v>1714.7093472969634</v>
      </c>
      <c r="AH710" s="469">
        <v>992.82062768624883</v>
      </c>
      <c r="AI710" s="469">
        <v>674.37409234918084</v>
      </c>
      <c r="AJ710" s="469">
        <v>522.25490218132211</v>
      </c>
      <c r="AK710" s="469">
        <v>340.98077844143347</v>
      </c>
      <c r="AL710" s="469">
        <v>239.30597047327453</v>
      </c>
      <c r="AM710" s="469">
        <v>183.95582347890559</v>
      </c>
      <c r="AN710" s="469">
        <v>113.53545948863409</v>
      </c>
      <c r="AO710" s="469">
        <v>99.455963666700598</v>
      </c>
      <c r="AP710" s="469">
        <v>78.340564620239888</v>
      </c>
      <c r="AQ710" s="469">
        <v>38.138479987815508</v>
      </c>
      <c r="AR710" s="469">
        <v>35.124658653290489</v>
      </c>
      <c r="AS710" s="469">
        <v>9.0197967621976929</v>
      </c>
      <c r="AT710" s="469">
        <v>17.048232921663399</v>
      </c>
      <c r="AU710" s="469">
        <v>29.097816174642574</v>
      </c>
      <c r="AV710" s="469">
        <v>7.0136346326260179</v>
      </c>
      <c r="AW710" s="469">
        <v>9.0197967621976929</v>
      </c>
      <c r="AX710" s="469">
        <v>4.0055490228453374</v>
      </c>
      <c r="AY710" s="469">
        <v>0</v>
      </c>
      <c r="AZ710" s="469">
        <v>9.0197967621976929</v>
      </c>
      <c r="BA710" s="469">
        <v>3.0032976479526123</v>
      </c>
      <c r="BB710" s="469">
        <v>9.0197967621976929</v>
      </c>
      <c r="BC710" s="469">
        <v>1</v>
      </c>
      <c r="BD710" s="469">
        <v>12.029855959070284</v>
      </c>
      <c r="BE710" s="469">
        <v>3.0032976479526123</v>
      </c>
      <c r="BF710" s="469">
        <v>4.0055490228453374</v>
      </c>
      <c r="BG710" s="469">
        <v>1</v>
      </c>
      <c r="BH710" s="469">
        <v>0</v>
      </c>
      <c r="BI710" s="469">
        <v>0</v>
      </c>
      <c r="BJ710" s="469">
        <v>0</v>
      </c>
      <c r="BK710" s="469">
        <v>1</v>
      </c>
      <c r="BL710" s="469">
        <v>0</v>
      </c>
      <c r="BM710" s="469">
        <v>3.0032976479526123</v>
      </c>
      <c r="BN710" s="469">
        <v>0</v>
      </c>
      <c r="BO710" s="469">
        <v>0</v>
      </c>
      <c r="BP710" s="469">
        <v>9.0197967621976929</v>
      </c>
      <c r="BQ710" s="469">
        <v>3.0032976479526123</v>
      </c>
      <c r="BR710" s="469">
        <v>0</v>
      </c>
      <c r="BS710" s="469">
        <v>0</v>
      </c>
      <c r="BT710" s="469">
        <v>3.0032976479526123</v>
      </c>
      <c r="BU710" s="469">
        <v>6.010760193776199</v>
      </c>
      <c r="BV710" s="469">
        <v>4.0055490228453374</v>
      </c>
    </row>
    <row r="711" spans="1:74">
      <c r="A711" s="256">
        <v>92.5</v>
      </c>
      <c r="B711" s="469">
        <v>8358.0670154732416</v>
      </c>
      <c r="C711" s="469">
        <v>8440.8933153025137</v>
      </c>
      <c r="D711" s="469">
        <v>8388.3692255975675</v>
      </c>
      <c r="E711" s="469">
        <v>8358.0670154732416</v>
      </c>
      <c r="F711" s="469">
        <v>8279.2817837800521</v>
      </c>
      <c r="G711" s="469">
        <v>8140.904412189052</v>
      </c>
      <c r="H711" s="469">
        <v>8020.7099147097924</v>
      </c>
      <c r="I711" s="469">
        <v>7941.9279413647864</v>
      </c>
      <c r="J711" s="469">
        <v>7866.1767800817206</v>
      </c>
      <c r="K711" s="469">
        <v>7839.9165472552686</v>
      </c>
      <c r="L711" s="469">
        <v>7754.0664008708081</v>
      </c>
      <c r="M711" s="469">
        <v>7689.4269167233806</v>
      </c>
      <c r="N711" s="469">
        <v>7584.3889147901027</v>
      </c>
      <c r="O711" s="469">
        <v>7452.0835022624005</v>
      </c>
      <c r="P711" s="469">
        <v>7414.7152211627008</v>
      </c>
      <c r="Q711" s="469">
        <v>7403.6057684252391</v>
      </c>
      <c r="R711" s="469">
        <v>7422.7948335994688</v>
      </c>
      <c r="S711" s="469">
        <v>7514.7010411264118</v>
      </c>
      <c r="T711" s="469">
        <v>7619.7380811173252</v>
      </c>
      <c r="U711" s="469">
        <v>7818.7064233385827</v>
      </c>
      <c r="V711" s="469">
        <v>8006.5695033745815</v>
      </c>
      <c r="W711" s="469">
        <v>8211.6078876047977</v>
      </c>
      <c r="X711" s="469">
        <v>8492.4076435263032</v>
      </c>
      <c r="Y711" s="469">
        <v>8879.2799945420775</v>
      </c>
      <c r="Z711" s="469">
        <v>9366.1771448652798</v>
      </c>
      <c r="AA711" s="469">
        <v>8885.3407939312674</v>
      </c>
      <c r="AB711" s="469">
        <v>6653.2526356705985</v>
      </c>
      <c r="AC711" s="469">
        <v>5300.2126352523246</v>
      </c>
      <c r="AD711" s="469">
        <v>4629.8742986564594</v>
      </c>
      <c r="AE711" s="469">
        <v>3698.2286294925589</v>
      </c>
      <c r="AF711" s="469">
        <v>2381.4265181011756</v>
      </c>
      <c r="AG711" s="469">
        <v>1369.8482122539233</v>
      </c>
      <c r="AH711" s="469">
        <v>860.79172000305243</v>
      </c>
      <c r="AI711" s="469">
        <v>609.89503345385992</v>
      </c>
      <c r="AJ711" s="469">
        <v>472.90069882800782</v>
      </c>
      <c r="AK711" s="469">
        <v>294.66902626557766</v>
      </c>
      <c r="AL711" s="469">
        <v>219.17698581717505</v>
      </c>
      <c r="AM711" s="469">
        <v>157.79584087948061</v>
      </c>
      <c r="AN711" s="469">
        <v>116.55272914527278</v>
      </c>
      <c r="AO711" s="469">
        <v>90.405895411488231</v>
      </c>
      <c r="AP711" s="469">
        <v>72.308579335641099</v>
      </c>
      <c r="AQ711" s="469">
        <v>43.162036139125405</v>
      </c>
      <c r="AR711" s="469">
        <v>17.048232921663399</v>
      </c>
      <c r="AS711" s="469">
        <v>9.0197967621976929</v>
      </c>
      <c r="AT711" s="469">
        <v>14.036995597894803</v>
      </c>
      <c r="AU711" s="469">
        <v>23.072229545451361</v>
      </c>
      <c r="AV711" s="469">
        <v>4.0055490228453374</v>
      </c>
      <c r="AW711" s="469">
        <v>23.072229545451361</v>
      </c>
      <c r="AX711" s="469">
        <v>7.0136346326260179</v>
      </c>
      <c r="AY711" s="469">
        <v>0</v>
      </c>
      <c r="AZ711" s="469">
        <v>17.048232921663399</v>
      </c>
      <c r="BA711" s="469">
        <v>6.010760193776199</v>
      </c>
      <c r="BB711" s="469">
        <v>3.0032976479526123</v>
      </c>
      <c r="BC711" s="469">
        <v>6.010760193776199</v>
      </c>
      <c r="BD711" s="469">
        <v>9.0197967621976929</v>
      </c>
      <c r="BE711" s="469">
        <v>3.0032976479526123</v>
      </c>
      <c r="BF711" s="469">
        <v>9.0197967621976929</v>
      </c>
      <c r="BG711" s="469">
        <v>1</v>
      </c>
      <c r="BH711" s="469">
        <v>0</v>
      </c>
      <c r="BI711" s="469">
        <v>0</v>
      </c>
      <c r="BJ711" s="469">
        <v>0</v>
      </c>
      <c r="BK711" s="469">
        <v>10.023052380778998</v>
      </c>
      <c r="BL711" s="469">
        <v>0</v>
      </c>
      <c r="BM711" s="469">
        <v>8.016652840637061</v>
      </c>
      <c r="BN711" s="469">
        <v>0</v>
      </c>
      <c r="BO711" s="469">
        <v>0</v>
      </c>
      <c r="BP711" s="469">
        <v>12.029855959070284</v>
      </c>
      <c r="BQ711" s="469">
        <v>1</v>
      </c>
      <c r="BR711" s="469">
        <v>0</v>
      </c>
      <c r="BS711" s="469">
        <v>4.0055490228453374</v>
      </c>
      <c r="BT711" s="469">
        <v>26.08484865749011</v>
      </c>
      <c r="BU711" s="469">
        <v>0</v>
      </c>
      <c r="BV711" s="469">
        <v>4.0055490228453374</v>
      </c>
    </row>
    <row r="712" spans="1:74">
      <c r="A712" s="256">
        <v>95</v>
      </c>
      <c r="B712" s="469">
        <v>8358.0670154732416</v>
      </c>
      <c r="C712" s="469">
        <v>8487.35720535767</v>
      </c>
      <c r="D712" s="469">
        <v>8417.6614660034484</v>
      </c>
      <c r="E712" s="469">
        <v>8372.2080332308615</v>
      </c>
      <c r="F712" s="469">
        <v>8302.5132489135558</v>
      </c>
      <c r="G712" s="469">
        <v>8164.1354867038681</v>
      </c>
      <c r="H712" s="469">
        <v>8065.1513694079467</v>
      </c>
      <c r="I712" s="469">
        <v>7951.0181293604774</v>
      </c>
      <c r="J712" s="469">
        <v>7874.2568693536759</v>
      </c>
      <c r="K712" s="469">
        <v>7842.9465696408333</v>
      </c>
      <c r="L712" s="469">
        <v>7766.1863642135695</v>
      </c>
      <c r="M712" s="469">
        <v>7675.2871017684447</v>
      </c>
      <c r="N712" s="469">
        <v>7552.0698210190085</v>
      </c>
      <c r="O712" s="469">
        <v>7449.0536346463705</v>
      </c>
      <c r="P712" s="469">
        <v>7387.4465941789013</v>
      </c>
      <c r="Q712" s="469">
        <v>7388.4565415355992</v>
      </c>
      <c r="R712" s="469">
        <v>7402.5958190017973</v>
      </c>
      <c r="S712" s="469">
        <v>7508.6412564501452</v>
      </c>
      <c r="T712" s="469">
        <v>7587.4188368940559</v>
      </c>
      <c r="U712" s="469">
        <v>7742.9564510977207</v>
      </c>
      <c r="V712" s="469">
        <v>7824.7664528848436</v>
      </c>
      <c r="W712" s="469">
        <v>7974.2486569345565</v>
      </c>
      <c r="X712" s="469">
        <v>8210.5978336615044</v>
      </c>
      <c r="Y712" s="469">
        <v>8536.8516285927071</v>
      </c>
      <c r="Z712" s="469">
        <v>8870.1888032082315</v>
      </c>
      <c r="AA712" s="469">
        <v>8090.4023050175183</v>
      </c>
      <c r="AB712" s="469">
        <v>5733.3535466528538</v>
      </c>
      <c r="AC712" s="469">
        <v>4141.3146390245611</v>
      </c>
      <c r="AD712" s="469">
        <v>3391.4298873220487</v>
      </c>
      <c r="AE712" s="469">
        <v>2638.6853863895117</v>
      </c>
      <c r="AF712" s="469">
        <v>1779.2529310778141</v>
      </c>
      <c r="AG712" s="469">
        <v>1123.8590801752944</v>
      </c>
      <c r="AH712" s="469">
        <v>765.05807938825171</v>
      </c>
      <c r="AI712" s="469">
        <v>540.38621268984684</v>
      </c>
      <c r="AJ712" s="469">
        <v>419.52340124922512</v>
      </c>
      <c r="AK712" s="469">
        <v>282.58885271036019</v>
      </c>
      <c r="AL712" s="469">
        <v>196.03095062626178</v>
      </c>
      <c r="AM712" s="469">
        <v>139.68758692140284</v>
      </c>
      <c r="AN712" s="469">
        <v>113.53545948863409</v>
      </c>
      <c r="AO712" s="469">
        <v>93.422488515161888</v>
      </c>
      <c r="AP712" s="469">
        <v>72.308579335641099</v>
      </c>
      <c r="AQ712" s="469">
        <v>40.147827669756929</v>
      </c>
      <c r="AR712" s="469">
        <v>26.08484865749011</v>
      </c>
      <c r="AS712" s="469">
        <v>23.072229545451361</v>
      </c>
      <c r="AT712" s="469">
        <v>11.02640849775289</v>
      </c>
      <c r="AU712" s="469">
        <v>7.0136346326260179</v>
      </c>
      <c r="AV712" s="469">
        <v>11.02640849775289</v>
      </c>
      <c r="AW712" s="469">
        <v>27.089134400918912</v>
      </c>
      <c r="AX712" s="469">
        <v>15.040675804218308</v>
      </c>
      <c r="AY712" s="469">
        <v>4.0055490228453374</v>
      </c>
      <c r="AZ712" s="469">
        <v>17.048232921663399</v>
      </c>
      <c r="BA712" s="469">
        <v>3.0032976479526123</v>
      </c>
      <c r="BB712" s="469">
        <v>7.0136346326260179</v>
      </c>
      <c r="BC712" s="469">
        <v>3.0032976479526123</v>
      </c>
      <c r="BD712" s="469">
        <v>15.040675804218308</v>
      </c>
      <c r="BE712" s="469">
        <v>0</v>
      </c>
      <c r="BF712" s="469">
        <v>3.0032976479526123</v>
      </c>
      <c r="BG712" s="469">
        <v>1</v>
      </c>
      <c r="BH712" s="469">
        <v>2.001386774925161</v>
      </c>
      <c r="BI712" s="469">
        <v>2.001386774925161</v>
      </c>
      <c r="BJ712" s="469">
        <v>0</v>
      </c>
      <c r="BK712" s="469">
        <v>0</v>
      </c>
      <c r="BL712" s="469">
        <v>0</v>
      </c>
      <c r="BM712" s="469">
        <v>4.0055490228453374</v>
      </c>
      <c r="BN712" s="469">
        <v>20.060004479273225</v>
      </c>
      <c r="BO712" s="469">
        <v>9.0197967621976929</v>
      </c>
      <c r="BP712" s="469">
        <v>0</v>
      </c>
      <c r="BQ712" s="469">
        <v>2.001386774925161</v>
      </c>
      <c r="BR712" s="469">
        <v>0</v>
      </c>
      <c r="BS712" s="469">
        <v>0</v>
      </c>
      <c r="BT712" s="469">
        <v>14.036995597894803</v>
      </c>
      <c r="BU712" s="469">
        <v>0</v>
      </c>
      <c r="BV712" s="469">
        <v>4.0055490228453374</v>
      </c>
    </row>
    <row r="713" spans="1:74">
      <c r="A713" s="256">
        <v>97.5</v>
      </c>
      <c r="B713" s="469">
        <v>8358.0670154732416</v>
      </c>
      <c r="C713" s="469">
        <v>8567.1544782868914</v>
      </c>
      <c r="D713" s="469">
        <v>8488.3672927512689</v>
      </c>
      <c r="E713" s="469">
        <v>8457.0546394562607</v>
      </c>
      <c r="F713" s="469">
        <v>8396.4498334492109</v>
      </c>
      <c r="G713" s="469">
        <v>8252.0101469490546</v>
      </c>
      <c r="H713" s="469">
        <v>8111.6131517839722</v>
      </c>
      <c r="I713" s="469">
        <v>8012.6296766087535</v>
      </c>
      <c r="J713" s="469">
        <v>7953.0381725476445</v>
      </c>
      <c r="K713" s="469">
        <v>7883.3469796850186</v>
      </c>
      <c r="L713" s="469">
        <v>7798.5063587598852</v>
      </c>
      <c r="M713" s="469">
        <v>7680.337032696053</v>
      </c>
      <c r="N713" s="469">
        <v>7558.1296405941102</v>
      </c>
      <c r="O713" s="469">
        <v>7455.1133711090597</v>
      </c>
      <c r="P713" s="469">
        <v>7418.7550262822797</v>
      </c>
      <c r="Q713" s="469">
        <v>7426.8346431131331</v>
      </c>
      <c r="R713" s="469">
        <v>7449.0536346463705</v>
      </c>
      <c r="S713" s="469">
        <v>7523.7907272927041</v>
      </c>
      <c r="T713" s="469">
        <v>7556.1097001962607</v>
      </c>
      <c r="U713" s="469">
        <v>7657.1073779281742</v>
      </c>
      <c r="V713" s="469">
        <v>7695.4868453727404</v>
      </c>
      <c r="W713" s="469">
        <v>7824.7664528848436</v>
      </c>
      <c r="X713" s="469">
        <v>8022.7299755060112</v>
      </c>
      <c r="Y713" s="469">
        <v>8308.5736418097331</v>
      </c>
      <c r="Z713" s="469">
        <v>8544.9323780199538</v>
      </c>
      <c r="AA713" s="469">
        <v>7446.0237682615125</v>
      </c>
      <c r="AB713" s="469">
        <v>5075.0739294269679</v>
      </c>
      <c r="AC713" s="469">
        <v>3391.4298873220487</v>
      </c>
      <c r="AD713" s="469">
        <v>2647.765584044253</v>
      </c>
      <c r="AE713" s="469">
        <v>2006.1820083163216</v>
      </c>
      <c r="AF713" s="469">
        <v>1422.2781278895166</v>
      </c>
      <c r="AG713" s="469">
        <v>948.4729591018255</v>
      </c>
      <c r="AH713" s="469">
        <v>680.41932948416354</v>
      </c>
      <c r="AI713" s="469">
        <v>494.05189976489993</v>
      </c>
      <c r="AJ713" s="469">
        <v>387.29883465531185</v>
      </c>
      <c r="AK713" s="469">
        <v>250.37764281601082</v>
      </c>
      <c r="AL713" s="469">
        <v>181.94337791178063</v>
      </c>
      <c r="AM713" s="469">
        <v>124.59915780868042</v>
      </c>
      <c r="AN713" s="469">
        <v>87.389402877861457</v>
      </c>
      <c r="AO713" s="469">
        <v>84.37301438003783</v>
      </c>
      <c r="AP713" s="469">
        <v>57.230920419256371</v>
      </c>
      <c r="AQ713" s="469">
        <v>34.120107905260866</v>
      </c>
      <c r="AR713" s="469">
        <v>23.072229545451361</v>
      </c>
      <c r="AS713" s="469">
        <v>12.029855959070284</v>
      </c>
      <c r="AT713" s="469">
        <v>14.036995597894803</v>
      </c>
      <c r="AU713" s="469">
        <v>24.076394620737908</v>
      </c>
      <c r="AV713" s="469">
        <v>7.0136346326260179</v>
      </c>
      <c r="AW713" s="469">
        <v>7.0136346326260179</v>
      </c>
      <c r="AX713" s="469">
        <v>18.052101952375242</v>
      </c>
      <c r="AY713" s="469">
        <v>3.0032976479526123</v>
      </c>
      <c r="AZ713" s="469">
        <v>11.02640849775289</v>
      </c>
      <c r="BA713" s="469">
        <v>9.0197967621976929</v>
      </c>
      <c r="BB713" s="469">
        <v>14.036995597894803</v>
      </c>
      <c r="BC713" s="469">
        <v>0</v>
      </c>
      <c r="BD713" s="469">
        <v>9.0197967621976929</v>
      </c>
      <c r="BE713" s="469">
        <v>0</v>
      </c>
      <c r="BF713" s="469">
        <v>9.0197967621976929</v>
      </c>
      <c r="BG713" s="469">
        <v>1</v>
      </c>
      <c r="BH713" s="469">
        <v>6.010760193776199</v>
      </c>
      <c r="BI713" s="469">
        <v>0</v>
      </c>
      <c r="BJ713" s="469">
        <v>0</v>
      </c>
      <c r="BK713" s="469">
        <v>7.0136346326260179</v>
      </c>
      <c r="BL713" s="469">
        <v>3.0032976479526123</v>
      </c>
      <c r="BM713" s="469">
        <v>5.0080536687636448</v>
      </c>
      <c r="BN713" s="469">
        <v>0</v>
      </c>
      <c r="BO713" s="469">
        <v>0</v>
      </c>
      <c r="BP713" s="469">
        <v>9.0197967621976929</v>
      </c>
      <c r="BQ713" s="469">
        <v>1</v>
      </c>
      <c r="BR713" s="469">
        <v>0</v>
      </c>
      <c r="BS713" s="469">
        <v>0</v>
      </c>
      <c r="BT713" s="469">
        <v>17.048232921663399</v>
      </c>
      <c r="BU713" s="469">
        <v>0</v>
      </c>
      <c r="BV713" s="469">
        <v>4.0055490228453374</v>
      </c>
    </row>
    <row r="714" spans="1:74">
      <c r="A714" s="256">
        <v>100</v>
      </c>
      <c r="B714" s="469">
        <v>8358.0670154732416</v>
      </c>
      <c r="C714" s="469">
        <v>8326.7548469821722</v>
      </c>
      <c r="D714" s="469">
        <v>8252.0101469490546</v>
      </c>
      <c r="E714" s="469">
        <v>8217.6682138704</v>
      </c>
      <c r="F714" s="469">
        <v>8179.2862230644087</v>
      </c>
      <c r="G714" s="469">
        <v>8029.8001922934436</v>
      </c>
      <c r="H714" s="469">
        <v>7888.3970455055478</v>
      </c>
      <c r="I714" s="469">
        <v>7783.3563446211747</v>
      </c>
      <c r="J714" s="469">
        <v>7695.4868453727404</v>
      </c>
      <c r="K714" s="469">
        <v>7628.8278932545991</v>
      </c>
      <c r="L714" s="469">
        <v>7507.6312928123216</v>
      </c>
      <c r="M714" s="469">
        <v>7410.67541824198</v>
      </c>
      <c r="N714" s="469">
        <v>7305.6413180388317</v>
      </c>
      <c r="O714" s="469">
        <v>7219.7972593721333</v>
      </c>
      <c r="P714" s="469">
        <v>7187.479759657308</v>
      </c>
      <c r="Q714" s="469">
        <v>7181.4202446021509</v>
      </c>
      <c r="R714" s="469">
        <v>7179.4004073852911</v>
      </c>
      <c r="S714" s="469">
        <v>7236.9659899173466</v>
      </c>
      <c r="T714" s="469">
        <v>7254.1347611524943</v>
      </c>
      <c r="U714" s="469">
        <v>7294.5320298989564</v>
      </c>
      <c r="V714" s="469">
        <v>7314.7307481616972</v>
      </c>
      <c r="W714" s="469">
        <v>7425.8246905288588</v>
      </c>
      <c r="X714" s="469">
        <v>7597.5185859676876</v>
      </c>
      <c r="Y714" s="469">
        <v>7827.7964694164357</v>
      </c>
      <c r="Z714" s="469">
        <v>7935.867821808095</v>
      </c>
      <c r="AA714" s="469">
        <v>6692.6365774629667</v>
      </c>
      <c r="AB714" s="469">
        <v>4398.7101654194566</v>
      </c>
      <c r="AC714" s="469">
        <v>2806.1695010255689</v>
      </c>
      <c r="AD714" s="469">
        <v>2093.9349643022947</v>
      </c>
      <c r="AE714" s="469">
        <v>1581.5959786041019</v>
      </c>
      <c r="AF714" s="469">
        <v>1147.0444497278606</v>
      </c>
      <c r="AG714" s="469">
        <v>802.34246743205267</v>
      </c>
      <c r="AH714" s="469">
        <v>583.70232280039875</v>
      </c>
      <c r="AI714" s="469">
        <v>441.67923788731963</v>
      </c>
      <c r="AJ714" s="469">
        <v>352.05629353891283</v>
      </c>
      <c r="AK714" s="469">
        <v>212.13226923574965</v>
      </c>
      <c r="AL714" s="469">
        <v>158.80191819600202</v>
      </c>
      <c r="AM714" s="469">
        <v>119.57007684445347</v>
      </c>
      <c r="AN714" s="469">
        <v>90.405895411488231</v>
      </c>
      <c r="AO714" s="469">
        <v>73.313876394686872</v>
      </c>
      <c r="AP714" s="469">
        <v>57.230920419256371</v>
      </c>
      <c r="AQ714" s="469">
        <v>43.162036139125405</v>
      </c>
      <c r="AR714" s="469">
        <v>20.060004479273225</v>
      </c>
      <c r="AS714" s="469">
        <v>15.040675804218308</v>
      </c>
      <c r="AT714" s="469">
        <v>17.048232921663399</v>
      </c>
      <c r="AU714" s="469">
        <v>8.016652840637061</v>
      </c>
      <c r="AV714" s="469">
        <v>8.016652840637061</v>
      </c>
      <c r="AW714" s="469">
        <v>13.03338714150617</v>
      </c>
      <c r="AX714" s="469">
        <v>5.0080536687636448</v>
      </c>
      <c r="AY714" s="469">
        <v>7.0136346326260179</v>
      </c>
      <c r="AZ714" s="469">
        <v>17.048232921663399</v>
      </c>
      <c r="BA714" s="469">
        <v>18.052101952375242</v>
      </c>
      <c r="BB714" s="469">
        <v>11.02640849775289</v>
      </c>
      <c r="BC714" s="469">
        <v>10.023052380778998</v>
      </c>
      <c r="BD714" s="469">
        <v>9.0197967621976929</v>
      </c>
      <c r="BE714" s="469">
        <v>3.0032976479526123</v>
      </c>
      <c r="BF714" s="469">
        <v>2.001386774925161</v>
      </c>
      <c r="BG714" s="469">
        <v>2.001386774925161</v>
      </c>
      <c r="BH714" s="469">
        <v>5.0080536687636448</v>
      </c>
      <c r="BI714" s="469">
        <v>0</v>
      </c>
      <c r="BJ714" s="469">
        <v>0</v>
      </c>
      <c r="BK714" s="469">
        <v>9.0197967621976929</v>
      </c>
      <c r="BL714" s="469">
        <v>10.023052380778998</v>
      </c>
      <c r="BM714" s="469">
        <v>5.0080536687636448</v>
      </c>
      <c r="BN714" s="469">
        <v>6.010760193776199</v>
      </c>
      <c r="BO714" s="469">
        <v>6.010760193776199</v>
      </c>
      <c r="BP714" s="469">
        <v>6.010760193776199</v>
      </c>
      <c r="BQ714" s="469">
        <v>1</v>
      </c>
      <c r="BR714" s="469">
        <v>0</v>
      </c>
      <c r="BS714" s="469">
        <v>0</v>
      </c>
      <c r="BT714" s="469">
        <v>15.040675804218308</v>
      </c>
      <c r="BU714" s="469">
        <v>8.016652840637061</v>
      </c>
      <c r="BV714" s="469">
        <v>4.0055490228453374</v>
      </c>
    </row>
    <row r="715" spans="1:74">
      <c r="A715" s="256">
        <v>102.5</v>
      </c>
      <c r="B715" s="469">
        <v>8358.0670154732416</v>
      </c>
      <c r="C715" s="469">
        <v>8304.5333793880764</v>
      </c>
      <c r="D715" s="469">
        <v>8217.6682138704</v>
      </c>
      <c r="E715" s="469">
        <v>8179.2862230644087</v>
      </c>
      <c r="F715" s="469">
        <v>8126.7637905491492</v>
      </c>
      <c r="G715" s="469">
        <v>7980.3088056893621</v>
      </c>
      <c r="H715" s="469">
        <v>7850.0166264208747</v>
      </c>
      <c r="I715" s="469">
        <v>7730.8365240540679</v>
      </c>
      <c r="J715" s="469">
        <v>7651.0474795585133</v>
      </c>
      <c r="K715" s="469">
        <v>7537.9302609077231</v>
      </c>
      <c r="L715" s="469">
        <v>7449.0536346463705</v>
      </c>
      <c r="M715" s="469">
        <v>7339.9792243294705</v>
      </c>
      <c r="N715" s="469">
        <v>7250.0950466180375</v>
      </c>
      <c r="O715" s="469">
        <v>7164.251646364879</v>
      </c>
      <c r="P715" s="469">
        <v>7124.8650176404044</v>
      </c>
      <c r="Q715" s="469">
        <v>7136.983957213376</v>
      </c>
      <c r="R715" s="469">
        <v>7119.8154655607641</v>
      </c>
      <c r="S715" s="469">
        <v>7143.0434347113023</v>
      </c>
      <c r="T715" s="469">
        <v>7136.983957213376</v>
      </c>
      <c r="U715" s="469">
        <v>7174.3508168271082</v>
      </c>
      <c r="V715" s="469">
        <v>7162.2318139784575</v>
      </c>
      <c r="W715" s="469">
        <v>7238.9858432466945</v>
      </c>
      <c r="X715" s="469">
        <v>7421.7848815642155</v>
      </c>
      <c r="Y715" s="469">
        <v>7579.3390473042664</v>
      </c>
      <c r="Z715" s="469">
        <v>7581.3589938953828</v>
      </c>
      <c r="AA715" s="469">
        <v>6287.7001685005162</v>
      </c>
      <c r="AB715" s="469">
        <v>3959.6332472652089</v>
      </c>
      <c r="AC715" s="469">
        <v>2433.8849891715854</v>
      </c>
      <c r="AD715" s="469">
        <v>1772.1933611192419</v>
      </c>
      <c r="AE715" s="469">
        <v>1332.5435271419701</v>
      </c>
      <c r="AF715" s="469">
        <v>997.86026239152636</v>
      </c>
      <c r="AG715" s="469">
        <v>702.58565448312538</v>
      </c>
      <c r="AH715" s="469">
        <v>539.37890152609612</v>
      </c>
      <c r="AI715" s="469">
        <v>412.47405913757262</v>
      </c>
      <c r="AJ715" s="469">
        <v>313.79697206375391</v>
      </c>
      <c r="AK715" s="469">
        <v>212.13226923574965</v>
      </c>
      <c r="AL715" s="469">
        <v>150.7534814279953</v>
      </c>
      <c r="AM715" s="469">
        <v>110.51826994484387</v>
      </c>
      <c r="AN715" s="469">
        <v>84.37301438003783</v>
      </c>
      <c r="AO715" s="469">
        <v>67.282307497705418</v>
      </c>
      <c r="AP715" s="469">
        <v>60.246164270520133</v>
      </c>
      <c r="AQ715" s="469">
        <v>28.093457349309364</v>
      </c>
      <c r="AR715" s="469">
        <v>5.0080536687636448</v>
      </c>
      <c r="AS715" s="469">
        <v>23.072229545451361</v>
      </c>
      <c r="AT715" s="469">
        <v>31.106636592896205</v>
      </c>
      <c r="AU715" s="469">
        <v>27.089134400918912</v>
      </c>
      <c r="AV715" s="469">
        <v>5.0080536687636448</v>
      </c>
      <c r="AW715" s="469">
        <v>16.044422974417238</v>
      </c>
      <c r="AX715" s="469">
        <v>7.0136346326260179</v>
      </c>
      <c r="AY715" s="469">
        <v>1</v>
      </c>
      <c r="AZ715" s="469">
        <v>17.048232921663399</v>
      </c>
      <c r="BA715" s="469">
        <v>12.029855959070284</v>
      </c>
      <c r="BB715" s="469">
        <v>14.036995597894803</v>
      </c>
      <c r="BC715" s="469">
        <v>7.0136346326260179</v>
      </c>
      <c r="BD715" s="469">
        <v>9.0197967621976929</v>
      </c>
      <c r="BE715" s="469">
        <v>7.0136346326260179</v>
      </c>
      <c r="BF715" s="469">
        <v>4.0055490228453374</v>
      </c>
      <c r="BG715" s="469">
        <v>0</v>
      </c>
      <c r="BH715" s="469">
        <v>2.001386774925161</v>
      </c>
      <c r="BI715" s="469">
        <v>0</v>
      </c>
      <c r="BJ715" s="469">
        <v>0</v>
      </c>
      <c r="BK715" s="469">
        <v>6.010760193776199</v>
      </c>
      <c r="BL715" s="469">
        <v>1</v>
      </c>
      <c r="BM715" s="469">
        <v>1</v>
      </c>
      <c r="BN715" s="469">
        <v>3.0032976479526123</v>
      </c>
      <c r="BO715" s="469">
        <v>6.010760193776199</v>
      </c>
      <c r="BP715" s="469">
        <v>6.010760193776199</v>
      </c>
      <c r="BQ715" s="469">
        <v>0</v>
      </c>
      <c r="BR715" s="469">
        <v>2.001386774925161</v>
      </c>
      <c r="BS715" s="469">
        <v>0</v>
      </c>
      <c r="BT715" s="469">
        <v>7.0136346326260179</v>
      </c>
      <c r="BU715" s="469">
        <v>5.0080536687636448</v>
      </c>
      <c r="BV715" s="469">
        <v>4.0055490228453374</v>
      </c>
    </row>
    <row r="716" spans="1:74">
      <c r="A716" s="256">
        <v>105</v>
      </c>
      <c r="B716" s="469">
        <v>8358.0670154732416</v>
      </c>
      <c r="C716" s="469">
        <v>8301.5031838604336</v>
      </c>
      <c r="D716" s="469">
        <v>8235.8492194433384</v>
      </c>
      <c r="E716" s="469">
        <v>8202.5174065852298</v>
      </c>
      <c r="F716" s="469">
        <v>8126.7637905491492</v>
      </c>
      <c r="G716" s="469">
        <v>7985.3589331637841</v>
      </c>
      <c r="H716" s="469">
        <v>7837.8965329814755</v>
      </c>
      <c r="I716" s="469">
        <v>7718.7166159922681</v>
      </c>
      <c r="J716" s="469">
        <v>7615.6981680882545</v>
      </c>
      <c r="K716" s="469">
        <v>7532.880424429547</v>
      </c>
      <c r="L716" s="469">
        <v>7425.8246905288588</v>
      </c>
      <c r="M716" s="469">
        <v>7343.0090473060773</v>
      </c>
      <c r="N716" s="469">
        <v>7256.1546192625674</v>
      </c>
      <c r="O716" s="469">
        <v>7181.4202446021509</v>
      </c>
      <c r="P716" s="469">
        <v>7142.0335214382631</v>
      </c>
      <c r="Q716" s="469">
        <v>7141.0236083078753</v>
      </c>
      <c r="R716" s="469">
        <v>7096.5875721142438</v>
      </c>
      <c r="S716" s="469">
        <v>7096.5875721142438</v>
      </c>
      <c r="T716" s="469">
        <v>7067.3003364900133</v>
      </c>
      <c r="U716" s="469">
        <v>7068.3102391512202</v>
      </c>
      <c r="V716" s="469">
        <v>7059.2211203921697</v>
      </c>
      <c r="W716" s="469">
        <v>7145.0632616852981</v>
      </c>
      <c r="X716" s="469">
        <v>7263.2241270702061</v>
      </c>
      <c r="Y716" s="469">
        <v>7383.4068061316493</v>
      </c>
      <c r="Z716" s="469">
        <v>7271.303572981491</v>
      </c>
      <c r="AA716" s="469">
        <v>5882.7898282712295</v>
      </c>
      <c r="AB716" s="469">
        <v>3596.2958549198647</v>
      </c>
      <c r="AC716" s="469">
        <v>2159.4999245649819</v>
      </c>
      <c r="AD716" s="469">
        <v>1558.4031020534044</v>
      </c>
      <c r="AE716" s="469">
        <v>1180.3112302208708</v>
      </c>
      <c r="AF716" s="469">
        <v>871.87737888041204</v>
      </c>
      <c r="AG716" s="469">
        <v>647.1712023231205</v>
      </c>
      <c r="AH716" s="469">
        <v>504.12422061952947</v>
      </c>
      <c r="AI716" s="469">
        <v>383.27094777186403</v>
      </c>
      <c r="AJ716" s="469">
        <v>315.81050907438771</v>
      </c>
      <c r="AK716" s="469">
        <v>206.09412648536997</v>
      </c>
      <c r="AL716" s="469">
        <v>138.68163893346625</v>
      </c>
      <c r="AM716" s="469">
        <v>101.46720444534975</v>
      </c>
      <c r="AN716" s="469">
        <v>84.37301438003783</v>
      </c>
      <c r="AO716" s="469">
        <v>64.266722767294254</v>
      </c>
      <c r="AP716" s="469">
        <v>68.287532720608553</v>
      </c>
      <c r="AQ716" s="469">
        <v>43.162036139125405</v>
      </c>
      <c r="AR716" s="469">
        <v>22.068108142325048</v>
      </c>
      <c r="AS716" s="469">
        <v>12.029855959070284</v>
      </c>
      <c r="AT716" s="469">
        <v>25.080601549217004</v>
      </c>
      <c r="AU716" s="469">
        <v>25.080601549217004</v>
      </c>
      <c r="AV716" s="469">
        <v>7.0136346326260179</v>
      </c>
      <c r="AW716" s="469">
        <v>7.0136346326260179</v>
      </c>
      <c r="AX716" s="469">
        <v>9.0197967621976929</v>
      </c>
      <c r="AY716" s="469">
        <v>0</v>
      </c>
      <c r="AZ716" s="469">
        <v>14.036995597894803</v>
      </c>
      <c r="BA716" s="469">
        <v>13.03338714150617</v>
      </c>
      <c r="BB716" s="469">
        <v>10.023052380778998</v>
      </c>
      <c r="BC716" s="469">
        <v>0</v>
      </c>
      <c r="BD716" s="469">
        <v>0</v>
      </c>
      <c r="BE716" s="469">
        <v>3.0032976479526123</v>
      </c>
      <c r="BF716" s="469">
        <v>10.023052380778998</v>
      </c>
      <c r="BG716" s="469">
        <v>1</v>
      </c>
      <c r="BH716" s="469">
        <v>2.001386774925161</v>
      </c>
      <c r="BI716" s="469">
        <v>2.001386774925161</v>
      </c>
      <c r="BJ716" s="469">
        <v>2.001386774925161</v>
      </c>
      <c r="BK716" s="469">
        <v>18.052101952375242</v>
      </c>
      <c r="BL716" s="469">
        <v>8.016652840637061</v>
      </c>
      <c r="BM716" s="469">
        <v>1</v>
      </c>
      <c r="BN716" s="469">
        <v>0</v>
      </c>
      <c r="BO716" s="469">
        <v>0</v>
      </c>
      <c r="BP716" s="469">
        <v>15.040675804218308</v>
      </c>
      <c r="BQ716" s="469">
        <v>3.0032976479526123</v>
      </c>
      <c r="BR716" s="469">
        <v>10.023052380778998</v>
      </c>
      <c r="BS716" s="469">
        <v>0</v>
      </c>
      <c r="BT716" s="469">
        <v>7.0136346326260179</v>
      </c>
      <c r="BU716" s="469">
        <v>0</v>
      </c>
      <c r="BV716" s="469">
        <v>4.0055490228453374</v>
      </c>
    </row>
    <row r="717" spans="1:74">
      <c r="A717" s="256">
        <v>107.5</v>
      </c>
      <c r="B717" s="469">
        <v>8358.0670154732416</v>
      </c>
      <c r="C717" s="469">
        <v>8290.3924763824707</v>
      </c>
      <c r="D717" s="469">
        <v>8221.7084338614823</v>
      </c>
      <c r="E717" s="469">
        <v>8184.3364747507494</v>
      </c>
      <c r="F717" s="469">
        <v>8117.6734039006287</v>
      </c>
      <c r="G717" s="469">
        <v>7962.1283732310831</v>
      </c>
      <c r="H717" s="469">
        <v>7817.6964188703159</v>
      </c>
      <c r="I717" s="469">
        <v>7695.4868453727404</v>
      </c>
      <c r="J717" s="469">
        <v>7577.3191012509369</v>
      </c>
      <c r="K717" s="469">
        <v>7485.4121271520416</v>
      </c>
      <c r="L717" s="469">
        <v>7404.6157179863039</v>
      </c>
      <c r="M717" s="469">
        <v>7321.8003127255379</v>
      </c>
      <c r="N717" s="469">
        <v>7244.0354790329729</v>
      </c>
      <c r="O717" s="469">
        <v>7166.2714793201894</v>
      </c>
      <c r="P717" s="469">
        <v>7114.7659170588122</v>
      </c>
      <c r="Q717" s="469">
        <v>7105.6767387791588</v>
      </c>
      <c r="R717" s="469">
        <v>7040.0330192007277</v>
      </c>
      <c r="S717" s="469">
        <v>7031.9538343212953</v>
      </c>
      <c r="T717" s="469">
        <v>6976.4096898666467</v>
      </c>
      <c r="U717" s="469">
        <v>6960.2514760955237</v>
      </c>
      <c r="V717" s="469">
        <v>6939.0438774039894</v>
      </c>
      <c r="W717" s="469">
        <v>7009.7361237492969</v>
      </c>
      <c r="X717" s="469">
        <v>7104.6668307981026</v>
      </c>
      <c r="Y717" s="469">
        <v>7178.3904889897294</v>
      </c>
      <c r="Z717" s="469">
        <v>6969.3404667363175</v>
      </c>
      <c r="AA717" s="469">
        <v>5583.9211564455045</v>
      </c>
      <c r="AB717" s="469">
        <v>3345.0087493901683</v>
      </c>
      <c r="AC717" s="469">
        <v>1948.6907614674124</v>
      </c>
      <c r="AD717" s="469">
        <v>1376.9059704032798</v>
      </c>
      <c r="AE717" s="469">
        <v>1051.2819289698355</v>
      </c>
      <c r="AF717" s="469">
        <v>804.357889807883</v>
      </c>
      <c r="AG717" s="469">
        <v>596.79853456367937</v>
      </c>
      <c r="AH717" s="469">
        <v>471.89352202889989</v>
      </c>
      <c r="AI717" s="469">
        <v>374.20835758368617</v>
      </c>
      <c r="AJ717" s="469">
        <v>295.67573001326275</v>
      </c>
      <c r="AK717" s="469">
        <v>188.98703310439885</v>
      </c>
      <c r="AL717" s="469">
        <v>136.66976487929523</v>
      </c>
      <c r="AM717" s="469">
        <v>92.416946510646028</v>
      </c>
      <c r="AN717" s="469">
        <v>63.261558950597731</v>
      </c>
      <c r="AO717" s="469">
        <v>59.241065852707941</v>
      </c>
      <c r="AP717" s="469">
        <v>62.256411089425562</v>
      </c>
      <c r="AQ717" s="469">
        <v>39.143140946941287</v>
      </c>
      <c r="AR717" s="469">
        <v>13.03338714150617</v>
      </c>
      <c r="AS717" s="469">
        <v>6.010760193776199</v>
      </c>
      <c r="AT717" s="469">
        <v>16.044422974417238</v>
      </c>
      <c r="AU717" s="469">
        <v>13.03338714150617</v>
      </c>
      <c r="AV717" s="469">
        <v>11.02640849775289</v>
      </c>
      <c r="AW717" s="469">
        <v>16.044422974417238</v>
      </c>
      <c r="AX717" s="469">
        <v>9.0197967621976929</v>
      </c>
      <c r="AY717" s="469">
        <v>1</v>
      </c>
      <c r="AZ717" s="469">
        <v>13.03338714150617</v>
      </c>
      <c r="BA717" s="469">
        <v>16.044422974417238</v>
      </c>
      <c r="BB717" s="469">
        <v>20.060004479273225</v>
      </c>
      <c r="BC717" s="469">
        <v>5.0080536687636448</v>
      </c>
      <c r="BD717" s="469">
        <v>6.010760193776199</v>
      </c>
      <c r="BE717" s="469">
        <v>0</v>
      </c>
      <c r="BF717" s="469">
        <v>0</v>
      </c>
      <c r="BG717" s="469">
        <v>0</v>
      </c>
      <c r="BH717" s="469">
        <v>0</v>
      </c>
      <c r="BI717" s="469">
        <v>9.0197967621976929</v>
      </c>
      <c r="BJ717" s="469">
        <v>0</v>
      </c>
      <c r="BK717" s="469">
        <v>9.0197967621976929</v>
      </c>
      <c r="BL717" s="469">
        <v>11.02640849775289</v>
      </c>
      <c r="BM717" s="469">
        <v>4.0055490228453374</v>
      </c>
      <c r="BN717" s="469">
        <v>3.0032976479526123</v>
      </c>
      <c r="BO717" s="469">
        <v>3.0032976479526123</v>
      </c>
      <c r="BP717" s="469">
        <v>1</v>
      </c>
      <c r="BQ717" s="469">
        <v>6.010760193776199</v>
      </c>
      <c r="BR717" s="469">
        <v>0</v>
      </c>
      <c r="BS717" s="469">
        <v>7.0136346326260179</v>
      </c>
      <c r="BT717" s="469">
        <v>13.03338714150617</v>
      </c>
      <c r="BU717" s="469">
        <v>0</v>
      </c>
      <c r="BV717" s="469">
        <v>4.0055490228453374</v>
      </c>
    </row>
    <row r="718" spans="1:74">
      <c r="A718" s="256">
        <v>110</v>
      </c>
      <c r="B718" s="469">
        <v>8358.0670154732416</v>
      </c>
      <c r="C718" s="469">
        <v>8328.7749833398575</v>
      </c>
      <c r="D718" s="469">
        <v>8275.2415356166894</v>
      </c>
      <c r="E718" s="469">
        <v>8199.4872484813804</v>
      </c>
      <c r="F718" s="469">
        <v>8143.9345485914228</v>
      </c>
      <c r="G718" s="469">
        <v>7994.4491706567624</v>
      </c>
      <c r="H718" s="469">
        <v>7852.0366438123792</v>
      </c>
      <c r="I718" s="469">
        <v>7712.6566690888512</v>
      </c>
      <c r="J718" s="469">
        <v>7612.6682347213637</v>
      </c>
      <c r="K718" s="469">
        <v>7520.7608306843331</v>
      </c>
      <c r="L718" s="469">
        <v>7425.8246905288588</v>
      </c>
      <c r="M718" s="469">
        <v>7368.2576206304957</v>
      </c>
      <c r="N718" s="469">
        <v>7273.3234358610207</v>
      </c>
      <c r="O718" s="469">
        <v>7183.4400823865499</v>
      </c>
      <c r="P718" s="469">
        <v>7134.9641325226239</v>
      </c>
      <c r="Q718" s="469">
        <v>7105.6767387791588</v>
      </c>
      <c r="R718" s="469">
        <v>7010.7460181598781</v>
      </c>
      <c r="S718" s="469">
        <v>6988.5283747350104</v>
      </c>
      <c r="T718" s="469">
        <v>6928.9450436305042</v>
      </c>
      <c r="U718" s="469">
        <v>6895.6189966207176</v>
      </c>
      <c r="V718" s="469">
        <v>6886.530102601313</v>
      </c>
      <c r="W718" s="469">
        <v>6946.1130697829949</v>
      </c>
      <c r="X718" s="469">
        <v>7015.7954923923598</v>
      </c>
      <c r="Y718" s="469">
        <v>6984.4888107777733</v>
      </c>
      <c r="Z718" s="469">
        <v>6728.9911908044578</v>
      </c>
      <c r="AA718" s="469">
        <v>5390.0688901846916</v>
      </c>
      <c r="AB718" s="469">
        <v>3163.3670903621028</v>
      </c>
      <c r="AC718" s="469">
        <v>1802.448857371257</v>
      </c>
      <c r="AD718" s="469">
        <v>1262.9781408969488</v>
      </c>
      <c r="AE718" s="469">
        <v>968.63073915137215</v>
      </c>
      <c r="AF718" s="469">
        <v>739.86694776308775</v>
      </c>
      <c r="AG718" s="469">
        <v>553.48142726268577</v>
      </c>
      <c r="AH718" s="469">
        <v>462.82902802857438</v>
      </c>
      <c r="AI718" s="469">
        <v>357.09073432669908</v>
      </c>
      <c r="AJ718" s="469">
        <v>271.5158130503724</v>
      </c>
      <c r="AK718" s="469">
        <v>200.05616048375992</v>
      </c>
      <c r="AL718" s="469">
        <v>136.66976487929523</v>
      </c>
      <c r="AM718" s="469">
        <v>92.416946510646028</v>
      </c>
      <c r="AN718" s="469">
        <v>69.292772726876819</v>
      </c>
      <c r="AO718" s="469">
        <v>76.329849463361882</v>
      </c>
      <c r="AP718" s="469">
        <v>56.225874000831865</v>
      </c>
      <c r="AQ718" s="469">
        <v>28.093457349309364</v>
      </c>
      <c r="AR718" s="469">
        <v>13.03338714150617</v>
      </c>
      <c r="AS718" s="469">
        <v>20.060004479273225</v>
      </c>
      <c r="AT718" s="469">
        <v>22.068108142325048</v>
      </c>
      <c r="AU718" s="469">
        <v>22.068108142325048</v>
      </c>
      <c r="AV718" s="469">
        <v>14.036995597894803</v>
      </c>
      <c r="AW718" s="469">
        <v>11.02640849775289</v>
      </c>
      <c r="AX718" s="469">
        <v>6.010760193776199</v>
      </c>
      <c r="AY718" s="469">
        <v>0</v>
      </c>
      <c r="AZ718" s="469">
        <v>16.044422974417238</v>
      </c>
      <c r="BA718" s="469">
        <v>7.0136346326260179</v>
      </c>
      <c r="BB718" s="469">
        <v>28.093457349309364</v>
      </c>
      <c r="BC718" s="469">
        <v>1</v>
      </c>
      <c r="BD718" s="469">
        <v>15.040675804218308</v>
      </c>
      <c r="BE718" s="469">
        <v>6.010760193776199</v>
      </c>
      <c r="BF718" s="469">
        <v>11.02640849775289</v>
      </c>
      <c r="BG718" s="469">
        <v>0</v>
      </c>
      <c r="BH718" s="469">
        <v>5.0080536687636448</v>
      </c>
      <c r="BI718" s="469">
        <v>2.001386774925161</v>
      </c>
      <c r="BJ718" s="469">
        <v>0</v>
      </c>
      <c r="BK718" s="469">
        <v>6.010760193776199</v>
      </c>
      <c r="BL718" s="469">
        <v>1</v>
      </c>
      <c r="BM718" s="469">
        <v>3.0032976479526123</v>
      </c>
      <c r="BN718" s="469">
        <v>3.0032976479526123</v>
      </c>
      <c r="BO718" s="469">
        <v>0</v>
      </c>
      <c r="BP718" s="469">
        <v>13.03338714150617</v>
      </c>
      <c r="BQ718" s="469">
        <v>8.016652840637061</v>
      </c>
      <c r="BR718" s="469">
        <v>14.036995597894803</v>
      </c>
      <c r="BS718" s="469">
        <v>0</v>
      </c>
      <c r="BT718" s="469">
        <v>10.023052380778998</v>
      </c>
      <c r="BU718" s="469">
        <v>2.001386774925161</v>
      </c>
      <c r="BV718" s="469">
        <v>4.0055490228453374</v>
      </c>
    </row>
    <row r="719" spans="1:74">
      <c r="A719" s="256">
        <v>112.5</v>
      </c>
      <c r="B719" s="469">
        <v>8358.0670154732416</v>
      </c>
      <c r="C719" s="469">
        <v>8458.0647232409065</v>
      </c>
      <c r="D719" s="469">
        <v>8389.3793011539183</v>
      </c>
      <c r="E719" s="469">
        <v>8322.7145757357521</v>
      </c>
      <c r="F719" s="469">
        <v>8253.0202059686217</v>
      </c>
      <c r="G719" s="469">
        <v>8122.7236174506024</v>
      </c>
      <c r="H719" s="469">
        <v>7963.1383961694319</v>
      </c>
      <c r="I719" s="469">
        <v>7847.9966095486507</v>
      </c>
      <c r="J719" s="469">
        <v>7732.8565105772959</v>
      </c>
      <c r="K719" s="469">
        <v>7653.0674451491586</v>
      </c>
      <c r="L719" s="469">
        <v>7527.8305913332479</v>
      </c>
      <c r="M719" s="469">
        <v>7459.1531981514299</v>
      </c>
      <c r="N719" s="469">
        <v>7398.5560226847447</v>
      </c>
      <c r="O719" s="469">
        <v>7291.5022269749697</v>
      </c>
      <c r="P719" s="469">
        <v>7219.7972593721333</v>
      </c>
      <c r="Q719" s="469">
        <v>7187.479759657308</v>
      </c>
      <c r="R719" s="469">
        <v>7074.3696581448503</v>
      </c>
      <c r="S719" s="469">
        <v>7029.9340395499557</v>
      </c>
      <c r="T719" s="469">
        <v>6953.182269349265</v>
      </c>
      <c r="U719" s="469">
        <v>6932.9845753766031</v>
      </c>
      <c r="V719" s="469">
        <v>6932.9845753766031</v>
      </c>
      <c r="W719" s="469">
        <v>6930.9648092095467</v>
      </c>
      <c r="X719" s="469">
        <v>6940.0537615892554</v>
      </c>
      <c r="Y719" s="469">
        <v>6885.5202262274925</v>
      </c>
      <c r="Z719" s="469">
        <v>6582.5640944609086</v>
      </c>
      <c r="AA719" s="469">
        <v>5296.1741874287973</v>
      </c>
      <c r="AB719" s="469">
        <v>3107.8675237841871</v>
      </c>
      <c r="AC719" s="469">
        <v>1722.7771643791923</v>
      </c>
      <c r="AD719" s="469">
        <v>1180.3112302208708</v>
      </c>
      <c r="AE719" s="469">
        <v>885.98660269562492</v>
      </c>
      <c r="AF719" s="469">
        <v>698.55536095230354</v>
      </c>
      <c r="AG719" s="469">
        <v>535.34967569936532</v>
      </c>
      <c r="AH719" s="469">
        <v>439.66502418123878</v>
      </c>
      <c r="AI719" s="469">
        <v>351.04941397916343</v>
      </c>
      <c r="AJ719" s="469">
        <v>294.66902626557766</v>
      </c>
      <c r="AK719" s="469">
        <v>185.96829104052892</v>
      </c>
      <c r="AL719" s="469">
        <v>139.68758692140284</v>
      </c>
      <c r="AM719" s="469">
        <v>101.46720444534975</v>
      </c>
      <c r="AN719" s="469">
        <v>69.292772726876819</v>
      </c>
      <c r="AO719" s="469">
        <v>65.271902290436884</v>
      </c>
      <c r="AP719" s="469">
        <v>56.225874000831865</v>
      </c>
      <c r="AQ719" s="469">
        <v>25.080601549217004</v>
      </c>
      <c r="AR719" s="469">
        <v>14.036995597894803</v>
      </c>
      <c r="AS719" s="469">
        <v>15.040675804218308</v>
      </c>
      <c r="AT719" s="469">
        <v>16.044422974417238</v>
      </c>
      <c r="AU719" s="469">
        <v>11.02640849775289</v>
      </c>
      <c r="AV719" s="469">
        <v>7.0136346326260179</v>
      </c>
      <c r="AW719" s="469">
        <v>25.080601549217004</v>
      </c>
      <c r="AX719" s="469">
        <v>18.052101952375242</v>
      </c>
      <c r="AY719" s="469">
        <v>7.0136346326260179</v>
      </c>
      <c r="AZ719" s="469">
        <v>7.0136346326260179</v>
      </c>
      <c r="BA719" s="469">
        <v>42.157275863478645</v>
      </c>
      <c r="BB719" s="469">
        <v>22.068108142325048</v>
      </c>
      <c r="BC719" s="469">
        <v>8.016652840637061</v>
      </c>
      <c r="BD719" s="469">
        <v>17.048232921663399</v>
      </c>
      <c r="BE719" s="469">
        <v>10.023052380778998</v>
      </c>
      <c r="BF719" s="469">
        <v>8.016652840637061</v>
      </c>
      <c r="BG719" s="469">
        <v>6.010760193776199</v>
      </c>
      <c r="BH719" s="469">
        <v>4.0055490228453374</v>
      </c>
      <c r="BI719" s="469">
        <v>11.02640849775289</v>
      </c>
      <c r="BJ719" s="469">
        <v>0</v>
      </c>
      <c r="BK719" s="469">
        <v>12.029855959070284</v>
      </c>
      <c r="BL719" s="469">
        <v>26.08484865749011</v>
      </c>
      <c r="BM719" s="469">
        <v>0</v>
      </c>
      <c r="BN719" s="469">
        <v>9.0197967621976929</v>
      </c>
      <c r="BO719" s="469">
        <v>9.0197967621976929</v>
      </c>
      <c r="BP719" s="469">
        <v>13.03338714150617</v>
      </c>
      <c r="BQ719" s="469">
        <v>0</v>
      </c>
      <c r="BR719" s="469">
        <v>0</v>
      </c>
      <c r="BS719" s="469">
        <v>6.010760193776199</v>
      </c>
      <c r="BT719" s="469">
        <v>6.010760193776199</v>
      </c>
      <c r="BU719" s="469">
        <v>2.001386774925161</v>
      </c>
      <c r="BV719" s="469">
        <v>4.0055490228453374</v>
      </c>
    </row>
    <row r="720" spans="1:74">
      <c r="A720" s="256">
        <v>115</v>
      </c>
      <c r="B720" s="469">
        <v>8358.0670154732416</v>
      </c>
      <c r="C720" s="469">
        <v>8408.5707597909914</v>
      </c>
      <c r="D720" s="469">
        <v>8337.8656030052189</v>
      </c>
      <c r="E720" s="469">
        <v>8272.2113507873255</v>
      </c>
      <c r="F720" s="469">
        <v>8407.5606819288223</v>
      </c>
      <c r="G720" s="469">
        <v>8093.4324225863265</v>
      </c>
      <c r="H720" s="469">
        <v>7942.9379617401246</v>
      </c>
      <c r="I720" s="469">
        <v>7815.6764103248361</v>
      </c>
      <c r="J720" s="469">
        <v>7706.5967269420789</v>
      </c>
      <c r="K720" s="469">
        <v>7603.5784418510848</v>
      </c>
      <c r="L720" s="469">
        <v>7483.3922062653464</v>
      </c>
      <c r="M720" s="469">
        <v>7414.7152211627008</v>
      </c>
      <c r="N720" s="469">
        <v>7336.949402602293</v>
      </c>
      <c r="O720" s="469">
        <v>7244.0354790329729</v>
      </c>
      <c r="P720" s="469">
        <v>7154.1524901248204</v>
      </c>
      <c r="Q720" s="469">
        <v>7094.5677588786157</v>
      </c>
      <c r="R720" s="469">
        <v>6974.3899110988677</v>
      </c>
      <c r="S720" s="469">
        <v>6918.8462245611727</v>
      </c>
      <c r="T720" s="469">
        <v>6844.1154225497612</v>
      </c>
      <c r="U720" s="469">
        <v>6818.8687137530478</v>
      </c>
      <c r="V720" s="469">
        <v>6803.7207332762155</v>
      </c>
      <c r="W720" s="469">
        <v>6781.5037562099087</v>
      </c>
      <c r="X720" s="469">
        <v>6710.8138595402152</v>
      </c>
      <c r="Y720" s="469">
        <v>6595.6919093015831</v>
      </c>
      <c r="Z720" s="469">
        <v>6260.4360414580915</v>
      </c>
      <c r="AA720" s="469">
        <v>5011.4715098488223</v>
      </c>
      <c r="AB720" s="469">
        <v>2938.3477832680401</v>
      </c>
      <c r="AC720" s="469">
        <v>1608.8228320984331</v>
      </c>
      <c r="AD720" s="469">
        <v>1063.3777822545951</v>
      </c>
      <c r="AE720" s="469">
        <v>812.4196296344146</v>
      </c>
      <c r="AF720" s="469">
        <v>637.09634525057652</v>
      </c>
      <c r="AG720" s="469">
        <v>485.99419058790693</v>
      </c>
      <c r="AH720" s="469">
        <v>419.52340124922512</v>
      </c>
      <c r="AI720" s="469">
        <v>346.01505962239901</v>
      </c>
      <c r="AJ720" s="469">
        <v>276.5489580510407</v>
      </c>
      <c r="AK720" s="469">
        <v>182.94959793098093</v>
      </c>
      <c r="AL720" s="469">
        <v>137.67569823504508</v>
      </c>
      <c r="AM720" s="469">
        <v>101.46720444534975</v>
      </c>
      <c r="AN720" s="469">
        <v>75.324511642000047</v>
      </c>
      <c r="AO720" s="469">
        <v>65.271902290436884</v>
      </c>
      <c r="AP720" s="469">
        <v>47.181305740243346</v>
      </c>
      <c r="AQ720" s="469">
        <v>30.102209640499385</v>
      </c>
      <c r="AR720" s="469">
        <v>13.03338714150617</v>
      </c>
      <c r="AS720" s="469">
        <v>12.029855959070284</v>
      </c>
      <c r="AT720" s="469">
        <v>19.056026783849234</v>
      </c>
      <c r="AU720" s="469">
        <v>29.097816174642574</v>
      </c>
      <c r="AV720" s="469">
        <v>10.023052380778998</v>
      </c>
      <c r="AW720" s="469">
        <v>20.060004479273225</v>
      </c>
      <c r="AX720" s="469">
        <v>12.029855959070284</v>
      </c>
      <c r="AY720" s="469">
        <v>5.0080536687636448</v>
      </c>
      <c r="AZ720" s="469">
        <v>19.056026783849234</v>
      </c>
      <c r="BA720" s="469">
        <v>19.056026783849234</v>
      </c>
      <c r="BB720" s="469">
        <v>17.048232921663399</v>
      </c>
      <c r="BC720" s="469">
        <v>10.023052380778998</v>
      </c>
      <c r="BD720" s="469">
        <v>12.029855959070284</v>
      </c>
      <c r="BE720" s="469">
        <v>10.023052380778998</v>
      </c>
      <c r="BF720" s="469">
        <v>11.02640849775289</v>
      </c>
      <c r="BG720" s="469">
        <v>0</v>
      </c>
      <c r="BH720" s="469">
        <v>10.023052380778998</v>
      </c>
      <c r="BI720" s="469">
        <v>8.016652840637061</v>
      </c>
      <c r="BJ720" s="469">
        <v>0</v>
      </c>
      <c r="BK720" s="469">
        <v>10.023052380778998</v>
      </c>
      <c r="BL720" s="469">
        <v>7.0136346326260179</v>
      </c>
      <c r="BM720" s="469">
        <v>3.0032976479526123</v>
      </c>
      <c r="BN720" s="469">
        <v>15.040675804218308</v>
      </c>
      <c r="BO720" s="469">
        <v>6.010760193776199</v>
      </c>
      <c r="BP720" s="469">
        <v>10.023052380778998</v>
      </c>
      <c r="BQ720" s="469">
        <v>19.056026783849234</v>
      </c>
      <c r="BR720" s="469">
        <v>0</v>
      </c>
      <c r="BS720" s="469">
        <v>0</v>
      </c>
      <c r="BT720" s="469">
        <v>15.040675804218308</v>
      </c>
      <c r="BU720" s="469">
        <v>0</v>
      </c>
      <c r="BV720" s="469">
        <v>4.0055490228453374</v>
      </c>
    </row>
    <row r="721" spans="1:74">
      <c r="A721" s="256">
        <v>117.5</v>
      </c>
      <c r="B721" s="469">
        <v>8358.0670154732416</v>
      </c>
      <c r="C721" s="469">
        <v>8249.9900292804396</v>
      </c>
      <c r="D721" s="469">
        <v>8177.2661232619939</v>
      </c>
      <c r="E721" s="469">
        <v>8102.5227820909213</v>
      </c>
      <c r="F721" s="469">
        <v>8059.0911566043042</v>
      </c>
      <c r="G721" s="469">
        <v>7940.9179211177661</v>
      </c>
      <c r="H721" s="469">
        <v>7807.5963813598573</v>
      </c>
      <c r="I721" s="469">
        <v>7660.1373289098865</v>
      </c>
      <c r="J721" s="469">
        <v>7554.089760337838</v>
      </c>
      <c r="K721" s="469">
        <v>7451.0735462536213</v>
      </c>
      <c r="L721" s="469">
        <v>7349.0686970054585</v>
      </c>
      <c r="M721" s="469">
        <v>7253.1248323081327</v>
      </c>
      <c r="N721" s="469">
        <v>7175.3607346547778</v>
      </c>
      <c r="O721" s="469">
        <v>7079.4191779337689</v>
      </c>
      <c r="P721" s="469">
        <v>6998.627294830495</v>
      </c>
      <c r="Q721" s="469">
        <v>6921.8758687367599</v>
      </c>
      <c r="R721" s="469">
        <v>6789.5826485607722</v>
      </c>
      <c r="S721" s="469">
        <v>6710.8138595402152</v>
      </c>
      <c r="T721" s="469">
        <v>6648.2034291785112</v>
      </c>
      <c r="U721" s="469">
        <v>6891.5794866892038</v>
      </c>
      <c r="V721" s="469">
        <v>6578.5247720771622</v>
      </c>
      <c r="W721" s="469">
        <v>6527.0236293963999</v>
      </c>
      <c r="X721" s="469">
        <v>6393.7284472880528</v>
      </c>
      <c r="Y721" s="469">
        <v>6238.2209145084898</v>
      </c>
      <c r="Z721" s="469">
        <v>5890.8675740258614</v>
      </c>
      <c r="AA721" s="469">
        <v>4750.0034825530074</v>
      </c>
      <c r="AB721" s="469">
        <v>2827.3579748051861</v>
      </c>
      <c r="AC721" s="469">
        <v>1515.04343577995</v>
      </c>
      <c r="AD721" s="469">
        <v>969.63863922794894</v>
      </c>
      <c r="AE721" s="469">
        <v>732.81358322238805</v>
      </c>
      <c r="AF721" s="469">
        <v>592.76890006969472</v>
      </c>
      <c r="AG721" s="469">
        <v>458.80042075130535</v>
      </c>
      <c r="AH721" s="469">
        <v>407.43888834111851</v>
      </c>
      <c r="AI721" s="469">
        <v>310.77669077501207</v>
      </c>
      <c r="AJ721" s="469">
        <v>261.44980443871583</v>
      </c>
      <c r="AK721" s="469">
        <v>173.89382052669683</v>
      </c>
      <c r="AL721" s="469">
        <v>131.64021015674211</v>
      </c>
      <c r="AM721" s="469">
        <v>89.400386559498514</v>
      </c>
      <c r="AN721" s="469">
        <v>54.215835334169334</v>
      </c>
      <c r="AO721" s="469">
        <v>68.287532720608553</v>
      </c>
      <c r="AP721" s="469">
        <v>52.205871129025049</v>
      </c>
      <c r="AQ721" s="469">
        <v>33.11558670666593</v>
      </c>
      <c r="AR721" s="469">
        <v>8.016652840637061</v>
      </c>
      <c r="AS721" s="469">
        <v>9.0197967621976929</v>
      </c>
      <c r="AT721" s="469">
        <v>16.044422974417238</v>
      </c>
      <c r="AU721" s="469">
        <v>40.147827669756929</v>
      </c>
      <c r="AV721" s="469">
        <v>5.0080536687636448</v>
      </c>
      <c r="AW721" s="469">
        <v>35.124658653290489</v>
      </c>
      <c r="AX721" s="469">
        <v>10.023052380778998</v>
      </c>
      <c r="AY721" s="469">
        <v>9.0197967621976929</v>
      </c>
      <c r="AZ721" s="469">
        <v>13.03338714150617</v>
      </c>
      <c r="BA721" s="469">
        <v>25.080601549217004</v>
      </c>
      <c r="BB721" s="469">
        <v>14.036995597894803</v>
      </c>
      <c r="BC721" s="469">
        <v>11.02640849775289</v>
      </c>
      <c r="BD721" s="469">
        <v>0</v>
      </c>
      <c r="BE721" s="469">
        <v>4.0055490228453374</v>
      </c>
      <c r="BF721" s="469">
        <v>11.02640849775289</v>
      </c>
      <c r="BG721" s="469">
        <v>0</v>
      </c>
      <c r="BH721" s="469">
        <v>5.0080536687636448</v>
      </c>
      <c r="BI721" s="469">
        <v>2.001386774925161</v>
      </c>
      <c r="BJ721" s="469">
        <v>0</v>
      </c>
      <c r="BK721" s="469">
        <v>5.0080536687636448</v>
      </c>
      <c r="BL721" s="469">
        <v>5.0080536687636448</v>
      </c>
      <c r="BM721" s="469">
        <v>12.029855959070284</v>
      </c>
      <c r="BN721" s="469">
        <v>6.010760193776199</v>
      </c>
      <c r="BO721" s="469">
        <v>3.0032976479526123</v>
      </c>
      <c r="BP721" s="469">
        <v>16.044422974417238</v>
      </c>
      <c r="BQ721" s="469">
        <v>11.02640849775289</v>
      </c>
      <c r="BR721" s="469">
        <v>3.0032976479526123</v>
      </c>
      <c r="BS721" s="469">
        <v>12.029855959070284</v>
      </c>
      <c r="BT721" s="469">
        <v>9.0197967621976929</v>
      </c>
      <c r="BU721" s="469">
        <v>0</v>
      </c>
      <c r="BV721" s="469">
        <v>4.0055490228453374</v>
      </c>
    </row>
    <row r="722" spans="1:74">
      <c r="A722" s="256">
        <v>120</v>
      </c>
      <c r="B722" s="469">
        <v>8358.0670154732416</v>
      </c>
      <c r="C722" s="469">
        <v>8459.0748071460494</v>
      </c>
      <c r="D722" s="469">
        <v>8397.4599099770658</v>
      </c>
      <c r="E722" s="469">
        <v>8333.8253263753486</v>
      </c>
      <c r="F722" s="469">
        <v>8273.221412273926</v>
      </c>
      <c r="G722" s="469">
        <v>8169.1857290390481</v>
      </c>
      <c r="H722" s="469">
        <v>8026.7700986227073</v>
      </c>
      <c r="I722" s="469">
        <v>7876.2768929662298</v>
      </c>
      <c r="J722" s="469">
        <v>7758.106386550392</v>
      </c>
      <c r="K722" s="469">
        <v>7643.9776041876694</v>
      </c>
      <c r="L722" s="469">
        <v>7521.7707960849948</v>
      </c>
      <c r="M722" s="469">
        <v>7428.8545486932308</v>
      </c>
      <c r="N722" s="469">
        <v>7346.0388715315812</v>
      </c>
      <c r="O722" s="469">
        <v>7236.9659899173466</v>
      </c>
      <c r="P722" s="469">
        <v>7141.0236083078753</v>
      </c>
      <c r="Q722" s="469">
        <v>7053.1617143802077</v>
      </c>
      <c r="R722" s="469">
        <v>6920.8659871976806</v>
      </c>
      <c r="S722" s="469">
        <v>6824.927915360835</v>
      </c>
      <c r="T722" s="469">
        <v>6731.0108973087226</v>
      </c>
      <c r="U722" s="469">
        <v>6692.6365774629667</v>
      </c>
      <c r="V722" s="469">
        <v>6604.7804117932392</v>
      </c>
      <c r="W722" s="469">
        <v>6517.9352345029783</v>
      </c>
      <c r="X722" s="469">
        <v>6361.4148796431136</v>
      </c>
      <c r="Y722" s="469">
        <v>6156.4295395322897</v>
      </c>
      <c r="Z722" s="469">
        <v>5753.5474135962277</v>
      </c>
      <c r="AA722" s="469">
        <v>4671.2629976422304</v>
      </c>
      <c r="AB722" s="469">
        <v>2853.5915429475376</v>
      </c>
      <c r="AC722" s="469">
        <v>1508.9933475480118</v>
      </c>
      <c r="AD722" s="469">
        <v>940.40996641309926</v>
      </c>
      <c r="AE722" s="469">
        <v>709.63872365870475</v>
      </c>
      <c r="AF722" s="469">
        <v>580.68016153438612</v>
      </c>
      <c r="AG722" s="469">
        <v>467.86483635338556</v>
      </c>
      <c r="AH722" s="469">
        <v>393.34074331293886</v>
      </c>
      <c r="AI722" s="469">
        <v>319.83762149017559</v>
      </c>
      <c r="AJ722" s="469">
        <v>270.50919518025506</v>
      </c>
      <c r="AK722" s="469">
        <v>179.93095458195256</v>
      </c>
      <c r="AL722" s="469">
        <v>134.65792041235557</v>
      </c>
      <c r="AM722" s="469">
        <v>92.416946510646028</v>
      </c>
      <c r="AN722" s="469">
        <v>69.292772726876819</v>
      </c>
      <c r="AO722" s="469">
        <v>68.287532720608553</v>
      </c>
      <c r="AP722" s="469">
        <v>67.282307497705418</v>
      </c>
      <c r="AQ722" s="469">
        <v>22.068108142325048</v>
      </c>
      <c r="AR722" s="469">
        <v>18.052101952375242</v>
      </c>
      <c r="AS722" s="469">
        <v>15.040675804218308</v>
      </c>
      <c r="AT722" s="469">
        <v>15.040675804218308</v>
      </c>
      <c r="AU722" s="469">
        <v>20.060004479273225</v>
      </c>
      <c r="AV722" s="469">
        <v>19.056026783849234</v>
      </c>
      <c r="AW722" s="469">
        <v>35.124658653290489</v>
      </c>
      <c r="AX722" s="469">
        <v>15.040675804218308</v>
      </c>
      <c r="AY722" s="469">
        <v>7.0136346326260179</v>
      </c>
      <c r="AZ722" s="469">
        <v>39.143140946941287</v>
      </c>
      <c r="BA722" s="469">
        <v>14.036995597894803</v>
      </c>
      <c r="BB722" s="469">
        <v>31.106636592896205</v>
      </c>
      <c r="BC722" s="469">
        <v>5.0080536687636448</v>
      </c>
      <c r="BD722" s="469">
        <v>12.029855959070284</v>
      </c>
      <c r="BE722" s="469">
        <v>16.044422974417238</v>
      </c>
      <c r="BF722" s="469">
        <v>12.029855959070284</v>
      </c>
      <c r="BG722" s="469">
        <v>6.010760193776199</v>
      </c>
      <c r="BH722" s="469">
        <v>5.0080536687636448</v>
      </c>
      <c r="BI722" s="469">
        <v>4.0055490228453374</v>
      </c>
      <c r="BJ722" s="469">
        <v>0</v>
      </c>
      <c r="BK722" s="469">
        <v>14.036995597894803</v>
      </c>
      <c r="BL722" s="469">
        <v>7.0136346326260179</v>
      </c>
      <c r="BM722" s="469">
        <v>3.0032976479526123</v>
      </c>
      <c r="BN722" s="469">
        <v>6.010760193776199</v>
      </c>
      <c r="BO722" s="469">
        <v>3.0032976479526123</v>
      </c>
      <c r="BP722" s="469">
        <v>14.036995597894803</v>
      </c>
      <c r="BQ722" s="469">
        <v>5.0080536687636448</v>
      </c>
      <c r="BR722" s="469">
        <v>3.0032976479526123</v>
      </c>
      <c r="BS722" s="469">
        <v>0</v>
      </c>
      <c r="BT722" s="469">
        <v>23.072229545451361</v>
      </c>
      <c r="BU722" s="469">
        <v>7.0136346326260179</v>
      </c>
      <c r="BV722" s="469">
        <v>4.0055490228453374</v>
      </c>
    </row>
    <row r="723" spans="1:74">
      <c r="A723" s="256">
        <v>122.5</v>
      </c>
      <c r="B723" s="469">
        <v>8358.0670154732416</v>
      </c>
      <c r="C723" s="469">
        <v>8473.2159944633186</v>
      </c>
      <c r="D723" s="469">
        <v>8403.5203716925607</v>
      </c>
      <c r="E723" s="469">
        <v>8333.8253263753486</v>
      </c>
      <c r="F723" s="469">
        <v>8279.2817837800521</v>
      </c>
      <c r="G723" s="469">
        <v>8175.2460239581487</v>
      </c>
      <c r="H723" s="469">
        <v>8035.8603830613383</v>
      </c>
      <c r="I723" s="469">
        <v>7882.3369669086733</v>
      </c>
      <c r="J723" s="469">
        <v>7758.106386550392</v>
      </c>
      <c r="K723" s="469">
        <v>7643.9776041876694</v>
      </c>
      <c r="L723" s="469">
        <v>7497.5316639021994</v>
      </c>
      <c r="M723" s="469">
        <v>7404.6157179863039</v>
      </c>
      <c r="N723" s="469">
        <v>7327.8599449223257</v>
      </c>
      <c r="O723" s="469">
        <v>7207.678180008752</v>
      </c>
      <c r="P723" s="469">
        <v>7102.6470152662641</v>
      </c>
      <c r="Q723" s="469">
        <v>7003.6767603388189</v>
      </c>
      <c r="R723" s="469">
        <v>6847.1450338642753</v>
      </c>
      <c r="S723" s="469">
        <v>6737.0700204533805</v>
      </c>
      <c r="T723" s="469">
        <v>6651.2329526142394</v>
      </c>
      <c r="U723" s="469">
        <v>6580.5444329594202</v>
      </c>
      <c r="V723" s="469">
        <v>6472.4934502877049</v>
      </c>
      <c r="W723" s="469">
        <v>6339.1993969560863</v>
      </c>
      <c r="X723" s="469">
        <v>6173.5955410479055</v>
      </c>
      <c r="Y723" s="469">
        <v>5901.9744925031364</v>
      </c>
      <c r="Z723" s="469">
        <v>5507.1871505634608</v>
      </c>
      <c r="AA723" s="469">
        <v>4500.66319287431</v>
      </c>
      <c r="AB723" s="469">
        <v>2812.223334420547</v>
      </c>
      <c r="AC723" s="469">
        <v>1491.8515628113962</v>
      </c>
      <c r="AD723" s="469">
        <v>893.04129900390069</v>
      </c>
      <c r="AE723" s="469">
        <v>671.35149405270056</v>
      </c>
      <c r="AF723" s="469">
        <v>545.42279657635379</v>
      </c>
      <c r="AG723" s="469">
        <v>452.75757619336599</v>
      </c>
      <c r="AH723" s="469">
        <v>395.35473353973106</v>
      </c>
      <c r="AI723" s="469">
        <v>308.76318618903616</v>
      </c>
      <c r="AJ723" s="469">
        <v>275.54232167620648</v>
      </c>
      <c r="AK723" s="469">
        <v>167.85689589015533</v>
      </c>
      <c r="AL723" s="469">
        <v>132.64610597383572</v>
      </c>
      <c r="AM723" s="469">
        <v>106.49547896400243</v>
      </c>
      <c r="AN723" s="469">
        <v>74.319187225450264</v>
      </c>
      <c r="AO723" s="469">
        <v>62.256411089425562</v>
      </c>
      <c r="AP723" s="469">
        <v>46.176455080303917</v>
      </c>
      <c r="AQ723" s="469">
        <v>33.11558670666593</v>
      </c>
      <c r="AR723" s="469">
        <v>18.052101952375242</v>
      </c>
      <c r="AS723" s="469">
        <v>9.0197967621976929</v>
      </c>
      <c r="AT723" s="469">
        <v>10.023052380778998</v>
      </c>
      <c r="AU723" s="469">
        <v>32.111095952304076</v>
      </c>
      <c r="AV723" s="469">
        <v>8.016652840637061</v>
      </c>
      <c r="AW723" s="469">
        <v>26.08484865749011</v>
      </c>
      <c r="AX723" s="469">
        <v>16.044422974417238</v>
      </c>
      <c r="AY723" s="469">
        <v>2.001386774925161</v>
      </c>
      <c r="AZ723" s="469">
        <v>10.023052380778998</v>
      </c>
      <c r="BA723" s="469">
        <v>22.068108142325048</v>
      </c>
      <c r="BB723" s="469">
        <v>19.056026783849234</v>
      </c>
      <c r="BC723" s="469">
        <v>13.03338714150617</v>
      </c>
      <c r="BD723" s="469">
        <v>20.060004479273225</v>
      </c>
      <c r="BE723" s="469">
        <v>17.048232921663399</v>
      </c>
      <c r="BF723" s="469">
        <v>23.072229545451361</v>
      </c>
      <c r="BG723" s="469">
        <v>0</v>
      </c>
      <c r="BH723" s="469">
        <v>0</v>
      </c>
      <c r="BI723" s="469">
        <v>5.0080536687636448</v>
      </c>
      <c r="BJ723" s="469">
        <v>0</v>
      </c>
      <c r="BK723" s="469">
        <v>19.056026783849234</v>
      </c>
      <c r="BL723" s="469">
        <v>5.0080536687636448</v>
      </c>
      <c r="BM723" s="469">
        <v>8.016652840637061</v>
      </c>
      <c r="BN723" s="469">
        <v>17.048232921663399</v>
      </c>
      <c r="BO723" s="469">
        <v>3.0032976479526123</v>
      </c>
      <c r="BP723" s="469">
        <v>22.068108142325048</v>
      </c>
      <c r="BQ723" s="469">
        <v>2.001386774925161</v>
      </c>
      <c r="BR723" s="469">
        <v>8.016652840637061</v>
      </c>
      <c r="BS723" s="469">
        <v>3.0032976479526123</v>
      </c>
      <c r="BT723" s="469">
        <v>3.0032976479526123</v>
      </c>
      <c r="BU723" s="469">
        <v>5.0080536687636448</v>
      </c>
      <c r="BV723" s="469">
        <v>4.0055490228453374</v>
      </c>
    </row>
    <row r="724" spans="1:74">
      <c r="A724" s="256">
        <v>125</v>
      </c>
      <c r="B724" s="469">
        <v>8358.0670154732416</v>
      </c>
      <c r="C724" s="469">
        <v>8210.5978336615044</v>
      </c>
      <c r="D724" s="469">
        <v>8145.9546401521047</v>
      </c>
      <c r="E724" s="469">
        <v>8076.261771360626</v>
      </c>
      <c r="F724" s="469">
        <v>8006.5695033745815</v>
      </c>
      <c r="G724" s="469">
        <v>7911.6273898475765</v>
      </c>
      <c r="H724" s="469">
        <v>7795.476353578124</v>
      </c>
      <c r="I724" s="469">
        <v>7651.0474795585133</v>
      </c>
      <c r="J724" s="469">
        <v>7509.6512202236863</v>
      </c>
      <c r="K724" s="469">
        <v>7398.5560226847447</v>
      </c>
      <c r="L724" s="469">
        <v>7260.1943371676698</v>
      </c>
      <c r="M724" s="469">
        <v>7164.251646364879</v>
      </c>
      <c r="N724" s="469">
        <v>7078.4092736880539</v>
      </c>
      <c r="O724" s="469">
        <v>6981.4591393414739</v>
      </c>
      <c r="P724" s="469">
        <v>6842.0956824176874</v>
      </c>
      <c r="Q724" s="469">
        <v>6738.0798748402394</v>
      </c>
      <c r="R724" s="469">
        <v>6580.5444329594202</v>
      </c>
      <c r="S724" s="469">
        <v>6482.5915970928572</v>
      </c>
      <c r="T724" s="469">
        <v>6379.591241319783</v>
      </c>
      <c r="U724" s="469">
        <v>6287.7001685005162</v>
      </c>
      <c r="V724" s="469">
        <v>6159.4588304466606</v>
      </c>
      <c r="W724" s="469">
        <v>5992.8500608866461</v>
      </c>
      <c r="X724" s="469">
        <v>5804.0323901918355</v>
      </c>
      <c r="Y724" s="469">
        <v>5509.2064528884512</v>
      </c>
      <c r="Z724" s="469">
        <v>5100.3132060671524</v>
      </c>
      <c r="AA724" s="469">
        <v>4177.6518843370968</v>
      </c>
      <c r="AB724" s="469">
        <v>2639.6942957005026</v>
      </c>
      <c r="AC724" s="469">
        <v>1439.4190995743888</v>
      </c>
      <c r="AD724" s="469">
        <v>834.58982389522112</v>
      </c>
      <c r="AE724" s="469">
        <v>627.02164734385292</v>
      </c>
      <c r="AF724" s="469">
        <v>522.25490218132211</v>
      </c>
      <c r="AG724" s="469">
        <v>409.45294924287418</v>
      </c>
      <c r="AH724" s="469">
        <v>369.17367966376946</v>
      </c>
      <c r="AI724" s="469">
        <v>293.66232595374214</v>
      </c>
      <c r="AJ724" s="469">
        <v>237.29299343863059</v>
      </c>
      <c r="AK724" s="469">
        <v>164.83851443258101</v>
      </c>
      <c r="AL724" s="469">
        <v>126.61084744487482</v>
      </c>
      <c r="AM724" s="469">
        <v>86.383928307687412</v>
      </c>
      <c r="AN724" s="469">
        <v>71.303296239406109</v>
      </c>
      <c r="AO724" s="469">
        <v>59.241065852707941</v>
      </c>
      <c r="AP724" s="469">
        <v>43.162036139125405</v>
      </c>
      <c r="AQ724" s="469">
        <v>18.052101952375242</v>
      </c>
      <c r="AR724" s="469">
        <v>0</v>
      </c>
      <c r="AS724" s="469">
        <v>26.08484865749011</v>
      </c>
      <c r="AT724" s="469">
        <v>8.016652840637061</v>
      </c>
      <c r="AU724" s="469">
        <v>29.097816174642574</v>
      </c>
      <c r="AV724" s="469">
        <v>5.0080536687636448</v>
      </c>
      <c r="AW724" s="469">
        <v>32.111095952304076</v>
      </c>
      <c r="AX724" s="469">
        <v>5.0080536687636448</v>
      </c>
      <c r="AY724" s="469">
        <v>5.0080536687636448</v>
      </c>
      <c r="AZ724" s="469">
        <v>10.023052380778998</v>
      </c>
      <c r="BA724" s="469">
        <v>7.0136346326260179</v>
      </c>
      <c r="BB724" s="469">
        <v>28.093457349309364</v>
      </c>
      <c r="BC724" s="469">
        <v>0</v>
      </c>
      <c r="BD724" s="469">
        <v>29.097816174642574</v>
      </c>
      <c r="BE724" s="469">
        <v>14.036995597894803</v>
      </c>
      <c r="BF724" s="469">
        <v>12.029855959070284</v>
      </c>
      <c r="BG724" s="469">
        <v>6.010760193776199</v>
      </c>
      <c r="BH724" s="469">
        <v>10.023052380778998</v>
      </c>
      <c r="BI724" s="469">
        <v>0</v>
      </c>
      <c r="BJ724" s="469">
        <v>0</v>
      </c>
      <c r="BK724" s="469">
        <v>13.03338714150617</v>
      </c>
      <c r="BL724" s="469">
        <v>10.023052380778998</v>
      </c>
      <c r="BM724" s="469">
        <v>0</v>
      </c>
      <c r="BN724" s="469">
        <v>0</v>
      </c>
      <c r="BO724" s="469">
        <v>12.029855959070284</v>
      </c>
      <c r="BP724" s="469">
        <v>17.048232921663399</v>
      </c>
      <c r="BQ724" s="469">
        <v>2.001386774925161</v>
      </c>
      <c r="BR724" s="469">
        <v>0</v>
      </c>
      <c r="BS724" s="469">
        <v>6.010760193776199</v>
      </c>
      <c r="BT724" s="469">
        <v>6.010760193776199</v>
      </c>
      <c r="BU724" s="469">
        <v>5.0080536687636448</v>
      </c>
      <c r="BV724" s="469">
        <v>4.0055490228453374</v>
      </c>
    </row>
    <row r="725" spans="1:74">
      <c r="A725" s="256">
        <v>127.5</v>
      </c>
      <c r="B725" s="469">
        <v>8358.0670154732416</v>
      </c>
      <c r="C725" s="469">
        <v>8435.8429078411082</v>
      </c>
      <c r="D725" s="469">
        <v>8378.268476719406</v>
      </c>
      <c r="E725" s="469">
        <v>8283.3220339130767</v>
      </c>
      <c r="F725" s="469">
        <v>8226.7587116394261</v>
      </c>
      <c r="G725" s="469">
        <v>8131.8140097439127</v>
      </c>
      <c r="H725" s="469">
        <v>8029.8001922934436</v>
      </c>
      <c r="I725" s="469">
        <v>7838.9065400533646</v>
      </c>
      <c r="J725" s="469">
        <v>7708.6167071289337</v>
      </c>
      <c r="K725" s="469">
        <v>7600.5485133060583</v>
      </c>
      <c r="L725" s="469">
        <v>7453.0934584079041</v>
      </c>
      <c r="M725" s="469">
        <v>7363.2078990415421</v>
      </c>
      <c r="N725" s="469">
        <v>7248.075190193973</v>
      </c>
      <c r="O725" s="469">
        <v>7145.0632616852981</v>
      </c>
      <c r="P725" s="469">
        <v>7013.7757022635487</v>
      </c>
      <c r="Q725" s="469">
        <v>6872.3918468406491</v>
      </c>
      <c r="R725" s="469">
        <v>6717.8828158610886</v>
      </c>
      <c r="S725" s="469">
        <v>6617.9082707780053</v>
      </c>
      <c r="T725" s="469">
        <v>6484.6112283404136</v>
      </c>
      <c r="U725" s="469">
        <v>6369.4932562139866</v>
      </c>
      <c r="V725" s="469">
        <v>5994.8695336759274</v>
      </c>
      <c r="W725" s="469">
        <v>6004.9669078119941</v>
      </c>
      <c r="X725" s="469">
        <v>5771.7219543916708</v>
      </c>
      <c r="Y725" s="469">
        <v>5479.9266416819555</v>
      </c>
      <c r="Z725" s="469">
        <v>5026.6148703200261</v>
      </c>
      <c r="AA725" s="469">
        <v>4122.1367766802296</v>
      </c>
      <c r="AB725" s="469">
        <v>2707.2920898123798</v>
      </c>
      <c r="AC725" s="469">
        <v>1521.0935481479901</v>
      </c>
      <c r="AD725" s="469">
        <v>866.83842546287576</v>
      </c>
      <c r="AE725" s="469">
        <v>619.96945487635514</v>
      </c>
      <c r="AF725" s="469">
        <v>513.18948140797454</v>
      </c>
      <c r="AG725" s="469">
        <v>417.50929134044378</v>
      </c>
      <c r="AH725" s="469">
        <v>363.13215678677932</v>
      </c>
      <c r="AI725" s="469">
        <v>296.68243718512292</v>
      </c>
      <c r="AJ725" s="469">
        <v>246.35152238988556</v>
      </c>
      <c r="AK725" s="469">
        <v>153.77159610801158</v>
      </c>
      <c r="AL725" s="469">
        <v>132.64610597383572</v>
      </c>
      <c r="AM725" s="469">
        <v>94.428041332223657</v>
      </c>
      <c r="AN725" s="469">
        <v>63.261558950597731</v>
      </c>
      <c r="AO725" s="469">
        <v>62.256411089425562</v>
      </c>
      <c r="AP725" s="469">
        <v>43.162036139125405</v>
      </c>
      <c r="AQ725" s="469">
        <v>27.089134400918912</v>
      </c>
      <c r="AR725" s="469">
        <v>18.052101952375242</v>
      </c>
      <c r="AS725" s="469">
        <v>17.048232921663399</v>
      </c>
      <c r="AT725" s="469">
        <v>24.076394620737908</v>
      </c>
      <c r="AU725" s="469">
        <v>24.076394620737908</v>
      </c>
      <c r="AV725" s="469">
        <v>7.0136346326260179</v>
      </c>
      <c r="AW725" s="469">
        <v>12.029855959070284</v>
      </c>
      <c r="AX725" s="469">
        <v>22.068108142325048</v>
      </c>
      <c r="AY725" s="469">
        <v>2.001386774925161</v>
      </c>
      <c r="AZ725" s="469">
        <v>12.029855959070284</v>
      </c>
      <c r="BA725" s="469">
        <v>20.060004479273225</v>
      </c>
      <c r="BB725" s="469">
        <v>22.068108142325048</v>
      </c>
      <c r="BC725" s="469">
        <v>13.03338714150617</v>
      </c>
      <c r="BD725" s="469">
        <v>6.010760193776199</v>
      </c>
      <c r="BE725" s="469">
        <v>23.072229545451361</v>
      </c>
      <c r="BF725" s="469">
        <v>18.052101952375242</v>
      </c>
      <c r="BG725" s="469">
        <v>0</v>
      </c>
      <c r="BH725" s="469">
        <v>2.001386774925161</v>
      </c>
      <c r="BI725" s="469">
        <v>13.03338714150617</v>
      </c>
      <c r="BJ725" s="469">
        <v>2.001386774925161</v>
      </c>
      <c r="BK725" s="469">
        <v>16.044422974417238</v>
      </c>
      <c r="BL725" s="469">
        <v>11.02640849775289</v>
      </c>
      <c r="BM725" s="469">
        <v>5.0080536687636448</v>
      </c>
      <c r="BN725" s="469">
        <v>3.0032976479526123</v>
      </c>
      <c r="BO725" s="469">
        <v>9.0197967621976929</v>
      </c>
      <c r="BP725" s="469">
        <v>23.072229545451361</v>
      </c>
      <c r="BQ725" s="469">
        <v>6.010760193776199</v>
      </c>
      <c r="BR725" s="469">
        <v>0</v>
      </c>
      <c r="BS725" s="469">
        <v>8.016652840637061</v>
      </c>
      <c r="BT725" s="469">
        <v>20.060004479273225</v>
      </c>
      <c r="BU725" s="469">
        <v>0</v>
      </c>
      <c r="BV725" s="469">
        <v>4.0055490228453374</v>
      </c>
    </row>
    <row r="726" spans="1:74">
      <c r="A726" s="256">
        <v>130</v>
      </c>
      <c r="B726" s="469">
        <v>8358.0670154732416</v>
      </c>
      <c r="C726" s="469">
        <v>8386.3490748494351</v>
      </c>
      <c r="D726" s="469">
        <v>8317.6642394332212</v>
      </c>
      <c r="E726" s="469">
        <v>8227.7687675667239</v>
      </c>
      <c r="F726" s="469">
        <v>8170.1957778804126</v>
      </c>
      <c r="G726" s="469">
        <v>8075.2517341881885</v>
      </c>
      <c r="H726" s="469">
        <v>7979.2987805775419</v>
      </c>
      <c r="I726" s="469">
        <v>7782.3463447253953</v>
      </c>
      <c r="J726" s="469">
        <v>7637.9177162116703</v>
      </c>
      <c r="K726" s="469">
        <v>7527.8305913332479</v>
      </c>
      <c r="L726" s="469">
        <v>7374.3172911006468</v>
      </c>
      <c r="M726" s="469">
        <v>7275.3432993009183</v>
      </c>
      <c r="N726" s="469">
        <v>7172.3309815978482</v>
      </c>
      <c r="O726" s="469">
        <v>7051.1419135316619</v>
      </c>
      <c r="P726" s="469">
        <v>6913.7968205472698</v>
      </c>
      <c r="Q726" s="469">
        <v>6779.4840346240635</v>
      </c>
      <c r="R726" s="469">
        <v>6591.6525788756844</v>
      </c>
      <c r="S726" s="469">
        <v>6471.4836364724188</v>
      </c>
      <c r="T726" s="469">
        <v>6324.0525215179514</v>
      </c>
      <c r="U726" s="469">
        <v>6187.7322839881208</v>
      </c>
      <c r="V726" s="469">
        <v>6012.0350798012332</v>
      </c>
      <c r="W726" s="469">
        <v>5806.0517984059989</v>
      </c>
      <c r="X726" s="469">
        <v>5519.3029755990437</v>
      </c>
      <c r="Y726" s="469">
        <v>5211.3674974004725</v>
      </c>
      <c r="Z726" s="469">
        <v>4730.8229870595196</v>
      </c>
      <c r="AA726" s="469">
        <v>3872.8328327645881</v>
      </c>
      <c r="AB726" s="469">
        <v>2578.1515383186229</v>
      </c>
      <c r="AC726" s="469">
        <v>1532.1854831921119</v>
      </c>
      <c r="AD726" s="469">
        <v>871.87737888041204</v>
      </c>
      <c r="AE726" s="469">
        <v>610.90246816001093</v>
      </c>
      <c r="AF726" s="469">
        <v>498.08080372144371</v>
      </c>
      <c r="AG726" s="469">
        <v>391.32676338790498</v>
      </c>
      <c r="AH726" s="469">
        <v>352.05629353891283</v>
      </c>
      <c r="AI726" s="469">
        <v>270.50919518025506</v>
      </c>
      <c r="AJ726" s="469">
        <v>225.21549466265694</v>
      </c>
      <c r="AK726" s="469">
        <v>150.7534814279953</v>
      </c>
      <c r="AL726" s="469">
        <v>110.51826994484387</v>
      </c>
      <c r="AM726" s="469">
        <v>83.367575300668861</v>
      </c>
      <c r="AN726" s="469">
        <v>65.271902290436884</v>
      </c>
      <c r="AO726" s="469">
        <v>68.287532720608553</v>
      </c>
      <c r="AP726" s="469">
        <v>51.200917835379968</v>
      </c>
      <c r="AQ726" s="469">
        <v>26.08484865749011</v>
      </c>
      <c r="AR726" s="469">
        <v>7.0136346326260179</v>
      </c>
      <c r="AS726" s="469">
        <v>12.029855959070284</v>
      </c>
      <c r="AT726" s="469">
        <v>21.064032395764698</v>
      </c>
      <c r="AU726" s="469">
        <v>24.076394620737908</v>
      </c>
      <c r="AV726" s="469">
        <v>7.0136346326260179</v>
      </c>
      <c r="AW726" s="469">
        <v>27.089134400918912</v>
      </c>
      <c r="AX726" s="469">
        <v>7.0136346326260179</v>
      </c>
      <c r="AY726" s="469">
        <v>3.0032976479526123</v>
      </c>
      <c r="AZ726" s="469">
        <v>12.029855959070284</v>
      </c>
      <c r="BA726" s="469">
        <v>11.02640849775289</v>
      </c>
      <c r="BB726" s="469">
        <v>31.106636592896205</v>
      </c>
      <c r="BC726" s="469">
        <v>0</v>
      </c>
      <c r="BD726" s="469">
        <v>23.072229545451361</v>
      </c>
      <c r="BE726" s="469">
        <v>8.016652840637061</v>
      </c>
      <c r="BF726" s="469">
        <v>10.023052380778998</v>
      </c>
      <c r="BG726" s="469">
        <v>2.001386774925161</v>
      </c>
      <c r="BH726" s="469">
        <v>2.001386774925161</v>
      </c>
      <c r="BI726" s="469">
        <v>5.0080536687636448</v>
      </c>
      <c r="BJ726" s="469">
        <v>2.001386774925161</v>
      </c>
      <c r="BK726" s="469">
        <v>27.089134400918912</v>
      </c>
      <c r="BL726" s="469">
        <v>14.036995597894803</v>
      </c>
      <c r="BM726" s="469">
        <v>8.016652840637061</v>
      </c>
      <c r="BN726" s="469">
        <v>6.010760193776199</v>
      </c>
      <c r="BO726" s="469">
        <v>3.0032976479526123</v>
      </c>
      <c r="BP726" s="469">
        <v>23.072229545451361</v>
      </c>
      <c r="BQ726" s="469">
        <v>5.0080536687636448</v>
      </c>
      <c r="BR726" s="469">
        <v>2.001386774925161</v>
      </c>
      <c r="BS726" s="469">
        <v>8.016652840637061</v>
      </c>
      <c r="BT726" s="469">
        <v>2.001386774925161</v>
      </c>
      <c r="BU726" s="469">
        <v>0</v>
      </c>
      <c r="BV726" s="469">
        <v>4.0055490228453374</v>
      </c>
    </row>
    <row r="727" spans="1:74">
      <c r="A727" s="256">
        <v>132.5</v>
      </c>
      <c r="B727" s="469">
        <v>8358.0670154732416</v>
      </c>
      <c r="C727" s="469">
        <v>8237.8693336503111</v>
      </c>
      <c r="D727" s="469">
        <v>8166.1555832635459</v>
      </c>
      <c r="E727" s="469">
        <v>8075.2517341881885</v>
      </c>
      <c r="F727" s="469">
        <v>8006.5695033745815</v>
      </c>
      <c r="G727" s="469">
        <v>7922.737578633074</v>
      </c>
      <c r="H727" s="469">
        <v>7832.8464995726363</v>
      </c>
      <c r="I727" s="469">
        <v>7671.2471594161034</v>
      </c>
      <c r="J727" s="469">
        <v>7528.8405576818523</v>
      </c>
      <c r="K727" s="469">
        <v>7395.5261768930113</v>
      </c>
      <c r="L727" s="469">
        <v>7251.1049750408829</v>
      </c>
      <c r="M727" s="469">
        <v>7149.1029173443767</v>
      </c>
      <c r="N727" s="469">
        <v>7028.924142381662</v>
      </c>
      <c r="O727" s="469">
        <v>6912.7869401865037</v>
      </c>
      <c r="P727" s="469">
        <v>6766.3558589761014</v>
      </c>
      <c r="Q727" s="469">
        <v>6630.0263175482132</v>
      </c>
      <c r="R727" s="469">
        <v>6424.0225651435667</v>
      </c>
      <c r="S727" s="469">
        <v>6292.749093891548</v>
      </c>
      <c r="T727" s="469">
        <v>6139.2635858328067</v>
      </c>
      <c r="U727" s="469">
        <v>5982.7527071424392</v>
      </c>
      <c r="V727" s="469">
        <v>5777.7801473707541</v>
      </c>
      <c r="W727" s="469">
        <v>5553.6312906296262</v>
      </c>
      <c r="X727" s="469">
        <v>5258.8186912045821</v>
      </c>
      <c r="Y727" s="469">
        <v>4938.784018367508</v>
      </c>
      <c r="Z727" s="469">
        <v>4482.4931759218844</v>
      </c>
      <c r="AA727" s="469">
        <v>3669.969753976713</v>
      </c>
      <c r="AB727" s="469">
        <v>2539.8141668687681</v>
      </c>
      <c r="AC727" s="469">
        <v>1499.9182606667734</v>
      </c>
      <c r="AD727" s="469">
        <v>877.92416137017199</v>
      </c>
      <c r="AE727" s="469">
        <v>615.93966653181371</v>
      </c>
      <c r="AF727" s="469">
        <v>489.01581600698364</v>
      </c>
      <c r="AG727" s="469">
        <v>382.26398264116619</v>
      </c>
      <c r="AH727" s="469">
        <v>313.79697206375391</v>
      </c>
      <c r="AI727" s="469">
        <v>268.49597068019642</v>
      </c>
      <c r="AJ727" s="469">
        <v>219.17698581717505</v>
      </c>
      <c r="AK727" s="469">
        <v>158.80191819600202</v>
      </c>
      <c r="AL727" s="469">
        <v>116.55272914527278</v>
      </c>
      <c r="AM727" s="469">
        <v>94.428041332223657</v>
      </c>
      <c r="AN727" s="469">
        <v>57.230920419256371</v>
      </c>
      <c r="AO727" s="469">
        <v>48.186177781824156</v>
      </c>
      <c r="AP727" s="469">
        <v>25.080601549217004</v>
      </c>
      <c r="AQ727" s="469">
        <v>18.052101952375242</v>
      </c>
      <c r="AR727" s="469">
        <v>4.0055490228453374</v>
      </c>
      <c r="AS727" s="469">
        <v>9.0197967621976929</v>
      </c>
      <c r="AT727" s="469">
        <v>12.029855959070284</v>
      </c>
      <c r="AU727" s="469">
        <v>22.068108142325048</v>
      </c>
      <c r="AV727" s="469">
        <v>1</v>
      </c>
      <c r="AW727" s="469">
        <v>42.157275863478645</v>
      </c>
      <c r="AX727" s="469">
        <v>7.0136346326260179</v>
      </c>
      <c r="AY727" s="469">
        <v>0</v>
      </c>
      <c r="AZ727" s="469">
        <v>10.023052380778998</v>
      </c>
      <c r="BA727" s="469">
        <v>14.036995597894803</v>
      </c>
      <c r="BB727" s="469">
        <v>19.056026783849234</v>
      </c>
      <c r="BC727" s="469">
        <v>4.0055490228453374</v>
      </c>
      <c r="BD727" s="469">
        <v>15.040675804218308</v>
      </c>
      <c r="BE727" s="469">
        <v>14.036995597894803</v>
      </c>
      <c r="BF727" s="469">
        <v>7.0136346326260179</v>
      </c>
      <c r="BG727" s="469">
        <v>2.001386774925161</v>
      </c>
      <c r="BH727" s="469">
        <v>2.001386774925161</v>
      </c>
      <c r="BI727" s="469">
        <v>7.0136346326260179</v>
      </c>
      <c r="BJ727" s="469">
        <v>0</v>
      </c>
      <c r="BK727" s="469">
        <v>22.068108142325048</v>
      </c>
      <c r="BL727" s="469">
        <v>11.02640849775289</v>
      </c>
      <c r="BM727" s="469">
        <v>5.0080536687636448</v>
      </c>
      <c r="BN727" s="469">
        <v>0</v>
      </c>
      <c r="BO727" s="469">
        <v>3.0032976479526123</v>
      </c>
      <c r="BP727" s="469">
        <v>6.010760193776199</v>
      </c>
      <c r="BQ727" s="469">
        <v>5.0080536687636448</v>
      </c>
      <c r="BR727" s="469">
        <v>0</v>
      </c>
      <c r="BS727" s="469">
        <v>0</v>
      </c>
      <c r="BT727" s="469">
        <v>16.044422974417238</v>
      </c>
      <c r="BU727" s="469">
        <v>15.040675804218308</v>
      </c>
      <c r="BV727" s="469">
        <v>4.0055490228453374</v>
      </c>
    </row>
    <row r="728" spans="1:74">
      <c r="A728" s="256">
        <v>135</v>
      </c>
      <c r="B728" s="469">
        <v>8358.0670154732416</v>
      </c>
      <c r="C728" s="469">
        <v>8402.5102944366754</v>
      </c>
      <c r="D728" s="469">
        <v>8324.7347111140825</v>
      </c>
      <c r="E728" s="469">
        <v>8242.9196213325777</v>
      </c>
      <c r="F728" s="469">
        <v>8159.0852474895855</v>
      </c>
      <c r="G728" s="469">
        <v>8069.1915138045424</v>
      </c>
      <c r="H728" s="469">
        <v>7996.469224835676</v>
      </c>
      <c r="I728" s="469">
        <v>7837.8965329814755</v>
      </c>
      <c r="J728" s="469">
        <v>7672.2571448049812</v>
      </c>
      <c r="K728" s="469">
        <v>7538.9402286089853</v>
      </c>
      <c r="L728" s="469">
        <v>7411.6853687659577</v>
      </c>
      <c r="M728" s="469">
        <v>7265.2439877066927</v>
      </c>
      <c r="N728" s="469">
        <v>7163.2417301005426</v>
      </c>
      <c r="O728" s="469">
        <v>7014.785597255338</v>
      </c>
      <c r="P728" s="469">
        <v>6868.3523505291187</v>
      </c>
      <c r="Q728" s="469">
        <v>6723.9419271937113</v>
      </c>
      <c r="R728" s="469">
        <v>6502.7879378223797</v>
      </c>
      <c r="S728" s="469">
        <v>6357.375695200034</v>
      </c>
      <c r="T728" s="469">
        <v>6180.6639084802682</v>
      </c>
      <c r="U728" s="469">
        <v>5991.8403247469259</v>
      </c>
      <c r="V728" s="469">
        <v>5786.8674487358194</v>
      </c>
      <c r="W728" s="469">
        <v>5521.322282356391</v>
      </c>
      <c r="X728" s="469">
        <v>5214.3962841504253</v>
      </c>
      <c r="Y728" s="469">
        <v>4838.8404658794443</v>
      </c>
      <c r="Z728" s="469">
        <v>4417.8892691731244</v>
      </c>
      <c r="AA728" s="469">
        <v>3617.4895631521481</v>
      </c>
      <c r="AB728" s="469">
        <v>2531.7432146742276</v>
      </c>
      <c r="AC728" s="469">
        <v>1493.8682331993175</v>
      </c>
      <c r="AD728" s="469">
        <v>921.26063666397067</v>
      </c>
      <c r="AE728" s="469">
        <v>636.08886825596176</v>
      </c>
      <c r="AF728" s="469">
        <v>479.95099617070338</v>
      </c>
      <c r="AG728" s="469">
        <v>385.28488595522572</v>
      </c>
      <c r="AH728" s="469">
        <v>336.95340690676727</v>
      </c>
      <c r="AI728" s="469">
        <v>271.5158130503724</v>
      </c>
      <c r="AJ728" s="469">
        <v>210.11953566284186</v>
      </c>
      <c r="AK728" s="469">
        <v>146.72942263482432</v>
      </c>
      <c r="AL728" s="469">
        <v>110.51826994484387</v>
      </c>
      <c r="AM728" s="469">
        <v>80.351331340225968</v>
      </c>
      <c r="AN728" s="469">
        <v>59.241065852707941</v>
      </c>
      <c r="AO728" s="469">
        <v>36.12923810708449</v>
      </c>
      <c r="AP728" s="469">
        <v>30.102209640499385</v>
      </c>
      <c r="AQ728" s="469">
        <v>12.029855959070284</v>
      </c>
      <c r="AR728" s="469">
        <v>0</v>
      </c>
      <c r="AS728" s="469">
        <v>26.08484865749011</v>
      </c>
      <c r="AT728" s="469">
        <v>6.010760193776199</v>
      </c>
      <c r="AU728" s="469">
        <v>30.102209640499385</v>
      </c>
      <c r="AV728" s="469">
        <v>13.03338714150617</v>
      </c>
      <c r="AW728" s="469">
        <v>16.044422974417238</v>
      </c>
      <c r="AX728" s="469">
        <v>13.03338714150617</v>
      </c>
      <c r="AY728" s="469">
        <v>9.0197967621976929</v>
      </c>
      <c r="AZ728" s="469">
        <v>17.048232921663399</v>
      </c>
      <c r="BA728" s="469">
        <v>10.023052380778998</v>
      </c>
      <c r="BB728" s="469">
        <v>13.03338714150617</v>
      </c>
      <c r="BC728" s="469">
        <v>19.056026783849234</v>
      </c>
      <c r="BD728" s="469">
        <v>32.111095952304076</v>
      </c>
      <c r="BE728" s="469">
        <v>9.0197967621976929</v>
      </c>
      <c r="BF728" s="469">
        <v>13.03338714150617</v>
      </c>
      <c r="BG728" s="469">
        <v>0</v>
      </c>
      <c r="BH728" s="469">
        <v>2.001386774925161</v>
      </c>
      <c r="BI728" s="469">
        <v>0</v>
      </c>
      <c r="BJ728" s="469">
        <v>0</v>
      </c>
      <c r="BK728" s="469">
        <v>30.102209640499385</v>
      </c>
      <c r="BL728" s="469">
        <v>6.010760193776199</v>
      </c>
      <c r="BM728" s="469">
        <v>13.03338714150617</v>
      </c>
      <c r="BN728" s="469">
        <v>6.010760193776199</v>
      </c>
      <c r="BO728" s="469">
        <v>3.0032976479526123</v>
      </c>
      <c r="BP728" s="469">
        <v>1</v>
      </c>
      <c r="BQ728" s="469">
        <v>10.023052380778998</v>
      </c>
      <c r="BR728" s="469">
        <v>0</v>
      </c>
      <c r="BS728" s="469">
        <v>0</v>
      </c>
      <c r="BT728" s="469">
        <v>7.0136346326260179</v>
      </c>
      <c r="BU728" s="469">
        <v>0</v>
      </c>
      <c r="BV728" s="469">
        <v>4.0055490228453374</v>
      </c>
    </row>
    <row r="729" spans="1:74">
      <c r="A729" s="256">
        <v>137.5</v>
      </c>
      <c r="B729" s="469">
        <v>8358.0670154732416</v>
      </c>
      <c r="C729" s="469">
        <v>8328.7749833398575</v>
      </c>
      <c r="D729" s="469">
        <v>8266.1509844556185</v>
      </c>
      <c r="E729" s="469">
        <v>8189.3867295502996</v>
      </c>
      <c r="F729" s="469">
        <v>8097.4725811075814</v>
      </c>
      <c r="G729" s="469">
        <v>8013.6397059263772</v>
      </c>
      <c r="H729" s="469">
        <v>7940.9179211177661</v>
      </c>
      <c r="I729" s="469">
        <v>7788.4063460636307</v>
      </c>
      <c r="J729" s="469">
        <v>7639.9376783368371</v>
      </c>
      <c r="K729" s="469">
        <v>7472.282651128442</v>
      </c>
      <c r="L729" s="469">
        <v>7332.9096422437751</v>
      </c>
      <c r="M729" s="469">
        <v>7229.8965077006815</v>
      </c>
      <c r="N729" s="469">
        <v>7089.5182283032091</v>
      </c>
      <c r="O729" s="469">
        <v>6938.0339933655705</v>
      </c>
      <c r="P729" s="469">
        <v>6777.4643136393324</v>
      </c>
      <c r="Q729" s="469">
        <v>6603.7705775657514</v>
      </c>
      <c r="R729" s="469">
        <v>6384.6402398621567</v>
      </c>
      <c r="S729" s="469">
        <v>6232.1622572266879</v>
      </c>
      <c r="T729" s="469">
        <v>6025.1617069412605</v>
      </c>
      <c r="U729" s="469">
        <v>5839.3721350623773</v>
      </c>
      <c r="V729" s="469">
        <v>5586.9501520696922</v>
      </c>
      <c r="W729" s="469">
        <v>5319.3953043533493</v>
      </c>
      <c r="X729" s="469">
        <v>4988.2517792931367</v>
      </c>
      <c r="Y729" s="469">
        <v>4584.4481034188166</v>
      </c>
      <c r="Z729" s="469">
        <v>4177.6518843370968</v>
      </c>
      <c r="AA729" s="469">
        <v>3473.1729940463779</v>
      </c>
      <c r="AB729" s="469">
        <v>2434.8938170715887</v>
      </c>
      <c r="AC729" s="469">
        <v>1459.5852095112941</v>
      </c>
      <c r="AD729" s="469">
        <v>898.08040190768418</v>
      </c>
      <c r="AE729" s="469">
        <v>630.04403985316117</v>
      </c>
      <c r="AF729" s="469">
        <v>485.99419058790693</v>
      </c>
      <c r="AG729" s="469">
        <v>382.26398264116619</v>
      </c>
      <c r="AH729" s="469">
        <v>316.81728239424859</v>
      </c>
      <c r="AI729" s="469">
        <v>248.36457445281798</v>
      </c>
      <c r="AJ729" s="469">
        <v>201.06247565441669</v>
      </c>
      <c r="AK729" s="469">
        <v>141.69950455700601</v>
      </c>
      <c r="AL729" s="469">
        <v>105.48980471856567</v>
      </c>
      <c r="AM729" s="469">
        <v>74.319187225450264</v>
      </c>
      <c r="AN729" s="469">
        <v>54.215835334169334</v>
      </c>
      <c r="AO729" s="469">
        <v>36.12923810708449</v>
      </c>
      <c r="AP729" s="469">
        <v>24.076394620737908</v>
      </c>
      <c r="AQ729" s="469">
        <v>9.0197967621976929</v>
      </c>
      <c r="AR729" s="469">
        <v>0</v>
      </c>
      <c r="AS729" s="469">
        <v>12.029855959070284</v>
      </c>
      <c r="AT729" s="469">
        <v>9.0197967621976929</v>
      </c>
      <c r="AU729" s="469">
        <v>25.080601549217004</v>
      </c>
      <c r="AV729" s="469">
        <v>1</v>
      </c>
      <c r="AW729" s="469">
        <v>7.0136346326260179</v>
      </c>
      <c r="AX729" s="469">
        <v>5.0080536687636448</v>
      </c>
      <c r="AY729" s="469">
        <v>6.010760193776199</v>
      </c>
      <c r="AZ729" s="469">
        <v>29.097816174642574</v>
      </c>
      <c r="BA729" s="469">
        <v>15.040675804218308</v>
      </c>
      <c r="BB729" s="469">
        <v>7.0136346326260179</v>
      </c>
      <c r="BC729" s="469">
        <v>6.010760193776199</v>
      </c>
      <c r="BD729" s="469">
        <v>9.0197967621976929</v>
      </c>
      <c r="BE729" s="469">
        <v>4.0055490228453374</v>
      </c>
      <c r="BF729" s="469">
        <v>10.023052380778998</v>
      </c>
      <c r="BG729" s="469">
        <v>2.001386774925161</v>
      </c>
      <c r="BH729" s="469">
        <v>2.001386774925161</v>
      </c>
      <c r="BI729" s="469">
        <v>0</v>
      </c>
      <c r="BJ729" s="469">
        <v>0</v>
      </c>
      <c r="BK729" s="469">
        <v>10.023052380778998</v>
      </c>
      <c r="BL729" s="469">
        <v>26.08484865749011</v>
      </c>
      <c r="BM729" s="469">
        <v>7.0136346326260179</v>
      </c>
      <c r="BN729" s="469">
        <v>12.029855959070284</v>
      </c>
      <c r="BO729" s="469">
        <v>0</v>
      </c>
      <c r="BP729" s="469">
        <v>18.052101952375242</v>
      </c>
      <c r="BQ729" s="469">
        <v>1</v>
      </c>
      <c r="BR729" s="469">
        <v>0</v>
      </c>
      <c r="BS729" s="469">
        <v>2.001386774925161</v>
      </c>
      <c r="BT729" s="469">
        <v>2.001386774925161</v>
      </c>
      <c r="BU729" s="469">
        <v>10.023052380778998</v>
      </c>
      <c r="BV729" s="469">
        <v>4.0055490228453374</v>
      </c>
    </row>
    <row r="730" spans="1:74">
      <c r="A730" s="256">
        <v>140</v>
      </c>
      <c r="B730" s="469">
        <v>8358.0670154732416</v>
      </c>
      <c r="C730" s="469">
        <v>8356.0468720294866</v>
      </c>
      <c r="D730" s="469">
        <v>8316.6541725402749</v>
      </c>
      <c r="E730" s="469">
        <v>8227.7687675667239</v>
      </c>
      <c r="F730" s="469">
        <v>8120.7035316540969</v>
      </c>
      <c r="G730" s="469">
        <v>8039.900512776645</v>
      </c>
      <c r="H730" s="469">
        <v>7978.288755593434</v>
      </c>
      <c r="I730" s="469">
        <v>7864.1567590589475</v>
      </c>
      <c r="J730" s="469">
        <v>7689.4269167233806</v>
      </c>
      <c r="K730" s="469">
        <v>7548.029944000672</v>
      </c>
      <c r="L730" s="469">
        <v>7399.5659715574593</v>
      </c>
      <c r="M730" s="469">
        <v>7297.5618340801275</v>
      </c>
      <c r="N730" s="469">
        <v>7145.0632616852981</v>
      </c>
      <c r="O730" s="469">
        <v>6973.3800219341192</v>
      </c>
      <c r="P730" s="469">
        <v>6808.7700563619455</v>
      </c>
      <c r="Q730" s="469">
        <v>6621.9476172403865</v>
      </c>
      <c r="R730" s="469">
        <v>6390.6990433779265</v>
      </c>
      <c r="S730" s="469">
        <v>6211.9667754823586</v>
      </c>
      <c r="T730" s="469">
        <v>5984.7721765302231</v>
      </c>
      <c r="U730" s="469">
        <v>5788.8868509759295</v>
      </c>
      <c r="V730" s="469">
        <v>5543.5347053216583</v>
      </c>
      <c r="W730" s="469">
        <v>5257.8090868691224</v>
      </c>
      <c r="X730" s="469">
        <v>4888.3072215775901</v>
      </c>
      <c r="Y730" s="469">
        <v>4482.4931759218844</v>
      </c>
      <c r="Z730" s="469">
        <v>4045.4262228205225</v>
      </c>
      <c r="AA730" s="469">
        <v>3448.9526118441349</v>
      </c>
      <c r="AB730" s="469">
        <v>2478.2738095181139</v>
      </c>
      <c r="AC730" s="469">
        <v>1515.04343577995</v>
      </c>
      <c r="AD730" s="469">
        <v>955.52813389648543</v>
      </c>
      <c r="AE730" s="469">
        <v>664.29881766947972</v>
      </c>
      <c r="AF730" s="469">
        <v>503.11697942016013</v>
      </c>
      <c r="AG730" s="469">
        <v>373.20141655675388</v>
      </c>
      <c r="AH730" s="469">
        <v>318.83083861221496</v>
      </c>
      <c r="AI730" s="469">
        <v>259.43664870738462</v>
      </c>
      <c r="AJ730" s="469">
        <v>200.05616048375992</v>
      </c>
      <c r="AK730" s="469">
        <v>117.55850313942643</v>
      </c>
      <c r="AL730" s="469">
        <v>114.54120724389411</v>
      </c>
      <c r="AM730" s="469">
        <v>77.335200513321496</v>
      </c>
      <c r="AN730" s="469">
        <v>53.210843750071625</v>
      </c>
      <c r="AO730" s="469">
        <v>34.120107905260866</v>
      </c>
      <c r="AP730" s="469">
        <v>18.052101952375242</v>
      </c>
      <c r="AQ730" s="469">
        <v>5.0080536687636448</v>
      </c>
      <c r="AR730" s="469">
        <v>1</v>
      </c>
      <c r="AS730" s="469">
        <v>12.029855959070284</v>
      </c>
      <c r="AT730" s="469">
        <v>23.072229545451361</v>
      </c>
      <c r="AU730" s="469">
        <v>28.093457349309364</v>
      </c>
      <c r="AV730" s="469">
        <v>13.03338714150617</v>
      </c>
      <c r="AW730" s="469">
        <v>14.036995597894803</v>
      </c>
      <c r="AX730" s="469">
        <v>11.02640849775289</v>
      </c>
      <c r="AY730" s="469">
        <v>4.0055490228453374</v>
      </c>
      <c r="AZ730" s="469">
        <v>8.016652840637061</v>
      </c>
      <c r="BA730" s="469">
        <v>7.0136346326260179</v>
      </c>
      <c r="BB730" s="469">
        <v>12.029855959070284</v>
      </c>
      <c r="BC730" s="469">
        <v>1</v>
      </c>
      <c r="BD730" s="469">
        <v>12.029855959070284</v>
      </c>
      <c r="BE730" s="469">
        <v>15.040675804218308</v>
      </c>
      <c r="BF730" s="469">
        <v>16.044422974417238</v>
      </c>
      <c r="BG730" s="469">
        <v>7.0136346326260179</v>
      </c>
      <c r="BH730" s="469">
        <v>10.023052380778998</v>
      </c>
      <c r="BI730" s="469">
        <v>7.0136346326260179</v>
      </c>
      <c r="BJ730" s="469">
        <v>0</v>
      </c>
      <c r="BK730" s="469">
        <v>13.03338714150617</v>
      </c>
      <c r="BL730" s="469">
        <v>15.040675804218308</v>
      </c>
      <c r="BM730" s="469">
        <v>5.0080536687636448</v>
      </c>
      <c r="BN730" s="469">
        <v>3.0032976479526123</v>
      </c>
      <c r="BO730" s="469">
        <v>9.0197967621976929</v>
      </c>
      <c r="BP730" s="469">
        <v>12.029855959070284</v>
      </c>
      <c r="BQ730" s="469">
        <v>0</v>
      </c>
      <c r="BR730" s="469">
        <v>1</v>
      </c>
      <c r="BS730" s="469">
        <v>0</v>
      </c>
      <c r="BT730" s="469">
        <v>11.02640849775289</v>
      </c>
      <c r="BU730" s="469">
        <v>0</v>
      </c>
      <c r="BV730" s="469">
        <v>4.0055490228453374</v>
      </c>
    </row>
    <row r="731" spans="1:74">
      <c r="A731" s="256">
        <v>142.5</v>
      </c>
      <c r="B731" s="469">
        <v>8358.0670154732416</v>
      </c>
      <c r="C731" s="469">
        <v>8303.5233140894452</v>
      </c>
      <c r="D731" s="469">
        <v>8246.9598537041074</v>
      </c>
      <c r="E731" s="469">
        <v>8160.0952950826786</v>
      </c>
      <c r="F731" s="469">
        <v>8071.2115867607254</v>
      </c>
      <c r="G731" s="469">
        <v>7972.22860837186</v>
      </c>
      <c r="H731" s="469">
        <v>7919.7075256016151</v>
      </c>
      <c r="I731" s="469">
        <v>7811.6363947986711</v>
      </c>
      <c r="J731" s="469">
        <v>7645.9975679130421</v>
      </c>
      <c r="K731" s="469">
        <v>7495.5117397505292</v>
      </c>
      <c r="L731" s="469">
        <v>7347.0488132175151</v>
      </c>
      <c r="M731" s="469">
        <v>7214.7476404989966</v>
      </c>
      <c r="N731" s="469">
        <v>7063.2607272870764</v>
      </c>
      <c r="O731" s="469">
        <v>6864.312856590961</v>
      </c>
      <c r="P731" s="469">
        <v>6682.5381087227415</v>
      </c>
      <c r="Q731" s="469">
        <v>6492.6897596125555</v>
      </c>
      <c r="R731" s="469">
        <v>6255.387142044322</v>
      </c>
      <c r="S731" s="469">
        <v>6059.4930205293294</v>
      </c>
      <c r="T731" s="469">
        <v>5832.3041689538113</v>
      </c>
      <c r="U731" s="469">
        <v>5613.2015161051595</v>
      </c>
      <c r="V731" s="469">
        <v>5337.5684230423976</v>
      </c>
      <c r="W731" s="469">
        <v>5052.8634696889267</v>
      </c>
      <c r="X731" s="469">
        <v>4706.5951038343755</v>
      </c>
      <c r="Y731" s="469">
        <v>4265.468192129897</v>
      </c>
      <c r="Z731" s="469">
        <v>3800.1642112224786</v>
      </c>
      <c r="AA731" s="469">
        <v>3264.277873822874</v>
      </c>
      <c r="AB731" s="469">
        <v>2481.3003490821429</v>
      </c>
      <c r="AC731" s="469">
        <v>1532.1854831921119</v>
      </c>
      <c r="AD731" s="469">
        <v>958.55179619027911</v>
      </c>
      <c r="AE731" s="469">
        <v>646.16370952449347</v>
      </c>
      <c r="AF731" s="469">
        <v>488.0086054558073</v>
      </c>
      <c r="AG731" s="469">
        <v>367.1598276496963</v>
      </c>
      <c r="AH731" s="469">
        <v>292.65562908951142</v>
      </c>
      <c r="AI731" s="469">
        <v>228.23481001690109</v>
      </c>
      <c r="AJ731" s="469">
        <v>182.94959793098093</v>
      </c>
      <c r="AK731" s="469">
        <v>129.62844161748095</v>
      </c>
      <c r="AL731" s="469">
        <v>105.48980471856567</v>
      </c>
      <c r="AM731" s="469">
        <v>74.319187225450264</v>
      </c>
      <c r="AN731" s="469">
        <v>36.12923810708449</v>
      </c>
      <c r="AO731" s="469">
        <v>34.120107905260866</v>
      </c>
      <c r="AP731" s="469">
        <v>15.040675804218308</v>
      </c>
      <c r="AQ731" s="469">
        <v>2.001386774925161</v>
      </c>
      <c r="AR731" s="469">
        <v>0</v>
      </c>
      <c r="AS731" s="469">
        <v>3.0032976479526123</v>
      </c>
      <c r="AT731" s="469">
        <v>8.016652840637061</v>
      </c>
      <c r="AU731" s="469">
        <v>28.093457349309364</v>
      </c>
      <c r="AV731" s="469">
        <v>1</v>
      </c>
      <c r="AW731" s="469">
        <v>22.068108142325048</v>
      </c>
      <c r="AX731" s="469">
        <v>8.016652840637061</v>
      </c>
      <c r="AY731" s="469">
        <v>3.0032976479526123</v>
      </c>
      <c r="AZ731" s="469">
        <v>5.0080536687636448</v>
      </c>
      <c r="BA731" s="469">
        <v>7.0136346326260179</v>
      </c>
      <c r="BB731" s="469">
        <v>24.076394620737908</v>
      </c>
      <c r="BC731" s="469">
        <v>1</v>
      </c>
      <c r="BD731" s="469">
        <v>17.048232921663399</v>
      </c>
      <c r="BE731" s="469">
        <v>0</v>
      </c>
      <c r="BF731" s="469">
        <v>14.036995597894803</v>
      </c>
      <c r="BG731" s="469">
        <v>0</v>
      </c>
      <c r="BH731" s="469">
        <v>2.001386774925161</v>
      </c>
      <c r="BI731" s="469">
        <v>0</v>
      </c>
      <c r="BJ731" s="469">
        <v>1</v>
      </c>
      <c r="BK731" s="469">
        <v>16.044422974417238</v>
      </c>
      <c r="BL731" s="469">
        <v>13.03338714150617</v>
      </c>
      <c r="BM731" s="469">
        <v>0</v>
      </c>
      <c r="BN731" s="469">
        <v>0</v>
      </c>
      <c r="BO731" s="469">
        <v>3.0032976479526123</v>
      </c>
      <c r="BP731" s="469">
        <v>3.0032976479526123</v>
      </c>
      <c r="BQ731" s="469">
        <v>0</v>
      </c>
      <c r="BR731" s="469">
        <v>0</v>
      </c>
      <c r="BS731" s="469">
        <v>2.001386774925161</v>
      </c>
      <c r="BT731" s="469">
        <v>21.064032395764698</v>
      </c>
      <c r="BU731" s="469">
        <v>1</v>
      </c>
      <c r="BV731" s="469">
        <v>4.0055490228453374</v>
      </c>
    </row>
    <row r="732" spans="1:74">
      <c r="A732" s="256">
        <v>145</v>
      </c>
      <c r="B732" s="469">
        <v>8358.0670154732416</v>
      </c>
      <c r="C732" s="469">
        <v>8374.2281805735638</v>
      </c>
      <c r="D732" s="469">
        <v>8340.8958117611892</v>
      </c>
      <c r="E732" s="469">
        <v>8241.9095635487756</v>
      </c>
      <c r="F732" s="469">
        <v>8153.024964554761</v>
      </c>
      <c r="G732" s="469">
        <v>8036.8704152999671</v>
      </c>
      <c r="H732" s="469">
        <v>7945.9680236359263</v>
      </c>
      <c r="I732" s="469">
        <v>7858.0966991012838</v>
      </c>
      <c r="J732" s="469">
        <v>7724.7765676485778</v>
      </c>
      <c r="K732" s="469">
        <v>7583.3789410241579</v>
      </c>
      <c r="L732" s="469">
        <v>7419.7649779055937</v>
      </c>
      <c r="M732" s="469">
        <v>7284.4326917109538</v>
      </c>
      <c r="N732" s="469">
        <v>7129.914573295202</v>
      </c>
      <c r="O732" s="469">
        <v>6913.7968205472698</v>
      </c>
      <c r="P732" s="469">
        <v>6713.8434113387466</v>
      </c>
      <c r="Q732" s="469">
        <v>6498.7486646571951</v>
      </c>
      <c r="R732" s="469">
        <v>6252.3578043499474</v>
      </c>
      <c r="S732" s="469">
        <v>6047.3760640764594</v>
      </c>
      <c r="T732" s="469">
        <v>5826.245919099485</v>
      </c>
      <c r="U732" s="469">
        <v>5589.9791493344219</v>
      </c>
      <c r="V732" s="469">
        <v>5308.2895401189917</v>
      </c>
      <c r="W732" s="469">
        <v>5000.3664078822803</v>
      </c>
      <c r="X732" s="469">
        <v>4612.7132389982626</v>
      </c>
      <c r="Y732" s="469">
        <v>4177.6518843370968</v>
      </c>
      <c r="Z732" s="469">
        <v>3697.2193802140805</v>
      </c>
      <c r="AA732" s="469">
        <v>3199.6946072123346</v>
      </c>
      <c r="AB732" s="469">
        <v>2531.7432146742276</v>
      </c>
      <c r="AC732" s="469">
        <v>1567.4785347016514</v>
      </c>
      <c r="AD732" s="469">
        <v>990.80478095256092</v>
      </c>
      <c r="AE732" s="469">
        <v>652.2086897707303</v>
      </c>
      <c r="AF732" s="469">
        <v>497.07357466978522</v>
      </c>
      <c r="AG732" s="469">
        <v>364.13907033784858</v>
      </c>
      <c r="AH732" s="469">
        <v>295.67573001326275</v>
      </c>
      <c r="AI732" s="469">
        <v>219.17698581717505</v>
      </c>
      <c r="AJ732" s="469">
        <v>187.9807803590999</v>
      </c>
      <c r="AK732" s="469">
        <v>126.61084744487482</v>
      </c>
      <c r="AL732" s="469">
        <v>111.52399075900288</v>
      </c>
      <c r="AM732" s="469">
        <v>65.271902290436884</v>
      </c>
      <c r="AN732" s="469">
        <v>45.171626266426578</v>
      </c>
      <c r="AO732" s="469">
        <v>16.044422974417238</v>
      </c>
      <c r="AP732" s="469">
        <v>2.001386774925161</v>
      </c>
      <c r="AQ732" s="469">
        <v>1</v>
      </c>
      <c r="AR732" s="469">
        <v>0</v>
      </c>
      <c r="AS732" s="469">
        <v>15.040675804218308</v>
      </c>
      <c r="AT732" s="469">
        <v>5.0080536687636448</v>
      </c>
      <c r="AU732" s="469">
        <v>20.060004479273225</v>
      </c>
      <c r="AV732" s="469">
        <v>6.010760193776199</v>
      </c>
      <c r="AW732" s="469">
        <v>17.048232921663399</v>
      </c>
      <c r="AX732" s="469">
        <v>14.036995597894803</v>
      </c>
      <c r="AY732" s="469">
        <v>0</v>
      </c>
      <c r="AZ732" s="469">
        <v>5.0080536687636448</v>
      </c>
      <c r="BA732" s="469">
        <v>8.016652840637061</v>
      </c>
      <c r="BB732" s="469">
        <v>3.0032976479526123</v>
      </c>
      <c r="BC732" s="469">
        <v>4.0055490228453374</v>
      </c>
      <c r="BD732" s="469">
        <v>3.0032976479526123</v>
      </c>
      <c r="BE732" s="469">
        <v>5.0080536687636448</v>
      </c>
      <c r="BF732" s="469">
        <v>4.0055490228453374</v>
      </c>
      <c r="BG732" s="469">
        <v>0</v>
      </c>
      <c r="BH732" s="469">
        <v>0</v>
      </c>
      <c r="BI732" s="469">
        <v>2.001386774925161</v>
      </c>
      <c r="BJ732" s="469">
        <v>0</v>
      </c>
      <c r="BK732" s="469">
        <v>13.03338714150617</v>
      </c>
      <c r="BL732" s="469">
        <v>6.010760193776199</v>
      </c>
      <c r="BM732" s="469">
        <v>2.001386774925161</v>
      </c>
      <c r="BN732" s="469">
        <v>17.048232921663399</v>
      </c>
      <c r="BO732" s="469">
        <v>9.0197967621976929</v>
      </c>
      <c r="BP732" s="469">
        <v>15.040675804218308</v>
      </c>
      <c r="BQ732" s="469">
        <v>3.0032976479526123</v>
      </c>
      <c r="BR732" s="469">
        <v>3.0032976479526123</v>
      </c>
      <c r="BS732" s="469">
        <v>5.0080536687636448</v>
      </c>
      <c r="BT732" s="469">
        <v>5.0080536687636448</v>
      </c>
      <c r="BU732" s="469">
        <v>4.0055490228453374</v>
      </c>
      <c r="BV732" s="469">
        <v>4.0055490228453374</v>
      </c>
    </row>
    <row r="733" spans="1:74">
      <c r="A733" s="256">
        <v>147.5</v>
      </c>
      <c r="B733" s="469">
        <v>8358.0670154732416</v>
      </c>
      <c r="C733" s="469">
        <v>8254.030265111709</v>
      </c>
      <c r="D733" s="469">
        <v>8215.6481046189383</v>
      </c>
      <c r="E733" s="469">
        <v>8118.6834463595915</v>
      </c>
      <c r="F733" s="469">
        <v>8023.7400060946775</v>
      </c>
      <c r="G733" s="469">
        <v>7919.7075256016151</v>
      </c>
      <c r="H733" s="469">
        <v>7849.0066179198338</v>
      </c>
      <c r="I733" s="469">
        <v>7753.0564047794196</v>
      </c>
      <c r="J733" s="469">
        <v>7663.1672810889095</v>
      </c>
      <c r="K733" s="469">
        <v>7539.9501964454057</v>
      </c>
      <c r="L733" s="469">
        <v>7370.2775102342484</v>
      </c>
      <c r="M733" s="469">
        <v>7237.975916511632</v>
      </c>
      <c r="N733" s="469">
        <v>7057.2013178106181</v>
      </c>
      <c r="O733" s="469">
        <v>6830.9871223426471</v>
      </c>
      <c r="P733" s="469">
        <v>6587.6132509225881</v>
      </c>
      <c r="Q733" s="469">
        <v>6384.6402398621567</v>
      </c>
      <c r="R733" s="469">
        <v>6123.1074379149632</v>
      </c>
      <c r="S733" s="469">
        <v>5925.1981167491067</v>
      </c>
      <c r="T733" s="469">
        <v>5703.0628795444691</v>
      </c>
      <c r="U733" s="469">
        <v>5457.714475321076</v>
      </c>
      <c r="V733" s="469">
        <v>5170.9838425079861</v>
      </c>
      <c r="W733" s="469">
        <v>4859.0309176825531</v>
      </c>
      <c r="X733" s="469">
        <v>4439.0873227115544</v>
      </c>
      <c r="Y733" s="469">
        <v>4002.0248408599523</v>
      </c>
      <c r="Z733" s="469">
        <v>3521.6142634929647</v>
      </c>
      <c r="AA733" s="469">
        <v>3055.3961165989585</v>
      </c>
      <c r="AB733" s="469">
        <v>2475.2472736464852</v>
      </c>
      <c r="AC733" s="469">
        <v>1631.0080164014964</v>
      </c>
      <c r="AD733" s="469">
        <v>969.63863922794894</v>
      </c>
      <c r="AE733" s="469">
        <v>663.29129855967244</v>
      </c>
      <c r="AF733" s="469">
        <v>490.02302863061311</v>
      </c>
      <c r="AG733" s="469">
        <v>349.03566352307149</v>
      </c>
      <c r="AH733" s="469">
        <v>295.67573001326275</v>
      </c>
      <c r="AI733" s="469">
        <v>225.21549466265694</v>
      </c>
      <c r="AJ733" s="469">
        <v>170.87533157355321</v>
      </c>
      <c r="AK733" s="469">
        <v>120.57587641098782</v>
      </c>
      <c r="AL733" s="469">
        <v>94.428041332223657</v>
      </c>
      <c r="AM733" s="469">
        <v>50.19598424777044</v>
      </c>
      <c r="AN733" s="469">
        <v>53.210843750071625</v>
      </c>
      <c r="AO733" s="469">
        <v>16.044422974417238</v>
      </c>
      <c r="AP733" s="469">
        <v>2.001386774925161</v>
      </c>
      <c r="AQ733" s="469">
        <v>0</v>
      </c>
      <c r="AR733" s="469">
        <v>0</v>
      </c>
      <c r="AS733" s="469">
        <v>6.010760193776199</v>
      </c>
      <c r="AT733" s="469">
        <v>11.02640849775289</v>
      </c>
      <c r="AU733" s="469">
        <v>17.048232921663399</v>
      </c>
      <c r="AV733" s="469">
        <v>1</v>
      </c>
      <c r="AW733" s="469">
        <v>6.010760193776199</v>
      </c>
      <c r="AX733" s="469">
        <v>8.016652840637061</v>
      </c>
      <c r="AY733" s="469">
        <v>0</v>
      </c>
      <c r="AZ733" s="469">
        <v>0</v>
      </c>
      <c r="BA733" s="469">
        <v>2.001386774925161</v>
      </c>
      <c r="BB733" s="469">
        <v>4.0055490228453374</v>
      </c>
      <c r="BC733" s="469">
        <v>1</v>
      </c>
      <c r="BD733" s="469">
        <v>6.010760193776199</v>
      </c>
      <c r="BE733" s="469">
        <v>21.064032395764698</v>
      </c>
      <c r="BF733" s="469">
        <v>11.02640849775289</v>
      </c>
      <c r="BG733" s="469">
        <v>2.001386774925161</v>
      </c>
      <c r="BH733" s="469">
        <v>2.001386774925161</v>
      </c>
      <c r="BI733" s="469">
        <v>5.0080536687636448</v>
      </c>
      <c r="BJ733" s="469">
        <v>0</v>
      </c>
      <c r="BK733" s="469">
        <v>19.056026783849234</v>
      </c>
      <c r="BL733" s="469">
        <v>10.023052380778998</v>
      </c>
      <c r="BM733" s="469">
        <v>10.023052380778998</v>
      </c>
      <c r="BN733" s="469">
        <v>3.0032976479526123</v>
      </c>
      <c r="BO733" s="469">
        <v>9.0197967621976929</v>
      </c>
      <c r="BP733" s="469">
        <v>7.0136346326260179</v>
      </c>
      <c r="BQ733" s="469">
        <v>0</v>
      </c>
      <c r="BR733" s="469">
        <v>0</v>
      </c>
      <c r="BS733" s="469">
        <v>4.0055490228453374</v>
      </c>
      <c r="BT733" s="469">
        <v>4.0055490228453374</v>
      </c>
      <c r="BU733" s="469">
        <v>0</v>
      </c>
      <c r="BV733" s="469">
        <v>4.0055490228453374</v>
      </c>
    </row>
    <row r="734" spans="1:74">
      <c r="A734" s="256">
        <v>150</v>
      </c>
      <c r="B734" s="469">
        <v>8358.0670154732416</v>
      </c>
      <c r="C734" s="469">
        <v>8161.1053428006571</v>
      </c>
      <c r="D734" s="469">
        <v>8131.8140097439127</v>
      </c>
      <c r="E734" s="469">
        <v>8060.1011917555115</v>
      </c>
      <c r="F734" s="469">
        <v>7951.0181293604774</v>
      </c>
      <c r="G734" s="469">
        <v>7819.7164279372228</v>
      </c>
      <c r="H734" s="469">
        <v>7722.7565832352684</v>
      </c>
      <c r="I734" s="469">
        <v>7626.8079340663853</v>
      </c>
      <c r="J734" s="469">
        <v>7549.0399130527967</v>
      </c>
      <c r="K734" s="469">
        <v>7018.8251786747242</v>
      </c>
      <c r="L734" s="469">
        <v>7317.7605607107762</v>
      </c>
      <c r="M734" s="469">
        <v>7143.0434347113023</v>
      </c>
      <c r="N734" s="469">
        <v>6963.2811383257767</v>
      </c>
      <c r="O734" s="469">
        <v>6719.9025190322609</v>
      </c>
      <c r="P734" s="469">
        <v>6475.5228926777727</v>
      </c>
      <c r="Q734" s="469">
        <v>6464.4149441744867</v>
      </c>
      <c r="R734" s="469">
        <v>5975.6845696494829</v>
      </c>
      <c r="S734" s="469">
        <v>5769.7025581433136</v>
      </c>
      <c r="T734" s="469">
        <v>5556.6602697993276</v>
      </c>
      <c r="U734" s="469">
        <v>5308.2895401189917</v>
      </c>
      <c r="V734" s="469">
        <v>4995.3186424026953</v>
      </c>
      <c r="W734" s="469">
        <v>4657.1302298055043</v>
      </c>
      <c r="X734" s="469">
        <v>4265.468192129897</v>
      </c>
      <c r="Y734" s="469">
        <v>3818.33123748973</v>
      </c>
      <c r="Z734" s="469">
        <v>3357.118549772621</v>
      </c>
      <c r="AA734" s="469">
        <v>2929.266639435391</v>
      </c>
      <c r="AB734" s="469">
        <v>2367.3032797744399</v>
      </c>
      <c r="AC734" s="469">
        <v>1622.9406415574351</v>
      </c>
      <c r="AD734" s="469">
        <v>963.59125450600254</v>
      </c>
      <c r="AE734" s="469">
        <v>648.17869668861317</v>
      </c>
      <c r="AF734" s="469">
        <v>466.85767033780468</v>
      </c>
      <c r="AG734" s="469">
        <v>339.97393108066609</v>
      </c>
      <c r="AH734" s="469">
        <v>269.50258105221343</v>
      </c>
      <c r="AI734" s="469">
        <v>193.0120973286374</v>
      </c>
      <c r="AJ734" s="469">
        <v>134.65792041235557</v>
      </c>
      <c r="AK734" s="469">
        <v>94.428041332223657</v>
      </c>
      <c r="AL734" s="469">
        <v>109.51255827368547</v>
      </c>
      <c r="AM734" s="469">
        <v>56.225874000831865</v>
      </c>
      <c r="AN734" s="469">
        <v>24.076394620737908</v>
      </c>
      <c r="AO734" s="469">
        <v>14.036995597894803</v>
      </c>
      <c r="AP734" s="469">
        <v>12.029855959070284</v>
      </c>
      <c r="AQ734" s="469">
        <v>0</v>
      </c>
      <c r="AR734" s="469">
        <v>7.0136346326260179</v>
      </c>
      <c r="AS734" s="469">
        <v>15.040675804218308</v>
      </c>
      <c r="AT734" s="469">
        <v>2.001386774925161</v>
      </c>
      <c r="AU734" s="469">
        <v>9.0197967621976929</v>
      </c>
      <c r="AV734" s="469">
        <v>3.0032976479526123</v>
      </c>
      <c r="AW734" s="469">
        <v>15.040675804218308</v>
      </c>
      <c r="AX734" s="469">
        <v>2.001386774925161</v>
      </c>
      <c r="AY734" s="469">
        <v>0</v>
      </c>
      <c r="AZ734" s="469">
        <v>11.02640849775289</v>
      </c>
      <c r="BA734" s="469">
        <v>5.0080536687636448</v>
      </c>
      <c r="BB734" s="469">
        <v>7.0136346326260179</v>
      </c>
      <c r="BC734" s="469">
        <v>0</v>
      </c>
      <c r="BD734" s="469">
        <v>0</v>
      </c>
      <c r="BE734" s="469">
        <v>8.016652840637061</v>
      </c>
      <c r="BF734" s="469">
        <v>9.0197967621976929</v>
      </c>
      <c r="BG734" s="469">
        <v>1</v>
      </c>
      <c r="BH734" s="469">
        <v>0</v>
      </c>
      <c r="BI734" s="469">
        <v>11.02640849775289</v>
      </c>
      <c r="BJ734" s="469">
        <v>0</v>
      </c>
      <c r="BK734" s="469">
        <v>11.02640849775289</v>
      </c>
      <c r="BL734" s="469">
        <v>4.0055490228453374</v>
      </c>
      <c r="BM734" s="469">
        <v>0</v>
      </c>
      <c r="BN734" s="469">
        <v>0</v>
      </c>
      <c r="BO734" s="469">
        <v>0</v>
      </c>
      <c r="BP734" s="469">
        <v>18.052101952375242</v>
      </c>
      <c r="BQ734" s="469">
        <v>0</v>
      </c>
      <c r="BR734" s="469">
        <v>0</v>
      </c>
      <c r="BS734" s="469">
        <v>0</v>
      </c>
      <c r="BT734" s="469">
        <v>0</v>
      </c>
      <c r="BU734" s="469">
        <v>0</v>
      </c>
      <c r="BV734" s="469">
        <v>4.0055490228453374</v>
      </c>
    </row>
    <row r="735" spans="1:74">
      <c r="A735" s="256">
        <v>152.5</v>
      </c>
      <c r="B735" s="469">
        <v>8358.0670154732416</v>
      </c>
      <c r="C735" s="469">
        <v>8222.7184891692032</v>
      </c>
      <c r="D735" s="469">
        <v>8182.3163737025225</v>
      </c>
      <c r="E735" s="469">
        <v>8089.3922660798553</v>
      </c>
      <c r="F735" s="469">
        <v>7989.399037440664</v>
      </c>
      <c r="G735" s="469">
        <v>7861.1267284967471</v>
      </c>
      <c r="H735" s="469">
        <v>7778.3063464519773</v>
      </c>
      <c r="I735" s="469">
        <v>7665.1872498731673</v>
      </c>
      <c r="J735" s="469">
        <v>7589.4387856349031</v>
      </c>
      <c r="K735" s="469">
        <v>7510.6611841329159</v>
      </c>
      <c r="L735" s="469">
        <v>7393.506280387408</v>
      </c>
      <c r="M735" s="469">
        <v>7243.0255515943263</v>
      </c>
      <c r="N735" s="469">
        <v>7042.0528168682595</v>
      </c>
      <c r="O735" s="469">
        <v>6777.4643136393324</v>
      </c>
      <c r="P735" s="469">
        <v>6512.8861316980419</v>
      </c>
      <c r="Q735" s="469">
        <v>6267.5045074704749</v>
      </c>
      <c r="R735" s="469">
        <v>5955.4899371528027</v>
      </c>
      <c r="S735" s="469">
        <v>5766.6734650947765</v>
      </c>
      <c r="T735" s="469">
        <v>5516.2740168469491</v>
      </c>
      <c r="U735" s="469">
        <v>5275.9819945029994</v>
      </c>
      <c r="V735" s="469">
        <v>4941.8126426168828</v>
      </c>
      <c r="W735" s="469">
        <v>4607.6658806383693</v>
      </c>
      <c r="X735" s="469">
        <v>4180.6800024036556</v>
      </c>
      <c r="Y735" s="469">
        <v>3747.6821797373254</v>
      </c>
      <c r="Z735" s="469">
        <v>3301.615658796441</v>
      </c>
      <c r="AA735" s="469">
        <v>2881.8433472544161</v>
      </c>
      <c r="AB735" s="469">
        <v>2335.0219090664305</v>
      </c>
      <c r="AC735" s="469">
        <v>1627.9827461528605</v>
      </c>
      <c r="AD735" s="469">
        <v>983.74934970527374</v>
      </c>
      <c r="AE735" s="469">
        <v>627.02164734385292</v>
      </c>
      <c r="AF735" s="469">
        <v>454.77184881299468</v>
      </c>
      <c r="AG735" s="469">
        <v>322.85798908042426</v>
      </c>
      <c r="AH735" s="469">
        <v>257.42350858200774</v>
      </c>
      <c r="AI735" s="469">
        <v>190.99955462404839</v>
      </c>
      <c r="AJ735" s="469">
        <v>143.71145073160676</v>
      </c>
      <c r="AK735" s="469">
        <v>108.50685582932681</v>
      </c>
      <c r="AL735" s="469">
        <v>86.383928307687412</v>
      </c>
      <c r="AM735" s="469">
        <v>56.225874000831865</v>
      </c>
      <c r="AN735" s="469">
        <v>30.102209640499385</v>
      </c>
      <c r="AO735" s="469">
        <v>8.016652840637061</v>
      </c>
      <c r="AP735" s="469">
        <v>3.0032976479526123</v>
      </c>
      <c r="AQ735" s="469">
        <v>0</v>
      </c>
      <c r="AR735" s="469">
        <v>0</v>
      </c>
      <c r="AS735" s="469">
        <v>0</v>
      </c>
      <c r="AT735" s="469">
        <v>10.023052380778998</v>
      </c>
      <c r="AU735" s="469">
        <v>12.029855959070284</v>
      </c>
      <c r="AV735" s="469">
        <v>0</v>
      </c>
      <c r="AW735" s="469">
        <v>12.029855959070284</v>
      </c>
      <c r="AX735" s="469">
        <v>0</v>
      </c>
      <c r="AY735" s="469">
        <v>10.023052380778998</v>
      </c>
      <c r="AZ735" s="469">
        <v>8.016652840637061</v>
      </c>
      <c r="BA735" s="469">
        <v>13.03338714150617</v>
      </c>
      <c r="BB735" s="469">
        <v>0</v>
      </c>
      <c r="BC735" s="469">
        <v>0</v>
      </c>
      <c r="BD735" s="469">
        <v>3.0032976479526123</v>
      </c>
      <c r="BE735" s="469">
        <v>2.001386774925161</v>
      </c>
      <c r="BF735" s="469">
        <v>6.010760193776199</v>
      </c>
      <c r="BG735" s="469">
        <v>0</v>
      </c>
      <c r="BH735" s="469">
        <v>0</v>
      </c>
      <c r="BI735" s="469">
        <v>8.016652840637061</v>
      </c>
      <c r="BJ735" s="469">
        <v>0</v>
      </c>
      <c r="BK735" s="469">
        <v>25.080601549217004</v>
      </c>
      <c r="BL735" s="469">
        <v>8.016652840637061</v>
      </c>
      <c r="BM735" s="469">
        <v>1</v>
      </c>
      <c r="BN735" s="469">
        <v>0</v>
      </c>
      <c r="BO735" s="469">
        <v>6.010760193776199</v>
      </c>
      <c r="BP735" s="469">
        <v>7.0136346326260179</v>
      </c>
      <c r="BQ735" s="469">
        <v>0</v>
      </c>
      <c r="BR735" s="469">
        <v>0</v>
      </c>
      <c r="BS735" s="469">
        <v>0</v>
      </c>
      <c r="BT735" s="469">
        <v>0</v>
      </c>
      <c r="BU735" s="469">
        <v>0</v>
      </c>
      <c r="BV735" s="469">
        <v>4.0055490228453374</v>
      </c>
    </row>
    <row r="736" spans="1:74">
      <c r="A736" s="256">
        <v>155</v>
      </c>
      <c r="B736" s="469">
        <v>8358.0670154732416</v>
      </c>
      <c r="C736" s="469">
        <v>8267.161045202758</v>
      </c>
      <c r="D736" s="469">
        <v>8237.8693336503111</v>
      </c>
      <c r="E736" s="469">
        <v>8141.9144575313248</v>
      </c>
      <c r="F736" s="469">
        <v>8068.1814775158982</v>
      </c>
      <c r="G736" s="469">
        <v>7913.6474230135309</v>
      </c>
      <c r="H736" s="469">
        <v>7818.7064233385827</v>
      </c>
      <c r="I736" s="469">
        <v>7714.6766508616674</v>
      </c>
      <c r="J736" s="469">
        <v>7621.7580384343601</v>
      </c>
      <c r="K736" s="469">
        <v>7572.2692384714137</v>
      </c>
      <c r="L736" s="469">
        <v>7481.3722859233121</v>
      </c>
      <c r="M736" s="469">
        <v>7354.1184089013796</v>
      </c>
      <c r="N736" s="469">
        <v>7144.053348126984</v>
      </c>
      <c r="O736" s="469">
        <v>6877.4412205655144</v>
      </c>
      <c r="P736" s="469">
        <v>6579.5346024408809</v>
      </c>
      <c r="Q736" s="469">
        <v>6321.0231507766348</v>
      </c>
      <c r="R736" s="469">
        <v>6003.9571696346466</v>
      </c>
      <c r="S736" s="469">
        <v>5772.7316527805388</v>
      </c>
      <c r="T736" s="469">
        <v>5545.5540209146593</v>
      </c>
      <c r="U736" s="469">
        <v>5272.9531722155916</v>
      </c>
      <c r="V736" s="469">
        <v>4950.8985264860212</v>
      </c>
      <c r="W736" s="469">
        <v>4583.438637504436</v>
      </c>
      <c r="X736" s="469">
        <v>4127.1835739353946</v>
      </c>
      <c r="Y736" s="469">
        <v>3712.3581482479185</v>
      </c>
      <c r="Z736" s="469">
        <v>3307.6704746132573</v>
      </c>
      <c r="AA736" s="469">
        <v>2869.7353970838631</v>
      </c>
      <c r="AB736" s="469">
        <v>2320.8989492161431</v>
      </c>
      <c r="AC736" s="469">
        <v>1634.0332922559537</v>
      </c>
      <c r="AD736" s="469">
        <v>980.72560891008311</v>
      </c>
      <c r="AE736" s="469">
        <v>632.0589762438625</v>
      </c>
      <c r="AF736" s="469">
        <v>445.70769278718001</v>
      </c>
      <c r="AG736" s="469">
        <v>325.87838489895006</v>
      </c>
      <c r="AH736" s="469">
        <v>254.40382792207021</v>
      </c>
      <c r="AI736" s="469">
        <v>197.0372454153181</v>
      </c>
      <c r="AJ736" s="469">
        <v>125.60499860335548</v>
      </c>
      <c r="AK736" s="469">
        <v>94.428041332223657</v>
      </c>
      <c r="AL736" s="469">
        <v>78.340564620239888</v>
      </c>
      <c r="AM736" s="469">
        <v>44.166819783667599</v>
      </c>
      <c r="AN736" s="469">
        <v>18.052101952375242</v>
      </c>
      <c r="AO736" s="469">
        <v>5.0080536687636448</v>
      </c>
      <c r="AP736" s="469">
        <v>1</v>
      </c>
      <c r="AQ736" s="469">
        <v>0</v>
      </c>
      <c r="AR736" s="469">
        <v>0</v>
      </c>
      <c r="AS736" s="469">
        <v>0</v>
      </c>
      <c r="AT736" s="469">
        <v>1</v>
      </c>
      <c r="AU736" s="469">
        <v>7.0136346326260179</v>
      </c>
      <c r="AV736" s="469">
        <v>9.0197967621976929</v>
      </c>
      <c r="AW736" s="469">
        <v>7.0136346326260179</v>
      </c>
      <c r="AX736" s="469">
        <v>2.001386774925161</v>
      </c>
      <c r="AY736" s="469">
        <v>0</v>
      </c>
      <c r="AZ736" s="469">
        <v>7.0136346326260179</v>
      </c>
      <c r="BA736" s="469">
        <v>7.0136346326260179</v>
      </c>
      <c r="BB736" s="469">
        <v>6.010760193776199</v>
      </c>
      <c r="BC736" s="469">
        <v>0</v>
      </c>
      <c r="BD736" s="469">
        <v>0</v>
      </c>
      <c r="BE736" s="469">
        <v>2.001386774925161</v>
      </c>
      <c r="BF736" s="469">
        <v>15.040675804218308</v>
      </c>
      <c r="BG736" s="469">
        <v>0</v>
      </c>
      <c r="BH736" s="469">
        <v>2.001386774925161</v>
      </c>
      <c r="BI736" s="469">
        <v>0</v>
      </c>
      <c r="BJ736" s="469">
        <v>0</v>
      </c>
      <c r="BK736" s="469">
        <v>0</v>
      </c>
      <c r="BL736" s="469">
        <v>3.0032976479526123</v>
      </c>
      <c r="BM736" s="469">
        <v>1</v>
      </c>
      <c r="BN736" s="469">
        <v>12.029855959070284</v>
      </c>
      <c r="BO736" s="469">
        <v>3.0032976479526123</v>
      </c>
      <c r="BP736" s="469">
        <v>5.0080536687636448</v>
      </c>
      <c r="BQ736" s="469">
        <v>0</v>
      </c>
      <c r="BR736" s="469">
        <v>0</v>
      </c>
      <c r="BS736" s="469">
        <v>0</v>
      </c>
      <c r="BT736" s="469">
        <v>11.02640849775289</v>
      </c>
      <c r="BU736" s="469">
        <v>4.0055490228453374</v>
      </c>
      <c r="BV736" s="469">
        <v>4.0055490228453374</v>
      </c>
    </row>
    <row r="737" spans="1:74">
      <c r="A737" s="256">
        <v>157.5</v>
      </c>
      <c r="B737" s="469">
        <v>8358.0670154732416</v>
      </c>
      <c r="C737" s="469">
        <v>8364.1274487307455</v>
      </c>
      <c r="D737" s="469">
        <v>8317.6642394332212</v>
      </c>
      <c r="E737" s="469">
        <v>8244.9397372711064</v>
      </c>
      <c r="F737" s="469">
        <v>8140.904412189052</v>
      </c>
      <c r="G737" s="469">
        <v>7998.4892795243841</v>
      </c>
      <c r="H737" s="469">
        <v>7897.4871721201353</v>
      </c>
      <c r="I737" s="469">
        <v>7781.3363449605831</v>
      </c>
      <c r="J737" s="469">
        <v>7694.4768569333555</v>
      </c>
      <c r="K737" s="469">
        <v>7642.9676225249532</v>
      </c>
      <c r="L737" s="469">
        <v>7560.1495815312628</v>
      </c>
      <c r="M737" s="469">
        <v>7453.0934584079041</v>
      </c>
      <c r="N737" s="469">
        <v>7246.0553343322454</v>
      </c>
      <c r="O737" s="469">
        <v>6967.3206900144833</v>
      </c>
      <c r="P737" s="469">
        <v>6632.0459941622003</v>
      </c>
      <c r="Q737" s="469">
        <v>6393.7284472880528</v>
      </c>
      <c r="R737" s="469">
        <v>6036.2688753000466</v>
      </c>
      <c r="S737" s="469">
        <v>5787.8771497678918</v>
      </c>
      <c r="T737" s="469">
        <v>5531.4188272044694</v>
      </c>
      <c r="U737" s="469">
        <v>5272.9531722155916</v>
      </c>
      <c r="V737" s="469">
        <v>4938.784018367508</v>
      </c>
      <c r="W737" s="469">
        <v>4566.2777509819844</v>
      </c>
      <c r="X737" s="469">
        <v>4121.1274179696748</v>
      </c>
      <c r="Y737" s="469">
        <v>3668.960512433016</v>
      </c>
      <c r="Z737" s="469">
        <v>3240.0589978830549</v>
      </c>
      <c r="AA737" s="469">
        <v>2851.5735675852898</v>
      </c>
      <c r="AB737" s="469">
        <v>2294.6708233821846</v>
      </c>
      <c r="AC737" s="469">
        <v>1624.9574815204433</v>
      </c>
      <c r="AD737" s="469">
        <v>983.74934970527374</v>
      </c>
      <c r="AE737" s="469">
        <v>616.94711115541907</v>
      </c>
      <c r="AF737" s="469">
        <v>439.66502418123878</v>
      </c>
      <c r="AG737" s="469">
        <v>310.77669077501207</v>
      </c>
      <c r="AH737" s="469">
        <v>240.31246534296974</v>
      </c>
      <c r="AI737" s="469">
        <v>184.96205452537305</v>
      </c>
      <c r="AJ737" s="469">
        <v>122.58750062023773</v>
      </c>
      <c r="AK737" s="469">
        <v>96.439178946735424</v>
      </c>
      <c r="AL737" s="469">
        <v>75.324511642000047</v>
      </c>
      <c r="AM737" s="469">
        <v>41.152539512670401</v>
      </c>
      <c r="AN737" s="469">
        <v>7.0136346326260179</v>
      </c>
      <c r="AO737" s="469">
        <v>14.036995597894803</v>
      </c>
      <c r="AP737" s="469">
        <v>0</v>
      </c>
      <c r="AQ737" s="469">
        <v>0</v>
      </c>
      <c r="AR737" s="469">
        <v>0</v>
      </c>
      <c r="AS737" s="469">
        <v>0</v>
      </c>
      <c r="AT737" s="469">
        <v>0</v>
      </c>
      <c r="AU737" s="469">
        <v>8.016652840637061</v>
      </c>
      <c r="AV737" s="469">
        <v>0</v>
      </c>
      <c r="AW737" s="469">
        <v>13.03338714150617</v>
      </c>
      <c r="AX737" s="469">
        <v>0</v>
      </c>
      <c r="AY737" s="469">
        <v>0</v>
      </c>
      <c r="AZ737" s="469">
        <v>16.044422974417238</v>
      </c>
      <c r="BA737" s="469">
        <v>2.001386774925161</v>
      </c>
      <c r="BB737" s="469">
        <v>9.0197967621976929</v>
      </c>
      <c r="BC737" s="469">
        <v>3.0032976479526123</v>
      </c>
      <c r="BD737" s="469">
        <v>9.0197967621976929</v>
      </c>
      <c r="BE737" s="469">
        <v>0</v>
      </c>
      <c r="BF737" s="469">
        <v>2.001386774925161</v>
      </c>
      <c r="BG737" s="469">
        <v>0</v>
      </c>
      <c r="BH737" s="469">
        <v>5.0080536687636448</v>
      </c>
      <c r="BI737" s="469">
        <v>0</v>
      </c>
      <c r="BJ737" s="469">
        <v>0</v>
      </c>
      <c r="BK737" s="469">
        <v>14.036995597894803</v>
      </c>
      <c r="BL737" s="469">
        <v>9.0197967621976929</v>
      </c>
      <c r="BM737" s="469">
        <v>1</v>
      </c>
      <c r="BN737" s="469">
        <v>9.0197967621976929</v>
      </c>
      <c r="BO737" s="469">
        <v>9.0197967621976929</v>
      </c>
      <c r="BP737" s="469">
        <v>16.044422974417238</v>
      </c>
      <c r="BQ737" s="469">
        <v>0</v>
      </c>
      <c r="BR737" s="469">
        <v>0</v>
      </c>
      <c r="BS737" s="469">
        <v>0</v>
      </c>
      <c r="BT737" s="469">
        <v>1</v>
      </c>
      <c r="BU737" s="469">
        <v>0</v>
      </c>
      <c r="BV737" s="469">
        <v>4.0055490228453374</v>
      </c>
    </row>
    <row r="738" spans="1:74">
      <c r="A738" s="256">
        <v>160</v>
      </c>
      <c r="B738" s="469">
        <v>8358.0670154732416</v>
      </c>
      <c r="C738" s="469">
        <v>8265.1409238317883</v>
      </c>
      <c r="D738" s="469">
        <v>8209.5877798423553</v>
      </c>
      <c r="E738" s="469">
        <v>8147.9747322132362</v>
      </c>
      <c r="F738" s="469">
        <v>8047.980778290771</v>
      </c>
      <c r="G738" s="469">
        <v>7916.677473728284</v>
      </c>
      <c r="H738" s="469">
        <v>7797.4963569019174</v>
      </c>
      <c r="I738" s="469">
        <v>7685.3869669407641</v>
      </c>
      <c r="J738" s="469">
        <v>7597.5185859676876</v>
      </c>
      <c r="K738" s="469">
        <v>7539.9501964454057</v>
      </c>
      <c r="L738" s="469">
        <v>7460.1631552535991</v>
      </c>
      <c r="M738" s="469">
        <v>7367.2476760360314</v>
      </c>
      <c r="N738" s="469">
        <v>7199.5988050737124</v>
      </c>
      <c r="O738" s="469">
        <v>6925.915396364785</v>
      </c>
      <c r="P738" s="469">
        <v>6607.809915401017</v>
      </c>
      <c r="Q738" s="469">
        <v>6317.9937814857003</v>
      </c>
      <c r="R738" s="469">
        <v>5956.4996671548197</v>
      </c>
      <c r="S738" s="469">
        <v>5709.1210001356358</v>
      </c>
      <c r="T738" s="469">
        <v>5419.3482190763725</v>
      </c>
      <c r="U738" s="469">
        <v>5166.9454943069704</v>
      </c>
      <c r="V738" s="469">
        <v>4838.8404658794443</v>
      </c>
      <c r="W738" s="469">
        <v>4466.3421115030706</v>
      </c>
      <c r="X738" s="469">
        <v>4018.1741376279633</v>
      </c>
      <c r="Y738" s="469">
        <v>3557.9456529369854</v>
      </c>
      <c r="Z738" s="469">
        <v>3126.0309101600064</v>
      </c>
      <c r="AA738" s="469">
        <v>2742.6050435261163</v>
      </c>
      <c r="AB738" s="469">
        <v>2227.0843493313496</v>
      </c>
      <c r="AC738" s="469">
        <v>1586.6379534222458</v>
      </c>
      <c r="AD738" s="469">
        <v>951.49659904538589</v>
      </c>
      <c r="AE738" s="469">
        <v>572.62114186819917</v>
      </c>
      <c r="AF738" s="469">
        <v>398.375738081294</v>
      </c>
      <c r="AG738" s="469">
        <v>310.77669077501207</v>
      </c>
      <c r="AH738" s="469">
        <v>219.17698581717505</v>
      </c>
      <c r="AI738" s="469">
        <v>170.87533157355321</v>
      </c>
      <c r="AJ738" s="469">
        <v>116.55272914527278</v>
      </c>
      <c r="AK738" s="469">
        <v>91.411415436090294</v>
      </c>
      <c r="AL738" s="469">
        <v>67.282307497705418</v>
      </c>
      <c r="AM738" s="469">
        <v>30.102209640499385</v>
      </c>
      <c r="AN738" s="469">
        <v>18.052101952375242</v>
      </c>
      <c r="AO738" s="469">
        <v>11.02640849775289</v>
      </c>
      <c r="AP738" s="469">
        <v>0</v>
      </c>
      <c r="AQ738" s="469">
        <v>1</v>
      </c>
      <c r="AR738" s="469">
        <v>0</v>
      </c>
      <c r="AS738" s="469">
        <v>0</v>
      </c>
      <c r="AT738" s="469">
        <v>4.0055490228453374</v>
      </c>
      <c r="AU738" s="469">
        <v>16.044422974417238</v>
      </c>
      <c r="AV738" s="469">
        <v>0</v>
      </c>
      <c r="AW738" s="469">
        <v>11.02640849775289</v>
      </c>
      <c r="AX738" s="469">
        <v>3.0032976479526123</v>
      </c>
      <c r="AY738" s="469">
        <v>0</v>
      </c>
      <c r="AZ738" s="469">
        <v>1</v>
      </c>
      <c r="BA738" s="469">
        <v>5.0080536687636448</v>
      </c>
      <c r="BB738" s="469">
        <v>3.0032976479526123</v>
      </c>
      <c r="BC738" s="469">
        <v>0</v>
      </c>
      <c r="BD738" s="469">
        <v>0</v>
      </c>
      <c r="BE738" s="469">
        <v>0</v>
      </c>
      <c r="BF738" s="469">
        <v>0</v>
      </c>
      <c r="BG738" s="469">
        <v>0</v>
      </c>
      <c r="BH738" s="469">
        <v>0</v>
      </c>
      <c r="BI738" s="469">
        <v>14.036995597894803</v>
      </c>
      <c r="BJ738" s="469">
        <v>0</v>
      </c>
      <c r="BK738" s="469">
        <v>0</v>
      </c>
      <c r="BL738" s="469">
        <v>10.023052380778998</v>
      </c>
      <c r="BM738" s="469">
        <v>1</v>
      </c>
      <c r="BN738" s="469">
        <v>0</v>
      </c>
      <c r="BO738" s="469">
        <v>0</v>
      </c>
      <c r="BP738" s="469">
        <v>5.0080536687636448</v>
      </c>
      <c r="BQ738" s="469">
        <v>0</v>
      </c>
      <c r="BR738" s="469">
        <v>0</v>
      </c>
      <c r="BS738" s="469">
        <v>0</v>
      </c>
      <c r="BT738" s="469">
        <v>1</v>
      </c>
      <c r="BU738" s="469">
        <v>0</v>
      </c>
      <c r="BV738" s="469">
        <v>4.0055490228453374</v>
      </c>
    </row>
    <row r="739" spans="1:74">
      <c r="A739" s="256">
        <v>162.5</v>
      </c>
      <c r="B739" s="469">
        <v>8358.0670154732416</v>
      </c>
      <c r="C739" s="469">
        <v>8353.0166577786949</v>
      </c>
      <c r="D739" s="469">
        <v>8292.4126039089515</v>
      </c>
      <c r="E739" s="469">
        <v>8212.617941672188</v>
      </c>
      <c r="F739" s="469">
        <v>8129.7939216899022</v>
      </c>
      <c r="G739" s="469">
        <v>7986.3689590416025</v>
      </c>
      <c r="H739" s="469">
        <v>7862.1367385545327</v>
      </c>
      <c r="I739" s="469">
        <v>7758.106386550392</v>
      </c>
      <c r="J739" s="469">
        <v>7662.15729689622</v>
      </c>
      <c r="K739" s="469">
        <v>7619.7380811173252</v>
      </c>
      <c r="L739" s="469">
        <v>7545.0000376544222</v>
      </c>
      <c r="M739" s="469">
        <v>7440.9739936906772</v>
      </c>
      <c r="N739" s="469">
        <v>7275.3432993009183</v>
      </c>
      <c r="O739" s="469">
        <v>7021.8548662635494</v>
      </c>
      <c r="P739" s="469">
        <v>6709.8040092443007</v>
      </c>
      <c r="Q739" s="469">
        <v>6417.9637301334997</v>
      </c>
      <c r="R739" s="469">
        <v>6044.3468287510486</v>
      </c>
      <c r="S739" s="469">
        <v>5770.7122561792476</v>
      </c>
      <c r="T739" s="469">
        <v>5469.8301912549432</v>
      </c>
      <c r="U739" s="469">
        <v>5196.2235900492014</v>
      </c>
      <c r="V739" s="469">
        <v>4877.2023959753578</v>
      </c>
      <c r="W739" s="469">
        <v>4527.918355616499</v>
      </c>
      <c r="X739" s="469">
        <v>4044.4168830537346</v>
      </c>
      <c r="Y739" s="469">
        <v>3590.2405325962136</v>
      </c>
      <c r="Z739" s="469">
        <v>3143.1853163337523</v>
      </c>
      <c r="AA739" s="469">
        <v>2707.2920898123798</v>
      </c>
      <c r="AB739" s="469">
        <v>2211.9533277183218</v>
      </c>
      <c r="AC739" s="469">
        <v>1592.6883443279025</v>
      </c>
      <c r="AD739" s="469">
        <v>979.71769737990815</v>
      </c>
      <c r="AE739" s="469">
        <v>569.59903862060082</v>
      </c>
      <c r="AF739" s="469">
        <v>395.35473353973106</v>
      </c>
      <c r="AG739" s="469">
        <v>275.54232167620648</v>
      </c>
      <c r="AH739" s="469">
        <v>231.25416527541577</v>
      </c>
      <c r="AI739" s="469">
        <v>150.7534814279953</v>
      </c>
      <c r="AJ739" s="469">
        <v>107.50116269711758</v>
      </c>
      <c r="AK739" s="469">
        <v>90.405895411488231</v>
      </c>
      <c r="AL739" s="469">
        <v>79.345941616877255</v>
      </c>
      <c r="AM739" s="469">
        <v>27.089134400918912</v>
      </c>
      <c r="AN739" s="469">
        <v>15.040675804218308</v>
      </c>
      <c r="AO739" s="469">
        <v>11.02640849775289</v>
      </c>
      <c r="AP739" s="469">
        <v>1</v>
      </c>
      <c r="AQ739" s="469">
        <v>0</v>
      </c>
      <c r="AR739" s="469">
        <v>0</v>
      </c>
      <c r="AS739" s="469">
        <v>0</v>
      </c>
      <c r="AT739" s="469">
        <v>0</v>
      </c>
      <c r="AU739" s="469">
        <v>10.023052380778998</v>
      </c>
      <c r="AV739" s="469">
        <v>0</v>
      </c>
      <c r="AW739" s="469">
        <v>22.068108142325048</v>
      </c>
      <c r="AX739" s="469">
        <v>17.048232921663399</v>
      </c>
      <c r="AY739" s="469">
        <v>0</v>
      </c>
      <c r="AZ739" s="469">
        <v>0</v>
      </c>
      <c r="BA739" s="469">
        <v>0</v>
      </c>
      <c r="BB739" s="469">
        <v>0</v>
      </c>
      <c r="BC739" s="469">
        <v>0</v>
      </c>
      <c r="BD739" s="469">
        <v>6.010760193776199</v>
      </c>
      <c r="BE739" s="469">
        <v>0</v>
      </c>
      <c r="BF739" s="469">
        <v>11.02640849775289</v>
      </c>
      <c r="BG739" s="469">
        <v>0</v>
      </c>
      <c r="BH739" s="469">
        <v>0</v>
      </c>
      <c r="BI739" s="469">
        <v>3.0032976479526123</v>
      </c>
      <c r="BJ739" s="469">
        <v>0</v>
      </c>
      <c r="BK739" s="469">
        <v>3.0032976479526123</v>
      </c>
      <c r="BL739" s="469">
        <v>9.0197967621976929</v>
      </c>
      <c r="BM739" s="469">
        <v>0</v>
      </c>
      <c r="BN739" s="469">
        <v>6.010760193776199</v>
      </c>
      <c r="BO739" s="469">
        <v>0</v>
      </c>
      <c r="BP739" s="469">
        <v>16.044422974417238</v>
      </c>
      <c r="BQ739" s="469">
        <v>0</v>
      </c>
      <c r="BR739" s="469">
        <v>0</v>
      </c>
      <c r="BS739" s="469">
        <v>0</v>
      </c>
      <c r="BT739" s="469">
        <v>1</v>
      </c>
      <c r="BU739" s="469">
        <v>1</v>
      </c>
      <c r="BV739" s="469">
        <v>4.0055490228453374</v>
      </c>
    </row>
    <row r="740" spans="1:74">
      <c r="A740" s="256">
        <v>165</v>
      </c>
      <c r="B740" s="469">
        <v>8358.0670154732416</v>
      </c>
      <c r="C740" s="469">
        <v>8171.2058268465371</v>
      </c>
      <c r="D740" s="469">
        <v>8123.7336605370692</v>
      </c>
      <c r="E740" s="469">
        <v>8060.1011917555115</v>
      </c>
      <c r="F740" s="469">
        <v>7992.4291169877633</v>
      </c>
      <c r="G740" s="469">
        <v>7842.9465696408333</v>
      </c>
      <c r="H740" s="469">
        <v>7717.7066245115384</v>
      </c>
      <c r="I740" s="469">
        <v>7611.6582572000952</v>
      </c>
      <c r="J740" s="469">
        <v>7529.8505241657895</v>
      </c>
      <c r="K740" s="469">
        <v>7473.2926100048508</v>
      </c>
      <c r="L740" s="469">
        <v>7412.6953194274147</v>
      </c>
      <c r="M740" s="469">
        <v>7334.9295221451921</v>
      </c>
      <c r="N740" s="469">
        <v>7158.1921509129015</v>
      </c>
      <c r="O740" s="469">
        <v>6890.5696095758676</v>
      </c>
      <c r="P740" s="469">
        <v>6586.6034193208616</v>
      </c>
      <c r="Q740" s="469">
        <v>6297.7980233294875</v>
      </c>
      <c r="R740" s="469">
        <v>5947.4121032959647</v>
      </c>
      <c r="S740" s="469">
        <v>5703.0628795444691</v>
      </c>
      <c r="T740" s="469">
        <v>5391.0785195753751</v>
      </c>
      <c r="U740" s="469">
        <v>5111.4185273538842</v>
      </c>
      <c r="V740" s="469">
        <v>4780.2886328494824</v>
      </c>
      <c r="W740" s="469">
        <v>4404.7667154916262</v>
      </c>
      <c r="X740" s="469">
        <v>3967.7078017139929</v>
      </c>
      <c r="Y740" s="469">
        <v>3493.3567748269197</v>
      </c>
      <c r="Z740" s="469">
        <v>3070.5320077315941</v>
      </c>
      <c r="AA740" s="469">
        <v>2622.5428899248755</v>
      </c>
      <c r="AB740" s="469">
        <v>2119.1520174484262</v>
      </c>
      <c r="AC740" s="469">
        <v>1511.0100409375907</v>
      </c>
      <c r="AD740" s="469">
        <v>933.35490444308982</v>
      </c>
      <c r="AE740" s="469">
        <v>540.38621268984684</v>
      </c>
      <c r="AF740" s="469">
        <v>360.11143289997989</v>
      </c>
      <c r="AG740" s="469">
        <v>260.44322462984479</v>
      </c>
      <c r="AH740" s="469">
        <v>199.04985036997184</v>
      </c>
      <c r="AI740" s="469">
        <v>153.77159610801158</v>
      </c>
      <c r="AJ740" s="469">
        <v>98.450358463414005</v>
      </c>
      <c r="AK740" s="469">
        <v>73.313876394686872</v>
      </c>
      <c r="AL740" s="469">
        <v>71.303296239406109</v>
      </c>
      <c r="AM740" s="469">
        <v>21.064032395764698</v>
      </c>
      <c r="AN740" s="469">
        <v>12.029855959070284</v>
      </c>
      <c r="AO740" s="469">
        <v>14.036995597894803</v>
      </c>
      <c r="AP740" s="469">
        <v>0</v>
      </c>
      <c r="AQ740" s="469">
        <v>0</v>
      </c>
      <c r="AR740" s="469">
        <v>0</v>
      </c>
      <c r="AS740" s="469">
        <v>0</v>
      </c>
      <c r="AT740" s="469">
        <v>0</v>
      </c>
      <c r="AU740" s="469">
        <v>10.023052380778998</v>
      </c>
      <c r="AV740" s="469">
        <v>3.0032976479526123</v>
      </c>
      <c r="AW740" s="469">
        <v>2.001386774925161</v>
      </c>
      <c r="AX740" s="469">
        <v>0</v>
      </c>
      <c r="AY740" s="469">
        <v>0</v>
      </c>
      <c r="AZ740" s="469">
        <v>0</v>
      </c>
      <c r="BA740" s="469">
        <v>0</v>
      </c>
      <c r="BB740" s="469">
        <v>24.076394620737908</v>
      </c>
      <c r="BC740" s="469">
        <v>0</v>
      </c>
      <c r="BD740" s="469">
        <v>0</v>
      </c>
      <c r="BE740" s="469">
        <v>5.0080536687636448</v>
      </c>
      <c r="BF740" s="469">
        <v>16.044422974417238</v>
      </c>
      <c r="BG740" s="469">
        <v>4.0055490228453374</v>
      </c>
      <c r="BH740" s="469">
        <v>0</v>
      </c>
      <c r="BI740" s="469">
        <v>0</v>
      </c>
      <c r="BJ740" s="469">
        <v>0</v>
      </c>
      <c r="BK740" s="469">
        <v>8.016652840637061</v>
      </c>
      <c r="BL740" s="469">
        <v>13.03338714150617</v>
      </c>
      <c r="BM740" s="469">
        <v>0</v>
      </c>
      <c r="BN740" s="469">
        <v>0</v>
      </c>
      <c r="BO740" s="469">
        <v>3.0032976479526123</v>
      </c>
      <c r="BP740" s="469">
        <v>11.02640849775289</v>
      </c>
      <c r="BQ740" s="469">
        <v>0</v>
      </c>
      <c r="BR740" s="469">
        <v>0</v>
      </c>
      <c r="BS740" s="469">
        <v>0</v>
      </c>
      <c r="BT740" s="469">
        <v>0</v>
      </c>
      <c r="BU740" s="469">
        <v>0</v>
      </c>
      <c r="BV740" s="469">
        <v>4.0055490228453374</v>
      </c>
    </row>
    <row r="741" spans="1:74">
      <c r="A741" s="256">
        <v>167.5</v>
      </c>
      <c r="B741" s="469">
        <v>8358.0670154732416</v>
      </c>
      <c r="C741" s="469">
        <v>8139.8943669719429</v>
      </c>
      <c r="D741" s="469">
        <v>8088.3822272681564</v>
      </c>
      <c r="E741" s="469">
        <v>8009.5995894190773</v>
      </c>
      <c r="F741" s="469">
        <v>7930.8177257088846</v>
      </c>
      <c r="G741" s="469">
        <v>7813.6564023009187</v>
      </c>
      <c r="H741" s="469">
        <v>7688.4169290788868</v>
      </c>
      <c r="I741" s="469">
        <v>7573.2792107582418</v>
      </c>
      <c r="J741" s="469">
        <v>7497.5316639021994</v>
      </c>
      <c r="K741" s="469">
        <v>7440.9739936906772</v>
      </c>
      <c r="L741" s="469">
        <v>7395.5261768930113</v>
      </c>
      <c r="M741" s="469">
        <v>7319.7804364397562</v>
      </c>
      <c r="N741" s="469">
        <v>7155.1624051082636</v>
      </c>
      <c r="O741" s="469">
        <v>6869.3622243845521</v>
      </c>
      <c r="P741" s="469">
        <v>6536.1120369321161</v>
      </c>
      <c r="Q741" s="469">
        <v>6260.4360414580915</v>
      </c>
      <c r="R741" s="469">
        <v>5917.1203240706891</v>
      </c>
      <c r="S741" s="469">
        <v>5671.7626923897687</v>
      </c>
      <c r="T741" s="469">
        <v>5358.7704729570296</v>
      </c>
      <c r="U741" s="469">
        <v>5084.1600546045047</v>
      </c>
      <c r="V741" s="469">
        <v>4759.08900744327</v>
      </c>
      <c r="W741" s="469">
        <v>4378.521725410772</v>
      </c>
      <c r="X741" s="469">
        <v>3912.1955731826233</v>
      </c>
      <c r="Y741" s="469">
        <v>3440.8791888108822</v>
      </c>
      <c r="Z741" s="469">
        <v>2993.8442682929112</v>
      </c>
      <c r="AA741" s="469">
        <v>2569.0715827670638</v>
      </c>
      <c r="AB741" s="469">
        <v>2089.9002638583675</v>
      </c>
      <c r="AC741" s="469">
        <v>1481.7682517963594</v>
      </c>
      <c r="AD741" s="469">
        <v>900.09605098701365</v>
      </c>
      <c r="AE741" s="469">
        <v>501.10250306890003</v>
      </c>
      <c r="AF741" s="469">
        <v>357.09073432669908</v>
      </c>
      <c r="AG741" s="469">
        <v>231.25416527541577</v>
      </c>
      <c r="AH741" s="469">
        <v>193.0120973286374</v>
      </c>
      <c r="AI741" s="469">
        <v>136.66976487929523</v>
      </c>
      <c r="AJ741" s="469">
        <v>109.51255827368547</v>
      </c>
      <c r="AK741" s="469">
        <v>58.235984471133037</v>
      </c>
      <c r="AL741" s="469">
        <v>65.271902290436884</v>
      </c>
      <c r="AM741" s="469">
        <v>56.225874000831865</v>
      </c>
      <c r="AN741" s="469">
        <v>6.010760193776199</v>
      </c>
      <c r="AO741" s="469">
        <v>11.02640849775289</v>
      </c>
      <c r="AP741" s="469">
        <v>0</v>
      </c>
      <c r="AQ741" s="469">
        <v>0</v>
      </c>
      <c r="AR741" s="469">
        <v>3.0032976479526123</v>
      </c>
      <c r="AS741" s="469">
        <v>6.010760193776199</v>
      </c>
      <c r="AT741" s="469">
        <v>0</v>
      </c>
      <c r="AU741" s="469">
        <v>28.093457349309364</v>
      </c>
      <c r="AV741" s="469">
        <v>9.0197967621976929</v>
      </c>
      <c r="AW741" s="469">
        <v>13.03338714150617</v>
      </c>
      <c r="AX741" s="469">
        <v>0</v>
      </c>
      <c r="AY741" s="469">
        <v>0</v>
      </c>
      <c r="AZ741" s="469">
        <v>0</v>
      </c>
      <c r="BA741" s="469">
        <v>0</v>
      </c>
      <c r="BB741" s="469">
        <v>6.010760193776199</v>
      </c>
      <c r="BC741" s="469">
        <v>0</v>
      </c>
      <c r="BD741" s="469">
        <v>0</v>
      </c>
      <c r="BE741" s="469">
        <v>0</v>
      </c>
      <c r="BF741" s="469">
        <v>5.0080536687636448</v>
      </c>
      <c r="BG741" s="469">
        <v>0</v>
      </c>
      <c r="BH741" s="469">
        <v>0</v>
      </c>
      <c r="BI741" s="469">
        <v>0</v>
      </c>
      <c r="BJ741" s="469">
        <v>0</v>
      </c>
      <c r="BK741" s="469">
        <v>17.048232921663399</v>
      </c>
      <c r="BL741" s="469">
        <v>2.001386774925161</v>
      </c>
      <c r="BM741" s="469">
        <v>10.023052380778998</v>
      </c>
      <c r="BN741" s="469">
        <v>3.0032976479526123</v>
      </c>
      <c r="BO741" s="469">
        <v>0</v>
      </c>
      <c r="BP741" s="469">
        <v>5.0080536687636448</v>
      </c>
      <c r="BQ741" s="469">
        <v>7.0136346326260179</v>
      </c>
      <c r="BR741" s="469">
        <v>0</v>
      </c>
      <c r="BS741" s="469">
        <v>0</v>
      </c>
      <c r="BT741" s="469">
        <v>4.0055490228453374</v>
      </c>
      <c r="BU741" s="469">
        <v>0</v>
      </c>
      <c r="BV741" s="469">
        <v>4.0055490228453374</v>
      </c>
    </row>
    <row r="742" spans="1:74">
      <c r="A742" s="256">
        <v>170</v>
      </c>
      <c r="B742" s="469">
        <v>8358.0670154732416</v>
      </c>
      <c r="C742" s="469">
        <v>8304.5333793880764</v>
      </c>
      <c r="D742" s="469">
        <v>8259.0805626789497</v>
      </c>
      <c r="E742" s="469">
        <v>8159.0852474895855</v>
      </c>
      <c r="F742" s="469">
        <v>8094.4424620277832</v>
      </c>
      <c r="G742" s="469">
        <v>8001.5193625130214</v>
      </c>
      <c r="H742" s="469">
        <v>7538.9402286089853</v>
      </c>
      <c r="I742" s="469">
        <v>7749.0164217284891</v>
      </c>
      <c r="J742" s="469">
        <v>7673.2671303266607</v>
      </c>
      <c r="K742" s="469">
        <v>7604.5884183008302</v>
      </c>
      <c r="L742" s="469">
        <v>7565.199436232635</v>
      </c>
      <c r="M742" s="469">
        <v>7501.5715138363203</v>
      </c>
      <c r="N742" s="469">
        <v>7348.058755042156</v>
      </c>
      <c r="O742" s="469">
        <v>7062.2508253469214</v>
      </c>
      <c r="P742" s="469">
        <v>6702.7350614255038</v>
      </c>
      <c r="Q742" s="469">
        <v>6417.9637301334997</v>
      </c>
      <c r="R742" s="469">
        <v>6069.5905027325725</v>
      </c>
      <c r="S742" s="469">
        <v>5806.0517984059989</v>
      </c>
      <c r="T742" s="469">
        <v>5517.2836695797505</v>
      </c>
      <c r="U742" s="469">
        <v>5224.4922526710543</v>
      </c>
      <c r="V742" s="469">
        <v>4897.3930067271458</v>
      </c>
      <c r="W742" s="469">
        <v>4498.6442984775031</v>
      </c>
      <c r="X742" s="469">
        <v>4022.2114719614756</v>
      </c>
      <c r="Y742" s="469">
        <v>3549.8719786752731</v>
      </c>
      <c r="Z742" s="469">
        <v>3041.2693524491815</v>
      </c>
      <c r="AA742" s="469">
        <v>2589.2493051437946</v>
      </c>
      <c r="AB742" s="469">
        <v>2113.0998972186903</v>
      </c>
      <c r="AC742" s="469">
        <v>1522.1019025491566</v>
      </c>
      <c r="AD742" s="469">
        <v>921.26063666397067</v>
      </c>
      <c r="AE742" s="469">
        <v>495.05912268737313</v>
      </c>
      <c r="AF742" s="469">
        <v>348.02879264334069</v>
      </c>
      <c r="AG742" s="469">
        <v>237.29299343863059</v>
      </c>
      <c r="AH742" s="469">
        <v>183.95582347890559</v>
      </c>
      <c r="AI742" s="469">
        <v>118.56428573008029</v>
      </c>
      <c r="AJ742" s="469">
        <v>77.335200513321496</v>
      </c>
      <c r="AK742" s="469">
        <v>64.266722767294254</v>
      </c>
      <c r="AL742" s="469">
        <v>57.230920419256371</v>
      </c>
      <c r="AM742" s="469">
        <v>38.138479987815508</v>
      </c>
      <c r="AN742" s="469">
        <v>15.040675804218308</v>
      </c>
      <c r="AO742" s="469">
        <v>11.02640849775289</v>
      </c>
      <c r="AP742" s="469">
        <v>0</v>
      </c>
      <c r="AQ742" s="469">
        <v>0</v>
      </c>
      <c r="AR742" s="469">
        <v>3.0032976479526123</v>
      </c>
      <c r="AS742" s="469">
        <v>0</v>
      </c>
      <c r="AT742" s="469">
        <v>3.0032976479526123</v>
      </c>
      <c r="AU742" s="469">
        <v>22.068108142325048</v>
      </c>
      <c r="AV742" s="469">
        <v>0</v>
      </c>
      <c r="AW742" s="469">
        <v>8.016652840637061</v>
      </c>
      <c r="AX742" s="469">
        <v>0</v>
      </c>
      <c r="AY742" s="469">
        <v>0</v>
      </c>
      <c r="AZ742" s="469">
        <v>0</v>
      </c>
      <c r="BA742" s="469">
        <v>3.0032976479526123</v>
      </c>
      <c r="BB742" s="469">
        <v>6.010760193776199</v>
      </c>
      <c r="BC742" s="469">
        <v>0</v>
      </c>
      <c r="BD742" s="469">
        <v>3.0032976479526123</v>
      </c>
      <c r="BE742" s="469">
        <v>5.0080536687636448</v>
      </c>
      <c r="BF742" s="469">
        <v>5.0080536687636448</v>
      </c>
      <c r="BG742" s="469">
        <v>3.0032976479526123</v>
      </c>
      <c r="BH742" s="469">
        <v>0</v>
      </c>
      <c r="BI742" s="469">
        <v>0</v>
      </c>
      <c r="BJ742" s="469">
        <v>0</v>
      </c>
      <c r="BK742" s="469">
        <v>11.02640849775289</v>
      </c>
      <c r="BL742" s="469">
        <v>0</v>
      </c>
      <c r="BM742" s="469">
        <v>0</v>
      </c>
      <c r="BN742" s="469">
        <v>12.029855959070284</v>
      </c>
      <c r="BO742" s="469">
        <v>12.029855959070284</v>
      </c>
      <c r="BP742" s="469">
        <v>3.0032976479526123</v>
      </c>
      <c r="BQ742" s="469">
        <v>0</v>
      </c>
      <c r="BR742" s="469">
        <v>0</v>
      </c>
      <c r="BS742" s="469">
        <v>12.029855959070284</v>
      </c>
      <c r="BT742" s="469">
        <v>3.0032976479526123</v>
      </c>
      <c r="BU742" s="469">
        <v>0</v>
      </c>
      <c r="BV742" s="469">
        <v>4.0055490228453374</v>
      </c>
    </row>
    <row r="743" spans="1:74">
      <c r="A743" s="256">
        <v>172.5</v>
      </c>
      <c r="B743" s="469">
        <v>8358.0670154732416</v>
      </c>
      <c r="C743" s="469">
        <v>8344.9360918131388</v>
      </c>
      <c r="D743" s="469">
        <v>8274.2314738837158</v>
      </c>
      <c r="E743" s="469">
        <v>8188.3766783414239</v>
      </c>
      <c r="F743" s="469">
        <v>8129.7939216899022</v>
      </c>
      <c r="G743" s="469">
        <v>8054.0409827454405</v>
      </c>
      <c r="H743" s="469">
        <v>7948.9980866860133</v>
      </c>
      <c r="I743" s="469">
        <v>7819.7164279372228</v>
      </c>
      <c r="J743" s="469">
        <v>7725.786560053115</v>
      </c>
      <c r="K743" s="469">
        <v>7675.2871017684447</v>
      </c>
      <c r="L743" s="469">
        <v>7637.9177162116703</v>
      </c>
      <c r="M743" s="469">
        <v>7597.5185859676876</v>
      </c>
      <c r="N743" s="469">
        <v>7438.9540848207871</v>
      </c>
      <c r="O743" s="469">
        <v>7128.9046618783404</v>
      </c>
      <c r="P743" s="469">
        <v>6766.3558589761014</v>
      </c>
      <c r="Q743" s="469">
        <v>6453.3070147391354</v>
      </c>
      <c r="R743" s="469">
        <v>6106.9513325833304</v>
      </c>
      <c r="S743" s="469">
        <v>5844.4206875159471</v>
      </c>
      <c r="T743" s="469">
        <v>5531.4188272044694</v>
      </c>
      <c r="U743" s="469">
        <v>5286.0780813340489</v>
      </c>
      <c r="V743" s="469">
        <v>4964.0226103638952</v>
      </c>
      <c r="W743" s="469">
        <v>4603.6279979270566</v>
      </c>
      <c r="X743" s="469">
        <v>4116.0806281226387</v>
      </c>
      <c r="Y743" s="469">
        <v>3599.3235199023597</v>
      </c>
      <c r="Z743" s="469">
        <v>3072.5501321889683</v>
      </c>
      <c r="AA743" s="469">
        <v>2571.0893479008164</v>
      </c>
      <c r="AB743" s="469">
        <v>2051.5709998808056</v>
      </c>
      <c r="AC743" s="469">
        <v>1452.5270391734393</v>
      </c>
      <c r="AD743" s="469">
        <v>944.44145416149502</v>
      </c>
      <c r="AE743" s="469">
        <v>515.20400563086378</v>
      </c>
      <c r="AF743" s="469">
        <v>327.89199766453015</v>
      </c>
      <c r="AG743" s="469">
        <v>225.21549466265694</v>
      </c>
      <c r="AH743" s="469">
        <v>186.97453299484269</v>
      </c>
      <c r="AI743" s="469">
        <v>124.59915780868042</v>
      </c>
      <c r="AJ743" s="469">
        <v>68.287532720608553</v>
      </c>
      <c r="AK743" s="469">
        <v>55.220845530457993</v>
      </c>
      <c r="AL743" s="469">
        <v>66.277097278608665</v>
      </c>
      <c r="AM743" s="469">
        <v>21.064032395764698</v>
      </c>
      <c r="AN743" s="469">
        <v>3.0032976479526123</v>
      </c>
      <c r="AO743" s="469">
        <v>9.0197967621976929</v>
      </c>
      <c r="AP743" s="469">
        <v>0</v>
      </c>
      <c r="AQ743" s="469">
        <v>0</v>
      </c>
      <c r="AR743" s="469">
        <v>0</v>
      </c>
      <c r="AS743" s="469">
        <v>0</v>
      </c>
      <c r="AT743" s="469">
        <v>0</v>
      </c>
      <c r="AU743" s="469">
        <v>8.016652840637061</v>
      </c>
      <c r="AV743" s="469">
        <v>0</v>
      </c>
      <c r="AW743" s="469">
        <v>20.060004479273225</v>
      </c>
      <c r="AX743" s="469">
        <v>0</v>
      </c>
      <c r="AY743" s="469">
        <v>0</v>
      </c>
      <c r="AZ743" s="469">
        <v>0</v>
      </c>
      <c r="BA743" s="469">
        <v>0</v>
      </c>
      <c r="BB743" s="469">
        <v>12.029855959070284</v>
      </c>
      <c r="BC743" s="469">
        <v>0</v>
      </c>
      <c r="BD743" s="469">
        <v>0</v>
      </c>
      <c r="BE743" s="469">
        <v>0</v>
      </c>
      <c r="BF743" s="469">
        <v>17.048232921663399</v>
      </c>
      <c r="BG743" s="469">
        <v>3.0032976479526123</v>
      </c>
      <c r="BH743" s="469">
        <v>17.048232921663399</v>
      </c>
      <c r="BI743" s="469">
        <v>0</v>
      </c>
      <c r="BJ743" s="469">
        <v>0</v>
      </c>
      <c r="BK743" s="469">
        <v>11.02640849775289</v>
      </c>
      <c r="BL743" s="469">
        <v>8.016652840637061</v>
      </c>
      <c r="BM743" s="469">
        <v>0</v>
      </c>
      <c r="BN743" s="469">
        <v>0</v>
      </c>
      <c r="BO743" s="469">
        <v>3.0032976479526123</v>
      </c>
      <c r="BP743" s="469">
        <v>37.13384546983891</v>
      </c>
      <c r="BQ743" s="469">
        <v>0</v>
      </c>
      <c r="BR743" s="469">
        <v>1</v>
      </c>
      <c r="BS743" s="469">
        <v>0</v>
      </c>
      <c r="BT743" s="469">
        <v>7.0136346326260179</v>
      </c>
      <c r="BU743" s="469">
        <v>0</v>
      </c>
      <c r="BV743" s="469">
        <v>4.0055490228453374</v>
      </c>
    </row>
    <row r="744" spans="1:74">
      <c r="A744" s="256">
        <v>175</v>
      </c>
      <c r="B744" s="469">
        <v>8358.0670154732416</v>
      </c>
      <c r="C744" s="469">
        <v>8415.6413082194013</v>
      </c>
      <c r="D744" s="469">
        <v>8336.8555336643494</v>
      </c>
      <c r="E744" s="469">
        <v>8237.8693336503111</v>
      </c>
      <c r="F744" s="469">
        <v>8188.3766783414239</v>
      </c>
      <c r="G744" s="469">
        <v>8112.6231934894067</v>
      </c>
      <c r="H744" s="469">
        <v>8054.0409827454405</v>
      </c>
      <c r="I744" s="469">
        <v>7941.9279413647864</v>
      </c>
      <c r="J744" s="469">
        <v>7793.4563507772327</v>
      </c>
      <c r="K744" s="469">
        <v>7757.0963899334174</v>
      </c>
      <c r="L744" s="469">
        <v>7739.9264675588956</v>
      </c>
      <c r="M744" s="469">
        <v>7690.4369045003759</v>
      </c>
      <c r="N744" s="469">
        <v>7532.880424429547</v>
      </c>
      <c r="O744" s="469">
        <v>7216.7674876247111</v>
      </c>
      <c r="P744" s="469">
        <v>6842.0956824176874</v>
      </c>
      <c r="Q744" s="469">
        <v>6509.8566718918728</v>
      </c>
      <c r="R744" s="469">
        <v>6144.3123907729505</v>
      </c>
      <c r="S744" s="469">
        <v>5870.6732304201278</v>
      </c>
      <c r="T744" s="469">
        <v>5578.8728340532698</v>
      </c>
      <c r="U744" s="469">
        <v>5318.3856884650604</v>
      </c>
      <c r="V744" s="469">
        <v>5002.3855154997564</v>
      </c>
      <c r="W744" s="469">
        <v>4653.0923040017069</v>
      </c>
      <c r="X744" s="469">
        <v>4176.642512135435</v>
      </c>
      <c r="Y744" s="469">
        <v>3663.9143088761448</v>
      </c>
      <c r="Z744" s="469">
        <v>3107.8675237841871</v>
      </c>
      <c r="AA744" s="469">
        <v>2625.5696004693659</v>
      </c>
      <c r="AB744" s="469">
        <v>2119.1520174484262</v>
      </c>
      <c r="AC744" s="469">
        <v>1522.1019025491566</v>
      </c>
      <c r="AD744" s="469">
        <v>932.34704278695699</v>
      </c>
      <c r="AE744" s="469">
        <v>526.28402870531886</v>
      </c>
      <c r="AF744" s="469">
        <v>338.96708669873658</v>
      </c>
      <c r="AG744" s="469">
        <v>230.24770912114909</v>
      </c>
      <c r="AH744" s="469">
        <v>168.86303514077807</v>
      </c>
      <c r="AI744" s="469">
        <v>130.63432201828778</v>
      </c>
      <c r="AJ744" s="469">
        <v>88.394889005535376</v>
      </c>
      <c r="AK744" s="469">
        <v>58.235984471133037</v>
      </c>
      <c r="AL744" s="469">
        <v>63.261558950597731</v>
      </c>
      <c r="AM744" s="469">
        <v>41.152539512670401</v>
      </c>
      <c r="AN744" s="469">
        <v>9.0197967621976929</v>
      </c>
      <c r="AO744" s="469">
        <v>9.0197967621976929</v>
      </c>
      <c r="AP744" s="469">
        <v>6.010760193776199</v>
      </c>
      <c r="AQ744" s="469">
        <v>0</v>
      </c>
      <c r="AR744" s="469">
        <v>0</v>
      </c>
      <c r="AS744" s="469">
        <v>0</v>
      </c>
      <c r="AT744" s="469">
        <v>3.0032976479526123</v>
      </c>
      <c r="AU744" s="469">
        <v>3.0032976479526123</v>
      </c>
      <c r="AV744" s="469">
        <v>3.0032976479526123</v>
      </c>
      <c r="AW744" s="469">
        <v>23.072229545451361</v>
      </c>
      <c r="AX744" s="469">
        <v>0</v>
      </c>
      <c r="AY744" s="469">
        <v>0</v>
      </c>
      <c r="AZ744" s="469">
        <v>0</v>
      </c>
      <c r="BA744" s="469">
        <v>3.0032976479526123</v>
      </c>
      <c r="BB744" s="469">
        <v>0</v>
      </c>
      <c r="BC744" s="469">
        <v>3.0032976479526123</v>
      </c>
      <c r="BD744" s="469">
        <v>9.0197967621976929</v>
      </c>
      <c r="BE744" s="469">
        <v>11.02640849775289</v>
      </c>
      <c r="BF744" s="469">
        <v>11.02640849775289</v>
      </c>
      <c r="BG744" s="469">
        <v>0</v>
      </c>
      <c r="BH744" s="469">
        <v>9.0197967621976929</v>
      </c>
      <c r="BI744" s="469">
        <v>3.0032976479526123</v>
      </c>
      <c r="BJ744" s="469">
        <v>3.0032976479526123</v>
      </c>
      <c r="BK744" s="469">
        <v>9.0197967621976929</v>
      </c>
      <c r="BL744" s="469">
        <v>20.060004479273225</v>
      </c>
      <c r="BM744" s="469">
        <v>3.0032976479526123</v>
      </c>
      <c r="BN744" s="469">
        <v>3.0032976479526123</v>
      </c>
      <c r="BO744" s="469">
        <v>6.010760193776199</v>
      </c>
      <c r="BP744" s="469">
        <v>17.048232921663399</v>
      </c>
      <c r="BQ744" s="469">
        <v>0</v>
      </c>
      <c r="BR744" s="469">
        <v>0</v>
      </c>
      <c r="BS744" s="469">
        <v>6.010760193776199</v>
      </c>
      <c r="BT744" s="469">
        <v>3.0032976479526123</v>
      </c>
      <c r="BU744" s="469">
        <v>0</v>
      </c>
      <c r="BV744" s="469">
        <v>4.0055490228453374</v>
      </c>
    </row>
    <row r="745" spans="1:74">
      <c r="A745" s="256">
        <v>177.5</v>
      </c>
      <c r="B745" s="469">
        <v>8358.0670154732416</v>
      </c>
      <c r="C745" s="469">
        <v>8401.500217302093</v>
      </c>
      <c r="D745" s="469">
        <v>8327.7649150998295</v>
      </c>
      <c r="E745" s="469">
        <v>8223.7285446008664</v>
      </c>
      <c r="F745" s="469">
        <v>8162.1153906435402</v>
      </c>
      <c r="G745" s="469">
        <v>8077.2718086592395</v>
      </c>
      <c r="H745" s="469">
        <v>8044.9506777727765</v>
      </c>
      <c r="I745" s="469">
        <v>7921.7275608272575</v>
      </c>
      <c r="J745" s="469">
        <v>7816.686414532378</v>
      </c>
      <c r="K745" s="469">
        <v>7766.1863642135695</v>
      </c>
      <c r="L745" s="469">
        <v>8038.8904801576437</v>
      </c>
      <c r="M745" s="469">
        <v>7693.4668686264185</v>
      </c>
      <c r="N745" s="469">
        <v>7547.0199750835736</v>
      </c>
      <c r="O745" s="469">
        <v>7224.8468817735129</v>
      </c>
      <c r="P745" s="469">
        <v>6856.2338758403894</v>
      </c>
      <c r="Q745" s="469">
        <v>6509.8566718918728</v>
      </c>
      <c r="R745" s="469">
        <v>6141.283107311313</v>
      </c>
      <c r="S745" s="469">
        <v>5862.59551239547</v>
      </c>
      <c r="T745" s="469">
        <v>5560.6989112579622</v>
      </c>
      <c r="U745" s="469">
        <v>5289.1069111414554</v>
      </c>
      <c r="V745" s="469">
        <v>4987.2422282364787</v>
      </c>
      <c r="W745" s="469">
        <v>4629.8742986564594</v>
      </c>
      <c r="X745" s="469">
        <v>4153.4270188754326</v>
      </c>
      <c r="Y745" s="469">
        <v>3622.5357024701702</v>
      </c>
      <c r="Z745" s="469">
        <v>3078.6045135029945</v>
      </c>
      <c r="AA745" s="469">
        <v>2584.2048597748039</v>
      </c>
      <c r="AB745" s="469">
        <v>2119.1520174484262</v>
      </c>
      <c r="AC745" s="469">
        <v>1560.4198603120992</v>
      </c>
      <c r="AD745" s="469">
        <v>1013.9872636925819</v>
      </c>
      <c r="AE745" s="469">
        <v>557.51078666996455</v>
      </c>
      <c r="AF745" s="469">
        <v>326.88518973280463</v>
      </c>
      <c r="AG745" s="469">
        <v>216.15779343785601</v>
      </c>
      <c r="AH745" s="469">
        <v>183.95582347890559</v>
      </c>
      <c r="AI745" s="469">
        <v>130.63432201828778</v>
      </c>
      <c r="AJ745" s="469">
        <v>96.439178946735424</v>
      </c>
      <c r="AK745" s="469">
        <v>61.251279440887508</v>
      </c>
      <c r="AL745" s="469">
        <v>58.235984471133037</v>
      </c>
      <c r="AM745" s="469">
        <v>29.097816174642574</v>
      </c>
      <c r="AN745" s="469">
        <v>12.029855959070284</v>
      </c>
      <c r="AO745" s="469">
        <v>6.010760193776199</v>
      </c>
      <c r="AP745" s="469">
        <v>3.0032976479526123</v>
      </c>
      <c r="AQ745" s="469">
        <v>0</v>
      </c>
      <c r="AR745" s="469">
        <v>0</v>
      </c>
      <c r="AS745" s="469">
        <v>12.029855959070284</v>
      </c>
      <c r="AT745" s="469">
        <v>6.010760193776199</v>
      </c>
      <c r="AU745" s="469">
        <v>14.036995597894803</v>
      </c>
      <c r="AV745" s="469">
        <v>9.0197967621976929</v>
      </c>
      <c r="AW745" s="469">
        <v>14.036995597894803</v>
      </c>
      <c r="AX745" s="469">
        <v>0</v>
      </c>
      <c r="AY745" s="469">
        <v>0</v>
      </c>
      <c r="AZ745" s="469">
        <v>0</v>
      </c>
      <c r="BA745" s="469">
        <v>0</v>
      </c>
      <c r="BB745" s="469">
        <v>0</v>
      </c>
      <c r="BC745" s="469">
        <v>0</v>
      </c>
      <c r="BD745" s="469">
        <v>12.029855959070284</v>
      </c>
      <c r="BE745" s="469">
        <v>3.0032976479526123</v>
      </c>
      <c r="BF745" s="469">
        <v>8.016652840637061</v>
      </c>
      <c r="BG745" s="469">
        <v>0</v>
      </c>
      <c r="BH745" s="469">
        <v>3.0032976479526123</v>
      </c>
      <c r="BI745" s="469">
        <v>0</v>
      </c>
      <c r="BJ745" s="469">
        <v>0</v>
      </c>
      <c r="BK745" s="469">
        <v>20.060004479273225</v>
      </c>
      <c r="BL745" s="469">
        <v>11.02640849775289</v>
      </c>
      <c r="BM745" s="469">
        <v>6.010760193776199</v>
      </c>
      <c r="BN745" s="469">
        <v>0</v>
      </c>
      <c r="BO745" s="469">
        <v>6.010760193776199</v>
      </c>
      <c r="BP745" s="469">
        <v>17.048232921663399</v>
      </c>
      <c r="BQ745" s="469">
        <v>0</v>
      </c>
      <c r="BR745" s="469">
        <v>0</v>
      </c>
      <c r="BS745" s="469">
        <v>6.010760193776199</v>
      </c>
      <c r="BT745" s="469">
        <v>3.0032976479526123</v>
      </c>
      <c r="BU745" s="469">
        <v>12.029855959070284</v>
      </c>
      <c r="BV745" s="469">
        <v>4.0055490228453374</v>
      </c>
    </row>
    <row r="746" spans="1:74">
      <c r="A746" s="256">
        <v>180</v>
      </c>
      <c r="B746" s="469">
        <v>8358.0670154732416</v>
      </c>
      <c r="C746" s="469">
        <v>8381.2987001061683</v>
      </c>
      <c r="D746" s="469">
        <v>8305.5434448094456</v>
      </c>
      <c r="E746" s="469">
        <v>8199.4872484813804</v>
      </c>
      <c r="F746" s="469">
        <v>8129.7939216899022</v>
      </c>
      <c r="G746" s="469">
        <v>8071.2115867607254</v>
      </c>
      <c r="H746" s="469">
        <v>8006.5695033745815</v>
      </c>
      <c r="I746" s="469">
        <v>7889.4070590572928</v>
      </c>
      <c r="J746" s="469">
        <v>7795.476353578124</v>
      </c>
      <c r="K746" s="469">
        <v>7766.1863642135695</v>
      </c>
      <c r="L746" s="469">
        <v>7719.72660760502</v>
      </c>
      <c r="M746" s="469">
        <v>7678.3170599268351</v>
      </c>
      <c r="N746" s="469">
        <v>7473.2926100048508</v>
      </c>
      <c r="O746" s="469">
        <v>7133.9542203914625</v>
      </c>
      <c r="P746" s="469">
        <v>6741.1094389078889</v>
      </c>
      <c r="Q746" s="469">
        <v>6407.8656844840434</v>
      </c>
      <c r="R746" s="469">
        <v>6044.3468287510486</v>
      </c>
      <c r="S746" s="469">
        <v>5774.7510500875533</v>
      </c>
      <c r="T746" s="469">
        <v>5475.8880592792175</v>
      </c>
      <c r="U746" s="469">
        <v>5171.9934300506256</v>
      </c>
      <c r="V746" s="469">
        <v>4854.9928206057666</v>
      </c>
      <c r="W746" s="469">
        <v>4503.6915361657466</v>
      </c>
      <c r="X746" s="469">
        <v>4018.1741376279633</v>
      </c>
      <c r="Y746" s="469">
        <v>3468.1270671336761</v>
      </c>
      <c r="Z746" s="469">
        <v>2917.1584914230884</v>
      </c>
      <c r="AA746" s="469">
        <v>2449.017451437222</v>
      </c>
      <c r="AB746" s="469">
        <v>1957.7682153740088</v>
      </c>
      <c r="AC746" s="469">
        <v>1402.1125432541658</v>
      </c>
      <c r="AD746" s="469">
        <v>893.04129900390069</v>
      </c>
      <c r="AE746" s="469">
        <v>508.15320548172508</v>
      </c>
      <c r="AF746" s="469">
        <v>308.76318618903616</v>
      </c>
      <c r="AG746" s="469">
        <v>204.08145125625859</v>
      </c>
      <c r="AH746" s="469">
        <v>174.89999518835882</v>
      </c>
      <c r="AI746" s="469">
        <v>133.65200941145397</v>
      </c>
      <c r="AJ746" s="469">
        <v>81.356733631351972</v>
      </c>
      <c r="AK746" s="469">
        <v>46.176455080303917</v>
      </c>
      <c r="AL746" s="469">
        <v>41.152539512670401</v>
      </c>
      <c r="AM746" s="469">
        <v>23.072229545451361</v>
      </c>
      <c r="AN746" s="469">
        <v>0</v>
      </c>
      <c r="AO746" s="469">
        <v>6.010760193776199</v>
      </c>
      <c r="AP746" s="469">
        <v>0</v>
      </c>
      <c r="AQ746" s="469">
        <v>6.010760193776199</v>
      </c>
      <c r="AR746" s="469">
        <v>0</v>
      </c>
      <c r="AS746" s="469">
        <v>0</v>
      </c>
      <c r="AT746" s="469">
        <v>0</v>
      </c>
      <c r="AU746" s="469">
        <v>46.176455080303917</v>
      </c>
      <c r="AV746" s="469">
        <v>0</v>
      </c>
      <c r="AW746" s="469">
        <v>12.029855959070284</v>
      </c>
      <c r="AX746" s="469">
        <v>0</v>
      </c>
      <c r="AY746" s="469">
        <v>6.010760193776199</v>
      </c>
      <c r="AZ746" s="469">
        <v>0</v>
      </c>
      <c r="BA746" s="469">
        <v>6.010760193776199</v>
      </c>
      <c r="BB746" s="469">
        <v>6.010760193776199</v>
      </c>
      <c r="BC746" s="469">
        <v>0</v>
      </c>
      <c r="BD746" s="469">
        <v>0</v>
      </c>
      <c r="BE746" s="469">
        <v>6.010760193776199</v>
      </c>
      <c r="BF746" s="469">
        <v>6.010760193776199</v>
      </c>
      <c r="BG746" s="469">
        <v>0</v>
      </c>
      <c r="BH746" s="469">
        <v>6.010760193776199</v>
      </c>
      <c r="BI746" s="469">
        <v>0</v>
      </c>
      <c r="BJ746" s="469">
        <v>0</v>
      </c>
      <c r="BK746" s="469">
        <v>17.048232921663399</v>
      </c>
      <c r="BL746" s="469">
        <v>12.029855959070284</v>
      </c>
      <c r="BM746" s="469">
        <v>0</v>
      </c>
      <c r="BN746" s="469">
        <v>0</v>
      </c>
      <c r="BO746" s="469">
        <v>0</v>
      </c>
      <c r="BP746" s="469">
        <v>29.097816174642574</v>
      </c>
      <c r="BQ746" s="469">
        <v>0</v>
      </c>
      <c r="BR746" s="469">
        <v>0</v>
      </c>
      <c r="BS746" s="469">
        <v>12.029855959070284</v>
      </c>
      <c r="BT746" s="469">
        <v>12.029855959070284</v>
      </c>
      <c r="BU746" s="469">
        <v>0</v>
      </c>
      <c r="BV746" s="469">
        <v>4.0055490228453374</v>
      </c>
    </row>
    <row r="747" spans="1:74">
      <c r="B747" s="22" t="s">
        <v>562</v>
      </c>
    </row>
    <row r="748" spans="1:74">
      <c r="B748" s="256" t="s">
        <v>524</v>
      </c>
    </row>
    <row r="749" spans="1:74">
      <c r="B749" s="256" t="s">
        <v>330</v>
      </c>
    </row>
    <row r="750" spans="1:74">
      <c r="B750" s="256" t="s">
        <v>315</v>
      </c>
    </row>
    <row r="751" spans="1:74">
      <c r="B751" s="256">
        <v>84</v>
      </c>
    </row>
    <row r="754" spans="1:20">
      <c r="B754" s="256">
        <v>19</v>
      </c>
    </row>
    <row r="755" spans="1:20">
      <c r="B755" s="256">
        <v>19</v>
      </c>
    </row>
    <row r="756" spans="1:20">
      <c r="B756" s="256">
        <v>0</v>
      </c>
      <c r="C756" s="256">
        <v>5</v>
      </c>
      <c r="D756" s="256">
        <v>10</v>
      </c>
      <c r="E756" s="256">
        <v>15</v>
      </c>
      <c r="F756" s="256">
        <v>20</v>
      </c>
      <c r="G756" s="256">
        <v>25</v>
      </c>
      <c r="H756" s="256">
        <v>30</v>
      </c>
      <c r="I756" s="256">
        <v>35</v>
      </c>
      <c r="J756" s="256">
        <v>40</v>
      </c>
      <c r="K756" s="256">
        <v>45</v>
      </c>
      <c r="L756" s="256">
        <v>50</v>
      </c>
      <c r="M756" s="256">
        <v>55</v>
      </c>
      <c r="N756" s="256">
        <v>60</v>
      </c>
      <c r="O756" s="256">
        <v>65</v>
      </c>
      <c r="P756" s="256">
        <v>70</v>
      </c>
      <c r="Q756" s="256">
        <v>75</v>
      </c>
      <c r="R756" s="256">
        <v>80</v>
      </c>
      <c r="S756" s="256">
        <v>85</v>
      </c>
      <c r="T756" s="256">
        <v>90</v>
      </c>
    </row>
    <row r="757" spans="1:20">
      <c r="A757" s="256">
        <v>0</v>
      </c>
      <c r="B757" s="470">
        <v>1004.9157936679831</v>
      </c>
      <c r="C757" s="470">
        <v>1074.4657685553254</v>
      </c>
      <c r="D757" s="470">
        <v>1120.8349365574829</v>
      </c>
      <c r="E757" s="470">
        <v>1130.9154468603931</v>
      </c>
      <c r="F757" s="470">
        <v>1208.5383251256644</v>
      </c>
      <c r="G757" s="470">
        <v>1254.912832585775</v>
      </c>
      <c r="H757" s="470">
        <v>1077.4897847078546</v>
      </c>
      <c r="I757" s="470">
        <v>892.03348182666912</v>
      </c>
      <c r="J757" s="470">
        <v>752.96623108109668</v>
      </c>
      <c r="K757" s="470">
        <v>636.08886825596176</v>
      </c>
      <c r="L757" s="470">
        <v>460.81471999188301</v>
      </c>
      <c r="M757" s="470">
        <v>361.11833806008326</v>
      </c>
      <c r="N757" s="470">
        <v>299.70257913018418</v>
      </c>
      <c r="O757" s="470">
        <v>219.17698581717505</v>
      </c>
      <c r="P757" s="470">
        <v>108.50685582932681</v>
      </c>
      <c r="Q757" s="470">
        <v>45.171626266426578</v>
      </c>
      <c r="R757" s="470">
        <v>4.0055490228453374</v>
      </c>
      <c r="S757" s="470">
        <v>0</v>
      </c>
      <c r="T757" s="470">
        <v>0</v>
      </c>
    </row>
    <row r="758" spans="1:20">
      <c r="A758" s="256">
        <v>10</v>
      </c>
      <c r="B758" s="470">
        <v>1004.9157936679831</v>
      </c>
      <c r="C758" s="470">
        <v>1065.3937712079951</v>
      </c>
      <c r="D758" s="470">
        <v>1114.7866737978545</v>
      </c>
      <c r="E758" s="470">
        <v>1153.0928843885954</v>
      </c>
      <c r="F758" s="470">
        <v>1214.5870745396398</v>
      </c>
      <c r="G758" s="470">
        <v>1275.0761997376587</v>
      </c>
      <c r="H758" s="470">
        <v>1049.2659668965161</v>
      </c>
      <c r="I758" s="470">
        <v>820.48144938076518</v>
      </c>
      <c r="J758" s="470">
        <v>692.5099642532108</v>
      </c>
      <c r="K758" s="470">
        <v>605.86531128107947</v>
      </c>
      <c r="L758" s="470">
        <v>483.97978406127578</v>
      </c>
      <c r="M758" s="470">
        <v>388.30581293204847</v>
      </c>
      <c r="N758" s="470">
        <v>325.87838489895006</v>
      </c>
      <c r="O758" s="470">
        <v>230.24770912114909</v>
      </c>
      <c r="P758" s="470">
        <v>131.64021015674211</v>
      </c>
      <c r="Q758" s="470">
        <v>59.241065852707941</v>
      </c>
      <c r="R758" s="470">
        <v>4.0055490228453374</v>
      </c>
      <c r="S758" s="470">
        <v>0</v>
      </c>
      <c r="T758" s="470">
        <v>0</v>
      </c>
    </row>
    <row r="759" spans="1:20">
      <c r="A759" s="256">
        <v>20</v>
      </c>
      <c r="B759" s="470">
        <v>1004.9157936679831</v>
      </c>
      <c r="C759" s="470">
        <v>1062.3697892092532</v>
      </c>
      <c r="D759" s="470">
        <v>1162.1655957563262</v>
      </c>
      <c r="E759" s="470">
        <v>1199.4652577592099</v>
      </c>
      <c r="F759" s="470">
        <v>1187.3679413468067</v>
      </c>
      <c r="G759" s="470">
        <v>1098.6581338586072</v>
      </c>
      <c r="H759" s="470">
        <v>970.64654035114972</v>
      </c>
      <c r="I759" s="470">
        <v>889.01003712505587</v>
      </c>
      <c r="J759" s="470">
        <v>813.42735274831409</v>
      </c>
      <c r="K759" s="470">
        <v>681.426874236142</v>
      </c>
      <c r="L759" s="470">
        <v>549.45209715999101</v>
      </c>
      <c r="M759" s="470">
        <v>436.64372091979766</v>
      </c>
      <c r="N759" s="470">
        <v>357.09073432669908</v>
      </c>
      <c r="O759" s="470">
        <v>285.60884857740479</v>
      </c>
      <c r="P759" s="470">
        <v>194.01837655620983</v>
      </c>
      <c r="Q759" s="470">
        <v>87.389402877861457</v>
      </c>
      <c r="R759" s="470">
        <v>4.0055490228453374</v>
      </c>
      <c r="S759" s="470">
        <v>0</v>
      </c>
      <c r="T759" s="470">
        <v>0</v>
      </c>
    </row>
    <row r="760" spans="1:20">
      <c r="A760" s="256">
        <v>30</v>
      </c>
      <c r="B760" s="470">
        <v>1004.9157936679831</v>
      </c>
      <c r="C760" s="470">
        <v>1078.4977919773303</v>
      </c>
      <c r="D760" s="470">
        <v>1174.2626542209405</v>
      </c>
      <c r="E760" s="470">
        <v>1228.7009399454205</v>
      </c>
      <c r="F760" s="470">
        <v>1143.0121776447149</v>
      </c>
      <c r="G760" s="470">
        <v>1084.545855328405</v>
      </c>
      <c r="H760" s="470">
        <v>1012.9793185616809</v>
      </c>
      <c r="I760" s="470">
        <v>853.73728395177477</v>
      </c>
      <c r="J760" s="470">
        <v>745.91274228889881</v>
      </c>
      <c r="K760" s="470">
        <v>669.33643607066585</v>
      </c>
      <c r="L760" s="470">
        <v>594.78371390751465</v>
      </c>
      <c r="M760" s="470">
        <v>513.18948140797454</v>
      </c>
      <c r="N760" s="470">
        <v>432.61534908352962</v>
      </c>
      <c r="O760" s="470">
        <v>378.23614868748763</v>
      </c>
      <c r="P760" s="470">
        <v>267.48936407825727</v>
      </c>
      <c r="Q760" s="470">
        <v>110.51826994484387</v>
      </c>
      <c r="R760" s="470">
        <v>5.0080536687636448</v>
      </c>
      <c r="S760" s="470">
        <v>0</v>
      </c>
      <c r="T760" s="470">
        <v>0</v>
      </c>
    </row>
    <row r="761" spans="1:20">
      <c r="A761" s="256">
        <v>40</v>
      </c>
      <c r="B761" s="470">
        <v>1004.9157936679831</v>
      </c>
      <c r="C761" s="470">
        <v>1095.6340588487997</v>
      </c>
      <c r="D761" s="470">
        <v>1184.3436314337064</v>
      </c>
      <c r="E761" s="470">
        <v>1184.3436314337064</v>
      </c>
      <c r="F761" s="470">
        <v>1173.2545612426522</v>
      </c>
      <c r="G761" s="470">
        <v>1144.0202443352066</v>
      </c>
      <c r="H761" s="470">
        <v>1078.4977919773303</v>
      </c>
      <c r="I761" s="470">
        <v>933.35490444308982</v>
      </c>
      <c r="J761" s="470">
        <v>771.104075329338</v>
      </c>
      <c r="K761" s="470">
        <v>726.76789614310997</v>
      </c>
      <c r="L761" s="470">
        <v>656.23870772958219</v>
      </c>
      <c r="M761" s="470">
        <v>617.9545574224918</v>
      </c>
      <c r="N761" s="470">
        <v>561.54017517044895</v>
      </c>
      <c r="O761" s="470">
        <v>464.84334482317331</v>
      </c>
      <c r="P761" s="470">
        <v>345.0081974980904</v>
      </c>
      <c r="Q761" s="470">
        <v>82.362148335243674</v>
      </c>
      <c r="R761" s="470">
        <v>6.010760193776199</v>
      </c>
      <c r="S761" s="470">
        <v>1</v>
      </c>
      <c r="T761" s="470">
        <v>0</v>
      </c>
    </row>
    <row r="762" spans="1:20">
      <c r="A762" s="256">
        <v>50</v>
      </c>
      <c r="B762" s="470">
        <v>1004.9157936679831</v>
      </c>
      <c r="C762" s="470">
        <v>1087.5698996509766</v>
      </c>
      <c r="D762" s="470">
        <v>1167.2060215705862</v>
      </c>
      <c r="E762" s="470">
        <v>1169.2221979900869</v>
      </c>
      <c r="F762" s="470">
        <v>1221.6439868802856</v>
      </c>
      <c r="G762" s="470">
        <v>1243.8231182793565</v>
      </c>
      <c r="H762" s="470">
        <v>1224.6683903637727</v>
      </c>
      <c r="I762" s="470">
        <v>1098.6581338586072</v>
      </c>
      <c r="J762" s="470">
        <v>978.70978688561252</v>
      </c>
      <c r="K762" s="470">
        <v>931.33918221922693</v>
      </c>
      <c r="L762" s="470">
        <v>898.08040190768418</v>
      </c>
      <c r="M762" s="470">
        <v>828.54334826320076</v>
      </c>
      <c r="N762" s="470">
        <v>763.0427579963532</v>
      </c>
      <c r="O762" s="470">
        <v>571.61377234442114</v>
      </c>
      <c r="P762" s="470">
        <v>442.68634818412619</v>
      </c>
      <c r="Q762" s="470">
        <v>36.12923810708449</v>
      </c>
      <c r="R762" s="470">
        <v>7.0136346326260179</v>
      </c>
      <c r="S762" s="470">
        <v>1</v>
      </c>
      <c r="T762" s="470">
        <v>0</v>
      </c>
    </row>
    <row r="763" spans="1:20">
      <c r="A763" s="256">
        <v>60</v>
      </c>
      <c r="B763" s="470">
        <v>1004.9157936679831</v>
      </c>
      <c r="C763" s="470">
        <v>1081.5218194293543</v>
      </c>
      <c r="D763" s="470">
        <v>1130.9154468603931</v>
      </c>
      <c r="E763" s="470">
        <v>1174.2626542209405</v>
      </c>
      <c r="F763" s="470">
        <v>1262.9781408969488</v>
      </c>
      <c r="G763" s="470">
        <v>1307.3382477041578</v>
      </c>
      <c r="H763" s="470">
        <v>1370.8564611983852</v>
      </c>
      <c r="I763" s="470">
        <v>1391.0215949408339</v>
      </c>
      <c r="J763" s="470">
        <v>1421.2698418401155</v>
      </c>
      <c r="K763" s="470">
        <v>1422.2781278895166</v>
      </c>
      <c r="L763" s="470">
        <v>1430.3444419494335</v>
      </c>
      <c r="M763" s="470">
        <v>1539.2440291144057</v>
      </c>
      <c r="N763" s="470">
        <v>1210.5545715773555</v>
      </c>
      <c r="O763" s="470">
        <v>841.64410075501223</v>
      </c>
      <c r="P763" s="470">
        <v>584.70971336682805</v>
      </c>
      <c r="Q763" s="470">
        <v>51.200917835379968</v>
      </c>
      <c r="R763" s="470">
        <v>11.02640849775289</v>
      </c>
      <c r="S763" s="470">
        <v>1</v>
      </c>
      <c r="T763" s="470">
        <v>0</v>
      </c>
    </row>
    <row r="764" spans="1:20">
      <c r="A764" s="256">
        <v>70</v>
      </c>
      <c r="B764" s="470">
        <v>1004.9157936679831</v>
      </c>
      <c r="C764" s="470">
        <v>1071.4417609051841</v>
      </c>
      <c r="D764" s="470">
        <v>1101.6822171839497</v>
      </c>
      <c r="E764" s="470">
        <v>1180.3112302208708</v>
      </c>
      <c r="F764" s="470">
        <v>1246.8475760584727</v>
      </c>
      <c r="G764" s="470">
        <v>1326.4942162964878</v>
      </c>
      <c r="H764" s="470">
        <v>1431.3527344074739</v>
      </c>
      <c r="I764" s="470">
        <v>1584.6211615713846</v>
      </c>
      <c r="J764" s="470">
        <v>1779.2529310778141</v>
      </c>
      <c r="K764" s="470">
        <v>1902.2955499130685</v>
      </c>
      <c r="L764" s="470">
        <v>2069.7268786622876</v>
      </c>
      <c r="M764" s="470">
        <v>2339.0570561486738</v>
      </c>
      <c r="N764" s="470">
        <v>2086.8742436312004</v>
      </c>
      <c r="O764" s="470">
        <v>1839.7646672985848</v>
      </c>
      <c r="P764" s="470">
        <v>2458.0969736707507</v>
      </c>
      <c r="Q764" s="470">
        <v>567.58431201598387</v>
      </c>
      <c r="R764" s="470">
        <v>27.089134400918912</v>
      </c>
      <c r="S764" s="470">
        <v>2.001386774925161</v>
      </c>
      <c r="T764" s="470">
        <v>0</v>
      </c>
    </row>
    <row r="765" spans="1:20">
      <c r="A765" s="256">
        <v>80</v>
      </c>
      <c r="B765" s="470">
        <v>1004.9157936679831</v>
      </c>
      <c r="C765" s="470">
        <v>1020.0349554630559</v>
      </c>
      <c r="D765" s="470">
        <v>1030.1145212448012</v>
      </c>
      <c r="E765" s="470">
        <v>1100.6741884862965</v>
      </c>
      <c r="F765" s="470">
        <v>1136.9637961806482</v>
      </c>
      <c r="G765" s="470">
        <v>1243.8231182793565</v>
      </c>
      <c r="H765" s="470">
        <v>1363.7987341748062</v>
      </c>
      <c r="I765" s="470">
        <v>1563.4450025815011</v>
      </c>
      <c r="J765" s="470">
        <v>1741.9383808997075</v>
      </c>
      <c r="K765" s="470">
        <v>1858.927134780701</v>
      </c>
      <c r="L765" s="470">
        <v>2203.8834917594522</v>
      </c>
      <c r="M765" s="470">
        <v>2499.4596637558006</v>
      </c>
      <c r="N765" s="470">
        <v>2536.7875567888518</v>
      </c>
      <c r="O765" s="470">
        <v>3207.7674448553116</v>
      </c>
      <c r="P765" s="470">
        <v>4223.0738846853665</v>
      </c>
      <c r="Q765" s="470">
        <v>973.67024998967611</v>
      </c>
      <c r="R765" s="470">
        <v>47.181305740243346</v>
      </c>
      <c r="S765" s="470">
        <v>4.0055490228453374</v>
      </c>
      <c r="T765" s="470">
        <v>0</v>
      </c>
    </row>
    <row r="766" spans="1:20">
      <c r="A766" s="256">
        <v>90</v>
      </c>
      <c r="B766" s="470">
        <v>1004.9157936679831</v>
      </c>
      <c r="C766" s="470">
        <v>1049.2659668965161</v>
      </c>
      <c r="D766" s="470">
        <v>1062.3697892092532</v>
      </c>
      <c r="E766" s="470">
        <v>1123.8590801752944</v>
      </c>
      <c r="F766" s="470">
        <v>1140.9960469290074</v>
      </c>
      <c r="G766" s="470">
        <v>1232.7335027485854</v>
      </c>
      <c r="H766" s="470">
        <v>1282.1334537554555</v>
      </c>
      <c r="I766" s="470">
        <v>1456.5602751816705</v>
      </c>
      <c r="J766" s="470">
        <v>1574.5372408463463</v>
      </c>
      <c r="K766" s="470">
        <v>1621.9322225146773</v>
      </c>
      <c r="L766" s="470">
        <v>1903.3041295474241</v>
      </c>
      <c r="M766" s="470">
        <v>2376.3824947816124</v>
      </c>
      <c r="N766" s="470">
        <v>2872.7623798503964</v>
      </c>
      <c r="O766" s="470">
        <v>3175.4762165736051</v>
      </c>
      <c r="P766" s="470">
        <v>3222.9040701007925</v>
      </c>
      <c r="Q766" s="470">
        <v>1293.223502678904</v>
      </c>
      <c r="R766" s="470">
        <v>64.266722767294254</v>
      </c>
      <c r="S766" s="470">
        <v>4.0055490228453374</v>
      </c>
      <c r="T766" s="470">
        <v>0</v>
      </c>
    </row>
    <row r="767" spans="1:20">
      <c r="A767" s="256">
        <v>100</v>
      </c>
      <c r="B767" s="470">
        <v>1004.9157936679831</v>
      </c>
      <c r="C767" s="470">
        <v>988.78893831612163</v>
      </c>
      <c r="D767" s="470">
        <v>997.86026239152636</v>
      </c>
      <c r="E767" s="470">
        <v>1045.2340543655314</v>
      </c>
      <c r="F767" s="470">
        <v>1047.2500086926027</v>
      </c>
      <c r="G767" s="470">
        <v>1091.6019718106104</v>
      </c>
      <c r="H767" s="470">
        <v>1084.545855328405</v>
      </c>
      <c r="I767" s="470">
        <v>1104.7063088020459</v>
      </c>
      <c r="J767" s="470">
        <v>1099.6661607109011</v>
      </c>
      <c r="K767" s="470">
        <v>1031.1224832580795</v>
      </c>
      <c r="L767" s="470">
        <v>1036.1623080703848</v>
      </c>
      <c r="M767" s="470">
        <v>1182.3274291099117</v>
      </c>
      <c r="N767" s="470">
        <v>1231.7253608106423</v>
      </c>
      <c r="O767" s="470">
        <v>1067.4097639723441</v>
      </c>
      <c r="P767" s="470">
        <v>785.21158272846617</v>
      </c>
      <c r="Q767" s="470">
        <v>315.81050907438771</v>
      </c>
      <c r="R767" s="470">
        <v>44.166819783667599</v>
      </c>
      <c r="S767" s="470">
        <v>2.001386774925161</v>
      </c>
      <c r="T767" s="470">
        <v>0</v>
      </c>
    </row>
    <row r="768" spans="1:20">
      <c r="A768" s="256">
        <v>110</v>
      </c>
      <c r="B768" s="470">
        <v>1004.9157936679831</v>
      </c>
      <c r="C768" s="470">
        <v>1025.0747259772024</v>
      </c>
      <c r="D768" s="470">
        <v>1029.1065602168239</v>
      </c>
      <c r="E768" s="470">
        <v>1055.3138646951068</v>
      </c>
      <c r="F768" s="470">
        <v>1051.2819289698355</v>
      </c>
      <c r="G768" s="470">
        <v>1050.2739474499635</v>
      </c>
      <c r="H768" s="470">
        <v>1051.2819289698355</v>
      </c>
      <c r="I768" s="470">
        <v>995.84440545096857</v>
      </c>
      <c r="J768" s="470">
        <v>956.53602026718772</v>
      </c>
      <c r="K768" s="470">
        <v>909.16652750170431</v>
      </c>
      <c r="L768" s="470">
        <v>913.19787946951817</v>
      </c>
      <c r="M768" s="470">
        <v>1009.955489184565</v>
      </c>
      <c r="N768" s="470">
        <v>994.83647850888315</v>
      </c>
      <c r="O768" s="470">
        <v>841.64410075501223</v>
      </c>
      <c r="P768" s="470">
        <v>676.38916540284208</v>
      </c>
      <c r="Q768" s="470">
        <v>123.59332512567987</v>
      </c>
      <c r="R768" s="470">
        <v>31.106636592896205</v>
      </c>
      <c r="S768" s="470">
        <v>2.001386774925161</v>
      </c>
      <c r="T768" s="470">
        <v>0</v>
      </c>
    </row>
    <row r="769" spans="1:20">
      <c r="A769" s="256">
        <v>120</v>
      </c>
      <c r="B769" s="470">
        <v>1004.9157936679831</v>
      </c>
      <c r="C769" s="470">
        <v>1012.9793185616809</v>
      </c>
      <c r="D769" s="470">
        <v>1019.0270043413617</v>
      </c>
      <c r="E769" s="470">
        <v>1028.0986001751089</v>
      </c>
      <c r="F769" s="470">
        <v>1004.9157936679831</v>
      </c>
      <c r="G769" s="470">
        <v>971.654442519893</v>
      </c>
      <c r="H769" s="470">
        <v>960.56757634820201</v>
      </c>
      <c r="I769" s="470">
        <v>932.34704278695699</v>
      </c>
      <c r="J769" s="470">
        <v>835.59757409714064</v>
      </c>
      <c r="K769" s="470">
        <v>800.32705011374333</v>
      </c>
      <c r="L769" s="470">
        <v>799.31934335512847</v>
      </c>
      <c r="M769" s="470">
        <v>823.50465222952312</v>
      </c>
      <c r="N769" s="470">
        <v>759.01213117901898</v>
      </c>
      <c r="O769" s="470">
        <v>641.12626911992743</v>
      </c>
      <c r="P769" s="470">
        <v>547.4374431647625</v>
      </c>
      <c r="Q769" s="470">
        <v>63.261558950597731</v>
      </c>
      <c r="R769" s="470">
        <v>14.036995597894803</v>
      </c>
      <c r="S769" s="470">
        <v>2.001386774925161</v>
      </c>
      <c r="T769" s="470">
        <v>0</v>
      </c>
    </row>
    <row r="770" spans="1:20">
      <c r="A770" s="256">
        <v>130</v>
      </c>
      <c r="B770" s="470">
        <v>1004.9157936679831</v>
      </c>
      <c r="C770" s="470">
        <v>1001.8919884694633</v>
      </c>
      <c r="D770" s="470">
        <v>1019.0270043413617</v>
      </c>
      <c r="E770" s="470">
        <v>1023.0588147943211</v>
      </c>
      <c r="F770" s="470">
        <v>996.85233341219282</v>
      </c>
      <c r="G770" s="470">
        <v>946.45720448724194</v>
      </c>
      <c r="H770" s="470">
        <v>905.13519339150332</v>
      </c>
      <c r="I770" s="470">
        <v>864.82285227978628</v>
      </c>
      <c r="J770" s="470">
        <v>812.4196296344146</v>
      </c>
      <c r="K770" s="470">
        <v>802.34246743205267</v>
      </c>
      <c r="L770" s="470">
        <v>786.21927157197922</v>
      </c>
      <c r="M770" s="470">
        <v>765.05807938825171</v>
      </c>
      <c r="N770" s="470">
        <v>685.45706810466959</v>
      </c>
      <c r="O770" s="470">
        <v>554.48876437551053</v>
      </c>
      <c r="P770" s="470">
        <v>476.92942740841636</v>
      </c>
      <c r="Q770" s="470">
        <v>73.313876394686872</v>
      </c>
      <c r="R770" s="470">
        <v>13.03338714150617</v>
      </c>
      <c r="S770" s="470">
        <v>3.0032976479526123</v>
      </c>
      <c r="T770" s="470">
        <v>0</v>
      </c>
    </row>
    <row r="771" spans="1:20">
      <c r="A771" s="256">
        <v>140</v>
      </c>
      <c r="B771" s="470">
        <v>1004.9157936679831</v>
      </c>
      <c r="C771" s="470">
        <v>993.82855258696566</v>
      </c>
      <c r="D771" s="470">
        <v>1012.9793185616809</v>
      </c>
      <c r="E771" s="470">
        <v>1032.1304462556957</v>
      </c>
      <c r="F771" s="470">
        <v>1006.9316688518034</v>
      </c>
      <c r="G771" s="470">
        <v>950.48871799615188</v>
      </c>
      <c r="H771" s="470">
        <v>882.96317857335953</v>
      </c>
      <c r="I771" s="470">
        <v>819.47371756879136</v>
      </c>
      <c r="J771" s="470">
        <v>778.15779709038316</v>
      </c>
      <c r="K771" s="470">
        <v>752.96623108109668</v>
      </c>
      <c r="L771" s="470">
        <v>754.98152574436392</v>
      </c>
      <c r="M771" s="470">
        <v>739.86694776308775</v>
      </c>
      <c r="N771" s="470">
        <v>606.87273932099311</v>
      </c>
      <c r="O771" s="470">
        <v>506.1387090456617</v>
      </c>
      <c r="P771" s="470">
        <v>409.45294924287418</v>
      </c>
      <c r="Q771" s="470">
        <v>162.82629074089672</v>
      </c>
      <c r="R771" s="470">
        <v>12.029855959070284</v>
      </c>
      <c r="S771" s="470">
        <v>1</v>
      </c>
      <c r="T771" s="470">
        <v>0</v>
      </c>
    </row>
    <row r="772" spans="1:20">
      <c r="A772" s="256">
        <v>150</v>
      </c>
      <c r="B772" s="470">
        <v>1004.9157936679831</v>
      </c>
      <c r="C772" s="470">
        <v>979.71769737990815</v>
      </c>
      <c r="D772" s="470">
        <v>995.84440545096857</v>
      </c>
      <c r="E772" s="470">
        <v>1033.1384102366906</v>
      </c>
      <c r="F772" s="470">
        <v>1009.955489184565</v>
      </c>
      <c r="G772" s="470">
        <v>951.49659904538589</v>
      </c>
      <c r="H772" s="470">
        <v>861.79950130763405</v>
      </c>
      <c r="I772" s="470">
        <v>801.33475813991458</v>
      </c>
      <c r="J772" s="470">
        <v>734.82882334190344</v>
      </c>
      <c r="K772" s="470">
        <v>701.57807892996118</v>
      </c>
      <c r="L772" s="470">
        <v>721.72986193823385</v>
      </c>
      <c r="M772" s="470">
        <v>692.5099642532108</v>
      </c>
      <c r="N772" s="470">
        <v>544.41547606823053</v>
      </c>
      <c r="O772" s="470">
        <v>449.73618406200961</v>
      </c>
      <c r="P772" s="470">
        <v>358.09763102539472</v>
      </c>
      <c r="Q772" s="470">
        <v>242.32546769872059</v>
      </c>
      <c r="R772" s="470">
        <v>13.03338714150617</v>
      </c>
      <c r="S772" s="470">
        <v>2.001386774925161</v>
      </c>
      <c r="T772" s="470">
        <v>0</v>
      </c>
    </row>
    <row r="773" spans="1:20">
      <c r="A773" s="256">
        <v>160</v>
      </c>
      <c r="B773" s="470">
        <v>1004.9157936679831</v>
      </c>
      <c r="C773" s="470">
        <v>967.62284012250916</v>
      </c>
      <c r="D773" s="470">
        <v>973.67024998967611</v>
      </c>
      <c r="E773" s="470">
        <v>1018.0190542156654</v>
      </c>
      <c r="F773" s="470">
        <v>1011.9713744327134</v>
      </c>
      <c r="G773" s="470">
        <v>923.27633700149374</v>
      </c>
      <c r="H773" s="470">
        <v>865.83063828540855</v>
      </c>
      <c r="I773" s="470">
        <v>830.55883525843592</v>
      </c>
      <c r="J773" s="470">
        <v>776.14244147242925</v>
      </c>
      <c r="K773" s="470">
        <v>748.93565793445475</v>
      </c>
      <c r="L773" s="470">
        <v>730.79834863924555</v>
      </c>
      <c r="M773" s="470">
        <v>640.11878577395669</v>
      </c>
      <c r="N773" s="470">
        <v>480.95818998708097</v>
      </c>
      <c r="O773" s="470">
        <v>351.04941397916343</v>
      </c>
      <c r="P773" s="470">
        <v>279.56888908570443</v>
      </c>
      <c r="Q773" s="470">
        <v>181.94337791178063</v>
      </c>
      <c r="R773" s="470">
        <v>14.036995597894803</v>
      </c>
      <c r="S773" s="470">
        <v>1</v>
      </c>
      <c r="T773" s="470">
        <v>0</v>
      </c>
    </row>
    <row r="774" spans="1:20">
      <c r="A774" s="256">
        <v>170</v>
      </c>
      <c r="B774" s="470">
        <v>1004.9157936679831</v>
      </c>
      <c r="C774" s="470">
        <v>960.56757634820201</v>
      </c>
      <c r="D774" s="470">
        <v>955.52813389648543</v>
      </c>
      <c r="E774" s="470">
        <v>981.73352147507615</v>
      </c>
      <c r="F774" s="470">
        <v>1021.0429075797676</v>
      </c>
      <c r="G774" s="470">
        <v>1003.9078575905033</v>
      </c>
      <c r="H774" s="470">
        <v>959.55968574044186</v>
      </c>
      <c r="I774" s="470">
        <v>936.37849593019109</v>
      </c>
      <c r="J774" s="470">
        <v>815.44280271612445</v>
      </c>
      <c r="K774" s="470">
        <v>700.57050482238492</v>
      </c>
      <c r="L774" s="470">
        <v>697.5477911939663</v>
      </c>
      <c r="M774" s="470">
        <v>622.99181331659202</v>
      </c>
      <c r="N774" s="470">
        <v>434.62953033917995</v>
      </c>
      <c r="O774" s="470">
        <v>286.61552097237734</v>
      </c>
      <c r="P774" s="470">
        <v>171.8814886853159</v>
      </c>
      <c r="Q774" s="470">
        <v>82.362148335243674</v>
      </c>
      <c r="R774" s="470">
        <v>8.016652840637061</v>
      </c>
      <c r="S774" s="470">
        <v>1</v>
      </c>
      <c r="T774" s="470">
        <v>0</v>
      </c>
    </row>
    <row r="775" spans="1:20">
      <c r="A775" s="256">
        <v>180</v>
      </c>
      <c r="B775" s="470">
        <v>1004.9157936679831</v>
      </c>
      <c r="C775" s="470">
        <v>964.5991493330996</v>
      </c>
      <c r="D775" s="470">
        <v>950.48871799615188</v>
      </c>
      <c r="E775" s="470">
        <v>966.61494214244817</v>
      </c>
      <c r="F775" s="470">
        <v>1009.955489184565</v>
      </c>
      <c r="G775" s="470">
        <v>1025.0747259772024</v>
      </c>
      <c r="H775" s="470">
        <v>947.465081258998</v>
      </c>
      <c r="I775" s="470">
        <v>774.1270910823755</v>
      </c>
      <c r="J775" s="470">
        <v>678.4042444537622</v>
      </c>
      <c r="K775" s="470">
        <v>682.43442047637177</v>
      </c>
      <c r="L775" s="470">
        <v>675.38162812523888</v>
      </c>
      <c r="M775" s="470">
        <v>573.62851316240085</v>
      </c>
      <c r="N775" s="470">
        <v>413.48110068954406</v>
      </c>
      <c r="O775" s="470">
        <v>270.50919518025506</v>
      </c>
      <c r="P775" s="470">
        <v>118.56428573008029</v>
      </c>
      <c r="Q775" s="470">
        <v>31.106636592896205</v>
      </c>
      <c r="R775" s="470">
        <v>6.010760193776199</v>
      </c>
      <c r="S775" s="470">
        <v>1</v>
      </c>
      <c r="T775" s="470">
        <v>0</v>
      </c>
    </row>
    <row r="776" spans="1:20">
      <c r="B776" s="22" t="s">
        <v>563</v>
      </c>
    </row>
    <row r="777" spans="1:20">
      <c r="B777" s="256" t="s">
        <v>524</v>
      </c>
    </row>
    <row r="778" spans="1:20">
      <c r="B778" s="256" t="s">
        <v>330</v>
      </c>
    </row>
    <row r="779" spans="1:20">
      <c r="B779" s="256" t="s">
        <v>315</v>
      </c>
    </row>
    <row r="780" spans="1:20">
      <c r="B780" s="256">
        <v>98</v>
      </c>
    </row>
    <row r="781" spans="1:20">
      <c r="B781" s="256" t="s">
        <v>113</v>
      </c>
    </row>
    <row r="783" spans="1:20">
      <c r="B783" s="256">
        <v>73</v>
      </c>
    </row>
    <row r="784" spans="1:20">
      <c r="B784" s="256">
        <v>30</v>
      </c>
    </row>
    <row r="785" spans="1:74">
      <c r="B785" s="256">
        <v>0</v>
      </c>
      <c r="C785" s="256">
        <v>2.5</v>
      </c>
      <c r="D785" s="256">
        <v>5</v>
      </c>
      <c r="E785" s="256">
        <v>7.5</v>
      </c>
      <c r="F785" s="256">
        <v>10</v>
      </c>
      <c r="G785" s="256">
        <v>12.5</v>
      </c>
      <c r="H785" s="256">
        <v>15</v>
      </c>
      <c r="I785" s="256">
        <v>17.5</v>
      </c>
      <c r="J785" s="256">
        <v>20</v>
      </c>
      <c r="K785" s="256">
        <v>22.5</v>
      </c>
      <c r="L785" s="256">
        <v>25</v>
      </c>
      <c r="M785" s="256">
        <v>27.5</v>
      </c>
      <c r="N785" s="256">
        <v>30</v>
      </c>
      <c r="O785" s="256">
        <v>32.5</v>
      </c>
      <c r="P785" s="256">
        <v>35</v>
      </c>
      <c r="Q785" s="256">
        <v>37.5</v>
      </c>
      <c r="R785" s="256">
        <v>40</v>
      </c>
      <c r="S785" s="256">
        <v>42.5</v>
      </c>
      <c r="T785" s="256">
        <v>45</v>
      </c>
      <c r="U785" s="256">
        <v>47.5</v>
      </c>
      <c r="V785" s="256">
        <v>50</v>
      </c>
      <c r="W785" s="256">
        <v>52.5</v>
      </c>
      <c r="X785" s="256">
        <v>55</v>
      </c>
      <c r="Y785" s="256">
        <v>57.5</v>
      </c>
      <c r="Z785" s="256">
        <v>60</v>
      </c>
      <c r="AA785" s="256">
        <v>62.5</v>
      </c>
      <c r="AB785" s="256">
        <v>65</v>
      </c>
      <c r="AC785" s="256">
        <v>67.5</v>
      </c>
      <c r="AD785" s="256">
        <v>70</v>
      </c>
      <c r="AE785" s="256">
        <v>72.5</v>
      </c>
      <c r="AF785" s="256">
        <v>75</v>
      </c>
      <c r="AG785" s="256">
        <v>77.5</v>
      </c>
      <c r="AH785" s="256">
        <v>80</v>
      </c>
      <c r="AI785" s="256">
        <v>82.5</v>
      </c>
      <c r="AJ785" s="256">
        <v>85</v>
      </c>
      <c r="AK785" s="256">
        <v>87.5</v>
      </c>
      <c r="AL785" s="256">
        <v>90</v>
      </c>
      <c r="AM785" s="256">
        <v>92.5</v>
      </c>
      <c r="AN785" s="256">
        <v>95</v>
      </c>
      <c r="AO785" s="256">
        <v>97.5</v>
      </c>
      <c r="AP785" s="256">
        <v>100</v>
      </c>
      <c r="AQ785" s="256">
        <v>102.5</v>
      </c>
      <c r="AR785" s="256">
        <v>105</v>
      </c>
      <c r="AS785" s="256">
        <v>107.5</v>
      </c>
      <c r="AT785" s="256">
        <v>110</v>
      </c>
      <c r="AU785" s="256">
        <v>112.5</v>
      </c>
      <c r="AV785" s="256">
        <v>115</v>
      </c>
      <c r="AW785" s="256">
        <v>117.5</v>
      </c>
      <c r="AX785" s="256">
        <v>120</v>
      </c>
      <c r="AY785" s="256">
        <v>122.5</v>
      </c>
      <c r="AZ785" s="256">
        <v>125</v>
      </c>
      <c r="BA785" s="256">
        <v>127.5</v>
      </c>
      <c r="BB785" s="256">
        <v>130</v>
      </c>
      <c r="BC785" s="256">
        <v>132.5</v>
      </c>
      <c r="BD785" s="256">
        <v>135</v>
      </c>
      <c r="BE785" s="256">
        <v>137.5</v>
      </c>
      <c r="BF785" s="256">
        <v>140</v>
      </c>
      <c r="BG785" s="256">
        <v>142.5</v>
      </c>
      <c r="BH785" s="256">
        <v>145</v>
      </c>
      <c r="BI785" s="256">
        <v>147.5</v>
      </c>
      <c r="BJ785" s="256">
        <v>150</v>
      </c>
      <c r="BK785" s="256">
        <v>152.5</v>
      </c>
      <c r="BL785" s="256">
        <v>155</v>
      </c>
      <c r="BM785" s="256">
        <v>157.5</v>
      </c>
      <c r="BN785" s="256">
        <v>160</v>
      </c>
      <c r="BO785" s="256">
        <v>162.5</v>
      </c>
      <c r="BP785" s="256">
        <v>165</v>
      </c>
      <c r="BQ785" s="256">
        <v>167.5</v>
      </c>
      <c r="BR785" s="256">
        <v>170</v>
      </c>
      <c r="BS785" s="256">
        <v>172.5</v>
      </c>
      <c r="BT785" s="256">
        <v>175</v>
      </c>
      <c r="BU785" s="256">
        <v>177.5</v>
      </c>
      <c r="BV785" s="256">
        <v>180</v>
      </c>
    </row>
    <row r="786" spans="1:74">
      <c r="A786" s="256">
        <v>0</v>
      </c>
      <c r="B786" s="471">
        <v>1891.2012092550665</v>
      </c>
      <c r="C786" s="471">
        <v>1912.3813702493455</v>
      </c>
      <c r="D786" s="471">
        <v>2066.7008877784397</v>
      </c>
      <c r="E786" s="471">
        <v>2216.9969901350937</v>
      </c>
      <c r="F786" s="471">
        <v>2376.3824947816124</v>
      </c>
      <c r="G786" s="471">
        <v>2536.7875567888518</v>
      </c>
      <c r="H786" s="471">
        <v>2715.3635817368627</v>
      </c>
      <c r="I786" s="471">
        <v>2887.8973414107272</v>
      </c>
      <c r="J786" s="471">
        <v>3042.2784048609351</v>
      </c>
      <c r="K786" s="471">
        <v>3129.058151489452</v>
      </c>
      <c r="L786" s="471">
        <v>3143.1853163337523</v>
      </c>
      <c r="M786" s="471">
        <v>3078.6045135029945</v>
      </c>
      <c r="N786" s="471">
        <v>2901.0143722085454</v>
      </c>
      <c r="O786" s="471">
        <v>2676.0152863232888</v>
      </c>
      <c r="P786" s="471">
        <v>2415.726158572143</v>
      </c>
      <c r="Q786" s="471">
        <v>2146.3867714572339</v>
      </c>
      <c r="R786" s="471">
        <v>1882.1240697869928</v>
      </c>
      <c r="S786" s="471">
        <v>1654.2019404514808</v>
      </c>
      <c r="T786" s="471">
        <v>1428.3278591640444</v>
      </c>
      <c r="U786" s="471">
        <v>1238.7823716493383</v>
      </c>
      <c r="V786" s="471">
        <v>1059.3458158095118</v>
      </c>
      <c r="W786" s="471">
        <v>920.25278814681985</v>
      </c>
      <c r="X786" s="471">
        <v>812.4196296344146</v>
      </c>
      <c r="Y786" s="471">
        <v>729.79073342857248</v>
      </c>
      <c r="Z786" s="471">
        <v>655.23120091604528</v>
      </c>
      <c r="AA786" s="471">
        <v>585.71710566715115</v>
      </c>
      <c r="AB786" s="471">
        <v>495.05912268737313</v>
      </c>
      <c r="AC786" s="471">
        <v>411.46702004179934</v>
      </c>
      <c r="AD786" s="471">
        <v>333.93290978257897</v>
      </c>
      <c r="AE786" s="471">
        <v>263.46297565607262</v>
      </c>
      <c r="AF786" s="471">
        <v>215.15140531108909</v>
      </c>
      <c r="AG786" s="471">
        <v>175.90617563268231</v>
      </c>
      <c r="AH786" s="471">
        <v>84.37301438003783</v>
      </c>
      <c r="AI786" s="471">
        <v>24.076394620737908</v>
      </c>
      <c r="AJ786" s="471">
        <v>12.029855959070284</v>
      </c>
      <c r="AK786" s="471">
        <v>6.010760193776199</v>
      </c>
      <c r="AL786" s="471">
        <v>0</v>
      </c>
      <c r="AM786" s="471">
        <v>0</v>
      </c>
      <c r="AN786" s="471">
        <v>0</v>
      </c>
      <c r="AO786" s="471">
        <v>0</v>
      </c>
      <c r="AP786" s="471">
        <v>0</v>
      </c>
      <c r="AQ786" s="471">
        <v>0</v>
      </c>
      <c r="AR786" s="471">
        <v>0</v>
      </c>
      <c r="AS786" s="471">
        <v>0</v>
      </c>
      <c r="AT786" s="471">
        <v>0</v>
      </c>
      <c r="AU786" s="471">
        <v>0</v>
      </c>
      <c r="AV786" s="471">
        <v>0</v>
      </c>
      <c r="AW786" s="471">
        <v>0</v>
      </c>
      <c r="AX786" s="471">
        <v>0</v>
      </c>
      <c r="AY786" s="471">
        <v>0</v>
      </c>
      <c r="AZ786" s="471">
        <v>0</v>
      </c>
      <c r="BA786" s="471">
        <v>0</v>
      </c>
      <c r="BB786" s="471">
        <v>0</v>
      </c>
      <c r="BC786" s="471">
        <v>0</v>
      </c>
      <c r="BD786" s="471">
        <v>0</v>
      </c>
      <c r="BE786" s="471">
        <v>0</v>
      </c>
      <c r="BF786" s="471">
        <v>0</v>
      </c>
      <c r="BG786" s="471">
        <v>0</v>
      </c>
      <c r="BH786" s="471">
        <v>0</v>
      </c>
      <c r="BI786" s="471">
        <v>0</v>
      </c>
      <c r="BJ786" s="471">
        <v>0</v>
      </c>
      <c r="BK786" s="471">
        <v>0</v>
      </c>
      <c r="BL786" s="471">
        <v>0</v>
      </c>
      <c r="BM786" s="471">
        <v>0</v>
      </c>
      <c r="BN786" s="471">
        <v>0</v>
      </c>
      <c r="BO786" s="471">
        <v>0</v>
      </c>
      <c r="BP786" s="471">
        <v>0</v>
      </c>
      <c r="BQ786" s="471">
        <v>0</v>
      </c>
      <c r="BR786" s="471">
        <v>0</v>
      </c>
      <c r="BS786" s="471">
        <v>0</v>
      </c>
      <c r="BT786" s="471">
        <v>0</v>
      </c>
      <c r="BU786" s="471">
        <v>0</v>
      </c>
      <c r="BV786" s="471">
        <v>0</v>
      </c>
    </row>
    <row r="787" spans="1:74">
      <c r="A787" s="256">
        <v>5</v>
      </c>
      <c r="B787" s="471">
        <v>1891.2012092550665</v>
      </c>
      <c r="C787" s="471">
        <v>1966.8457113277279</v>
      </c>
      <c r="D787" s="471">
        <v>2115.1172687069893</v>
      </c>
      <c r="E787" s="471">
        <v>2267.434240515724</v>
      </c>
      <c r="F787" s="471">
        <v>2428.8408559410454</v>
      </c>
      <c r="G787" s="471">
        <v>2595.3026525445794</v>
      </c>
      <c r="H787" s="471">
        <v>2763.7930341631795</v>
      </c>
      <c r="I787" s="471">
        <v>2932.2936842589393</v>
      </c>
      <c r="J787" s="471">
        <v>3063.4685825716424</v>
      </c>
      <c r="K787" s="471">
        <v>3131.076314001376</v>
      </c>
      <c r="L787" s="471">
        <v>3116.9492037548621</v>
      </c>
      <c r="M787" s="471">
        <v>3016.0431511424208</v>
      </c>
      <c r="N787" s="471">
        <v>2835.4298161310112</v>
      </c>
      <c r="O787" s="471">
        <v>2596.3115451502367</v>
      </c>
      <c r="P787" s="471">
        <v>2336.0306951843845</v>
      </c>
      <c r="Q787" s="471">
        <v>2067.7095509149171</v>
      </c>
      <c r="R787" s="471">
        <v>1815.5597304824182</v>
      </c>
      <c r="S787" s="471">
        <v>1594.7051464033593</v>
      </c>
      <c r="T787" s="471">
        <v>1379.9307349701794</v>
      </c>
      <c r="U787" s="471">
        <v>1197.4490298593973</v>
      </c>
      <c r="V787" s="471">
        <v>1026.0826830543308</v>
      </c>
      <c r="W787" s="471">
        <v>893.04129900390069</v>
      </c>
      <c r="X787" s="471">
        <v>796.29623070059233</v>
      </c>
      <c r="Y787" s="471">
        <v>714.67667312976948</v>
      </c>
      <c r="Z787" s="471">
        <v>642.13375404750673</v>
      </c>
      <c r="AA787" s="471">
        <v>565.56959255578886</v>
      </c>
      <c r="AB787" s="471">
        <v>477.93661487693021</v>
      </c>
      <c r="AC787" s="471">
        <v>398.375738081294</v>
      </c>
      <c r="AD787" s="471">
        <v>319.83762149017559</v>
      </c>
      <c r="AE787" s="471">
        <v>252.3907273486665</v>
      </c>
      <c r="AF787" s="471">
        <v>207.1004714754566</v>
      </c>
      <c r="AG787" s="471">
        <v>161.82018819187493</v>
      </c>
      <c r="AH787" s="471">
        <v>66.277097278608665</v>
      </c>
      <c r="AI787" s="471">
        <v>20.060004479273225</v>
      </c>
      <c r="AJ787" s="471">
        <v>11.02640849775289</v>
      </c>
      <c r="AK787" s="471">
        <v>5.0080536687636448</v>
      </c>
      <c r="AL787" s="471">
        <v>0</v>
      </c>
      <c r="AM787" s="471">
        <v>0</v>
      </c>
      <c r="AN787" s="471">
        <v>0</v>
      </c>
      <c r="AO787" s="471">
        <v>0</v>
      </c>
      <c r="AP787" s="471">
        <v>0</v>
      </c>
      <c r="AQ787" s="471">
        <v>0</v>
      </c>
      <c r="AR787" s="471">
        <v>0</v>
      </c>
      <c r="AS787" s="471">
        <v>0</v>
      </c>
      <c r="AT787" s="471">
        <v>0</v>
      </c>
      <c r="AU787" s="471">
        <v>0</v>
      </c>
      <c r="AV787" s="471">
        <v>0</v>
      </c>
      <c r="AW787" s="471">
        <v>0</v>
      </c>
      <c r="AX787" s="471">
        <v>0</v>
      </c>
      <c r="AY787" s="471">
        <v>0</v>
      </c>
      <c r="AZ787" s="471">
        <v>0</v>
      </c>
      <c r="BA787" s="471">
        <v>0</v>
      </c>
      <c r="BB787" s="471">
        <v>0</v>
      </c>
      <c r="BC787" s="471">
        <v>0</v>
      </c>
      <c r="BD787" s="471">
        <v>0</v>
      </c>
      <c r="BE787" s="471">
        <v>0</v>
      </c>
      <c r="BF787" s="471">
        <v>0</v>
      </c>
      <c r="BG787" s="471">
        <v>0</v>
      </c>
      <c r="BH787" s="471">
        <v>0</v>
      </c>
      <c r="BI787" s="471">
        <v>0</v>
      </c>
      <c r="BJ787" s="471">
        <v>0</v>
      </c>
      <c r="BK787" s="471">
        <v>0</v>
      </c>
      <c r="BL787" s="471">
        <v>0</v>
      </c>
      <c r="BM787" s="471">
        <v>0</v>
      </c>
      <c r="BN787" s="471">
        <v>0</v>
      </c>
      <c r="BO787" s="471">
        <v>0</v>
      </c>
      <c r="BP787" s="471">
        <v>0</v>
      </c>
      <c r="BQ787" s="471">
        <v>0</v>
      </c>
      <c r="BR787" s="471">
        <v>0</v>
      </c>
      <c r="BS787" s="471">
        <v>0</v>
      </c>
      <c r="BT787" s="471">
        <v>0</v>
      </c>
      <c r="BU787" s="471">
        <v>0</v>
      </c>
      <c r="BV787" s="471">
        <v>0</v>
      </c>
    </row>
    <row r="788" spans="1:74">
      <c r="A788" s="256">
        <v>15</v>
      </c>
      <c r="B788" s="471">
        <v>1891.2012092550665</v>
      </c>
      <c r="C788" s="471">
        <v>1969.8715526225826</v>
      </c>
      <c r="D788" s="471">
        <v>2112.0912121959464</v>
      </c>
      <c r="E788" s="471">
        <v>2262.3904646246178</v>
      </c>
      <c r="F788" s="471">
        <v>2421.7790870043609</v>
      </c>
      <c r="G788" s="471">
        <v>2589.2493051437946</v>
      </c>
      <c r="H788" s="471">
        <v>2768.8378178029607</v>
      </c>
      <c r="I788" s="471">
        <v>2942.3838561986263</v>
      </c>
      <c r="J788" s="471">
        <v>3082.6407743219434</v>
      </c>
      <c r="K788" s="471">
        <v>3179.5126022372633</v>
      </c>
      <c r="L788" s="471">
        <v>3197.6764009788731</v>
      </c>
      <c r="M788" s="471">
        <v>3126.0309101600064</v>
      </c>
      <c r="N788" s="471">
        <v>2962.5643036621482</v>
      </c>
      <c r="O788" s="471">
        <v>2734.5334709900767</v>
      </c>
      <c r="P788" s="471">
        <v>2478.2738095181139</v>
      </c>
      <c r="Q788" s="471">
        <v>2192.7875155375646</v>
      </c>
      <c r="R788" s="471">
        <v>1928.5187932018594</v>
      </c>
      <c r="S788" s="471">
        <v>1685.4638295811908</v>
      </c>
      <c r="T788" s="471">
        <v>1459.5852095112941</v>
      </c>
      <c r="U788" s="471">
        <v>1277.0925540561173</v>
      </c>
      <c r="V788" s="471">
        <v>1104.7063088020459</v>
      </c>
      <c r="W788" s="471">
        <v>959.55968574044186</v>
      </c>
      <c r="X788" s="471">
        <v>855.75283118813752</v>
      </c>
      <c r="Y788" s="471">
        <v>777.15011862876509</v>
      </c>
      <c r="Z788" s="471">
        <v>706.6159711103785</v>
      </c>
      <c r="AA788" s="471">
        <v>646.16370952449347</v>
      </c>
      <c r="AB788" s="471">
        <v>561.54017517044895</v>
      </c>
      <c r="AC788" s="471">
        <v>471.89352202889989</v>
      </c>
      <c r="AD788" s="471">
        <v>389.31279381754297</v>
      </c>
      <c r="AE788" s="471">
        <v>330.91243995228746</v>
      </c>
      <c r="AF788" s="471">
        <v>273.5290599615526</v>
      </c>
      <c r="AG788" s="471">
        <v>199.04985036997184</v>
      </c>
      <c r="AH788" s="471">
        <v>57.230920419256371</v>
      </c>
      <c r="AI788" s="471">
        <v>21.064032395764698</v>
      </c>
      <c r="AJ788" s="471">
        <v>10.023052380778998</v>
      </c>
      <c r="AK788" s="471">
        <v>4.0055490228453374</v>
      </c>
      <c r="AL788" s="471">
        <v>0</v>
      </c>
      <c r="AM788" s="471">
        <v>0</v>
      </c>
      <c r="AN788" s="471">
        <v>0</v>
      </c>
      <c r="AO788" s="471">
        <v>0</v>
      </c>
      <c r="AP788" s="471">
        <v>0</v>
      </c>
      <c r="AQ788" s="471">
        <v>0</v>
      </c>
      <c r="AR788" s="471">
        <v>0</v>
      </c>
      <c r="AS788" s="471">
        <v>0</v>
      </c>
      <c r="AT788" s="471">
        <v>0</v>
      </c>
      <c r="AU788" s="471">
        <v>0</v>
      </c>
      <c r="AV788" s="471">
        <v>0</v>
      </c>
      <c r="AW788" s="471">
        <v>0</v>
      </c>
      <c r="AX788" s="471">
        <v>0</v>
      </c>
      <c r="AY788" s="471">
        <v>0</v>
      </c>
      <c r="AZ788" s="471">
        <v>0</v>
      </c>
      <c r="BA788" s="471">
        <v>0</v>
      </c>
      <c r="BB788" s="471">
        <v>0</v>
      </c>
      <c r="BC788" s="471">
        <v>0</v>
      </c>
      <c r="BD788" s="471">
        <v>0</v>
      </c>
      <c r="BE788" s="471">
        <v>0</v>
      </c>
      <c r="BF788" s="471">
        <v>0</v>
      </c>
      <c r="BG788" s="471">
        <v>0</v>
      </c>
      <c r="BH788" s="471">
        <v>0</v>
      </c>
      <c r="BI788" s="471">
        <v>0</v>
      </c>
      <c r="BJ788" s="471">
        <v>0</v>
      </c>
      <c r="BK788" s="471">
        <v>0</v>
      </c>
      <c r="BL788" s="471">
        <v>0</v>
      </c>
      <c r="BM788" s="471">
        <v>0</v>
      </c>
      <c r="BN788" s="471">
        <v>0</v>
      </c>
      <c r="BO788" s="471">
        <v>0</v>
      </c>
      <c r="BP788" s="471">
        <v>0</v>
      </c>
      <c r="BQ788" s="471">
        <v>0</v>
      </c>
      <c r="BR788" s="471">
        <v>0</v>
      </c>
      <c r="BS788" s="471">
        <v>0</v>
      </c>
      <c r="BT788" s="471">
        <v>0</v>
      </c>
      <c r="BU788" s="471">
        <v>0</v>
      </c>
      <c r="BV788" s="471">
        <v>0</v>
      </c>
    </row>
    <row r="789" spans="1:74">
      <c r="A789" s="256">
        <v>25</v>
      </c>
      <c r="B789" s="471">
        <v>1891.2012092550665</v>
      </c>
      <c r="C789" s="471">
        <v>1975.9232491349032</v>
      </c>
      <c r="D789" s="471">
        <v>2104.0217493580426</v>
      </c>
      <c r="E789" s="471">
        <v>2241.2067288426606</v>
      </c>
      <c r="F789" s="471">
        <v>2396.5586520075635</v>
      </c>
      <c r="G789" s="471">
        <v>2561.0005380762923</v>
      </c>
      <c r="H789" s="471">
        <v>2742.6050435261163</v>
      </c>
      <c r="I789" s="471">
        <v>2927.248611288916</v>
      </c>
      <c r="J789" s="471">
        <v>3092.7314494525613</v>
      </c>
      <c r="K789" s="471">
        <v>3216.8494114615514</v>
      </c>
      <c r="L789" s="471">
        <v>3266.2961216058384</v>
      </c>
      <c r="M789" s="471">
        <v>3241.0681141124887</v>
      </c>
      <c r="N789" s="471">
        <v>3137.1308093309594</v>
      </c>
      <c r="O789" s="471">
        <v>2950.4560186445374</v>
      </c>
      <c r="P789" s="471">
        <v>2712.3367694525091</v>
      </c>
      <c r="Q789" s="471">
        <v>2416.7349789263635</v>
      </c>
      <c r="R789" s="471">
        <v>2130.2476160141623</v>
      </c>
      <c r="S789" s="471">
        <v>1850.8587032496278</v>
      </c>
      <c r="T789" s="471">
        <v>1593.6967450469183</v>
      </c>
      <c r="U789" s="471">
        <v>1373.881212474487</v>
      </c>
      <c r="V789" s="471">
        <v>1172.2464691296789</v>
      </c>
      <c r="W789" s="471">
        <v>1016.0031569562071</v>
      </c>
      <c r="X789" s="471">
        <v>896.06475734774426</v>
      </c>
      <c r="Y789" s="471">
        <v>816.45052956695815</v>
      </c>
      <c r="Z789" s="471">
        <v>750.95094180631554</v>
      </c>
      <c r="AA789" s="471">
        <v>685.45706810466959</v>
      </c>
      <c r="AB789" s="471">
        <v>611.90990452585947</v>
      </c>
      <c r="AC789" s="471">
        <v>547.4374431647625</v>
      </c>
      <c r="AD789" s="471">
        <v>484.98698627977393</v>
      </c>
      <c r="AE789" s="471">
        <v>427.57993702648378</v>
      </c>
      <c r="AF789" s="471">
        <v>372.19447824394808</v>
      </c>
      <c r="AG789" s="471">
        <v>213.13864318787526</v>
      </c>
      <c r="AH789" s="471">
        <v>40.147827669756929</v>
      </c>
      <c r="AI789" s="471">
        <v>20.060004479273225</v>
      </c>
      <c r="AJ789" s="471">
        <v>11.02640849775289</v>
      </c>
      <c r="AK789" s="471">
        <v>5.0080536687636448</v>
      </c>
      <c r="AL789" s="471">
        <v>0</v>
      </c>
      <c r="AM789" s="471">
        <v>0</v>
      </c>
      <c r="AN789" s="471">
        <v>0</v>
      </c>
      <c r="AO789" s="471">
        <v>0</v>
      </c>
      <c r="AP789" s="471">
        <v>0</v>
      </c>
      <c r="AQ789" s="471">
        <v>0</v>
      </c>
      <c r="AR789" s="471">
        <v>0</v>
      </c>
      <c r="AS789" s="471">
        <v>0</v>
      </c>
      <c r="AT789" s="471">
        <v>0</v>
      </c>
      <c r="AU789" s="471">
        <v>0</v>
      </c>
      <c r="AV789" s="471">
        <v>0</v>
      </c>
      <c r="AW789" s="471">
        <v>0</v>
      </c>
      <c r="AX789" s="471">
        <v>0</v>
      </c>
      <c r="AY789" s="471">
        <v>0</v>
      </c>
      <c r="AZ789" s="471">
        <v>0</v>
      </c>
      <c r="BA789" s="471">
        <v>0</v>
      </c>
      <c r="BB789" s="471">
        <v>0</v>
      </c>
      <c r="BC789" s="471">
        <v>0</v>
      </c>
      <c r="BD789" s="471">
        <v>0</v>
      </c>
      <c r="BE789" s="471">
        <v>0</v>
      </c>
      <c r="BF789" s="471">
        <v>0</v>
      </c>
      <c r="BG789" s="471">
        <v>0</v>
      </c>
      <c r="BH789" s="471">
        <v>0</v>
      </c>
      <c r="BI789" s="471">
        <v>0</v>
      </c>
      <c r="BJ789" s="471">
        <v>0</v>
      </c>
      <c r="BK789" s="471">
        <v>0</v>
      </c>
      <c r="BL789" s="471">
        <v>0</v>
      </c>
      <c r="BM789" s="471">
        <v>0</v>
      </c>
      <c r="BN789" s="471">
        <v>0</v>
      </c>
      <c r="BO789" s="471">
        <v>0</v>
      </c>
      <c r="BP789" s="471">
        <v>0</v>
      </c>
      <c r="BQ789" s="471">
        <v>0</v>
      </c>
      <c r="BR789" s="471">
        <v>0</v>
      </c>
      <c r="BS789" s="471">
        <v>0</v>
      </c>
      <c r="BT789" s="471">
        <v>0</v>
      </c>
      <c r="BU789" s="471">
        <v>0</v>
      </c>
      <c r="BV789" s="471">
        <v>0</v>
      </c>
    </row>
    <row r="790" spans="1:74">
      <c r="A790" s="256">
        <v>35</v>
      </c>
      <c r="B790" s="471">
        <v>1891.2012092550665</v>
      </c>
      <c r="C790" s="471">
        <v>1952.7251802224259</v>
      </c>
      <c r="D790" s="471">
        <v>2067.7095509149171</v>
      </c>
      <c r="E790" s="471">
        <v>2191.7787932036431</v>
      </c>
      <c r="F790" s="471">
        <v>2340.0658440062871</v>
      </c>
      <c r="G790" s="471">
        <v>2497.4419555991135</v>
      </c>
      <c r="H790" s="471">
        <v>2671.9795962551161</v>
      </c>
      <c r="I790" s="471">
        <v>2851.5735675852898</v>
      </c>
      <c r="J790" s="471">
        <v>3024.1155127116162</v>
      </c>
      <c r="K790" s="471">
        <v>3179.5126022372633</v>
      </c>
      <c r="L790" s="471">
        <v>3295.5608540724079</v>
      </c>
      <c r="M790" s="471">
        <v>3372.2558615998032</v>
      </c>
      <c r="N790" s="471">
        <v>3399.5031937445578</v>
      </c>
      <c r="O790" s="471">
        <v>3342.9904535801652</v>
      </c>
      <c r="P790" s="471">
        <v>3198.6855039365896</v>
      </c>
      <c r="Q790" s="471">
        <v>2956.5101549608985</v>
      </c>
      <c r="R790" s="471">
        <v>2621.5339871853307</v>
      </c>
      <c r="S790" s="471">
        <v>2237.1717541720254</v>
      </c>
      <c r="T790" s="471">
        <v>1847.8330504761366</v>
      </c>
      <c r="U790" s="471">
        <v>1518.0684889529637</v>
      </c>
      <c r="V790" s="471">
        <v>1257.937317151861</v>
      </c>
      <c r="W790" s="471">
        <v>1079.50580018799</v>
      </c>
      <c r="X790" s="471">
        <v>973.67024998967611</v>
      </c>
      <c r="Y790" s="471">
        <v>906.14302524057416</v>
      </c>
      <c r="Z790" s="471">
        <v>845.67514265533873</v>
      </c>
      <c r="AA790" s="471">
        <v>796.29623070059233</v>
      </c>
      <c r="AB790" s="471">
        <v>737.85169386875282</v>
      </c>
      <c r="AC790" s="471">
        <v>678.4042444537622</v>
      </c>
      <c r="AD790" s="471">
        <v>613.92478222574721</v>
      </c>
      <c r="AE790" s="471">
        <v>544.41547606823053</v>
      </c>
      <c r="AF790" s="471">
        <v>383.27094777186403</v>
      </c>
      <c r="AG790" s="471">
        <v>86.383928307687412</v>
      </c>
      <c r="AH790" s="471">
        <v>43.162036139125405</v>
      </c>
      <c r="AI790" s="471">
        <v>27.089134400918912</v>
      </c>
      <c r="AJ790" s="471">
        <v>15.040675804218308</v>
      </c>
      <c r="AK790" s="471">
        <v>7.0136346326260179</v>
      </c>
      <c r="AL790" s="471">
        <v>0</v>
      </c>
      <c r="AM790" s="471">
        <v>0</v>
      </c>
      <c r="AN790" s="471">
        <v>0</v>
      </c>
      <c r="AO790" s="471">
        <v>0</v>
      </c>
      <c r="AP790" s="471">
        <v>0</v>
      </c>
      <c r="AQ790" s="471">
        <v>0</v>
      </c>
      <c r="AR790" s="471">
        <v>0</v>
      </c>
      <c r="AS790" s="471">
        <v>0</v>
      </c>
      <c r="AT790" s="471">
        <v>0</v>
      </c>
      <c r="AU790" s="471">
        <v>0</v>
      </c>
      <c r="AV790" s="471">
        <v>0</v>
      </c>
      <c r="AW790" s="471">
        <v>0</v>
      </c>
      <c r="AX790" s="471">
        <v>0</v>
      </c>
      <c r="AY790" s="471">
        <v>0</v>
      </c>
      <c r="AZ790" s="471">
        <v>0</v>
      </c>
      <c r="BA790" s="471">
        <v>0</v>
      </c>
      <c r="BB790" s="471">
        <v>0</v>
      </c>
      <c r="BC790" s="471">
        <v>0</v>
      </c>
      <c r="BD790" s="471">
        <v>0</v>
      </c>
      <c r="BE790" s="471">
        <v>0</v>
      </c>
      <c r="BF790" s="471">
        <v>0</v>
      </c>
      <c r="BG790" s="471">
        <v>0</v>
      </c>
      <c r="BH790" s="471">
        <v>0</v>
      </c>
      <c r="BI790" s="471">
        <v>0</v>
      </c>
      <c r="BJ790" s="471">
        <v>0</v>
      </c>
      <c r="BK790" s="471">
        <v>0</v>
      </c>
      <c r="BL790" s="471">
        <v>0</v>
      </c>
      <c r="BM790" s="471">
        <v>0</v>
      </c>
      <c r="BN790" s="471">
        <v>0</v>
      </c>
      <c r="BO790" s="471">
        <v>0</v>
      </c>
      <c r="BP790" s="471">
        <v>0</v>
      </c>
      <c r="BQ790" s="471">
        <v>0</v>
      </c>
      <c r="BR790" s="471">
        <v>0</v>
      </c>
      <c r="BS790" s="471">
        <v>0</v>
      </c>
      <c r="BT790" s="471">
        <v>0</v>
      </c>
      <c r="BU790" s="471">
        <v>0</v>
      </c>
      <c r="BV790" s="471">
        <v>0</v>
      </c>
    </row>
    <row r="791" spans="1:74">
      <c r="A791" s="256">
        <v>45</v>
      </c>
      <c r="B791" s="471">
        <v>1891.2012092550665</v>
      </c>
      <c r="C791" s="471">
        <v>1941.6305487347479</v>
      </c>
      <c r="D791" s="471">
        <v>2041.4844698251366</v>
      </c>
      <c r="E791" s="471">
        <v>2142.3519711951417</v>
      </c>
      <c r="F791" s="471">
        <v>2281.5568725603935</v>
      </c>
      <c r="G791" s="471">
        <v>2418.7526208967106</v>
      </c>
      <c r="H791" s="471">
        <v>2582.1870843805104</v>
      </c>
      <c r="I791" s="471">
        <v>2737.5603079056582</v>
      </c>
      <c r="J791" s="471">
        <v>2912.113444557267</v>
      </c>
      <c r="K791" s="471">
        <v>3098.785870325059</v>
      </c>
      <c r="L791" s="471">
        <v>3289.5060604614969</v>
      </c>
      <c r="M791" s="471">
        <v>3482.2556809374919</v>
      </c>
      <c r="N791" s="471">
        <v>3711.3488951241502</v>
      </c>
      <c r="O791" s="471">
        <v>3928.3445044491859</v>
      </c>
      <c r="P791" s="471">
        <v>4087.8187194332641</v>
      </c>
      <c r="Q791" s="471">
        <v>4039.3701879957171</v>
      </c>
      <c r="R791" s="471">
        <v>3690.1546429752379</v>
      </c>
      <c r="S791" s="471">
        <v>3093.7405187763416</v>
      </c>
      <c r="T791" s="471">
        <v>2467.1765294081893</v>
      </c>
      <c r="U791" s="471">
        <v>1933.5617655928907</v>
      </c>
      <c r="V791" s="471">
        <v>1558.4031020534044</v>
      </c>
      <c r="W791" s="471">
        <v>1343.6340015233225</v>
      </c>
      <c r="X791" s="471">
        <v>1220.6358540470935</v>
      </c>
      <c r="Y791" s="471">
        <v>1147.0444497278606</v>
      </c>
      <c r="Z791" s="471">
        <v>1074.4657685553254</v>
      </c>
      <c r="AA791" s="471">
        <v>1018.0190542156654</v>
      </c>
      <c r="AB791" s="471">
        <v>958.55179619027911</v>
      </c>
      <c r="AC791" s="471">
        <v>883.9709854667052</v>
      </c>
      <c r="AD791" s="471">
        <v>793.27312951172269</v>
      </c>
      <c r="AE791" s="471">
        <v>603.8504602244393</v>
      </c>
      <c r="AF791" s="471">
        <v>259.43664870738462</v>
      </c>
      <c r="AG791" s="471">
        <v>92.416946510646028</v>
      </c>
      <c r="AH791" s="471">
        <v>58.235984471133037</v>
      </c>
      <c r="AI791" s="471">
        <v>33.11558670666593</v>
      </c>
      <c r="AJ791" s="471">
        <v>17.048232921663399</v>
      </c>
      <c r="AK791" s="471">
        <v>8.016652840637061</v>
      </c>
      <c r="AL791" s="471">
        <v>0</v>
      </c>
      <c r="AM791" s="471">
        <v>0</v>
      </c>
      <c r="AN791" s="471">
        <v>0</v>
      </c>
      <c r="AO791" s="471">
        <v>0</v>
      </c>
      <c r="AP791" s="471">
        <v>0</v>
      </c>
      <c r="AQ791" s="471">
        <v>0</v>
      </c>
      <c r="AR791" s="471">
        <v>0</v>
      </c>
      <c r="AS791" s="471">
        <v>0</v>
      </c>
      <c r="AT791" s="471">
        <v>0</v>
      </c>
      <c r="AU791" s="471">
        <v>0</v>
      </c>
      <c r="AV791" s="471">
        <v>0</v>
      </c>
      <c r="AW791" s="471">
        <v>0</v>
      </c>
      <c r="AX791" s="471">
        <v>0</v>
      </c>
      <c r="AY791" s="471">
        <v>0</v>
      </c>
      <c r="AZ791" s="471">
        <v>0</v>
      </c>
      <c r="BA791" s="471">
        <v>0</v>
      </c>
      <c r="BB791" s="471">
        <v>0</v>
      </c>
      <c r="BC791" s="471">
        <v>0</v>
      </c>
      <c r="BD791" s="471">
        <v>0</v>
      </c>
      <c r="BE791" s="471">
        <v>0</v>
      </c>
      <c r="BF791" s="471">
        <v>0</v>
      </c>
      <c r="BG791" s="471">
        <v>0</v>
      </c>
      <c r="BH791" s="471">
        <v>0</v>
      </c>
      <c r="BI791" s="471">
        <v>0</v>
      </c>
      <c r="BJ791" s="471">
        <v>0</v>
      </c>
      <c r="BK791" s="471">
        <v>0</v>
      </c>
      <c r="BL791" s="471">
        <v>0</v>
      </c>
      <c r="BM791" s="471">
        <v>0</v>
      </c>
      <c r="BN791" s="471">
        <v>0</v>
      </c>
      <c r="BO791" s="471">
        <v>0</v>
      </c>
      <c r="BP791" s="471">
        <v>0</v>
      </c>
      <c r="BQ791" s="471">
        <v>0</v>
      </c>
      <c r="BR791" s="471">
        <v>0</v>
      </c>
      <c r="BS791" s="471">
        <v>0</v>
      </c>
      <c r="BT791" s="471">
        <v>0</v>
      </c>
      <c r="BU791" s="471">
        <v>0</v>
      </c>
      <c r="BV791" s="471">
        <v>0</v>
      </c>
    </row>
    <row r="792" spans="1:74">
      <c r="A792" s="256">
        <v>55</v>
      </c>
      <c r="B792" s="471">
        <v>1891.2012092550665</v>
      </c>
      <c r="C792" s="471">
        <v>1936.5875553367143</v>
      </c>
      <c r="D792" s="471">
        <v>2012.2338150863627</v>
      </c>
      <c r="E792" s="471">
        <v>2095.9523174376363</v>
      </c>
      <c r="F792" s="471">
        <v>2210.9445966128064</v>
      </c>
      <c r="G792" s="471">
        <v>2328.969201508371</v>
      </c>
      <c r="H792" s="471">
        <v>2459.1058115448759</v>
      </c>
      <c r="I792" s="471">
        <v>2594.29376033072</v>
      </c>
      <c r="J792" s="471">
        <v>2754.7124468045627</v>
      </c>
      <c r="K792" s="471">
        <v>2944.4018947384297</v>
      </c>
      <c r="L792" s="471">
        <v>3154.285276082383</v>
      </c>
      <c r="M792" s="471">
        <v>3420.6957141171742</v>
      </c>
      <c r="N792" s="471">
        <v>3787.043635075328</v>
      </c>
      <c r="O792" s="471">
        <v>4217.0175896581886</v>
      </c>
      <c r="P792" s="471">
        <v>4595.552243121916</v>
      </c>
      <c r="Q792" s="471">
        <v>4718.7090299129177</v>
      </c>
      <c r="R792" s="471">
        <v>4534.9845357137374</v>
      </c>
      <c r="S792" s="471">
        <v>4082.7719705263321</v>
      </c>
      <c r="T792" s="471">
        <v>3517.5774654871407</v>
      </c>
      <c r="U792" s="471">
        <v>2995.8623417753133</v>
      </c>
      <c r="V792" s="471">
        <v>2595.3026525445794</v>
      </c>
      <c r="W792" s="471">
        <v>2329.977985011195</v>
      </c>
      <c r="X792" s="471">
        <v>2136.299785040238</v>
      </c>
      <c r="Y792" s="471">
        <v>2087.8829165535226</v>
      </c>
      <c r="Z792" s="471">
        <v>2179.6741614325315</v>
      </c>
      <c r="AA792" s="471">
        <v>2155.4650997291069</v>
      </c>
      <c r="AB792" s="471">
        <v>1929.5273866272523</v>
      </c>
      <c r="AC792" s="471">
        <v>1627.9827461528605</v>
      </c>
      <c r="AD792" s="471">
        <v>1161.1575132111223</v>
      </c>
      <c r="AE792" s="471">
        <v>551.46675853493446</v>
      </c>
      <c r="AF792" s="471">
        <v>295.67573001326275</v>
      </c>
      <c r="AG792" s="471">
        <v>167.85689589015533</v>
      </c>
      <c r="AH792" s="471">
        <v>88.394889005535376</v>
      </c>
      <c r="AI792" s="471">
        <v>47.181305740243346</v>
      </c>
      <c r="AJ792" s="471">
        <v>22.068108142325048</v>
      </c>
      <c r="AK792" s="471">
        <v>9.0197967621976929</v>
      </c>
      <c r="AL792" s="471">
        <v>0</v>
      </c>
      <c r="AM792" s="471">
        <v>0</v>
      </c>
      <c r="AN792" s="471">
        <v>0</v>
      </c>
      <c r="AO792" s="471">
        <v>0</v>
      </c>
      <c r="AP792" s="471">
        <v>0</v>
      </c>
      <c r="AQ792" s="471">
        <v>0</v>
      </c>
      <c r="AR792" s="471">
        <v>0</v>
      </c>
      <c r="AS792" s="471">
        <v>0</v>
      </c>
      <c r="AT792" s="471">
        <v>0</v>
      </c>
      <c r="AU792" s="471">
        <v>0</v>
      </c>
      <c r="AV792" s="471">
        <v>0</v>
      </c>
      <c r="AW792" s="471">
        <v>0</v>
      </c>
      <c r="AX792" s="471">
        <v>0</v>
      </c>
      <c r="AY792" s="471">
        <v>0</v>
      </c>
      <c r="AZ792" s="471">
        <v>0</v>
      </c>
      <c r="BA792" s="471">
        <v>0</v>
      </c>
      <c r="BB792" s="471">
        <v>0</v>
      </c>
      <c r="BC792" s="471">
        <v>0</v>
      </c>
      <c r="BD792" s="471">
        <v>0</v>
      </c>
      <c r="BE792" s="471">
        <v>0</v>
      </c>
      <c r="BF792" s="471">
        <v>0</v>
      </c>
      <c r="BG792" s="471">
        <v>0</v>
      </c>
      <c r="BH792" s="471">
        <v>0</v>
      </c>
      <c r="BI792" s="471">
        <v>0</v>
      </c>
      <c r="BJ792" s="471">
        <v>0</v>
      </c>
      <c r="BK792" s="471">
        <v>0</v>
      </c>
      <c r="BL792" s="471">
        <v>0</v>
      </c>
      <c r="BM792" s="471">
        <v>0</v>
      </c>
      <c r="BN792" s="471">
        <v>0</v>
      </c>
      <c r="BO792" s="471">
        <v>0</v>
      </c>
      <c r="BP792" s="471">
        <v>0</v>
      </c>
      <c r="BQ792" s="471">
        <v>0</v>
      </c>
      <c r="BR792" s="471">
        <v>0</v>
      </c>
      <c r="BS792" s="471">
        <v>0</v>
      </c>
      <c r="BT792" s="471">
        <v>0</v>
      </c>
      <c r="BU792" s="471">
        <v>0</v>
      </c>
      <c r="BV792" s="471">
        <v>0</v>
      </c>
    </row>
    <row r="793" spans="1:74">
      <c r="A793" s="256">
        <v>60</v>
      </c>
      <c r="B793" s="471">
        <v>1891.2012092550665</v>
      </c>
      <c r="C793" s="471">
        <v>1934.5703616489466</v>
      </c>
      <c r="D793" s="471">
        <v>1994.0784495437802</v>
      </c>
      <c r="E793" s="471">
        <v>2065.6922251337533</v>
      </c>
      <c r="F793" s="471">
        <v>2168.5783079602379</v>
      </c>
      <c r="G793" s="471">
        <v>2269.4517540119136</v>
      </c>
      <c r="H793" s="471">
        <v>2381.4265181011756</v>
      </c>
      <c r="I793" s="471">
        <v>2494.4153964179209</v>
      </c>
      <c r="J793" s="471">
        <v>2635.6586607693816</v>
      </c>
      <c r="K793" s="471">
        <v>2796.0798077079462</v>
      </c>
      <c r="L793" s="471">
        <v>2998.8894545449957</v>
      </c>
      <c r="M793" s="471">
        <v>3235.0134214474883</v>
      </c>
      <c r="N793" s="471">
        <v>3572.074626910488</v>
      </c>
      <c r="O793" s="471">
        <v>3956.6052935859516</v>
      </c>
      <c r="P793" s="471">
        <v>4316.9475595420645</v>
      </c>
      <c r="Q793" s="471">
        <v>4477.4459620360176</v>
      </c>
      <c r="R793" s="471">
        <v>4399.7195898532573</v>
      </c>
      <c r="S793" s="471">
        <v>4123.1461356376903</v>
      </c>
      <c r="T793" s="471">
        <v>3784.0158162539187</v>
      </c>
      <c r="U793" s="471">
        <v>3442.8975427968107</v>
      </c>
      <c r="V793" s="471">
        <v>3207.7674448553116</v>
      </c>
      <c r="W793" s="471">
        <v>3044.2965106873748</v>
      </c>
      <c r="X793" s="471">
        <v>3022.0974202989837</v>
      </c>
      <c r="Y793" s="471">
        <v>3399.5031937445578</v>
      </c>
      <c r="Z793" s="471">
        <v>4193.801872657963</v>
      </c>
      <c r="AA793" s="471">
        <v>4615.7416566629645</v>
      </c>
      <c r="AB793" s="471">
        <v>4032.3048254984387</v>
      </c>
      <c r="AC793" s="471">
        <v>3191.621789916775</v>
      </c>
      <c r="AD793" s="471">
        <v>2130.2476160141623</v>
      </c>
      <c r="AE793" s="471">
        <v>1210.5545715773555</v>
      </c>
      <c r="AF793" s="471">
        <v>701.57807892996118</v>
      </c>
      <c r="AG793" s="471">
        <v>341.98762877226108</v>
      </c>
      <c r="AH793" s="471">
        <v>136.66976487929523</v>
      </c>
      <c r="AI793" s="471">
        <v>54.215835334169334</v>
      </c>
      <c r="AJ793" s="471">
        <v>23.072229545451361</v>
      </c>
      <c r="AK793" s="471">
        <v>9.0197967621976929</v>
      </c>
      <c r="AL793" s="471">
        <v>0</v>
      </c>
      <c r="AM793" s="471">
        <v>0</v>
      </c>
      <c r="AN793" s="471">
        <v>0</v>
      </c>
      <c r="AO793" s="471">
        <v>0</v>
      </c>
      <c r="AP793" s="471">
        <v>0</v>
      </c>
      <c r="AQ793" s="471">
        <v>0</v>
      </c>
      <c r="AR793" s="471">
        <v>0</v>
      </c>
      <c r="AS793" s="471">
        <v>0</v>
      </c>
      <c r="AT793" s="471">
        <v>0</v>
      </c>
      <c r="AU793" s="471">
        <v>0</v>
      </c>
      <c r="AV793" s="471">
        <v>0</v>
      </c>
      <c r="AW793" s="471">
        <v>0</v>
      </c>
      <c r="AX793" s="471">
        <v>0</v>
      </c>
      <c r="AY793" s="471">
        <v>0</v>
      </c>
      <c r="AZ793" s="471">
        <v>0</v>
      </c>
      <c r="BA793" s="471">
        <v>0</v>
      </c>
      <c r="BB793" s="471">
        <v>0</v>
      </c>
      <c r="BC793" s="471">
        <v>0</v>
      </c>
      <c r="BD793" s="471">
        <v>0</v>
      </c>
      <c r="BE793" s="471">
        <v>0</v>
      </c>
      <c r="BF793" s="471">
        <v>0</v>
      </c>
      <c r="BG793" s="471">
        <v>0</v>
      </c>
      <c r="BH793" s="471">
        <v>0</v>
      </c>
      <c r="BI793" s="471">
        <v>0</v>
      </c>
      <c r="BJ793" s="471">
        <v>0</v>
      </c>
      <c r="BK793" s="471">
        <v>0</v>
      </c>
      <c r="BL793" s="471">
        <v>0</v>
      </c>
      <c r="BM793" s="471">
        <v>0</v>
      </c>
      <c r="BN793" s="471">
        <v>0</v>
      </c>
      <c r="BO793" s="471">
        <v>0</v>
      </c>
      <c r="BP793" s="471">
        <v>0</v>
      </c>
      <c r="BQ793" s="471">
        <v>0</v>
      </c>
      <c r="BR793" s="471">
        <v>0</v>
      </c>
      <c r="BS793" s="471">
        <v>0</v>
      </c>
      <c r="BT793" s="471">
        <v>0</v>
      </c>
      <c r="BU793" s="471">
        <v>0</v>
      </c>
      <c r="BV793" s="471">
        <v>0</v>
      </c>
    </row>
    <row r="794" spans="1:74">
      <c r="A794" s="256">
        <v>62.5</v>
      </c>
      <c r="B794" s="471">
        <v>1891.2012092550665</v>
      </c>
      <c r="C794" s="471">
        <v>1933.5617655928907</v>
      </c>
      <c r="D794" s="471">
        <v>1986.0094511080301</v>
      </c>
      <c r="E794" s="471">
        <v>2051.5709998808056</v>
      </c>
      <c r="F794" s="471">
        <v>2147.3954727072332</v>
      </c>
      <c r="G794" s="471">
        <v>2241.2067288426606</v>
      </c>
      <c r="H794" s="471">
        <v>2344.1009997793635</v>
      </c>
      <c r="I794" s="471">
        <v>2443.973286941186</v>
      </c>
      <c r="J794" s="471">
        <v>2573.1071146165109</v>
      </c>
      <c r="K794" s="471">
        <v>2718.3903973918368</v>
      </c>
      <c r="L794" s="471">
        <v>2906.0593998451604</v>
      </c>
      <c r="M794" s="471">
        <v>3112.912898277591</v>
      </c>
      <c r="N794" s="471">
        <v>3416.659033432592</v>
      </c>
      <c r="O794" s="471">
        <v>3758.7840870500531</v>
      </c>
      <c r="P794" s="471">
        <v>4080.7532727081129</v>
      </c>
      <c r="Q794" s="471">
        <v>4216.0082079980875</v>
      </c>
      <c r="R794" s="471">
        <v>4176.642512135435</v>
      </c>
      <c r="S794" s="471">
        <v>3975.7823725786798</v>
      </c>
      <c r="T794" s="471">
        <v>3761.8118856428364</v>
      </c>
      <c r="U794" s="471">
        <v>3536.7522971429303</v>
      </c>
      <c r="V794" s="471">
        <v>3397.4848653414892</v>
      </c>
      <c r="W794" s="471">
        <v>3330.8807043093393</v>
      </c>
      <c r="X794" s="471">
        <v>3449.9617910516722</v>
      </c>
      <c r="Y794" s="471">
        <v>4133.2397387789551</v>
      </c>
      <c r="Z794" s="471">
        <v>5336.558803713855</v>
      </c>
      <c r="AA794" s="471">
        <v>6037.2786188911323</v>
      </c>
      <c r="AB794" s="471">
        <v>5404.203718830744</v>
      </c>
      <c r="AC794" s="471">
        <v>4332.0886670011614</v>
      </c>
      <c r="AD794" s="471">
        <v>2978.7087605553952</v>
      </c>
      <c r="AE794" s="471">
        <v>1889.1840633823624</v>
      </c>
      <c r="AF794" s="471">
        <v>1096.6420829267092</v>
      </c>
      <c r="AG794" s="471">
        <v>509.16045669356748</v>
      </c>
      <c r="AH794" s="471">
        <v>178.92475133337754</v>
      </c>
      <c r="AI794" s="471">
        <v>61.251279440887508</v>
      </c>
      <c r="AJ794" s="471">
        <v>25.080601549217004</v>
      </c>
      <c r="AK794" s="471">
        <v>9.0197967621976929</v>
      </c>
      <c r="AL794" s="471">
        <v>0</v>
      </c>
      <c r="AM794" s="471">
        <v>0</v>
      </c>
      <c r="AN794" s="471">
        <v>0</v>
      </c>
      <c r="AO794" s="471">
        <v>0</v>
      </c>
      <c r="AP794" s="471">
        <v>0</v>
      </c>
      <c r="AQ794" s="471">
        <v>0</v>
      </c>
      <c r="AR794" s="471">
        <v>0</v>
      </c>
      <c r="AS794" s="471">
        <v>0</v>
      </c>
      <c r="AT794" s="471">
        <v>0</v>
      </c>
      <c r="AU794" s="471">
        <v>0</v>
      </c>
      <c r="AV794" s="471">
        <v>0</v>
      </c>
      <c r="AW794" s="471">
        <v>0</v>
      </c>
      <c r="AX794" s="471">
        <v>0</v>
      </c>
      <c r="AY794" s="471">
        <v>0</v>
      </c>
      <c r="AZ794" s="471">
        <v>0</v>
      </c>
      <c r="BA794" s="471">
        <v>0</v>
      </c>
      <c r="BB794" s="471">
        <v>0</v>
      </c>
      <c r="BC794" s="471">
        <v>0</v>
      </c>
      <c r="BD794" s="471">
        <v>0</v>
      </c>
      <c r="BE794" s="471">
        <v>0</v>
      </c>
      <c r="BF794" s="471">
        <v>0</v>
      </c>
      <c r="BG794" s="471">
        <v>0</v>
      </c>
      <c r="BH794" s="471">
        <v>0</v>
      </c>
      <c r="BI794" s="471">
        <v>0</v>
      </c>
      <c r="BJ794" s="471">
        <v>0</v>
      </c>
      <c r="BK794" s="471">
        <v>0</v>
      </c>
      <c r="BL794" s="471">
        <v>0</v>
      </c>
      <c r="BM794" s="471">
        <v>0</v>
      </c>
      <c r="BN794" s="471">
        <v>0</v>
      </c>
      <c r="BO794" s="471">
        <v>0</v>
      </c>
      <c r="BP794" s="471">
        <v>0</v>
      </c>
      <c r="BQ794" s="471">
        <v>0</v>
      </c>
      <c r="BR794" s="471">
        <v>0</v>
      </c>
      <c r="BS794" s="471">
        <v>0</v>
      </c>
      <c r="BT794" s="471">
        <v>0</v>
      </c>
      <c r="BU794" s="471">
        <v>0</v>
      </c>
      <c r="BV794" s="471">
        <v>0</v>
      </c>
    </row>
    <row r="795" spans="1:74">
      <c r="A795" s="256">
        <v>65</v>
      </c>
      <c r="B795" s="471">
        <v>1891.2012092550665</v>
      </c>
      <c r="C795" s="471">
        <v>1929.5273866272523</v>
      </c>
      <c r="D795" s="471">
        <v>1974.9146317621396</v>
      </c>
      <c r="E795" s="471">
        <v>2037.4498717290523</v>
      </c>
      <c r="F795" s="471">
        <v>2124.1954641654788</v>
      </c>
      <c r="G795" s="471">
        <v>2200.8573108795235</v>
      </c>
      <c r="H795" s="471">
        <v>2297.6971303738765</v>
      </c>
      <c r="I795" s="471">
        <v>2386.4705520936836</v>
      </c>
      <c r="J795" s="471">
        <v>2500.4685184444229</v>
      </c>
      <c r="K795" s="471">
        <v>2622.5428899248755</v>
      </c>
      <c r="L795" s="471">
        <v>2791.0349746805823</v>
      </c>
      <c r="M795" s="471">
        <v>2970.6365211522202</v>
      </c>
      <c r="N795" s="471">
        <v>3217.858520444744</v>
      </c>
      <c r="O795" s="471">
        <v>3505.4670992590668</v>
      </c>
      <c r="P795" s="471">
        <v>3771.9045651908464</v>
      </c>
      <c r="Q795" s="471">
        <v>3904.1211325047793</v>
      </c>
      <c r="R795" s="471">
        <v>3884.9444028195244</v>
      </c>
      <c r="S795" s="471">
        <v>3775.9416445681031</v>
      </c>
      <c r="T795" s="471">
        <v>3657.8588737735663</v>
      </c>
      <c r="U795" s="471">
        <v>3550.8811869556557</v>
      </c>
      <c r="V795" s="471">
        <v>3498.4027382516956</v>
      </c>
      <c r="W795" s="471">
        <v>3530.697075899885</v>
      </c>
      <c r="X795" s="471">
        <v>3788.0529085533103</v>
      </c>
      <c r="Y795" s="471">
        <v>4686.4052962938622</v>
      </c>
      <c r="Z795" s="471">
        <v>6190.7615902470125</v>
      </c>
      <c r="AA795" s="471">
        <v>7186.4698401269225</v>
      </c>
      <c r="AB795" s="471">
        <v>6649.2132701705441</v>
      </c>
      <c r="AC795" s="471">
        <v>5479.9266416819555</v>
      </c>
      <c r="AD795" s="471">
        <v>3921.2793388434898</v>
      </c>
      <c r="AE795" s="471">
        <v>2670.9706746891684</v>
      </c>
      <c r="AF795" s="471">
        <v>1579.579193170011</v>
      </c>
      <c r="AG795" s="471">
        <v>724.7526782608445</v>
      </c>
      <c r="AH795" s="471">
        <v>235.28003346324601</v>
      </c>
      <c r="AI795" s="471">
        <v>69.292772726876819</v>
      </c>
      <c r="AJ795" s="471">
        <v>26.08484865749011</v>
      </c>
      <c r="AK795" s="471">
        <v>9.0197967621976929</v>
      </c>
      <c r="AL795" s="471">
        <v>0</v>
      </c>
      <c r="AM795" s="471">
        <v>0</v>
      </c>
      <c r="AN795" s="471">
        <v>0</v>
      </c>
      <c r="AO795" s="471">
        <v>0</v>
      </c>
      <c r="AP795" s="471">
        <v>0</v>
      </c>
      <c r="AQ795" s="471">
        <v>0</v>
      </c>
      <c r="AR795" s="471">
        <v>0</v>
      </c>
      <c r="AS795" s="471">
        <v>0</v>
      </c>
      <c r="AT795" s="471">
        <v>0</v>
      </c>
      <c r="AU795" s="471">
        <v>0</v>
      </c>
      <c r="AV795" s="471">
        <v>0</v>
      </c>
      <c r="AW795" s="471">
        <v>0</v>
      </c>
      <c r="AX795" s="471">
        <v>0</v>
      </c>
      <c r="AY795" s="471">
        <v>0</v>
      </c>
      <c r="AZ795" s="471">
        <v>0</v>
      </c>
      <c r="BA795" s="471">
        <v>0</v>
      </c>
      <c r="BB795" s="471">
        <v>0</v>
      </c>
      <c r="BC795" s="471">
        <v>0</v>
      </c>
      <c r="BD795" s="471">
        <v>0</v>
      </c>
      <c r="BE795" s="471">
        <v>0</v>
      </c>
      <c r="BF795" s="471">
        <v>0</v>
      </c>
      <c r="BG795" s="471">
        <v>0</v>
      </c>
      <c r="BH795" s="471">
        <v>0</v>
      </c>
      <c r="BI795" s="471">
        <v>0</v>
      </c>
      <c r="BJ795" s="471">
        <v>0</v>
      </c>
      <c r="BK795" s="471">
        <v>0</v>
      </c>
      <c r="BL795" s="471">
        <v>0</v>
      </c>
      <c r="BM795" s="471">
        <v>0</v>
      </c>
      <c r="BN795" s="471">
        <v>0</v>
      </c>
      <c r="BO795" s="471">
        <v>0</v>
      </c>
      <c r="BP795" s="471">
        <v>0</v>
      </c>
      <c r="BQ795" s="471">
        <v>0</v>
      </c>
      <c r="BR795" s="471">
        <v>0</v>
      </c>
      <c r="BS795" s="471">
        <v>0</v>
      </c>
      <c r="BT795" s="471">
        <v>0</v>
      </c>
      <c r="BU795" s="471">
        <v>0</v>
      </c>
      <c r="BV795" s="471">
        <v>0</v>
      </c>
    </row>
    <row r="796" spans="1:74">
      <c r="A796" s="256">
        <v>67.5</v>
      </c>
      <c r="B796" s="471">
        <v>1891.2012092550665</v>
      </c>
      <c r="C796" s="471">
        <v>1922.4672437252057</v>
      </c>
      <c r="D796" s="471">
        <v>1964.8284863809231</v>
      </c>
      <c r="E796" s="471">
        <v>2019.2942792952235</v>
      </c>
      <c r="F796" s="471">
        <v>2092.9262884626178</v>
      </c>
      <c r="G796" s="471">
        <v>2168.5783079602379</v>
      </c>
      <c r="H796" s="471">
        <v>2256.3379483855174</v>
      </c>
      <c r="I796" s="471">
        <v>2323.9252905457292</v>
      </c>
      <c r="J796" s="471">
        <v>2426.8232055778144</v>
      </c>
      <c r="K796" s="471">
        <v>2533.7609503163358</v>
      </c>
      <c r="L796" s="471">
        <v>2672.9885182016455</v>
      </c>
      <c r="M796" s="471">
        <v>2824.3310402396555</v>
      </c>
      <c r="N796" s="471">
        <v>3023.1064663370753</v>
      </c>
      <c r="O796" s="471">
        <v>3262.2596272865171</v>
      </c>
      <c r="P796" s="471">
        <v>3478.2189282826434</v>
      </c>
      <c r="Q796" s="471">
        <v>3565.0101329311728</v>
      </c>
      <c r="R796" s="471">
        <v>3562.9917086474275</v>
      </c>
      <c r="S796" s="471">
        <v>3523.6326642297272</v>
      </c>
      <c r="T796" s="471">
        <v>3494.3659669297072</v>
      </c>
      <c r="U796" s="471">
        <v>3488.3108186834729</v>
      </c>
      <c r="V796" s="471">
        <v>3523.6326642297272</v>
      </c>
      <c r="W796" s="471">
        <v>3662.905068997638</v>
      </c>
      <c r="X796" s="471">
        <v>4059.5570059429479</v>
      </c>
      <c r="Y796" s="471">
        <v>5127.5717649671733</v>
      </c>
      <c r="Z796" s="471">
        <v>6891.5794866892038</v>
      </c>
      <c r="AA796" s="471">
        <v>7969.1985364866232</v>
      </c>
      <c r="AB796" s="471">
        <v>7536.9202933416391</v>
      </c>
      <c r="AC796" s="471">
        <v>6286.6903839082252</v>
      </c>
      <c r="AD796" s="471">
        <v>4681.3578579713339</v>
      </c>
      <c r="AE796" s="471">
        <v>3310.6978866751315</v>
      </c>
      <c r="AF796" s="471">
        <v>1991.0525713007953</v>
      </c>
      <c r="AG796" s="471">
        <v>921.26063666397067</v>
      </c>
      <c r="AH796" s="471">
        <v>302.72275148002575</v>
      </c>
      <c r="AI796" s="471">
        <v>75.324511642000047</v>
      </c>
      <c r="AJ796" s="471">
        <v>26.08484865749011</v>
      </c>
      <c r="AK796" s="471">
        <v>10.023052380778998</v>
      </c>
      <c r="AL796" s="471">
        <v>0</v>
      </c>
      <c r="AM796" s="471">
        <v>0</v>
      </c>
      <c r="AN796" s="471">
        <v>0</v>
      </c>
      <c r="AO796" s="471">
        <v>0</v>
      </c>
      <c r="AP796" s="471">
        <v>0</v>
      </c>
      <c r="AQ796" s="471">
        <v>0</v>
      </c>
      <c r="AR796" s="471">
        <v>0</v>
      </c>
      <c r="AS796" s="471">
        <v>0</v>
      </c>
      <c r="AT796" s="471">
        <v>0</v>
      </c>
      <c r="AU796" s="471">
        <v>0</v>
      </c>
      <c r="AV796" s="471">
        <v>0</v>
      </c>
      <c r="AW796" s="471">
        <v>0</v>
      </c>
      <c r="AX796" s="471">
        <v>0</v>
      </c>
      <c r="AY796" s="471">
        <v>0</v>
      </c>
      <c r="AZ796" s="471">
        <v>0</v>
      </c>
      <c r="BA796" s="471">
        <v>0</v>
      </c>
      <c r="BB796" s="471">
        <v>0</v>
      </c>
      <c r="BC796" s="471">
        <v>0</v>
      </c>
      <c r="BD796" s="471">
        <v>0</v>
      </c>
      <c r="BE796" s="471">
        <v>0</v>
      </c>
      <c r="BF796" s="471">
        <v>0</v>
      </c>
      <c r="BG796" s="471">
        <v>0</v>
      </c>
      <c r="BH796" s="471">
        <v>0</v>
      </c>
      <c r="BI796" s="471">
        <v>0</v>
      </c>
      <c r="BJ796" s="471">
        <v>0</v>
      </c>
      <c r="BK796" s="471">
        <v>0</v>
      </c>
      <c r="BL796" s="471">
        <v>0</v>
      </c>
      <c r="BM796" s="471">
        <v>0</v>
      </c>
      <c r="BN796" s="471">
        <v>0</v>
      </c>
      <c r="BO796" s="471">
        <v>0</v>
      </c>
      <c r="BP796" s="471">
        <v>0</v>
      </c>
      <c r="BQ796" s="471">
        <v>0</v>
      </c>
      <c r="BR796" s="471">
        <v>0</v>
      </c>
      <c r="BS796" s="471">
        <v>0</v>
      </c>
      <c r="BT796" s="471">
        <v>0</v>
      </c>
      <c r="BU796" s="471">
        <v>0</v>
      </c>
      <c r="BV796" s="471">
        <v>0</v>
      </c>
    </row>
    <row r="797" spans="1:74">
      <c r="A797" s="256">
        <v>70</v>
      </c>
      <c r="B797" s="471">
        <v>1891.2012092550665</v>
      </c>
      <c r="C797" s="471">
        <v>1921.45865399429</v>
      </c>
      <c r="D797" s="471">
        <v>1956.7596073044258</v>
      </c>
      <c r="E797" s="471">
        <v>2005.1733756262549</v>
      </c>
      <c r="F797" s="471">
        <v>2072.7528739657969</v>
      </c>
      <c r="G797" s="471">
        <v>2134.2823934592843</v>
      </c>
      <c r="H797" s="471">
        <v>2206.9096767905257</v>
      </c>
      <c r="I797" s="471">
        <v>2264.4079736344561</v>
      </c>
      <c r="J797" s="471">
        <v>2356.2065086863936</v>
      </c>
      <c r="K797" s="471">
        <v>2445.9909514927595</v>
      </c>
      <c r="L797" s="471">
        <v>2558.9827808708856</v>
      </c>
      <c r="M797" s="471">
        <v>2672.9885182016455</v>
      </c>
      <c r="N797" s="471">
        <v>2831.3938925945367</v>
      </c>
      <c r="O797" s="471">
        <v>3019.0702842046085</v>
      </c>
      <c r="P797" s="471">
        <v>3182.5398948447469</v>
      </c>
      <c r="Q797" s="471">
        <v>3230.9769659587987</v>
      </c>
      <c r="R797" s="471">
        <v>3238.0407663662213</v>
      </c>
      <c r="S797" s="471">
        <v>3250.1501742901582</v>
      </c>
      <c r="T797" s="471">
        <v>3288.4969292748942</v>
      </c>
      <c r="U797" s="471">
        <v>3360.1460066929826</v>
      </c>
      <c r="V797" s="471">
        <v>3468.1270671336761</v>
      </c>
      <c r="W797" s="471">
        <v>3715.3859092635662</v>
      </c>
      <c r="X797" s="471">
        <v>4240.2334343402927</v>
      </c>
      <c r="Y797" s="471">
        <v>5503.1485481327445</v>
      </c>
      <c r="Z797" s="471">
        <v>7361.1880113745328</v>
      </c>
      <c r="AA797" s="471">
        <v>8548.9727555968293</v>
      </c>
      <c r="AB797" s="471">
        <v>7893.4471145558446</v>
      </c>
      <c r="AC797" s="471">
        <v>6605.7902461749436</v>
      </c>
      <c r="AD797" s="471">
        <v>4987.2422282364787</v>
      </c>
      <c r="AE797" s="471">
        <v>3579.1391348473385</v>
      </c>
      <c r="AF797" s="471">
        <v>2160.5086319512475</v>
      </c>
      <c r="AG797" s="471">
        <v>999.87612340042017</v>
      </c>
      <c r="AH797" s="471">
        <v>307.75643880970762</v>
      </c>
      <c r="AI797" s="471">
        <v>78.340564620239888</v>
      </c>
      <c r="AJ797" s="471">
        <v>27.089134400918912</v>
      </c>
      <c r="AK797" s="471">
        <v>9.0197967621976929</v>
      </c>
      <c r="AL797" s="471">
        <v>0</v>
      </c>
      <c r="AM797" s="471">
        <v>0</v>
      </c>
      <c r="AN797" s="471">
        <v>0</v>
      </c>
      <c r="AO797" s="471">
        <v>0</v>
      </c>
      <c r="AP797" s="471">
        <v>0</v>
      </c>
      <c r="AQ797" s="471">
        <v>0</v>
      </c>
      <c r="AR797" s="471">
        <v>0</v>
      </c>
      <c r="AS797" s="471">
        <v>0</v>
      </c>
      <c r="AT797" s="471">
        <v>0</v>
      </c>
      <c r="AU797" s="471">
        <v>0</v>
      </c>
      <c r="AV797" s="471">
        <v>0</v>
      </c>
      <c r="AW797" s="471">
        <v>0</v>
      </c>
      <c r="AX797" s="471">
        <v>0</v>
      </c>
      <c r="AY797" s="471">
        <v>0</v>
      </c>
      <c r="AZ797" s="471">
        <v>0</v>
      </c>
      <c r="BA797" s="471">
        <v>0</v>
      </c>
      <c r="BB797" s="471">
        <v>0</v>
      </c>
      <c r="BC797" s="471">
        <v>0</v>
      </c>
      <c r="BD797" s="471">
        <v>0</v>
      </c>
      <c r="BE797" s="471">
        <v>0</v>
      </c>
      <c r="BF797" s="471">
        <v>0</v>
      </c>
      <c r="BG797" s="471">
        <v>0</v>
      </c>
      <c r="BH797" s="471">
        <v>0</v>
      </c>
      <c r="BI797" s="471">
        <v>0</v>
      </c>
      <c r="BJ797" s="471">
        <v>0</v>
      </c>
      <c r="BK797" s="471">
        <v>0</v>
      </c>
      <c r="BL797" s="471">
        <v>0</v>
      </c>
      <c r="BM797" s="471">
        <v>0</v>
      </c>
      <c r="BN797" s="471">
        <v>0</v>
      </c>
      <c r="BO797" s="471">
        <v>0</v>
      </c>
      <c r="BP797" s="471">
        <v>0</v>
      </c>
      <c r="BQ797" s="471">
        <v>0</v>
      </c>
      <c r="BR797" s="471">
        <v>0</v>
      </c>
      <c r="BS797" s="471">
        <v>0</v>
      </c>
      <c r="BT797" s="471">
        <v>0</v>
      </c>
      <c r="BU797" s="471">
        <v>0</v>
      </c>
      <c r="BV797" s="471">
        <v>0</v>
      </c>
    </row>
    <row r="798" spans="1:74">
      <c r="A798" s="256">
        <v>72.5</v>
      </c>
      <c r="B798" s="471">
        <v>1891.2012092550665</v>
      </c>
      <c r="C798" s="471">
        <v>1920.4500647922634</v>
      </c>
      <c r="D798" s="471">
        <v>1945.6649528760877</v>
      </c>
      <c r="E798" s="471">
        <v>1986.0094511080301</v>
      </c>
      <c r="F798" s="471">
        <v>2047.5363818999649</v>
      </c>
      <c r="G798" s="471">
        <v>2098.9783507771226</v>
      </c>
      <c r="H798" s="471">
        <v>2164.5434661989088</v>
      </c>
      <c r="I798" s="471">
        <v>2208.9271357812904</v>
      </c>
      <c r="J798" s="471">
        <v>2282.5656353403124</v>
      </c>
      <c r="K798" s="471">
        <v>2351.1625390726026</v>
      </c>
      <c r="L798" s="471">
        <v>2436.9114741241037</v>
      </c>
      <c r="M798" s="471">
        <v>2525.6900173918793</v>
      </c>
      <c r="N798" s="471">
        <v>2651.8012374381346</v>
      </c>
      <c r="O798" s="471">
        <v>2789.0170440193724</v>
      </c>
      <c r="P798" s="471">
        <v>2904.0413877397095</v>
      </c>
      <c r="Q798" s="471">
        <v>2924.2215716754254</v>
      </c>
      <c r="R798" s="471">
        <v>2941.3748374471743</v>
      </c>
      <c r="S798" s="471">
        <v>2978.7087605553952</v>
      </c>
      <c r="T798" s="471">
        <v>3070.5320077315941</v>
      </c>
      <c r="U798" s="471">
        <v>3200.703710806009</v>
      </c>
      <c r="V798" s="471">
        <v>3372.2558615998032</v>
      </c>
      <c r="W798" s="471">
        <v>3702.2656293572104</v>
      </c>
      <c r="X798" s="471">
        <v>4353.2863062195684</v>
      </c>
      <c r="Y798" s="471">
        <v>5695.9950803139354</v>
      </c>
      <c r="Z798" s="471">
        <v>7596.5086104564498</v>
      </c>
      <c r="AA798" s="471">
        <v>8656.0434537106703</v>
      </c>
      <c r="AB798" s="471">
        <v>8106.5629451417853</v>
      </c>
      <c r="AC798" s="471">
        <v>6575.4952819152877</v>
      </c>
      <c r="AD798" s="471">
        <v>4996.3281950911251</v>
      </c>
      <c r="AE798" s="471">
        <v>3580.148351404674</v>
      </c>
      <c r="AF798" s="471">
        <v>2150.4215792964283</v>
      </c>
      <c r="AG798" s="471">
        <v>1009.955489184565</v>
      </c>
      <c r="AH798" s="471">
        <v>329.90562278367804</v>
      </c>
      <c r="AI798" s="471">
        <v>77.335200513321496</v>
      </c>
      <c r="AJ798" s="471">
        <v>28.093457349309364</v>
      </c>
      <c r="AK798" s="471">
        <v>10.023052380778998</v>
      </c>
      <c r="AL798" s="471">
        <v>0</v>
      </c>
      <c r="AM798" s="471">
        <v>0</v>
      </c>
      <c r="AN798" s="471">
        <v>0</v>
      </c>
      <c r="AO798" s="471">
        <v>0</v>
      </c>
      <c r="AP798" s="471">
        <v>0</v>
      </c>
      <c r="AQ798" s="471">
        <v>0</v>
      </c>
      <c r="AR798" s="471">
        <v>0</v>
      </c>
      <c r="AS798" s="471">
        <v>0</v>
      </c>
      <c r="AT798" s="471">
        <v>0</v>
      </c>
      <c r="AU798" s="471">
        <v>0</v>
      </c>
      <c r="AV798" s="471">
        <v>0</v>
      </c>
      <c r="AW798" s="471">
        <v>0</v>
      </c>
      <c r="AX798" s="471">
        <v>0</v>
      </c>
      <c r="AY798" s="471">
        <v>0</v>
      </c>
      <c r="AZ798" s="471">
        <v>0</v>
      </c>
      <c r="BA798" s="471">
        <v>0</v>
      </c>
      <c r="BB798" s="471">
        <v>0</v>
      </c>
      <c r="BC798" s="471">
        <v>0</v>
      </c>
      <c r="BD798" s="471">
        <v>0</v>
      </c>
      <c r="BE798" s="471">
        <v>0</v>
      </c>
      <c r="BF798" s="471">
        <v>0</v>
      </c>
      <c r="BG798" s="471">
        <v>0</v>
      </c>
      <c r="BH798" s="471">
        <v>0</v>
      </c>
      <c r="BI798" s="471">
        <v>0</v>
      </c>
      <c r="BJ798" s="471">
        <v>0</v>
      </c>
      <c r="BK798" s="471">
        <v>0</v>
      </c>
      <c r="BL798" s="471">
        <v>0</v>
      </c>
      <c r="BM798" s="471">
        <v>0</v>
      </c>
      <c r="BN798" s="471">
        <v>0</v>
      </c>
      <c r="BO798" s="471">
        <v>0</v>
      </c>
      <c r="BP798" s="471">
        <v>0</v>
      </c>
      <c r="BQ798" s="471">
        <v>0</v>
      </c>
      <c r="BR798" s="471">
        <v>0</v>
      </c>
      <c r="BS798" s="471">
        <v>0</v>
      </c>
      <c r="BT798" s="471">
        <v>0</v>
      </c>
      <c r="BU798" s="471">
        <v>0</v>
      </c>
      <c r="BV798" s="471">
        <v>0</v>
      </c>
    </row>
    <row r="799" spans="1:74">
      <c r="A799" s="256">
        <v>75</v>
      </c>
      <c r="B799" s="471">
        <v>1891.2012092550665</v>
      </c>
      <c r="C799" s="471">
        <v>1916.4157132785863</v>
      </c>
      <c r="D799" s="471">
        <v>1937.5961529678818</v>
      </c>
      <c r="E799" s="471">
        <v>1970.8801674197155</v>
      </c>
      <c r="F799" s="471">
        <v>2025.346125392472</v>
      </c>
      <c r="G799" s="471">
        <v>2061.6575794777095</v>
      </c>
      <c r="H799" s="471">
        <v>2119.1520174484262</v>
      </c>
      <c r="I799" s="471">
        <v>2151.4302824384849</v>
      </c>
      <c r="J799" s="471">
        <v>2210.9445966128064</v>
      </c>
      <c r="K799" s="471">
        <v>2265.4167288128779</v>
      </c>
      <c r="L799" s="471">
        <v>2326.9516358124492</v>
      </c>
      <c r="M799" s="471">
        <v>2392.5234069412813</v>
      </c>
      <c r="N799" s="471">
        <v>2481.3003490821429</v>
      </c>
      <c r="O799" s="471">
        <v>2583.1959718808394</v>
      </c>
      <c r="P799" s="471">
        <v>2659.8725626232413</v>
      </c>
      <c r="Q799" s="471">
        <v>2660.8814799932975</v>
      </c>
      <c r="R799" s="471">
        <v>2679.0420578650142</v>
      </c>
      <c r="S799" s="471">
        <v>2735.5424162568956</v>
      </c>
      <c r="T799" s="471">
        <v>2853.5915429475376</v>
      </c>
      <c r="U799" s="471">
        <v>3015.0341074627013</v>
      </c>
      <c r="V799" s="471">
        <v>3237.0316510790094</v>
      </c>
      <c r="W799" s="471">
        <v>3623.5449311767566</v>
      </c>
      <c r="X799" s="471">
        <v>4332.0886670011614</v>
      </c>
      <c r="Y799" s="471">
        <v>5688.9272898446061</v>
      </c>
      <c r="Z799" s="471">
        <v>7485.4121271520416</v>
      </c>
      <c r="AA799" s="471">
        <v>8456.0445557921266</v>
      </c>
      <c r="AB799" s="471">
        <v>7837.8965329814755</v>
      </c>
      <c r="AC799" s="471">
        <v>6243.2698000673408</v>
      </c>
      <c r="AD799" s="471">
        <v>4707.6045964856758</v>
      </c>
      <c r="AE799" s="471">
        <v>3280.4238909269366</v>
      </c>
      <c r="AF799" s="471">
        <v>1919.441476119403</v>
      </c>
      <c r="AG799" s="471">
        <v>900.09605098701365</v>
      </c>
      <c r="AH799" s="471">
        <v>338.96708669873658</v>
      </c>
      <c r="AI799" s="471">
        <v>72.308579335641099</v>
      </c>
      <c r="AJ799" s="471">
        <v>26.08484865749011</v>
      </c>
      <c r="AK799" s="471">
        <v>9.0197967621976929</v>
      </c>
      <c r="AL799" s="471">
        <v>0</v>
      </c>
      <c r="AM799" s="471">
        <v>0</v>
      </c>
      <c r="AN799" s="471">
        <v>0</v>
      </c>
      <c r="AO799" s="471">
        <v>0</v>
      </c>
      <c r="AP799" s="471">
        <v>0</v>
      </c>
      <c r="AQ799" s="471">
        <v>0</v>
      </c>
      <c r="AR799" s="471">
        <v>0</v>
      </c>
      <c r="AS799" s="471">
        <v>0</v>
      </c>
      <c r="AT799" s="471">
        <v>0</v>
      </c>
      <c r="AU799" s="471">
        <v>0</v>
      </c>
      <c r="AV799" s="471">
        <v>0</v>
      </c>
      <c r="AW799" s="471">
        <v>0</v>
      </c>
      <c r="AX799" s="471">
        <v>0</v>
      </c>
      <c r="AY799" s="471">
        <v>0</v>
      </c>
      <c r="AZ799" s="471">
        <v>0</v>
      </c>
      <c r="BA799" s="471">
        <v>0</v>
      </c>
      <c r="BB799" s="471">
        <v>0</v>
      </c>
      <c r="BC799" s="471">
        <v>0</v>
      </c>
      <c r="BD799" s="471">
        <v>0</v>
      </c>
      <c r="BE799" s="471">
        <v>0</v>
      </c>
      <c r="BF799" s="471">
        <v>0</v>
      </c>
      <c r="BG799" s="471">
        <v>0</v>
      </c>
      <c r="BH799" s="471">
        <v>0</v>
      </c>
      <c r="BI799" s="471">
        <v>0</v>
      </c>
      <c r="BJ799" s="471">
        <v>0</v>
      </c>
      <c r="BK799" s="471">
        <v>0</v>
      </c>
      <c r="BL799" s="471">
        <v>0</v>
      </c>
      <c r="BM799" s="471">
        <v>0</v>
      </c>
      <c r="BN799" s="471">
        <v>0</v>
      </c>
      <c r="BO799" s="471">
        <v>0</v>
      </c>
      <c r="BP799" s="471">
        <v>0</v>
      </c>
      <c r="BQ799" s="471">
        <v>0</v>
      </c>
      <c r="BR799" s="471">
        <v>0</v>
      </c>
      <c r="BS799" s="471">
        <v>0</v>
      </c>
      <c r="BT799" s="471">
        <v>0</v>
      </c>
      <c r="BU799" s="471">
        <v>0</v>
      </c>
      <c r="BV799" s="471">
        <v>0</v>
      </c>
    </row>
    <row r="800" spans="1:74">
      <c r="A800" s="256">
        <v>77.5</v>
      </c>
      <c r="B800" s="471">
        <v>1891.2012092550665</v>
      </c>
      <c r="C800" s="471">
        <v>1910.3642019219667</v>
      </c>
      <c r="D800" s="471">
        <v>1925.4930160885128</v>
      </c>
      <c r="E800" s="471">
        <v>1954.7423927236248</v>
      </c>
      <c r="F800" s="471">
        <v>2000.1302197837717</v>
      </c>
      <c r="G800" s="471">
        <v>2028.3720552189336</v>
      </c>
      <c r="H800" s="471">
        <v>2070.7355432727031</v>
      </c>
      <c r="I800" s="471">
        <v>2091.9176131085824</v>
      </c>
      <c r="J800" s="471">
        <v>2137.3084815445268</v>
      </c>
      <c r="K800" s="471">
        <v>2178.6654451444333</v>
      </c>
      <c r="L800" s="471">
        <v>2215.9882567338755</v>
      </c>
      <c r="M800" s="471">
        <v>2263.3992189049704</v>
      </c>
      <c r="N800" s="471">
        <v>2329.977985011195</v>
      </c>
      <c r="O800" s="471">
        <v>2400.5939038614811</v>
      </c>
      <c r="P800" s="471">
        <v>2437.9203032762739</v>
      </c>
      <c r="Q800" s="471">
        <v>2423.7967331755085</v>
      </c>
      <c r="R800" s="471">
        <v>2442.9644552893333</v>
      </c>
      <c r="S800" s="471">
        <v>2505.512797983738</v>
      </c>
      <c r="T800" s="471">
        <v>2639.6942957005026</v>
      </c>
      <c r="U800" s="471">
        <v>2824.3310402396555</v>
      </c>
      <c r="V800" s="471">
        <v>3065.486702387368</v>
      </c>
      <c r="W800" s="471">
        <v>3474.1821803080875</v>
      </c>
      <c r="X800" s="471">
        <v>4196.8300023922084</v>
      </c>
      <c r="Y800" s="471">
        <v>5465.791616295206</v>
      </c>
      <c r="Z800" s="471">
        <v>7023.8746587149726</v>
      </c>
      <c r="AA800" s="471">
        <v>7823.7564476347688</v>
      </c>
      <c r="AB800" s="471">
        <v>7179.4004073852911</v>
      </c>
      <c r="AC800" s="471">
        <v>5644.5013796263502</v>
      </c>
      <c r="AD800" s="471">
        <v>4198.8487567610728</v>
      </c>
      <c r="AE800" s="471">
        <v>2862.6724497053051</v>
      </c>
      <c r="AF800" s="471">
        <v>1637.0585737058739</v>
      </c>
      <c r="AG800" s="471">
        <v>758.00447781129969</v>
      </c>
      <c r="AH800" s="471">
        <v>254.40382792207021</v>
      </c>
      <c r="AI800" s="471">
        <v>69.292772726876819</v>
      </c>
      <c r="AJ800" s="471">
        <v>25.080601549217004</v>
      </c>
      <c r="AK800" s="471">
        <v>10.023052380778998</v>
      </c>
      <c r="AL800" s="471">
        <v>0</v>
      </c>
      <c r="AM800" s="471">
        <v>0</v>
      </c>
      <c r="AN800" s="471">
        <v>0</v>
      </c>
      <c r="AO800" s="471">
        <v>0</v>
      </c>
      <c r="AP800" s="471">
        <v>0</v>
      </c>
      <c r="AQ800" s="471">
        <v>0</v>
      </c>
      <c r="AR800" s="471">
        <v>0</v>
      </c>
      <c r="AS800" s="471">
        <v>0</v>
      </c>
      <c r="AT800" s="471">
        <v>0</v>
      </c>
      <c r="AU800" s="471">
        <v>0</v>
      </c>
      <c r="AV800" s="471">
        <v>0</v>
      </c>
      <c r="AW800" s="471">
        <v>0</v>
      </c>
      <c r="AX800" s="471">
        <v>0</v>
      </c>
      <c r="AY800" s="471">
        <v>0</v>
      </c>
      <c r="AZ800" s="471">
        <v>0</v>
      </c>
      <c r="BA800" s="471">
        <v>0</v>
      </c>
      <c r="BB800" s="471">
        <v>0</v>
      </c>
      <c r="BC800" s="471">
        <v>0</v>
      </c>
      <c r="BD800" s="471">
        <v>0</v>
      </c>
      <c r="BE800" s="471">
        <v>0</v>
      </c>
      <c r="BF800" s="471">
        <v>0</v>
      </c>
      <c r="BG800" s="471">
        <v>0</v>
      </c>
      <c r="BH800" s="471">
        <v>0</v>
      </c>
      <c r="BI800" s="471">
        <v>0</v>
      </c>
      <c r="BJ800" s="471">
        <v>0</v>
      </c>
      <c r="BK800" s="471">
        <v>0</v>
      </c>
      <c r="BL800" s="471">
        <v>0</v>
      </c>
      <c r="BM800" s="471">
        <v>0</v>
      </c>
      <c r="BN800" s="471">
        <v>0</v>
      </c>
      <c r="BO800" s="471">
        <v>0</v>
      </c>
      <c r="BP800" s="471">
        <v>0</v>
      </c>
      <c r="BQ800" s="471">
        <v>0</v>
      </c>
      <c r="BR800" s="471">
        <v>0</v>
      </c>
      <c r="BS800" s="471">
        <v>0</v>
      </c>
      <c r="BT800" s="471">
        <v>0</v>
      </c>
      <c r="BU800" s="471">
        <v>0</v>
      </c>
      <c r="BV800" s="471">
        <v>0</v>
      </c>
    </row>
    <row r="801" spans="1:74">
      <c r="A801" s="256">
        <v>80</v>
      </c>
      <c r="B801" s="471">
        <v>1891.2012092550665</v>
      </c>
      <c r="C801" s="471">
        <v>1908.3470357224051</v>
      </c>
      <c r="D801" s="471">
        <v>1915.4071267251618</v>
      </c>
      <c r="E801" s="471">
        <v>1937.5961529678818</v>
      </c>
      <c r="F801" s="471">
        <v>1973.9060149039763</v>
      </c>
      <c r="G801" s="471">
        <v>1995.0870766444493</v>
      </c>
      <c r="H801" s="471">
        <v>2026.3547681664795</v>
      </c>
      <c r="I801" s="471">
        <v>2036.44122345151</v>
      </c>
      <c r="J801" s="471">
        <v>2063.67490132071</v>
      </c>
      <c r="K801" s="471">
        <v>2097.9696725127405</v>
      </c>
      <c r="L801" s="471">
        <v>2116.1259551720873</v>
      </c>
      <c r="M801" s="471">
        <v>2148.4041744305805</v>
      </c>
      <c r="N801" s="471">
        <v>2192.7875155375646</v>
      </c>
      <c r="O801" s="471">
        <v>2235.1542695622238</v>
      </c>
      <c r="P801" s="471">
        <v>2251.2941972408598</v>
      </c>
      <c r="Q801" s="471">
        <v>2227.0843493313496</v>
      </c>
      <c r="R801" s="471">
        <v>2242.2154736447596</v>
      </c>
      <c r="S801" s="471">
        <v>2310.8111732849338</v>
      </c>
      <c r="T801" s="471">
        <v>2444.9821190090515</v>
      </c>
      <c r="U801" s="471">
        <v>2628.5963144995176</v>
      </c>
      <c r="V801" s="471">
        <v>2876.7983618283301</v>
      </c>
      <c r="W801" s="471">
        <v>3272.3508724266408</v>
      </c>
      <c r="X801" s="471">
        <v>3919.2607224337794</v>
      </c>
      <c r="Y801" s="471">
        <v>5022.5766363990533</v>
      </c>
      <c r="Z801" s="471">
        <v>6288.7099532548236</v>
      </c>
      <c r="AA801" s="471">
        <v>6910.767179907114</v>
      </c>
      <c r="AB801" s="471">
        <v>6250.3382467015817</v>
      </c>
      <c r="AC801" s="471">
        <v>4857.0118687249205</v>
      </c>
      <c r="AD801" s="471">
        <v>3581.1575682462135</v>
      </c>
      <c r="AE801" s="471">
        <v>2388.4881686740619</v>
      </c>
      <c r="AF801" s="471">
        <v>1343.6340015233225</v>
      </c>
      <c r="AG801" s="471">
        <v>618.96200533035903</v>
      </c>
      <c r="AH801" s="471">
        <v>214.14502188707684</v>
      </c>
      <c r="AI801" s="471">
        <v>64.266722767294254</v>
      </c>
      <c r="AJ801" s="471">
        <v>23.072229545451361</v>
      </c>
      <c r="AK801" s="471">
        <v>8.016652840637061</v>
      </c>
      <c r="AL801" s="471">
        <v>0</v>
      </c>
      <c r="AM801" s="471">
        <v>0</v>
      </c>
      <c r="AN801" s="471">
        <v>0</v>
      </c>
      <c r="AO801" s="471">
        <v>0</v>
      </c>
      <c r="AP801" s="471">
        <v>0</v>
      </c>
      <c r="AQ801" s="471">
        <v>0</v>
      </c>
      <c r="AR801" s="471">
        <v>0</v>
      </c>
      <c r="AS801" s="471">
        <v>0</v>
      </c>
      <c r="AT801" s="471">
        <v>0</v>
      </c>
      <c r="AU801" s="471">
        <v>0</v>
      </c>
      <c r="AV801" s="471">
        <v>0</v>
      </c>
      <c r="AW801" s="471">
        <v>0</v>
      </c>
      <c r="AX801" s="471">
        <v>0</v>
      </c>
      <c r="AY801" s="471">
        <v>0</v>
      </c>
      <c r="AZ801" s="471">
        <v>0</v>
      </c>
      <c r="BA801" s="471">
        <v>0</v>
      </c>
      <c r="BB801" s="471">
        <v>0</v>
      </c>
      <c r="BC801" s="471">
        <v>0</v>
      </c>
      <c r="BD801" s="471">
        <v>0</v>
      </c>
      <c r="BE801" s="471">
        <v>0</v>
      </c>
      <c r="BF801" s="471">
        <v>0</v>
      </c>
      <c r="BG801" s="471">
        <v>0</v>
      </c>
      <c r="BH801" s="471">
        <v>0</v>
      </c>
      <c r="BI801" s="471">
        <v>0</v>
      </c>
      <c r="BJ801" s="471">
        <v>0</v>
      </c>
      <c r="BK801" s="471">
        <v>0</v>
      </c>
      <c r="BL801" s="471">
        <v>0</v>
      </c>
      <c r="BM801" s="471">
        <v>0</v>
      </c>
      <c r="BN801" s="471">
        <v>0</v>
      </c>
      <c r="BO801" s="471">
        <v>0</v>
      </c>
      <c r="BP801" s="471">
        <v>0</v>
      </c>
      <c r="BQ801" s="471">
        <v>0</v>
      </c>
      <c r="BR801" s="471">
        <v>0</v>
      </c>
      <c r="BS801" s="471">
        <v>0</v>
      </c>
      <c r="BT801" s="471">
        <v>0</v>
      </c>
      <c r="BU801" s="471">
        <v>0</v>
      </c>
      <c r="BV801" s="471">
        <v>0</v>
      </c>
    </row>
    <row r="802" spans="1:74">
      <c r="A802" s="256">
        <v>82.5</v>
      </c>
      <c r="B802" s="471">
        <v>1891.2012092550665</v>
      </c>
      <c r="C802" s="471">
        <v>1903.3041295474241</v>
      </c>
      <c r="D802" s="471">
        <v>1905.3212904176223</v>
      </c>
      <c r="E802" s="471">
        <v>1920.4500647922634</v>
      </c>
      <c r="F802" s="471">
        <v>1947.6821580817668</v>
      </c>
      <c r="G802" s="471">
        <v>1960.7940426962784</v>
      </c>
      <c r="H802" s="471">
        <v>1981.9749641634348</v>
      </c>
      <c r="I802" s="471">
        <v>1982.9835851310775</v>
      </c>
      <c r="J802" s="471">
        <v>1997.1043323737529</v>
      </c>
      <c r="K802" s="471">
        <v>2017.2770012866408</v>
      </c>
      <c r="L802" s="471">
        <v>2026.3547681664795</v>
      </c>
      <c r="M802" s="471">
        <v>2048.5450356512083</v>
      </c>
      <c r="N802" s="471">
        <v>2070.7355432727031</v>
      </c>
      <c r="O802" s="471">
        <v>2096.9609947328336</v>
      </c>
      <c r="P802" s="471">
        <v>2090.9089382404209</v>
      </c>
      <c r="Q802" s="471">
        <v>2062.6662401528342</v>
      </c>
      <c r="R802" s="471">
        <v>2073.7615400479999</v>
      </c>
      <c r="S802" s="471">
        <v>2141.3432723152087</v>
      </c>
      <c r="T802" s="471">
        <v>2263.3992189049704</v>
      </c>
      <c r="U802" s="471">
        <v>2438.9291328454833</v>
      </c>
      <c r="V802" s="471">
        <v>2665.9260725731801</v>
      </c>
      <c r="W802" s="471">
        <v>3031.1788467449569</v>
      </c>
      <c r="X802" s="471">
        <v>3587.2128752593285</v>
      </c>
      <c r="Y802" s="471">
        <v>4469.370431643576</v>
      </c>
      <c r="Z802" s="471">
        <v>5429.4445760693852</v>
      </c>
      <c r="AA802" s="471">
        <v>5833.3138778742405</v>
      </c>
      <c r="AB802" s="471">
        <v>5148.7729664577264</v>
      </c>
      <c r="AC802" s="471">
        <v>3915.2234927308177</v>
      </c>
      <c r="AD802" s="471">
        <v>2857.627497947914</v>
      </c>
      <c r="AE802" s="471">
        <v>1862.9613636751676</v>
      </c>
      <c r="AF802" s="471">
        <v>1024.0667698902078</v>
      </c>
      <c r="AG802" s="471">
        <v>471.89352202889989</v>
      </c>
      <c r="AH802" s="471">
        <v>168.86303514077807</v>
      </c>
      <c r="AI802" s="471">
        <v>56.225874000831865</v>
      </c>
      <c r="AJ802" s="471">
        <v>21.064032395764698</v>
      </c>
      <c r="AK802" s="471">
        <v>7.0136346326260179</v>
      </c>
      <c r="AL802" s="471">
        <v>0</v>
      </c>
      <c r="AM802" s="471">
        <v>0</v>
      </c>
      <c r="AN802" s="471">
        <v>0</v>
      </c>
      <c r="AO802" s="471">
        <v>0</v>
      </c>
      <c r="AP802" s="471">
        <v>0</v>
      </c>
      <c r="AQ802" s="471">
        <v>0</v>
      </c>
      <c r="AR802" s="471">
        <v>0</v>
      </c>
      <c r="AS802" s="471">
        <v>0</v>
      </c>
      <c r="AT802" s="471">
        <v>0</v>
      </c>
      <c r="AU802" s="471">
        <v>0</v>
      </c>
      <c r="AV802" s="471">
        <v>0</v>
      </c>
      <c r="AW802" s="471">
        <v>0</v>
      </c>
      <c r="AX802" s="471">
        <v>0</v>
      </c>
      <c r="AY802" s="471">
        <v>0</v>
      </c>
      <c r="AZ802" s="471">
        <v>0</v>
      </c>
      <c r="BA802" s="471">
        <v>0</v>
      </c>
      <c r="BB802" s="471">
        <v>0</v>
      </c>
      <c r="BC802" s="471">
        <v>0</v>
      </c>
      <c r="BD802" s="471">
        <v>0</v>
      </c>
      <c r="BE802" s="471">
        <v>0</v>
      </c>
      <c r="BF802" s="471">
        <v>0</v>
      </c>
      <c r="BG802" s="471">
        <v>0</v>
      </c>
      <c r="BH802" s="471">
        <v>0</v>
      </c>
      <c r="BI802" s="471">
        <v>0</v>
      </c>
      <c r="BJ802" s="471">
        <v>0</v>
      </c>
      <c r="BK802" s="471">
        <v>0</v>
      </c>
      <c r="BL802" s="471">
        <v>0</v>
      </c>
      <c r="BM802" s="471">
        <v>0</v>
      </c>
      <c r="BN802" s="471">
        <v>0</v>
      </c>
      <c r="BO802" s="471">
        <v>0</v>
      </c>
      <c r="BP802" s="471">
        <v>0</v>
      </c>
      <c r="BQ802" s="471">
        <v>0</v>
      </c>
      <c r="BR802" s="471">
        <v>0</v>
      </c>
      <c r="BS802" s="471">
        <v>0</v>
      </c>
      <c r="BT802" s="471">
        <v>0</v>
      </c>
      <c r="BU802" s="471">
        <v>0</v>
      </c>
      <c r="BV802" s="471">
        <v>0</v>
      </c>
    </row>
    <row r="803" spans="1:74">
      <c r="A803" s="256">
        <v>85</v>
      </c>
      <c r="B803" s="471">
        <v>1891.2012092550665</v>
      </c>
      <c r="C803" s="471">
        <v>1898.2612367205277</v>
      </c>
      <c r="D803" s="471">
        <v>1896.2440833351525</v>
      </c>
      <c r="E803" s="471">
        <v>1904.3127097157051</v>
      </c>
      <c r="F803" s="471">
        <v>1921.45865399429</v>
      </c>
      <c r="G803" s="471">
        <v>1928.5187932018594</v>
      </c>
      <c r="H803" s="471">
        <v>1938.6047511235406</v>
      </c>
      <c r="I803" s="471">
        <v>1930.5359805793269</v>
      </c>
      <c r="J803" s="471">
        <v>1935.5789582303112</v>
      </c>
      <c r="K803" s="471">
        <v>1943.6477497596934</v>
      </c>
      <c r="L803" s="471">
        <v>1938.6047511235406</v>
      </c>
      <c r="M803" s="471">
        <v>1949.6993653745722</v>
      </c>
      <c r="N803" s="471">
        <v>1963.8198746832438</v>
      </c>
      <c r="O803" s="471">
        <v>1972.8973985606769</v>
      </c>
      <c r="P803" s="471">
        <v>1955.750999754207</v>
      </c>
      <c r="Q803" s="471">
        <v>1929.5273866272523</v>
      </c>
      <c r="R803" s="471">
        <v>1936.5875553367143</v>
      </c>
      <c r="S803" s="471">
        <v>1995.0870766444493</v>
      </c>
      <c r="T803" s="471">
        <v>2104.0217493580426</v>
      </c>
      <c r="U803" s="471">
        <v>2259.3642044803632</v>
      </c>
      <c r="V803" s="471">
        <v>2456.0792991635499</v>
      </c>
      <c r="W803" s="471">
        <v>2759.7572138738947</v>
      </c>
      <c r="X803" s="471">
        <v>3198.6855039365896</v>
      </c>
      <c r="Y803" s="471">
        <v>3834.4797777871422</v>
      </c>
      <c r="Z803" s="471">
        <v>4486.5309511186333</v>
      </c>
      <c r="AA803" s="471">
        <v>4697.509679711874</v>
      </c>
      <c r="AB803" s="471">
        <v>4059.5570059429479</v>
      </c>
      <c r="AC803" s="471">
        <v>3029.1607496273523</v>
      </c>
      <c r="AD803" s="471">
        <v>2197.8311341564358</v>
      </c>
      <c r="AE803" s="471">
        <v>1420.2615565053034</v>
      </c>
      <c r="AF803" s="471">
        <v>773.11941785205272</v>
      </c>
      <c r="AG803" s="471">
        <v>360.11143289997989</v>
      </c>
      <c r="AH803" s="471">
        <v>139.68758692140284</v>
      </c>
      <c r="AI803" s="471">
        <v>48.186177781824156</v>
      </c>
      <c r="AJ803" s="471">
        <v>18.052101952375242</v>
      </c>
      <c r="AK803" s="471">
        <v>7.0136346326260179</v>
      </c>
      <c r="AL803" s="471">
        <v>0</v>
      </c>
      <c r="AM803" s="471">
        <v>0</v>
      </c>
      <c r="AN803" s="471">
        <v>0</v>
      </c>
      <c r="AO803" s="471">
        <v>0</v>
      </c>
      <c r="AP803" s="471">
        <v>0</v>
      </c>
      <c r="AQ803" s="471">
        <v>0</v>
      </c>
      <c r="AR803" s="471">
        <v>0</v>
      </c>
      <c r="AS803" s="471">
        <v>0</v>
      </c>
      <c r="AT803" s="471">
        <v>0</v>
      </c>
      <c r="AU803" s="471">
        <v>0</v>
      </c>
      <c r="AV803" s="471">
        <v>0</v>
      </c>
      <c r="AW803" s="471">
        <v>0</v>
      </c>
      <c r="AX803" s="471">
        <v>0</v>
      </c>
      <c r="AY803" s="471">
        <v>0</v>
      </c>
      <c r="AZ803" s="471">
        <v>0</v>
      </c>
      <c r="BA803" s="471">
        <v>0</v>
      </c>
      <c r="BB803" s="471">
        <v>0</v>
      </c>
      <c r="BC803" s="471">
        <v>0</v>
      </c>
      <c r="BD803" s="471">
        <v>0</v>
      </c>
      <c r="BE803" s="471">
        <v>0</v>
      </c>
      <c r="BF803" s="471">
        <v>0</v>
      </c>
      <c r="BG803" s="471">
        <v>0</v>
      </c>
      <c r="BH803" s="471">
        <v>0</v>
      </c>
      <c r="BI803" s="471">
        <v>0</v>
      </c>
      <c r="BJ803" s="471">
        <v>0</v>
      </c>
      <c r="BK803" s="471">
        <v>0</v>
      </c>
      <c r="BL803" s="471">
        <v>0</v>
      </c>
      <c r="BM803" s="471">
        <v>0</v>
      </c>
      <c r="BN803" s="471">
        <v>0</v>
      </c>
      <c r="BO803" s="471">
        <v>0</v>
      </c>
      <c r="BP803" s="471">
        <v>0</v>
      </c>
      <c r="BQ803" s="471">
        <v>0</v>
      </c>
      <c r="BR803" s="471">
        <v>0</v>
      </c>
      <c r="BS803" s="471">
        <v>0</v>
      </c>
      <c r="BT803" s="471">
        <v>0</v>
      </c>
      <c r="BU803" s="471">
        <v>0</v>
      </c>
      <c r="BV803" s="471">
        <v>0</v>
      </c>
    </row>
    <row r="804" spans="1:74">
      <c r="A804" s="256">
        <v>87.5</v>
      </c>
      <c r="B804" s="471">
        <v>1891.2012092550665</v>
      </c>
      <c r="C804" s="471">
        <v>1897.2526597600297</v>
      </c>
      <c r="D804" s="471">
        <v>1885.1497780941129</v>
      </c>
      <c r="E804" s="471">
        <v>1888.1754912527256</v>
      </c>
      <c r="F804" s="471">
        <v>1899.2698142163651</v>
      </c>
      <c r="G804" s="471">
        <v>1896.2440833351525</v>
      </c>
      <c r="H804" s="471">
        <v>1899.2698142163651</v>
      </c>
      <c r="I804" s="471">
        <v>1882.1240697869928</v>
      </c>
      <c r="J804" s="471">
        <v>1876.0726677583752</v>
      </c>
      <c r="K804" s="471">
        <v>1875.0641026477128</v>
      </c>
      <c r="L804" s="471">
        <v>1863.9699222631748</v>
      </c>
      <c r="M804" s="471">
        <v>1868.0041620639367</v>
      </c>
      <c r="N804" s="471">
        <v>1875.0641026477128</v>
      </c>
      <c r="O804" s="471">
        <v>1863.9699222631748</v>
      </c>
      <c r="P804" s="471">
        <v>1843.7988544784041</v>
      </c>
      <c r="Q804" s="471">
        <v>1817.5767962963719</v>
      </c>
      <c r="R804" s="471">
        <v>1822.6194706092954</v>
      </c>
      <c r="S804" s="471">
        <v>1876.0726677583752</v>
      </c>
      <c r="T804" s="471">
        <v>1966.8457113277279</v>
      </c>
      <c r="U804" s="471">
        <v>2095.9523174376363</v>
      </c>
      <c r="V804" s="471">
        <v>2261.3817107935979</v>
      </c>
      <c r="W804" s="471">
        <v>2495.4242490709221</v>
      </c>
      <c r="X804" s="471">
        <v>2814.2412817800373</v>
      </c>
      <c r="Y804" s="471">
        <v>3248.1319365016116</v>
      </c>
      <c r="Z804" s="471">
        <v>3628.5910789202326</v>
      </c>
      <c r="AA804" s="471">
        <v>3694.1916340302992</v>
      </c>
      <c r="AB804" s="471">
        <v>3032.1878958071657</v>
      </c>
      <c r="AC804" s="471">
        <v>2214.9795237913791</v>
      </c>
      <c r="AD804" s="471">
        <v>1598.7387581952937</v>
      </c>
      <c r="AE804" s="471">
        <v>1017.011105086951</v>
      </c>
      <c r="AF804" s="471">
        <v>549.45209715999101</v>
      </c>
      <c r="AG804" s="471">
        <v>267.48936407825727</v>
      </c>
      <c r="AH804" s="471">
        <v>109.51255827368547</v>
      </c>
      <c r="AI804" s="471">
        <v>41.152539512670401</v>
      </c>
      <c r="AJ804" s="471">
        <v>16.044422974417238</v>
      </c>
      <c r="AK804" s="471">
        <v>6.010760193776199</v>
      </c>
      <c r="AL804" s="471">
        <v>0</v>
      </c>
      <c r="AM804" s="471">
        <v>0</v>
      </c>
      <c r="AN804" s="471">
        <v>0</v>
      </c>
      <c r="AO804" s="471">
        <v>0</v>
      </c>
      <c r="AP804" s="471">
        <v>0</v>
      </c>
      <c r="AQ804" s="471">
        <v>0</v>
      </c>
      <c r="AR804" s="471">
        <v>0</v>
      </c>
      <c r="AS804" s="471">
        <v>0</v>
      </c>
      <c r="AT804" s="471">
        <v>0</v>
      </c>
      <c r="AU804" s="471">
        <v>0</v>
      </c>
      <c r="AV804" s="471">
        <v>0</v>
      </c>
      <c r="AW804" s="471">
        <v>0</v>
      </c>
      <c r="AX804" s="471">
        <v>0</v>
      </c>
      <c r="AY804" s="471">
        <v>0</v>
      </c>
      <c r="AZ804" s="471">
        <v>0</v>
      </c>
      <c r="BA804" s="471">
        <v>0</v>
      </c>
      <c r="BB804" s="471">
        <v>0</v>
      </c>
      <c r="BC804" s="471">
        <v>0</v>
      </c>
      <c r="BD804" s="471">
        <v>0</v>
      </c>
      <c r="BE804" s="471">
        <v>0</v>
      </c>
      <c r="BF804" s="471">
        <v>0</v>
      </c>
      <c r="BG804" s="471">
        <v>0</v>
      </c>
      <c r="BH804" s="471">
        <v>0</v>
      </c>
      <c r="BI804" s="471">
        <v>0</v>
      </c>
      <c r="BJ804" s="471">
        <v>0</v>
      </c>
      <c r="BK804" s="471">
        <v>0</v>
      </c>
      <c r="BL804" s="471">
        <v>0</v>
      </c>
      <c r="BM804" s="471">
        <v>0</v>
      </c>
      <c r="BN804" s="471">
        <v>0</v>
      </c>
      <c r="BO804" s="471">
        <v>0</v>
      </c>
      <c r="BP804" s="471">
        <v>0</v>
      </c>
      <c r="BQ804" s="471">
        <v>0</v>
      </c>
      <c r="BR804" s="471">
        <v>0</v>
      </c>
      <c r="BS804" s="471">
        <v>0</v>
      </c>
      <c r="BT804" s="471">
        <v>0</v>
      </c>
      <c r="BU804" s="471">
        <v>0</v>
      </c>
      <c r="BV804" s="471">
        <v>0</v>
      </c>
    </row>
    <row r="805" spans="1:74">
      <c r="A805" s="256">
        <v>90</v>
      </c>
      <c r="B805" s="471">
        <v>1891.2012092550665</v>
      </c>
      <c r="C805" s="471">
        <v>1893.2183572771005</v>
      </c>
      <c r="D805" s="471">
        <v>1877.0812334106956</v>
      </c>
      <c r="E805" s="471">
        <v>1872.0384105685773</v>
      </c>
      <c r="F805" s="471">
        <v>1874.0555380789974</v>
      </c>
      <c r="G805" s="471">
        <v>1862.9613636751676</v>
      </c>
      <c r="H805" s="471">
        <v>1855.9014688485684</v>
      </c>
      <c r="I805" s="471">
        <v>1832.7048610100917</v>
      </c>
      <c r="J805" s="471">
        <v>1819.5938643465445</v>
      </c>
      <c r="K805" s="471">
        <v>1810.5170757472663</v>
      </c>
      <c r="L805" s="471">
        <v>1794.3806750745186</v>
      </c>
      <c r="M805" s="471">
        <v>1793.3721548322997</v>
      </c>
      <c r="N805" s="471">
        <v>1795.3891958830063</v>
      </c>
      <c r="O805" s="471">
        <v>1775.2188876679345</v>
      </c>
      <c r="P805" s="471">
        <v>1756.0573068896419</v>
      </c>
      <c r="Q805" s="471">
        <v>1727.8195692338438</v>
      </c>
      <c r="R805" s="471">
        <v>1731.8535037042891</v>
      </c>
      <c r="S805" s="471">
        <v>1777.2359082294392</v>
      </c>
      <c r="T805" s="471">
        <v>1851.8672552725677</v>
      </c>
      <c r="U805" s="471">
        <v>1959.7854330702003</v>
      </c>
      <c r="V805" s="471">
        <v>2086.8742436312004</v>
      </c>
      <c r="W805" s="471">
        <v>2258.3554519985455</v>
      </c>
      <c r="X805" s="471">
        <v>2473.2295851189601</v>
      </c>
      <c r="Y805" s="471">
        <v>2731.5066374215357</v>
      </c>
      <c r="Z805" s="471">
        <v>2917.1584914230884</v>
      </c>
      <c r="AA805" s="471">
        <v>2840.4747286210745</v>
      </c>
      <c r="AB805" s="471">
        <v>2198.839859268573</v>
      </c>
      <c r="AC805" s="471">
        <v>1584.6211615713846</v>
      </c>
      <c r="AD805" s="471">
        <v>1145.0283119130809</v>
      </c>
      <c r="AE805" s="471">
        <v>724.7526782608445</v>
      </c>
      <c r="AF805" s="471">
        <v>398.375738081294</v>
      </c>
      <c r="AG805" s="471">
        <v>201.06247565441669</v>
      </c>
      <c r="AH805" s="471">
        <v>87.389402877861457</v>
      </c>
      <c r="AI805" s="471">
        <v>36.12923810708449</v>
      </c>
      <c r="AJ805" s="471">
        <v>14.036995597894803</v>
      </c>
      <c r="AK805" s="471">
        <v>6.010760193776199</v>
      </c>
      <c r="AL805" s="471">
        <v>0</v>
      </c>
      <c r="AM805" s="471">
        <v>0</v>
      </c>
      <c r="AN805" s="471">
        <v>0</v>
      </c>
      <c r="AO805" s="471">
        <v>0</v>
      </c>
      <c r="AP805" s="471">
        <v>0</v>
      </c>
      <c r="AQ805" s="471">
        <v>0</v>
      </c>
      <c r="AR805" s="471">
        <v>0</v>
      </c>
      <c r="AS805" s="471">
        <v>0</v>
      </c>
      <c r="AT805" s="471">
        <v>0</v>
      </c>
      <c r="AU805" s="471">
        <v>0</v>
      </c>
      <c r="AV805" s="471">
        <v>0</v>
      </c>
      <c r="AW805" s="471">
        <v>0</v>
      </c>
      <c r="AX805" s="471">
        <v>0</v>
      </c>
      <c r="AY805" s="471">
        <v>0</v>
      </c>
      <c r="AZ805" s="471">
        <v>0</v>
      </c>
      <c r="BA805" s="471">
        <v>0</v>
      </c>
      <c r="BB805" s="471">
        <v>0</v>
      </c>
      <c r="BC805" s="471">
        <v>0</v>
      </c>
      <c r="BD805" s="471">
        <v>0</v>
      </c>
      <c r="BE805" s="471">
        <v>0</v>
      </c>
      <c r="BF805" s="471">
        <v>0</v>
      </c>
      <c r="BG805" s="471">
        <v>0</v>
      </c>
      <c r="BH805" s="471">
        <v>0</v>
      </c>
      <c r="BI805" s="471">
        <v>0</v>
      </c>
      <c r="BJ805" s="471">
        <v>0</v>
      </c>
      <c r="BK805" s="471">
        <v>0</v>
      </c>
      <c r="BL805" s="471">
        <v>0</v>
      </c>
      <c r="BM805" s="471">
        <v>0</v>
      </c>
      <c r="BN805" s="471">
        <v>0</v>
      </c>
      <c r="BO805" s="471">
        <v>0</v>
      </c>
      <c r="BP805" s="471">
        <v>0</v>
      </c>
      <c r="BQ805" s="471">
        <v>0</v>
      </c>
      <c r="BR805" s="471">
        <v>0</v>
      </c>
      <c r="BS805" s="471">
        <v>0</v>
      </c>
      <c r="BT805" s="471">
        <v>0</v>
      </c>
      <c r="BU805" s="471">
        <v>0</v>
      </c>
      <c r="BV805" s="471">
        <v>0</v>
      </c>
    </row>
    <row r="806" spans="1:74">
      <c r="A806" s="256">
        <v>95</v>
      </c>
      <c r="B806" s="471">
        <v>1891.2012092550665</v>
      </c>
      <c r="C806" s="471">
        <v>1887.1669196612788</v>
      </c>
      <c r="D806" s="471">
        <v>1857.9185789229516</v>
      </c>
      <c r="E806" s="471">
        <v>1840.7732132658066</v>
      </c>
      <c r="F806" s="471">
        <v>1824.6365442391952</v>
      </c>
      <c r="G806" s="471">
        <v>1799.4232847732765</v>
      </c>
      <c r="H806" s="471">
        <v>1777.2359082294392</v>
      </c>
      <c r="I806" s="471">
        <v>1741.9383808997075</v>
      </c>
      <c r="J806" s="471">
        <v>1714.7093472969634</v>
      </c>
      <c r="K806" s="471">
        <v>1697.5653621317338</v>
      </c>
      <c r="L806" s="471">
        <v>1679.4130958175858</v>
      </c>
      <c r="M806" s="471">
        <v>1670.3370360310155</v>
      </c>
      <c r="N806" s="471">
        <v>1660.2525829509932</v>
      </c>
      <c r="O806" s="471">
        <v>1647.1428854850678</v>
      </c>
      <c r="P806" s="471">
        <v>1617.8985526110023</v>
      </c>
      <c r="Q806" s="471">
        <v>1595.7135483968173</v>
      </c>
      <c r="R806" s="471">
        <v>1598.7387581952937</v>
      </c>
      <c r="S806" s="471">
        <v>1629.9995923619026</v>
      </c>
      <c r="T806" s="471">
        <v>1678.4046423055361</v>
      </c>
      <c r="U806" s="471">
        <v>1746.9808413915596</v>
      </c>
      <c r="V806" s="471">
        <v>1808.5000177796319</v>
      </c>
      <c r="W806" s="471">
        <v>1884.1412081189699</v>
      </c>
      <c r="X806" s="471">
        <v>1954.7423927236248</v>
      </c>
      <c r="Y806" s="471">
        <v>2000.1302197837717</v>
      </c>
      <c r="Z806" s="471">
        <v>2000.1302197837717</v>
      </c>
      <c r="AA806" s="471">
        <v>1820.602399209437</v>
      </c>
      <c r="AB806" s="471">
        <v>1204.5058423091175</v>
      </c>
      <c r="AC806" s="471">
        <v>831.56658058905714</v>
      </c>
      <c r="AD806" s="471">
        <v>609.89503345385992</v>
      </c>
      <c r="AE806" s="471">
        <v>392.33375205940774</v>
      </c>
      <c r="AF806" s="471">
        <v>229.24125736189183</v>
      </c>
      <c r="AG806" s="471">
        <v>126.61084744487482</v>
      </c>
      <c r="AH806" s="471">
        <v>61.251279440887508</v>
      </c>
      <c r="AI806" s="471">
        <v>27.089134400918912</v>
      </c>
      <c r="AJ806" s="471">
        <v>11.02640849775289</v>
      </c>
      <c r="AK806" s="471">
        <v>6.010760193776199</v>
      </c>
      <c r="AL806" s="471">
        <v>0</v>
      </c>
      <c r="AM806" s="471">
        <v>0</v>
      </c>
      <c r="AN806" s="471">
        <v>0</v>
      </c>
      <c r="AO806" s="471">
        <v>0</v>
      </c>
      <c r="AP806" s="471">
        <v>0</v>
      </c>
      <c r="AQ806" s="471">
        <v>0</v>
      </c>
      <c r="AR806" s="471">
        <v>0</v>
      </c>
      <c r="AS806" s="471">
        <v>0</v>
      </c>
      <c r="AT806" s="471">
        <v>0</v>
      </c>
      <c r="AU806" s="471">
        <v>0</v>
      </c>
      <c r="AV806" s="471">
        <v>0</v>
      </c>
      <c r="AW806" s="471">
        <v>0</v>
      </c>
      <c r="AX806" s="471">
        <v>0</v>
      </c>
      <c r="AY806" s="471">
        <v>0</v>
      </c>
      <c r="AZ806" s="471">
        <v>0</v>
      </c>
      <c r="BA806" s="471">
        <v>0</v>
      </c>
      <c r="BB806" s="471">
        <v>0</v>
      </c>
      <c r="BC806" s="471">
        <v>0</v>
      </c>
      <c r="BD806" s="471">
        <v>0</v>
      </c>
      <c r="BE806" s="471">
        <v>0</v>
      </c>
      <c r="BF806" s="471">
        <v>0</v>
      </c>
      <c r="BG806" s="471">
        <v>0</v>
      </c>
      <c r="BH806" s="471">
        <v>0</v>
      </c>
      <c r="BI806" s="471">
        <v>0</v>
      </c>
      <c r="BJ806" s="471">
        <v>0</v>
      </c>
      <c r="BK806" s="471">
        <v>0</v>
      </c>
      <c r="BL806" s="471">
        <v>0</v>
      </c>
      <c r="BM806" s="471">
        <v>0</v>
      </c>
      <c r="BN806" s="471">
        <v>0</v>
      </c>
      <c r="BO806" s="471">
        <v>0</v>
      </c>
      <c r="BP806" s="471">
        <v>0</v>
      </c>
      <c r="BQ806" s="471">
        <v>0</v>
      </c>
      <c r="BR806" s="471">
        <v>0</v>
      </c>
      <c r="BS806" s="471">
        <v>0</v>
      </c>
      <c r="BT806" s="471">
        <v>0</v>
      </c>
      <c r="BU806" s="471">
        <v>0</v>
      </c>
      <c r="BV806" s="471">
        <v>0</v>
      </c>
    </row>
    <row r="807" spans="1:74">
      <c r="A807" s="256">
        <v>105</v>
      </c>
      <c r="B807" s="471">
        <v>1891.2012092550665</v>
      </c>
      <c r="C807" s="471">
        <v>1876.0726677583752</v>
      </c>
      <c r="D807" s="471">
        <v>1823.6280071456438</v>
      </c>
      <c r="E807" s="471">
        <v>1782.278469632608</v>
      </c>
      <c r="F807" s="471">
        <v>1735.8874475614546</v>
      </c>
      <c r="G807" s="471">
        <v>1690.5061242974168</v>
      </c>
      <c r="H807" s="471">
        <v>1648.1513200615109</v>
      </c>
      <c r="I807" s="471">
        <v>1599.7471627328159</v>
      </c>
      <c r="J807" s="471">
        <v>1565.4617673437849</v>
      </c>
      <c r="K807" s="471">
        <v>1533.1938449098943</v>
      </c>
      <c r="L807" s="471">
        <v>1508.9933475480118</v>
      </c>
      <c r="M807" s="471">
        <v>1492.8598976651629</v>
      </c>
      <c r="N807" s="471">
        <v>1481.7682517963594</v>
      </c>
      <c r="O807" s="471">
        <v>1468.660050025401</v>
      </c>
      <c r="P807" s="471">
        <v>1450.5104253628438</v>
      </c>
      <c r="Q807" s="471">
        <v>1438.4108014537403</v>
      </c>
      <c r="R807" s="471">
        <v>1439.4190995743888</v>
      </c>
      <c r="S807" s="471">
        <v>1457.5685859282098</v>
      </c>
      <c r="T807" s="471">
        <v>1464.6267806383148</v>
      </c>
      <c r="U807" s="471">
        <v>1485.8015680026933</v>
      </c>
      <c r="V807" s="471">
        <v>1483.7849085304433</v>
      </c>
      <c r="W807" s="471">
        <v>1477.7349465575696</v>
      </c>
      <c r="X807" s="471">
        <v>1464.6267806383148</v>
      </c>
      <c r="Y807" s="471">
        <v>1425.3029903202066</v>
      </c>
      <c r="Z807" s="471">
        <v>1345.6504612583315</v>
      </c>
      <c r="AA807" s="471">
        <v>1062.3697892092532</v>
      </c>
      <c r="AB807" s="471">
        <v>531.32048016773717</v>
      </c>
      <c r="AC807" s="471">
        <v>378.23614868748763</v>
      </c>
      <c r="AD807" s="471">
        <v>286.61552097237734</v>
      </c>
      <c r="AE807" s="471">
        <v>199.04985036997184</v>
      </c>
      <c r="AF807" s="471">
        <v>127.61670426943685</v>
      </c>
      <c r="AG807" s="471">
        <v>75.324511642000047</v>
      </c>
      <c r="AH807" s="471">
        <v>38.138479987815508</v>
      </c>
      <c r="AI807" s="471">
        <v>16.044422974417238</v>
      </c>
      <c r="AJ807" s="471">
        <v>7.0136346326260179</v>
      </c>
      <c r="AK807" s="471">
        <v>4.0055490228453374</v>
      </c>
      <c r="AL807" s="471">
        <v>0</v>
      </c>
      <c r="AM807" s="471">
        <v>0</v>
      </c>
      <c r="AN807" s="471">
        <v>0</v>
      </c>
      <c r="AO807" s="471">
        <v>0</v>
      </c>
      <c r="AP807" s="471">
        <v>0</v>
      </c>
      <c r="AQ807" s="471">
        <v>0</v>
      </c>
      <c r="AR807" s="471">
        <v>0</v>
      </c>
      <c r="AS807" s="471">
        <v>0</v>
      </c>
      <c r="AT807" s="471">
        <v>0</v>
      </c>
      <c r="AU807" s="471">
        <v>0</v>
      </c>
      <c r="AV807" s="471">
        <v>0</v>
      </c>
      <c r="AW807" s="471">
        <v>0</v>
      </c>
      <c r="AX807" s="471">
        <v>0</v>
      </c>
      <c r="AY807" s="471">
        <v>0</v>
      </c>
      <c r="AZ807" s="471">
        <v>0</v>
      </c>
      <c r="BA807" s="471">
        <v>0</v>
      </c>
      <c r="BB807" s="471">
        <v>0</v>
      </c>
      <c r="BC807" s="471">
        <v>0</v>
      </c>
      <c r="BD807" s="471">
        <v>0</v>
      </c>
      <c r="BE807" s="471">
        <v>0</v>
      </c>
      <c r="BF807" s="471">
        <v>0</v>
      </c>
      <c r="BG807" s="471">
        <v>0</v>
      </c>
      <c r="BH807" s="471">
        <v>0</v>
      </c>
      <c r="BI807" s="471">
        <v>0</v>
      </c>
      <c r="BJ807" s="471">
        <v>0</v>
      </c>
      <c r="BK807" s="471">
        <v>0</v>
      </c>
      <c r="BL807" s="471">
        <v>0</v>
      </c>
      <c r="BM807" s="471">
        <v>0</v>
      </c>
      <c r="BN807" s="471">
        <v>0</v>
      </c>
      <c r="BO807" s="471">
        <v>0</v>
      </c>
      <c r="BP807" s="471">
        <v>0</v>
      </c>
      <c r="BQ807" s="471">
        <v>0</v>
      </c>
      <c r="BR807" s="471">
        <v>0</v>
      </c>
      <c r="BS807" s="471">
        <v>0</v>
      </c>
      <c r="BT807" s="471">
        <v>0</v>
      </c>
      <c r="BU807" s="471">
        <v>0</v>
      </c>
      <c r="BV807" s="471">
        <v>0</v>
      </c>
    </row>
    <row r="808" spans="1:74">
      <c r="A808" s="256">
        <v>115</v>
      </c>
      <c r="B808" s="471">
        <v>1891.2012092550665</v>
      </c>
      <c r="C808" s="471">
        <v>1861.9528056326203</v>
      </c>
      <c r="D808" s="471">
        <v>1788.3295621263294</v>
      </c>
      <c r="E808" s="471">
        <v>1730.8450192058197</v>
      </c>
      <c r="F808" s="471">
        <v>1666.3032474796319</v>
      </c>
      <c r="G808" s="471">
        <v>1605.7976032793329</v>
      </c>
      <c r="H808" s="471">
        <v>1554.3695933613292</v>
      </c>
      <c r="I808" s="471">
        <v>1500.9266009508469</v>
      </c>
      <c r="J808" s="471">
        <v>1462.6101501037324</v>
      </c>
      <c r="K808" s="471">
        <v>1426.3112792229169</v>
      </c>
      <c r="L808" s="471">
        <v>1400.0960006578398</v>
      </c>
      <c r="M808" s="471">
        <v>1379.9307349701794</v>
      </c>
      <c r="N808" s="471">
        <v>1364.8069786629198</v>
      </c>
      <c r="O808" s="471">
        <v>1346.6586922581143</v>
      </c>
      <c r="P808" s="471">
        <v>1335.5681928604727</v>
      </c>
      <c r="Q808" s="471">
        <v>1325.4860004982527</v>
      </c>
      <c r="R808" s="471">
        <v>1316.4120928596087</v>
      </c>
      <c r="S808" s="471">
        <v>1321.4531449723431</v>
      </c>
      <c r="T808" s="471">
        <v>1318.4285113946478</v>
      </c>
      <c r="U808" s="471">
        <v>1318.4285113946478</v>
      </c>
      <c r="V808" s="471">
        <v>1301.2890525268974</v>
      </c>
      <c r="W808" s="471">
        <v>1273.0598486045944</v>
      </c>
      <c r="X808" s="471">
        <v>1240.7986678470982</v>
      </c>
      <c r="Y808" s="471">
        <v>1199.4652577592099</v>
      </c>
      <c r="Z808" s="471">
        <v>1109.7464798657393</v>
      </c>
      <c r="AA808" s="471">
        <v>771.104075329338</v>
      </c>
      <c r="AB808" s="471">
        <v>339.97393108066609</v>
      </c>
      <c r="AC808" s="471">
        <v>254.40382792207021</v>
      </c>
      <c r="AD808" s="471">
        <v>199.04985036997184</v>
      </c>
      <c r="AE808" s="471">
        <v>142.70547410211842</v>
      </c>
      <c r="AF808" s="471">
        <v>91.411415436090294</v>
      </c>
      <c r="AG808" s="471">
        <v>54.215835334169334</v>
      </c>
      <c r="AH808" s="471">
        <v>26.08484865749011</v>
      </c>
      <c r="AI808" s="471">
        <v>11.02640849775289</v>
      </c>
      <c r="AJ808" s="471">
        <v>4.0055490228453374</v>
      </c>
      <c r="AK808" s="471">
        <v>3.0032976479526123</v>
      </c>
      <c r="AL808" s="471">
        <v>0</v>
      </c>
      <c r="AM808" s="471">
        <v>0</v>
      </c>
      <c r="AN808" s="471">
        <v>0</v>
      </c>
      <c r="AO808" s="471">
        <v>0</v>
      </c>
      <c r="AP808" s="471">
        <v>0</v>
      </c>
      <c r="AQ808" s="471">
        <v>0</v>
      </c>
      <c r="AR808" s="471">
        <v>0</v>
      </c>
      <c r="AS808" s="471">
        <v>0</v>
      </c>
      <c r="AT808" s="471">
        <v>0</v>
      </c>
      <c r="AU808" s="471">
        <v>0</v>
      </c>
      <c r="AV808" s="471">
        <v>0</v>
      </c>
      <c r="AW808" s="471">
        <v>0</v>
      </c>
      <c r="AX808" s="471">
        <v>0</v>
      </c>
      <c r="AY808" s="471">
        <v>0</v>
      </c>
      <c r="AZ808" s="471">
        <v>0</v>
      </c>
      <c r="BA808" s="471">
        <v>0</v>
      </c>
      <c r="BB808" s="471">
        <v>0</v>
      </c>
      <c r="BC808" s="471">
        <v>0</v>
      </c>
      <c r="BD808" s="471">
        <v>0</v>
      </c>
      <c r="BE808" s="471">
        <v>0</v>
      </c>
      <c r="BF808" s="471">
        <v>0</v>
      </c>
      <c r="BG808" s="471">
        <v>0</v>
      </c>
      <c r="BH808" s="471">
        <v>0</v>
      </c>
      <c r="BI808" s="471">
        <v>0</v>
      </c>
      <c r="BJ808" s="471">
        <v>0</v>
      </c>
      <c r="BK808" s="471">
        <v>0</v>
      </c>
      <c r="BL808" s="471">
        <v>0</v>
      </c>
      <c r="BM808" s="471">
        <v>0</v>
      </c>
      <c r="BN808" s="471">
        <v>0</v>
      </c>
      <c r="BO808" s="471">
        <v>0</v>
      </c>
      <c r="BP808" s="471">
        <v>0</v>
      </c>
      <c r="BQ808" s="471">
        <v>0</v>
      </c>
      <c r="BR808" s="471">
        <v>0</v>
      </c>
      <c r="BS808" s="471">
        <v>0</v>
      </c>
      <c r="BT808" s="471">
        <v>0</v>
      </c>
      <c r="BU808" s="471">
        <v>0</v>
      </c>
      <c r="BV808" s="471">
        <v>0</v>
      </c>
    </row>
    <row r="809" spans="1:74">
      <c r="A809" s="256">
        <v>125</v>
      </c>
      <c r="B809" s="471">
        <v>1891.2012092550665</v>
      </c>
      <c r="C809" s="471">
        <v>1847.8330504761366</v>
      </c>
      <c r="D809" s="471">
        <v>1761.0998079884325</v>
      </c>
      <c r="E809" s="471">
        <v>1681.4300046561746</v>
      </c>
      <c r="F809" s="471">
        <v>1602.7723801538846</v>
      </c>
      <c r="G809" s="471">
        <v>1541.2607624665918</v>
      </c>
      <c r="H809" s="471">
        <v>1478.7432718374282</v>
      </c>
      <c r="I809" s="471">
        <v>1430.3444419494335</v>
      </c>
      <c r="J809" s="471">
        <v>1394.0463902945748</v>
      </c>
      <c r="K809" s="471">
        <v>1353.716330339915</v>
      </c>
      <c r="L809" s="471">
        <v>1321.4531449723431</v>
      </c>
      <c r="M809" s="471">
        <v>1293.223502678904</v>
      </c>
      <c r="N809" s="471">
        <v>1271.0435006619564</v>
      </c>
      <c r="O809" s="471">
        <v>1248.8638853173522</v>
      </c>
      <c r="P809" s="471">
        <v>1238.7823716493383</v>
      </c>
      <c r="Q809" s="471">
        <v>1225.6765265172949</v>
      </c>
      <c r="R809" s="471">
        <v>1205.5139617506477</v>
      </c>
      <c r="S809" s="471">
        <v>1195.4328053510533</v>
      </c>
      <c r="T809" s="471">
        <v>1174.2626542209405</v>
      </c>
      <c r="U809" s="471">
        <v>1159.1413507444108</v>
      </c>
      <c r="V809" s="471">
        <v>1144.0202443352066</v>
      </c>
      <c r="W809" s="471">
        <v>1115.7947153193904</v>
      </c>
      <c r="X809" s="471">
        <v>1081.5218194293543</v>
      </c>
      <c r="Y809" s="471">
        <v>1039.1862147201346</v>
      </c>
      <c r="Z809" s="471">
        <v>970.64654035114972</v>
      </c>
      <c r="AA809" s="471">
        <v>688.47972904866845</v>
      </c>
      <c r="AB809" s="471">
        <v>279.56888908570443</v>
      </c>
      <c r="AC809" s="471">
        <v>190.99955462404839</v>
      </c>
      <c r="AD809" s="471">
        <v>150.7534814279953</v>
      </c>
      <c r="AE809" s="471">
        <v>104.48414005107793</v>
      </c>
      <c r="AF809" s="471">
        <v>65.271902290436884</v>
      </c>
      <c r="AG809" s="471">
        <v>37.13384546983891</v>
      </c>
      <c r="AH809" s="471">
        <v>17.048232921663399</v>
      </c>
      <c r="AI809" s="471">
        <v>6.010760193776199</v>
      </c>
      <c r="AJ809" s="471">
        <v>4.0055490228453374</v>
      </c>
      <c r="AK809" s="471">
        <v>2.001386774925161</v>
      </c>
      <c r="AL809" s="471">
        <v>0</v>
      </c>
      <c r="AM809" s="471">
        <v>0</v>
      </c>
      <c r="AN809" s="471">
        <v>0</v>
      </c>
      <c r="AO809" s="471">
        <v>0</v>
      </c>
      <c r="AP809" s="471">
        <v>0</v>
      </c>
      <c r="AQ809" s="471">
        <v>0</v>
      </c>
      <c r="AR809" s="471">
        <v>0</v>
      </c>
      <c r="AS809" s="471">
        <v>0</v>
      </c>
      <c r="AT809" s="471">
        <v>0</v>
      </c>
      <c r="AU809" s="471">
        <v>0</v>
      </c>
      <c r="AV809" s="471">
        <v>0</v>
      </c>
      <c r="AW809" s="471">
        <v>0</v>
      </c>
      <c r="AX809" s="471">
        <v>0</v>
      </c>
      <c r="AY809" s="471">
        <v>0</v>
      </c>
      <c r="AZ809" s="471">
        <v>0</v>
      </c>
      <c r="BA809" s="471">
        <v>0</v>
      </c>
      <c r="BB809" s="471">
        <v>0</v>
      </c>
      <c r="BC809" s="471">
        <v>0</v>
      </c>
      <c r="BD809" s="471">
        <v>0</v>
      </c>
      <c r="BE809" s="471">
        <v>0</v>
      </c>
      <c r="BF809" s="471">
        <v>0</v>
      </c>
      <c r="BG809" s="471">
        <v>0</v>
      </c>
      <c r="BH809" s="471">
        <v>0</v>
      </c>
      <c r="BI809" s="471">
        <v>0</v>
      </c>
      <c r="BJ809" s="471">
        <v>0</v>
      </c>
      <c r="BK809" s="471">
        <v>0</v>
      </c>
      <c r="BL809" s="471">
        <v>0</v>
      </c>
      <c r="BM809" s="471">
        <v>0</v>
      </c>
      <c r="BN809" s="471">
        <v>0</v>
      </c>
      <c r="BO809" s="471">
        <v>0</v>
      </c>
      <c r="BP809" s="471">
        <v>0</v>
      </c>
      <c r="BQ809" s="471">
        <v>0</v>
      </c>
      <c r="BR809" s="471">
        <v>0</v>
      </c>
      <c r="BS809" s="471">
        <v>0</v>
      </c>
      <c r="BT809" s="471">
        <v>0</v>
      </c>
      <c r="BU809" s="471">
        <v>0</v>
      </c>
      <c r="BV809" s="471">
        <v>0</v>
      </c>
    </row>
    <row r="810" spans="1:74">
      <c r="A810" s="256">
        <v>135</v>
      </c>
      <c r="B810" s="471">
        <v>1891.2012092550665</v>
      </c>
      <c r="C810" s="471">
        <v>1835.7304889559762</v>
      </c>
      <c r="D810" s="471">
        <v>1733.8704744608951</v>
      </c>
      <c r="E810" s="471">
        <v>1646.1344515254048</v>
      </c>
      <c r="F810" s="471">
        <v>1554.3695933613292</v>
      </c>
      <c r="G810" s="471">
        <v>1486.809898764471</v>
      </c>
      <c r="H810" s="471">
        <v>1433.3693214517562</v>
      </c>
      <c r="I810" s="471">
        <v>1385.9802839602717</v>
      </c>
      <c r="J810" s="471">
        <v>1347.6669240119957</v>
      </c>
      <c r="K810" s="471">
        <v>1309.3546523168495</v>
      </c>
      <c r="L810" s="471">
        <v>1274.0680237726388</v>
      </c>
      <c r="M810" s="471">
        <v>1239.7905193387353</v>
      </c>
      <c r="N810" s="471">
        <v>1207.5302031596229</v>
      </c>
      <c r="O810" s="471">
        <v>1180.3112302208708</v>
      </c>
      <c r="P810" s="471">
        <v>1152.0848097396088</v>
      </c>
      <c r="Q810" s="471">
        <v>1130.9154468603931</v>
      </c>
      <c r="R810" s="471">
        <v>1113.7786331869247</v>
      </c>
      <c r="S810" s="471">
        <v>1097.6501079302609</v>
      </c>
      <c r="T810" s="471">
        <v>1074.4657685553254</v>
      </c>
      <c r="U810" s="471">
        <v>1046.2420310439961</v>
      </c>
      <c r="V810" s="471">
        <v>1028.0986001751089</v>
      </c>
      <c r="W810" s="471">
        <v>994.83647850888315</v>
      </c>
      <c r="X810" s="471">
        <v>958.55179619027911</v>
      </c>
      <c r="Y810" s="471">
        <v>913.19787946951817</v>
      </c>
      <c r="Z810" s="471">
        <v>849.7062037512211</v>
      </c>
      <c r="AA810" s="471">
        <v>669.33643607066585</v>
      </c>
      <c r="AB810" s="471">
        <v>261.44980443871583</v>
      </c>
      <c r="AC810" s="471">
        <v>141.69950455700601</v>
      </c>
      <c r="AD810" s="471">
        <v>104.48414005107793</v>
      </c>
      <c r="AE810" s="471">
        <v>69.292772726876819</v>
      </c>
      <c r="AF810" s="471">
        <v>41.152539512670401</v>
      </c>
      <c r="AG810" s="471">
        <v>23.072229545451361</v>
      </c>
      <c r="AH810" s="471">
        <v>10.023052380778998</v>
      </c>
      <c r="AI810" s="471">
        <v>4.0055490228453374</v>
      </c>
      <c r="AJ810" s="471">
        <v>2.001386774925161</v>
      </c>
      <c r="AK810" s="471">
        <v>2.001386774925161</v>
      </c>
      <c r="AL810" s="471">
        <v>0</v>
      </c>
      <c r="AM810" s="471">
        <v>0</v>
      </c>
      <c r="AN810" s="471">
        <v>0</v>
      </c>
      <c r="AO810" s="471">
        <v>0</v>
      </c>
      <c r="AP810" s="471">
        <v>0</v>
      </c>
      <c r="AQ810" s="471">
        <v>0</v>
      </c>
      <c r="AR810" s="471">
        <v>0</v>
      </c>
      <c r="AS810" s="471">
        <v>0</v>
      </c>
      <c r="AT810" s="471">
        <v>0</v>
      </c>
      <c r="AU810" s="471">
        <v>0</v>
      </c>
      <c r="AV810" s="471">
        <v>0</v>
      </c>
      <c r="AW810" s="471">
        <v>0</v>
      </c>
      <c r="AX810" s="471">
        <v>0</v>
      </c>
      <c r="AY810" s="471">
        <v>0</v>
      </c>
      <c r="AZ810" s="471">
        <v>0</v>
      </c>
      <c r="BA810" s="471">
        <v>0</v>
      </c>
      <c r="BB810" s="471">
        <v>0</v>
      </c>
      <c r="BC810" s="471">
        <v>0</v>
      </c>
      <c r="BD810" s="471">
        <v>0</v>
      </c>
      <c r="BE810" s="471">
        <v>0</v>
      </c>
      <c r="BF810" s="471">
        <v>0</v>
      </c>
      <c r="BG810" s="471">
        <v>0</v>
      </c>
      <c r="BH810" s="471">
        <v>0</v>
      </c>
      <c r="BI810" s="471">
        <v>0</v>
      </c>
      <c r="BJ810" s="471">
        <v>0</v>
      </c>
      <c r="BK810" s="471">
        <v>0</v>
      </c>
      <c r="BL810" s="471">
        <v>0</v>
      </c>
      <c r="BM810" s="471">
        <v>0</v>
      </c>
      <c r="BN810" s="471">
        <v>0</v>
      </c>
      <c r="BO810" s="471">
        <v>0</v>
      </c>
      <c r="BP810" s="471">
        <v>0</v>
      </c>
      <c r="BQ810" s="471">
        <v>0</v>
      </c>
      <c r="BR810" s="471">
        <v>0</v>
      </c>
      <c r="BS810" s="471">
        <v>0</v>
      </c>
      <c r="BT810" s="471">
        <v>0</v>
      </c>
      <c r="BU810" s="471">
        <v>0</v>
      </c>
      <c r="BV810" s="471">
        <v>0</v>
      </c>
    </row>
    <row r="811" spans="1:74">
      <c r="A811" s="256">
        <v>145</v>
      </c>
      <c r="B811" s="471">
        <v>1891.2012092550665</v>
      </c>
      <c r="C811" s="471">
        <v>1826.6536200966789</v>
      </c>
      <c r="D811" s="471">
        <v>1720.7602065632027</v>
      </c>
      <c r="E811" s="471">
        <v>1622.9406415574351</v>
      </c>
      <c r="F811" s="471">
        <v>1527.143684556321</v>
      </c>
      <c r="G811" s="471">
        <v>1462.6101501037324</v>
      </c>
      <c r="H811" s="471">
        <v>1410.1787425713437</v>
      </c>
      <c r="I811" s="471">
        <v>1365.8152238951263</v>
      </c>
      <c r="J811" s="471">
        <v>1327.5024328602644</v>
      </c>
      <c r="K811" s="471">
        <v>1293.223502678904</v>
      </c>
      <c r="L811" s="471">
        <v>1248.8638853173522</v>
      </c>
      <c r="M811" s="471">
        <v>1210.5545715773555</v>
      </c>
      <c r="N811" s="471">
        <v>1170.2302875026519</v>
      </c>
      <c r="O811" s="471">
        <v>1134.9476761605938</v>
      </c>
      <c r="P811" s="471">
        <v>1090.5939523736934</v>
      </c>
      <c r="Q811" s="471">
        <v>1061.3617971193553</v>
      </c>
      <c r="R811" s="471">
        <v>1032.1304462556957</v>
      </c>
      <c r="S811" s="471">
        <v>1006.9316688518034</v>
      </c>
      <c r="T811" s="471">
        <v>983.74934970527374</v>
      </c>
      <c r="U811" s="471">
        <v>948.4729591018255</v>
      </c>
      <c r="V811" s="471">
        <v>922.26848628259552</v>
      </c>
      <c r="W811" s="471">
        <v>881.95537282916689</v>
      </c>
      <c r="X811" s="471">
        <v>841.64410075501223</v>
      </c>
      <c r="Y811" s="471">
        <v>792.26543167088664</v>
      </c>
      <c r="Z811" s="471">
        <v>737.85169386875282</v>
      </c>
      <c r="AA811" s="471">
        <v>627.02164734385292</v>
      </c>
      <c r="AB811" s="471">
        <v>320.84440753413026</v>
      </c>
      <c r="AC811" s="471">
        <v>95.433604846914434</v>
      </c>
      <c r="AD811" s="471">
        <v>64.266722767294254</v>
      </c>
      <c r="AE811" s="471">
        <v>41.152539512670401</v>
      </c>
      <c r="AF811" s="471">
        <v>25.080601549217004</v>
      </c>
      <c r="AG811" s="471">
        <v>13.03338714150617</v>
      </c>
      <c r="AH811" s="471">
        <v>6.010760193776199</v>
      </c>
      <c r="AI811" s="471">
        <v>3.0032976479526123</v>
      </c>
      <c r="AJ811" s="471">
        <v>1</v>
      </c>
      <c r="AK811" s="471">
        <v>1</v>
      </c>
      <c r="AL811" s="471">
        <v>0</v>
      </c>
      <c r="AM811" s="471">
        <v>0</v>
      </c>
      <c r="AN811" s="471">
        <v>0</v>
      </c>
      <c r="AO811" s="471">
        <v>0</v>
      </c>
      <c r="AP811" s="471">
        <v>0</v>
      </c>
      <c r="AQ811" s="471">
        <v>0</v>
      </c>
      <c r="AR811" s="471">
        <v>0</v>
      </c>
      <c r="AS811" s="471">
        <v>0</v>
      </c>
      <c r="AT811" s="471">
        <v>0</v>
      </c>
      <c r="AU811" s="471">
        <v>0</v>
      </c>
      <c r="AV811" s="471">
        <v>0</v>
      </c>
      <c r="AW811" s="471">
        <v>0</v>
      </c>
      <c r="AX811" s="471">
        <v>0</v>
      </c>
      <c r="AY811" s="471">
        <v>0</v>
      </c>
      <c r="AZ811" s="471">
        <v>0</v>
      </c>
      <c r="BA811" s="471">
        <v>0</v>
      </c>
      <c r="BB811" s="471">
        <v>0</v>
      </c>
      <c r="BC811" s="471">
        <v>0</v>
      </c>
      <c r="BD811" s="471">
        <v>0</v>
      </c>
      <c r="BE811" s="471">
        <v>0</v>
      </c>
      <c r="BF811" s="471">
        <v>0</v>
      </c>
      <c r="BG811" s="471">
        <v>0</v>
      </c>
      <c r="BH811" s="471">
        <v>0</v>
      </c>
      <c r="BI811" s="471">
        <v>0</v>
      </c>
      <c r="BJ811" s="471">
        <v>0</v>
      </c>
      <c r="BK811" s="471">
        <v>0</v>
      </c>
      <c r="BL811" s="471">
        <v>0</v>
      </c>
      <c r="BM811" s="471">
        <v>0</v>
      </c>
      <c r="BN811" s="471">
        <v>0</v>
      </c>
      <c r="BO811" s="471">
        <v>0</v>
      </c>
      <c r="BP811" s="471">
        <v>0</v>
      </c>
      <c r="BQ811" s="471">
        <v>0</v>
      </c>
      <c r="BR811" s="471">
        <v>0</v>
      </c>
      <c r="BS811" s="471">
        <v>0</v>
      </c>
      <c r="BT811" s="471">
        <v>0</v>
      </c>
      <c r="BU811" s="471">
        <v>0</v>
      </c>
      <c r="BV811" s="471">
        <v>0</v>
      </c>
    </row>
    <row r="812" spans="1:74">
      <c r="A812" s="256">
        <v>155</v>
      </c>
      <c r="B812" s="471">
        <v>1891.2012092550665</v>
      </c>
      <c r="C812" s="471">
        <v>1835.7304889559762</v>
      </c>
      <c r="D812" s="471">
        <v>1722.7771643791923</v>
      </c>
      <c r="E812" s="471">
        <v>1622.9406415574351</v>
      </c>
      <c r="F812" s="471">
        <v>1527.143684556321</v>
      </c>
      <c r="G812" s="471">
        <v>1462.6101501037324</v>
      </c>
      <c r="H812" s="471">
        <v>1414.2118595312106</v>
      </c>
      <c r="I812" s="471">
        <v>1370.8564611983852</v>
      </c>
      <c r="J812" s="471">
        <v>1325.4860004982527</v>
      </c>
      <c r="K812" s="471">
        <v>1278.1007324082996</v>
      </c>
      <c r="L812" s="471">
        <v>1229.7090794083842</v>
      </c>
      <c r="M812" s="471">
        <v>1195.4328053510533</v>
      </c>
      <c r="N812" s="471">
        <v>1139.9879829053571</v>
      </c>
      <c r="O812" s="471">
        <v>1098.6581338586072</v>
      </c>
      <c r="P812" s="471">
        <v>1052.2899114552088</v>
      </c>
      <c r="Q812" s="471">
        <v>1016.0031569562071</v>
      </c>
      <c r="R812" s="471">
        <v>981.73352147507615</v>
      </c>
      <c r="S812" s="471">
        <v>946.45720448724194</v>
      </c>
      <c r="T812" s="471">
        <v>919.24494073234825</v>
      </c>
      <c r="U812" s="471">
        <v>875.9085625698043</v>
      </c>
      <c r="V812" s="471">
        <v>841.64410075501223</v>
      </c>
      <c r="W812" s="471">
        <v>796.29623070059233</v>
      </c>
      <c r="X812" s="471">
        <v>754.98152574436392</v>
      </c>
      <c r="Y812" s="471">
        <v>704.6008099179503</v>
      </c>
      <c r="Z812" s="471">
        <v>644.14872863759194</v>
      </c>
      <c r="AA812" s="471">
        <v>548.44476923822299</v>
      </c>
      <c r="AB812" s="471">
        <v>338.96708669873658</v>
      </c>
      <c r="AC812" s="471">
        <v>87.389402877861457</v>
      </c>
      <c r="AD812" s="471">
        <v>44.166819783667599</v>
      </c>
      <c r="AE812" s="471">
        <v>29.097816174642574</v>
      </c>
      <c r="AF812" s="471">
        <v>18.052101952375242</v>
      </c>
      <c r="AG812" s="471">
        <v>9.0197967621976929</v>
      </c>
      <c r="AH812" s="471">
        <v>4.0055490228453374</v>
      </c>
      <c r="AI812" s="471">
        <v>2.001386774925161</v>
      </c>
      <c r="AJ812" s="471">
        <v>0</v>
      </c>
      <c r="AK812" s="471">
        <v>1</v>
      </c>
      <c r="AL812" s="471">
        <v>0</v>
      </c>
      <c r="AM812" s="471">
        <v>0</v>
      </c>
      <c r="AN812" s="471">
        <v>0</v>
      </c>
      <c r="AO812" s="471">
        <v>0</v>
      </c>
      <c r="AP812" s="471">
        <v>0</v>
      </c>
      <c r="AQ812" s="471">
        <v>0</v>
      </c>
      <c r="AR812" s="471">
        <v>0</v>
      </c>
      <c r="AS812" s="471">
        <v>0</v>
      </c>
      <c r="AT812" s="471">
        <v>0</v>
      </c>
      <c r="AU812" s="471">
        <v>0</v>
      </c>
      <c r="AV812" s="471">
        <v>0</v>
      </c>
      <c r="AW812" s="471">
        <v>0</v>
      </c>
      <c r="AX812" s="471">
        <v>0</v>
      </c>
      <c r="AY812" s="471">
        <v>0</v>
      </c>
      <c r="AZ812" s="471">
        <v>0</v>
      </c>
      <c r="BA812" s="471">
        <v>0</v>
      </c>
      <c r="BB812" s="471">
        <v>0</v>
      </c>
      <c r="BC812" s="471">
        <v>0</v>
      </c>
      <c r="BD812" s="471">
        <v>0</v>
      </c>
      <c r="BE812" s="471">
        <v>0</v>
      </c>
      <c r="BF812" s="471">
        <v>0</v>
      </c>
      <c r="BG812" s="471">
        <v>0</v>
      </c>
      <c r="BH812" s="471">
        <v>0</v>
      </c>
      <c r="BI812" s="471">
        <v>0</v>
      </c>
      <c r="BJ812" s="471">
        <v>0</v>
      </c>
      <c r="BK812" s="471">
        <v>0</v>
      </c>
      <c r="BL812" s="471">
        <v>0</v>
      </c>
      <c r="BM812" s="471">
        <v>0</v>
      </c>
      <c r="BN812" s="471">
        <v>0</v>
      </c>
      <c r="BO812" s="471">
        <v>0</v>
      </c>
      <c r="BP812" s="471">
        <v>0</v>
      </c>
      <c r="BQ812" s="471">
        <v>0</v>
      </c>
      <c r="BR812" s="471">
        <v>0</v>
      </c>
      <c r="BS812" s="471">
        <v>0</v>
      </c>
      <c r="BT812" s="471">
        <v>0</v>
      </c>
      <c r="BU812" s="471">
        <v>0</v>
      </c>
      <c r="BV812" s="471">
        <v>0</v>
      </c>
    </row>
    <row r="813" spans="1:74">
      <c r="A813" s="256">
        <v>165</v>
      </c>
      <c r="B813" s="471">
        <v>1891.2012092550665</v>
      </c>
      <c r="C813" s="471">
        <v>1820.602399209437</v>
      </c>
      <c r="D813" s="471">
        <v>1706.6415681363681</v>
      </c>
      <c r="E813" s="471">
        <v>1604.789194937694</v>
      </c>
      <c r="F813" s="471">
        <v>1515.04343577995</v>
      </c>
      <c r="G813" s="471">
        <v>1450.5104253628438</v>
      </c>
      <c r="H813" s="471">
        <v>1400.0960006578398</v>
      </c>
      <c r="I813" s="471">
        <v>1356.7410436388031</v>
      </c>
      <c r="J813" s="471">
        <v>1305.3218461984061</v>
      </c>
      <c r="K813" s="471">
        <v>1256.929154821795</v>
      </c>
      <c r="L813" s="471">
        <v>1204.5058423091175</v>
      </c>
      <c r="M813" s="471">
        <v>1152.0848097396088</v>
      </c>
      <c r="N813" s="471">
        <v>1088.5779162930164</v>
      </c>
      <c r="O813" s="471">
        <v>1048.2579873104198</v>
      </c>
      <c r="P813" s="471">
        <v>1003.9078575905033</v>
      </c>
      <c r="Q813" s="471">
        <v>965.60704521228104</v>
      </c>
      <c r="R813" s="471">
        <v>928.31560705822335</v>
      </c>
      <c r="S813" s="471">
        <v>885.98660269562492</v>
      </c>
      <c r="T813" s="471">
        <v>859.78393987716277</v>
      </c>
      <c r="U813" s="471">
        <v>812.4196296344146</v>
      </c>
      <c r="V813" s="471">
        <v>776.14244147242925</v>
      </c>
      <c r="W813" s="471">
        <v>738.85932012952514</v>
      </c>
      <c r="X813" s="471">
        <v>701.57807892996118</v>
      </c>
      <c r="Y813" s="471">
        <v>653.21619193423737</v>
      </c>
      <c r="Z813" s="471">
        <v>594.78371390751465</v>
      </c>
      <c r="AA813" s="471">
        <v>483.97978406127578</v>
      </c>
      <c r="AB813" s="471">
        <v>279.56888908570443</v>
      </c>
      <c r="AC813" s="471">
        <v>121.58168435931715</v>
      </c>
      <c r="AD813" s="471">
        <v>71.303296239406109</v>
      </c>
      <c r="AE813" s="471">
        <v>33.11558670666593</v>
      </c>
      <c r="AF813" s="471">
        <v>16.044422974417238</v>
      </c>
      <c r="AG813" s="471">
        <v>9.0197967621976929</v>
      </c>
      <c r="AH813" s="471">
        <v>4.0055490228453374</v>
      </c>
      <c r="AI813" s="471">
        <v>1</v>
      </c>
      <c r="AJ813" s="471">
        <v>0</v>
      </c>
      <c r="AK813" s="471">
        <v>1</v>
      </c>
      <c r="AL813" s="471">
        <v>0</v>
      </c>
      <c r="AM813" s="471">
        <v>0</v>
      </c>
      <c r="AN813" s="471">
        <v>0</v>
      </c>
      <c r="AO813" s="471">
        <v>0</v>
      </c>
      <c r="AP813" s="471">
        <v>0</v>
      </c>
      <c r="AQ813" s="471">
        <v>0</v>
      </c>
      <c r="AR813" s="471">
        <v>0</v>
      </c>
      <c r="AS813" s="471">
        <v>0</v>
      </c>
      <c r="AT813" s="471">
        <v>0</v>
      </c>
      <c r="AU813" s="471">
        <v>0</v>
      </c>
      <c r="AV813" s="471">
        <v>0</v>
      </c>
      <c r="AW813" s="471">
        <v>0</v>
      </c>
      <c r="AX813" s="471">
        <v>0</v>
      </c>
      <c r="AY813" s="471">
        <v>0</v>
      </c>
      <c r="AZ813" s="471">
        <v>0</v>
      </c>
      <c r="BA813" s="471">
        <v>0</v>
      </c>
      <c r="BB813" s="471">
        <v>0</v>
      </c>
      <c r="BC813" s="471">
        <v>0</v>
      </c>
      <c r="BD813" s="471">
        <v>0</v>
      </c>
      <c r="BE813" s="471">
        <v>0</v>
      </c>
      <c r="BF813" s="471">
        <v>0</v>
      </c>
      <c r="BG813" s="471">
        <v>0</v>
      </c>
      <c r="BH813" s="471">
        <v>0</v>
      </c>
      <c r="BI813" s="471">
        <v>0</v>
      </c>
      <c r="BJ813" s="471">
        <v>0</v>
      </c>
      <c r="BK813" s="471">
        <v>0</v>
      </c>
      <c r="BL813" s="471">
        <v>0</v>
      </c>
      <c r="BM813" s="471">
        <v>0</v>
      </c>
      <c r="BN813" s="471">
        <v>0</v>
      </c>
      <c r="BO813" s="471">
        <v>0</v>
      </c>
      <c r="BP813" s="471">
        <v>0</v>
      </c>
      <c r="BQ813" s="471">
        <v>0</v>
      </c>
      <c r="BR813" s="471">
        <v>0</v>
      </c>
      <c r="BS813" s="471">
        <v>0</v>
      </c>
      <c r="BT813" s="471">
        <v>0</v>
      </c>
      <c r="BU813" s="471">
        <v>0</v>
      </c>
      <c r="BV813" s="471">
        <v>0</v>
      </c>
    </row>
    <row r="814" spans="1:74">
      <c r="A814" s="256">
        <v>175</v>
      </c>
      <c r="B814" s="471">
        <v>1891.2012092550665</v>
      </c>
      <c r="C814" s="471">
        <v>1817.5767962963719</v>
      </c>
      <c r="D814" s="471">
        <v>1703.6161607642787</v>
      </c>
      <c r="E814" s="471">
        <v>1599.7471627328159</v>
      </c>
      <c r="F814" s="471">
        <v>1516.0517861677681</v>
      </c>
      <c r="G814" s="471">
        <v>1455.5519651324416</v>
      </c>
      <c r="H814" s="471">
        <v>1404.1290887478256</v>
      </c>
      <c r="I814" s="471">
        <v>1356.7410436388031</v>
      </c>
      <c r="J814" s="471">
        <v>1300.2808560583592</v>
      </c>
      <c r="K814" s="471">
        <v>1251.8883553017529</v>
      </c>
      <c r="L814" s="471">
        <v>1189.3841522320038</v>
      </c>
      <c r="M814" s="471">
        <v>1132.9315597183911</v>
      </c>
      <c r="N814" s="471">
        <v>1078.4977919773303</v>
      </c>
      <c r="O814" s="471">
        <v>1039.1862147201346</v>
      </c>
      <c r="P814" s="471">
        <v>996.85233341219282</v>
      </c>
      <c r="Q814" s="471">
        <v>956.53602026718772</v>
      </c>
      <c r="R814" s="471">
        <v>926.29989574785589</v>
      </c>
      <c r="S814" s="471">
        <v>890.01785088596125</v>
      </c>
      <c r="T814" s="471">
        <v>869.86179401276763</v>
      </c>
      <c r="U814" s="471">
        <v>830.55883525843592</v>
      </c>
      <c r="V814" s="471">
        <v>796.29623070059233</v>
      </c>
      <c r="W814" s="471">
        <v>761.02744192192483</v>
      </c>
      <c r="X814" s="471">
        <v>714.67667312976948</v>
      </c>
      <c r="Y814" s="471">
        <v>658.25372599006528</v>
      </c>
      <c r="Z814" s="471">
        <v>592.76890006969472</v>
      </c>
      <c r="AA814" s="471">
        <v>473.90787777004903</v>
      </c>
      <c r="AB814" s="471">
        <v>264.46956703503446</v>
      </c>
      <c r="AC814" s="471">
        <v>151.75951300673236</v>
      </c>
      <c r="AD814" s="471">
        <v>108.50685582932681</v>
      </c>
      <c r="AE814" s="471">
        <v>52.205871129025049</v>
      </c>
      <c r="AF814" s="471">
        <v>20.060004479273225</v>
      </c>
      <c r="AG814" s="471">
        <v>10.023052380778998</v>
      </c>
      <c r="AH814" s="471">
        <v>5.0080536687636448</v>
      </c>
      <c r="AI814" s="471">
        <v>1</v>
      </c>
      <c r="AJ814" s="471">
        <v>1</v>
      </c>
      <c r="AK814" s="471">
        <v>1</v>
      </c>
      <c r="AL814" s="471">
        <v>0</v>
      </c>
      <c r="AM814" s="471">
        <v>0</v>
      </c>
      <c r="AN814" s="471">
        <v>0</v>
      </c>
      <c r="AO814" s="471">
        <v>0</v>
      </c>
      <c r="AP814" s="471">
        <v>0</v>
      </c>
      <c r="AQ814" s="471">
        <v>0</v>
      </c>
      <c r="AR814" s="471">
        <v>0</v>
      </c>
      <c r="AS814" s="471">
        <v>0</v>
      </c>
      <c r="AT814" s="471">
        <v>0</v>
      </c>
      <c r="AU814" s="471">
        <v>0</v>
      </c>
      <c r="AV814" s="471">
        <v>0</v>
      </c>
      <c r="AW814" s="471">
        <v>0</v>
      </c>
      <c r="AX814" s="471">
        <v>0</v>
      </c>
      <c r="AY814" s="471">
        <v>0</v>
      </c>
      <c r="AZ814" s="471">
        <v>0</v>
      </c>
      <c r="BA814" s="471">
        <v>0</v>
      </c>
      <c r="BB814" s="471">
        <v>0</v>
      </c>
      <c r="BC814" s="471">
        <v>0</v>
      </c>
      <c r="BD814" s="471">
        <v>0</v>
      </c>
      <c r="BE814" s="471">
        <v>0</v>
      </c>
      <c r="BF814" s="471">
        <v>0</v>
      </c>
      <c r="BG814" s="471">
        <v>0</v>
      </c>
      <c r="BH814" s="471">
        <v>0</v>
      </c>
      <c r="BI814" s="471">
        <v>0</v>
      </c>
      <c r="BJ814" s="471">
        <v>0</v>
      </c>
      <c r="BK814" s="471">
        <v>0</v>
      </c>
      <c r="BL814" s="471">
        <v>0</v>
      </c>
      <c r="BM814" s="471">
        <v>0</v>
      </c>
      <c r="BN814" s="471">
        <v>0</v>
      </c>
      <c r="BO814" s="471">
        <v>0</v>
      </c>
      <c r="BP814" s="471">
        <v>0</v>
      </c>
      <c r="BQ814" s="471">
        <v>0</v>
      </c>
      <c r="BR814" s="471">
        <v>0</v>
      </c>
      <c r="BS814" s="471">
        <v>0</v>
      </c>
      <c r="BT814" s="471">
        <v>0</v>
      </c>
      <c r="BU814" s="471">
        <v>0</v>
      </c>
      <c r="BV814" s="471">
        <v>0</v>
      </c>
    </row>
    <row r="815" spans="1:74">
      <c r="A815" s="256">
        <v>180</v>
      </c>
      <c r="B815" s="471">
        <v>1891.2012092550665</v>
      </c>
      <c r="C815" s="471">
        <v>1759.0828058157663</v>
      </c>
      <c r="D815" s="471">
        <v>1653.1935021822549</v>
      </c>
      <c r="E815" s="471">
        <v>1553.3612178210465</v>
      </c>
      <c r="F815" s="471">
        <v>1487.8182302094006</v>
      </c>
      <c r="G815" s="471">
        <v>1425.3029903202066</v>
      </c>
      <c r="H815" s="471">
        <v>1366.8234698708777</v>
      </c>
      <c r="I815" s="471">
        <v>1318.4285113946478</v>
      </c>
      <c r="J815" s="471">
        <v>1269.0271559147989</v>
      </c>
      <c r="K815" s="471">
        <v>1211.5626960616064</v>
      </c>
      <c r="L815" s="471">
        <v>1149.0605910828374</v>
      </c>
      <c r="M815" s="471">
        <v>1097.6501079302609</v>
      </c>
      <c r="N815" s="471">
        <v>1040.1941855580774</v>
      </c>
      <c r="O815" s="471">
        <v>1003.9078575905033</v>
      </c>
      <c r="P815" s="471">
        <v>959.55968574044186</v>
      </c>
      <c r="Q815" s="471">
        <v>921.26063666397067</v>
      </c>
      <c r="R815" s="471">
        <v>899.08822588305679</v>
      </c>
      <c r="S815" s="471">
        <v>860.79172000305243</v>
      </c>
      <c r="T815" s="471">
        <v>849.7062037512211</v>
      </c>
      <c r="U815" s="471">
        <v>805.36560288841395</v>
      </c>
      <c r="V815" s="471">
        <v>772.11174593380383</v>
      </c>
      <c r="W815" s="471">
        <v>735.83644547306255</v>
      </c>
      <c r="X815" s="471">
        <v>688.47972904866845</v>
      </c>
      <c r="Y815" s="471">
        <v>631.05150724510781</v>
      </c>
      <c r="Z815" s="471">
        <v>561.54017517044895</v>
      </c>
      <c r="AA815" s="471">
        <v>422.54458421059621</v>
      </c>
      <c r="AB815" s="471">
        <v>219.17698581717505</v>
      </c>
      <c r="AC815" s="471">
        <v>139.68758692140284</v>
      </c>
      <c r="AD815" s="471">
        <v>92.416946510646028</v>
      </c>
      <c r="AE815" s="471">
        <v>40.147827669756929</v>
      </c>
      <c r="AF815" s="471">
        <v>16.044422974417238</v>
      </c>
      <c r="AG815" s="471">
        <v>9.0197967621976929</v>
      </c>
      <c r="AH815" s="471">
        <v>3.0032976479526123</v>
      </c>
      <c r="AI815" s="471">
        <v>1</v>
      </c>
      <c r="AJ815" s="471">
        <v>1</v>
      </c>
      <c r="AK815" s="471">
        <v>0</v>
      </c>
      <c r="AL815" s="471">
        <v>0</v>
      </c>
      <c r="AM815" s="471">
        <v>0</v>
      </c>
      <c r="AN815" s="471">
        <v>0</v>
      </c>
      <c r="AO815" s="471">
        <v>0</v>
      </c>
      <c r="AP815" s="471">
        <v>0</v>
      </c>
      <c r="AQ815" s="471">
        <v>0</v>
      </c>
      <c r="AR815" s="471">
        <v>0</v>
      </c>
      <c r="AS815" s="471">
        <v>0</v>
      </c>
      <c r="AT815" s="471">
        <v>0</v>
      </c>
      <c r="AU815" s="471">
        <v>0</v>
      </c>
      <c r="AV815" s="471">
        <v>0</v>
      </c>
      <c r="AW815" s="471">
        <v>0</v>
      </c>
      <c r="AX815" s="471">
        <v>0</v>
      </c>
      <c r="AY815" s="471">
        <v>0</v>
      </c>
      <c r="AZ815" s="471">
        <v>0</v>
      </c>
      <c r="BA815" s="471">
        <v>0</v>
      </c>
      <c r="BB815" s="471">
        <v>0</v>
      </c>
      <c r="BC815" s="471">
        <v>0</v>
      </c>
      <c r="BD815" s="471">
        <v>0</v>
      </c>
      <c r="BE815" s="471">
        <v>0</v>
      </c>
      <c r="BF815" s="471">
        <v>0</v>
      </c>
      <c r="BG815" s="471">
        <v>0</v>
      </c>
      <c r="BH815" s="471">
        <v>0</v>
      </c>
      <c r="BI815" s="471">
        <v>0</v>
      </c>
      <c r="BJ815" s="471">
        <v>0</v>
      </c>
      <c r="BK815" s="471">
        <v>0</v>
      </c>
      <c r="BL815" s="471">
        <v>0</v>
      </c>
      <c r="BM815" s="471">
        <v>0</v>
      </c>
      <c r="BN815" s="471">
        <v>0</v>
      </c>
      <c r="BO815" s="471">
        <v>0</v>
      </c>
      <c r="BP815" s="471">
        <v>0</v>
      </c>
      <c r="BQ815" s="471">
        <v>0</v>
      </c>
      <c r="BR815" s="471">
        <v>0</v>
      </c>
      <c r="BS815" s="471">
        <v>0</v>
      </c>
      <c r="BT815" s="471">
        <v>0</v>
      </c>
      <c r="BU815" s="471">
        <v>0</v>
      </c>
      <c r="BV815" s="471">
        <v>0</v>
      </c>
    </row>
    <row r="816" spans="1:74">
      <c r="B816" s="22" t="s">
        <v>564</v>
      </c>
    </row>
    <row r="817" spans="1:74">
      <c r="B817" s="256" t="s">
        <v>524</v>
      </c>
    </row>
    <row r="818" spans="1:74">
      <c r="B818" s="256" t="s">
        <v>330</v>
      </c>
    </row>
    <row r="819" spans="1:74">
      <c r="B819" s="256" t="s">
        <v>315</v>
      </c>
    </row>
    <row r="820" spans="1:74">
      <c r="B820" s="256">
        <v>154</v>
      </c>
    </row>
    <row r="821" spans="1:74">
      <c r="B821" s="256" t="s">
        <v>335</v>
      </c>
    </row>
    <row r="823" spans="1:74">
      <c r="B823" s="256">
        <v>73</v>
      </c>
    </row>
    <row r="824" spans="1:74">
      <c r="B824" s="256">
        <v>30</v>
      </c>
    </row>
    <row r="825" spans="1:74">
      <c r="B825" s="256">
        <v>0</v>
      </c>
      <c r="C825" s="256">
        <v>2.5</v>
      </c>
      <c r="D825" s="256">
        <v>5</v>
      </c>
      <c r="E825" s="256">
        <v>7.5</v>
      </c>
      <c r="F825" s="256">
        <v>10</v>
      </c>
      <c r="G825" s="256">
        <v>12.5</v>
      </c>
      <c r="H825" s="256">
        <v>15</v>
      </c>
      <c r="I825" s="256">
        <v>17.5</v>
      </c>
      <c r="J825" s="256">
        <v>20</v>
      </c>
      <c r="K825" s="256">
        <v>22.5</v>
      </c>
      <c r="L825" s="256">
        <v>25</v>
      </c>
      <c r="M825" s="256">
        <v>27.5</v>
      </c>
      <c r="N825" s="256">
        <v>30</v>
      </c>
      <c r="O825" s="256">
        <v>32.5</v>
      </c>
      <c r="P825" s="256">
        <v>35</v>
      </c>
      <c r="Q825" s="256">
        <v>37.5</v>
      </c>
      <c r="R825" s="256">
        <v>40</v>
      </c>
      <c r="S825" s="256">
        <v>42.5</v>
      </c>
      <c r="T825" s="256">
        <v>45</v>
      </c>
      <c r="U825" s="256">
        <v>47.5</v>
      </c>
      <c r="V825" s="256">
        <v>50</v>
      </c>
      <c r="W825" s="256">
        <v>52.5</v>
      </c>
      <c r="X825" s="256">
        <v>55</v>
      </c>
      <c r="Y825" s="256">
        <v>57.5</v>
      </c>
      <c r="Z825" s="256">
        <v>60</v>
      </c>
      <c r="AA825" s="256">
        <v>62.5</v>
      </c>
      <c r="AB825" s="256">
        <v>65</v>
      </c>
      <c r="AC825" s="256">
        <v>67.5</v>
      </c>
      <c r="AD825" s="256">
        <v>70</v>
      </c>
      <c r="AE825" s="256">
        <v>72.5</v>
      </c>
      <c r="AF825" s="256">
        <v>75</v>
      </c>
      <c r="AG825" s="256">
        <v>77.5</v>
      </c>
      <c r="AH825" s="256">
        <v>80</v>
      </c>
      <c r="AI825" s="256">
        <v>82.5</v>
      </c>
      <c r="AJ825" s="256">
        <v>85</v>
      </c>
      <c r="AK825" s="256">
        <v>87.5</v>
      </c>
      <c r="AL825" s="256">
        <v>90</v>
      </c>
      <c r="AM825" s="256">
        <v>92.5</v>
      </c>
      <c r="AN825" s="256">
        <v>95</v>
      </c>
      <c r="AO825" s="256">
        <v>97.5</v>
      </c>
      <c r="AP825" s="256">
        <v>100</v>
      </c>
      <c r="AQ825" s="256">
        <v>102.5</v>
      </c>
      <c r="AR825" s="256">
        <v>105</v>
      </c>
      <c r="AS825" s="256">
        <v>107.5</v>
      </c>
      <c r="AT825" s="256">
        <v>110</v>
      </c>
      <c r="AU825" s="256">
        <v>112.5</v>
      </c>
      <c r="AV825" s="256">
        <v>115</v>
      </c>
      <c r="AW825" s="256">
        <v>117.5</v>
      </c>
      <c r="AX825" s="256">
        <v>120</v>
      </c>
      <c r="AY825" s="256">
        <v>122.5</v>
      </c>
      <c r="AZ825" s="256">
        <v>125</v>
      </c>
      <c r="BA825" s="256">
        <v>127.5</v>
      </c>
      <c r="BB825" s="256">
        <v>130</v>
      </c>
      <c r="BC825" s="256">
        <v>132.5</v>
      </c>
      <c r="BD825" s="256">
        <v>135</v>
      </c>
      <c r="BE825" s="256">
        <v>137.5</v>
      </c>
      <c r="BF825" s="256">
        <v>140</v>
      </c>
      <c r="BG825" s="256">
        <v>142.5</v>
      </c>
      <c r="BH825" s="256">
        <v>145</v>
      </c>
      <c r="BI825" s="256">
        <v>147.5</v>
      </c>
      <c r="BJ825" s="256">
        <v>150</v>
      </c>
      <c r="BK825" s="256">
        <v>152.5</v>
      </c>
      <c r="BL825" s="256">
        <v>155</v>
      </c>
      <c r="BM825" s="256">
        <v>157.5</v>
      </c>
      <c r="BN825" s="256">
        <v>160</v>
      </c>
      <c r="BO825" s="256">
        <v>162.5</v>
      </c>
      <c r="BP825" s="256">
        <v>165</v>
      </c>
      <c r="BQ825" s="256">
        <v>167.5</v>
      </c>
      <c r="BR825" s="256">
        <v>170</v>
      </c>
      <c r="BS825" s="256">
        <v>172.5</v>
      </c>
      <c r="BT825" s="256">
        <v>175</v>
      </c>
      <c r="BU825" s="256">
        <v>177.5</v>
      </c>
      <c r="BV825" s="256">
        <v>180</v>
      </c>
    </row>
    <row r="826" spans="1:74">
      <c r="A826" s="256">
        <v>0</v>
      </c>
      <c r="B826" s="472">
        <v>2576.1337676534854</v>
      </c>
      <c r="C826" s="472">
        <v>2573.1071146165109</v>
      </c>
      <c r="D826" s="472">
        <v>2715.3635817368627</v>
      </c>
      <c r="E826" s="472">
        <v>2900.0053677325118</v>
      </c>
      <c r="F826" s="472">
        <v>3210.7947642068034</v>
      </c>
      <c r="G826" s="472">
        <v>3551.8903955225719</v>
      </c>
      <c r="H826" s="472">
        <v>3843.5633615794063</v>
      </c>
      <c r="I826" s="472">
        <v>3978.81034087836</v>
      </c>
      <c r="J826" s="472">
        <v>3994.9595439799309</v>
      </c>
      <c r="K826" s="472">
        <v>3910.1769614510358</v>
      </c>
      <c r="L826" s="472">
        <v>3817.3219559835075</v>
      </c>
      <c r="M826" s="472">
        <v>3699.2378790461876</v>
      </c>
      <c r="N826" s="472">
        <v>3514.5498700196258</v>
      </c>
      <c r="O826" s="472">
        <v>3340.9721589874698</v>
      </c>
      <c r="P826" s="472">
        <v>3120.9855144537578</v>
      </c>
      <c r="Q826" s="472">
        <v>2870.744390985134</v>
      </c>
      <c r="R826" s="472">
        <v>2570.0804651361213</v>
      </c>
      <c r="S826" s="472">
        <v>2279.5393483374469</v>
      </c>
      <c r="T826" s="472">
        <v>1987.0180741241566</v>
      </c>
      <c r="U826" s="472">
        <v>1740.9298905498288</v>
      </c>
      <c r="V826" s="472">
        <v>1525.1269697549496</v>
      </c>
      <c r="W826" s="472">
        <v>1357.7492829028563</v>
      </c>
      <c r="X826" s="472">
        <v>1212.5708213838691</v>
      </c>
      <c r="Y826" s="472">
        <v>1083.5378424249502</v>
      </c>
      <c r="Z826" s="472">
        <v>952.50448116116092</v>
      </c>
      <c r="AA826" s="472">
        <v>847.6906708095355</v>
      </c>
      <c r="AB826" s="472">
        <v>749.94329919411564</v>
      </c>
      <c r="AC826" s="472">
        <v>662.28378097872496</v>
      </c>
      <c r="AD826" s="472">
        <v>552.47409198138303</v>
      </c>
      <c r="AE826" s="472">
        <v>465.85050649283932</v>
      </c>
      <c r="AF826" s="472">
        <v>365.14598667045368</v>
      </c>
      <c r="AG826" s="472">
        <v>338.96708669873658</v>
      </c>
      <c r="AH826" s="472">
        <v>363.13215678677932</v>
      </c>
      <c r="AI826" s="472">
        <v>322.85798908042426</v>
      </c>
      <c r="AJ826" s="472">
        <v>64.266722767294254</v>
      </c>
      <c r="AK826" s="472">
        <v>29.097816174642574</v>
      </c>
      <c r="AL826" s="472">
        <v>22.068108142325048</v>
      </c>
      <c r="AM826" s="472">
        <v>20.060004479273225</v>
      </c>
      <c r="AN826" s="472">
        <v>5.0080536687636448</v>
      </c>
      <c r="AO826" s="472">
        <v>4.0055490228453374</v>
      </c>
      <c r="AP826" s="472">
        <v>3.0032976479526123</v>
      </c>
      <c r="AQ826" s="472">
        <v>3.0032976479526123</v>
      </c>
      <c r="AR826" s="472">
        <v>3.0032976479526123</v>
      </c>
      <c r="AS826" s="472">
        <v>3.0032976479526123</v>
      </c>
      <c r="AT826" s="472">
        <v>2.001386774925161</v>
      </c>
      <c r="AU826" s="472">
        <v>2.001386774925161</v>
      </c>
      <c r="AV826" s="472">
        <v>2.001386774925161</v>
      </c>
      <c r="AW826" s="472">
        <v>3.0032976479526123</v>
      </c>
      <c r="AX826" s="472">
        <v>3.0032976479526123</v>
      </c>
      <c r="AY826" s="472">
        <v>4.0055490228453374</v>
      </c>
      <c r="AZ826" s="472">
        <v>5.0080536687636448</v>
      </c>
      <c r="BA826" s="472">
        <v>3.0032976479526123</v>
      </c>
      <c r="BB826" s="472">
        <v>4.0055490228453374</v>
      </c>
      <c r="BC826" s="472">
        <v>3.0032976479526123</v>
      </c>
      <c r="BD826" s="472">
        <v>3.0032976479526123</v>
      </c>
      <c r="BE826" s="472">
        <v>4.0055490228453374</v>
      </c>
      <c r="BF826" s="472">
        <v>3.0032976479526123</v>
      </c>
      <c r="BG826" s="472">
        <v>4.0055490228453374</v>
      </c>
      <c r="BH826" s="472">
        <v>6.010760193776199</v>
      </c>
      <c r="BI826" s="472">
        <v>5.0080536687636448</v>
      </c>
      <c r="BJ826" s="472">
        <v>6.010760193776199</v>
      </c>
      <c r="BK826" s="472">
        <v>6.010760193776199</v>
      </c>
      <c r="BL826" s="472">
        <v>6.010760193776199</v>
      </c>
      <c r="BM826" s="472">
        <v>7.0136346326260179</v>
      </c>
      <c r="BN826" s="472">
        <v>8.016652840637061</v>
      </c>
      <c r="BO826" s="472">
        <v>7.0136346326260179</v>
      </c>
      <c r="BP826" s="472">
        <v>9.0197967621976929</v>
      </c>
      <c r="BQ826" s="472">
        <v>10.023052380778998</v>
      </c>
      <c r="BR826" s="472">
        <v>12.029855959070284</v>
      </c>
      <c r="BS826" s="472">
        <v>13.03338714150617</v>
      </c>
      <c r="BT826" s="472">
        <v>12.029855959070284</v>
      </c>
      <c r="BU826" s="472">
        <v>14.036995597894803</v>
      </c>
      <c r="BV826" s="472">
        <v>14.036995597894803</v>
      </c>
    </row>
    <row r="827" spans="1:74">
      <c r="A827" s="256">
        <v>5</v>
      </c>
      <c r="B827" s="472">
        <v>2576.1337676534854</v>
      </c>
      <c r="C827" s="472">
        <v>2617.4983801075382</v>
      </c>
      <c r="D827" s="472">
        <v>2776.9094907189938</v>
      </c>
      <c r="E827" s="472">
        <v>3022.0974202989837</v>
      </c>
      <c r="F827" s="472">
        <v>3355.1002466741425</v>
      </c>
      <c r="G827" s="472">
        <v>3675.01596585265</v>
      </c>
      <c r="H827" s="472">
        <v>3904.1211325047793</v>
      </c>
      <c r="I827" s="472">
        <v>3991.9315634227764</v>
      </c>
      <c r="J827" s="472">
        <v>3978.81034087836</v>
      </c>
      <c r="K827" s="472">
        <v>3907.1490458058179</v>
      </c>
      <c r="L827" s="472">
        <v>3818.33123748973</v>
      </c>
      <c r="M827" s="472">
        <v>3703.2748800106847</v>
      </c>
      <c r="N827" s="472">
        <v>3541.7983227576105</v>
      </c>
      <c r="O827" s="472">
        <v>3361.1551596054342</v>
      </c>
      <c r="P827" s="472">
        <v>3137.1308093309594</v>
      </c>
      <c r="Q827" s="472">
        <v>2874.780370131793</v>
      </c>
      <c r="R827" s="472">
        <v>2561.0005380762923</v>
      </c>
      <c r="S827" s="472">
        <v>2257.3466999668631</v>
      </c>
      <c r="T827" s="472">
        <v>1954.7423927236248</v>
      </c>
      <c r="U827" s="472">
        <v>1707.6500384515043</v>
      </c>
      <c r="V827" s="472">
        <v>1478.7432718374282</v>
      </c>
      <c r="W827" s="472">
        <v>1310.3628557868033</v>
      </c>
      <c r="X827" s="472">
        <v>1174.2626542209405</v>
      </c>
      <c r="Y827" s="472">
        <v>1051.2819289698355</v>
      </c>
      <c r="Z827" s="472">
        <v>929.32346435368083</v>
      </c>
      <c r="AA827" s="472">
        <v>823.50465222952312</v>
      </c>
      <c r="AB827" s="472">
        <v>725.76028650321916</v>
      </c>
      <c r="AC827" s="472">
        <v>635.08139285545383</v>
      </c>
      <c r="AD827" s="472">
        <v>532.32777619799867</v>
      </c>
      <c r="AE827" s="472">
        <v>437.65081969353872</v>
      </c>
      <c r="AF827" s="472">
        <v>359.10453055246012</v>
      </c>
      <c r="AG827" s="472">
        <v>341.98762877226108</v>
      </c>
      <c r="AH827" s="472">
        <v>345.0081974980904</v>
      </c>
      <c r="AI827" s="472">
        <v>260.44322462984479</v>
      </c>
      <c r="AJ827" s="472">
        <v>55.220845530457993</v>
      </c>
      <c r="AK827" s="472">
        <v>24.076394620737908</v>
      </c>
      <c r="AL827" s="472">
        <v>17.048232921663399</v>
      </c>
      <c r="AM827" s="472">
        <v>12.029855959070284</v>
      </c>
      <c r="AN827" s="472">
        <v>4.0055490228453374</v>
      </c>
      <c r="AO827" s="472">
        <v>4.0055490228453374</v>
      </c>
      <c r="AP827" s="472">
        <v>3.0032976479526123</v>
      </c>
      <c r="AQ827" s="472">
        <v>3.0032976479526123</v>
      </c>
      <c r="AR827" s="472">
        <v>2.001386774925161</v>
      </c>
      <c r="AS827" s="472">
        <v>1</v>
      </c>
      <c r="AT827" s="472">
        <v>2.001386774925161</v>
      </c>
      <c r="AU827" s="472">
        <v>2.001386774925161</v>
      </c>
      <c r="AV827" s="472">
        <v>2.001386774925161</v>
      </c>
      <c r="AW827" s="472">
        <v>4.0055490228453374</v>
      </c>
      <c r="AX827" s="472">
        <v>3.0032976479526123</v>
      </c>
      <c r="AY827" s="472">
        <v>3.0032976479526123</v>
      </c>
      <c r="AZ827" s="472">
        <v>3.0032976479526123</v>
      </c>
      <c r="BA827" s="472">
        <v>4.0055490228453374</v>
      </c>
      <c r="BB827" s="472">
        <v>4.0055490228453374</v>
      </c>
      <c r="BC827" s="472">
        <v>4.0055490228453374</v>
      </c>
      <c r="BD827" s="472">
        <v>4.0055490228453374</v>
      </c>
      <c r="BE827" s="472">
        <v>5.0080536687636448</v>
      </c>
      <c r="BF827" s="472">
        <v>6.010760193776199</v>
      </c>
      <c r="BG827" s="472">
        <v>6.010760193776199</v>
      </c>
      <c r="BH827" s="472">
        <v>6.010760193776199</v>
      </c>
      <c r="BI827" s="472">
        <v>7.0136346326260179</v>
      </c>
      <c r="BJ827" s="472">
        <v>7.0136346326260179</v>
      </c>
      <c r="BK827" s="472">
        <v>7.0136346326260179</v>
      </c>
      <c r="BL827" s="472">
        <v>8.016652840637061</v>
      </c>
      <c r="BM827" s="472">
        <v>9.0197967621976929</v>
      </c>
      <c r="BN827" s="472">
        <v>10.023052380778998</v>
      </c>
      <c r="BO827" s="472">
        <v>10.023052380778998</v>
      </c>
      <c r="BP827" s="472">
        <v>10.023052380778998</v>
      </c>
      <c r="BQ827" s="472">
        <v>12.029855959070284</v>
      </c>
      <c r="BR827" s="472">
        <v>12.029855959070284</v>
      </c>
      <c r="BS827" s="472">
        <v>13.03338714150617</v>
      </c>
      <c r="BT827" s="472">
        <v>14.036995597894803</v>
      </c>
      <c r="BU827" s="472">
        <v>13.03338714150617</v>
      </c>
      <c r="BV827" s="472">
        <v>14.036995597894803</v>
      </c>
    </row>
    <row r="828" spans="1:74">
      <c r="A828" s="256">
        <v>15</v>
      </c>
      <c r="B828" s="472">
        <v>2576.1337676534854</v>
      </c>
      <c r="C828" s="472">
        <v>2609.4271846089255</v>
      </c>
      <c r="D828" s="472">
        <v>2765.8109465161397</v>
      </c>
      <c r="E828" s="472">
        <v>3006.9617701793968</v>
      </c>
      <c r="F828" s="472">
        <v>3353.0819447885815</v>
      </c>
      <c r="G828" s="472">
        <v>3735.5710455974713</v>
      </c>
      <c r="H828" s="472">
        <v>4067.6317612288967</v>
      </c>
      <c r="I828" s="472">
        <v>4257.3930533682742</v>
      </c>
      <c r="J828" s="472">
        <v>4306.8535173646696</v>
      </c>
      <c r="K828" s="472">
        <v>4315.9381542623805</v>
      </c>
      <c r="L828" s="472">
        <v>4272.5339510752292</v>
      </c>
      <c r="M828" s="472">
        <v>4186.736245108521</v>
      </c>
      <c r="N828" s="472">
        <v>4032.3048254984387</v>
      </c>
      <c r="O828" s="472">
        <v>3811.2662725469077</v>
      </c>
      <c r="P828" s="472">
        <v>3551.8903955225719</v>
      </c>
      <c r="Q828" s="472">
        <v>3249.1410552393327</v>
      </c>
      <c r="R828" s="472">
        <v>2897.9873598327154</v>
      </c>
      <c r="S828" s="472">
        <v>2539.8141668687681</v>
      </c>
      <c r="T828" s="472">
        <v>2173.621870706746</v>
      </c>
      <c r="U828" s="472">
        <v>1879.0983663391421</v>
      </c>
      <c r="V828" s="472">
        <v>1607.8144218600987</v>
      </c>
      <c r="W828" s="472">
        <v>1407.153912411736</v>
      </c>
      <c r="X828" s="472">
        <v>1250.8801978283477</v>
      </c>
      <c r="Y828" s="472">
        <v>1125.875180438205</v>
      </c>
      <c r="Z828" s="472">
        <v>998.86819238794283</v>
      </c>
      <c r="AA828" s="472">
        <v>896.06475734774426</v>
      </c>
      <c r="AB828" s="472">
        <v>812.4196296344146</v>
      </c>
      <c r="AC828" s="472">
        <v>739.86694776308775</v>
      </c>
      <c r="AD828" s="472">
        <v>659.26123743228948</v>
      </c>
      <c r="AE828" s="472">
        <v>591.76149571488634</v>
      </c>
      <c r="AF828" s="472">
        <v>520.24035054929641</v>
      </c>
      <c r="AG828" s="472">
        <v>491.03024332244547</v>
      </c>
      <c r="AH828" s="472">
        <v>480.95818998708097</v>
      </c>
      <c r="AI828" s="472">
        <v>282.58885271036019</v>
      </c>
      <c r="AJ828" s="472">
        <v>49.191070759971105</v>
      </c>
      <c r="AK828" s="472">
        <v>14.036995597894803</v>
      </c>
      <c r="AL828" s="472">
        <v>10.023052380778998</v>
      </c>
      <c r="AM828" s="472">
        <v>6.010760193776199</v>
      </c>
      <c r="AN828" s="472">
        <v>4.0055490228453374</v>
      </c>
      <c r="AO828" s="472">
        <v>4.0055490228453374</v>
      </c>
      <c r="AP828" s="472">
        <v>3.0032976479526123</v>
      </c>
      <c r="AQ828" s="472">
        <v>3.0032976479526123</v>
      </c>
      <c r="AR828" s="472">
        <v>2.001386774925161</v>
      </c>
      <c r="AS828" s="472">
        <v>2.001386774925161</v>
      </c>
      <c r="AT828" s="472">
        <v>2.001386774925161</v>
      </c>
      <c r="AU828" s="472">
        <v>2.001386774925161</v>
      </c>
      <c r="AV828" s="472">
        <v>2.001386774925161</v>
      </c>
      <c r="AW828" s="472">
        <v>2.001386774925161</v>
      </c>
      <c r="AX828" s="472">
        <v>2.001386774925161</v>
      </c>
      <c r="AY828" s="472">
        <v>3.0032976479526123</v>
      </c>
      <c r="AZ828" s="472">
        <v>3.0032976479526123</v>
      </c>
      <c r="BA828" s="472">
        <v>4.0055490228453374</v>
      </c>
      <c r="BB828" s="472">
        <v>4.0055490228453374</v>
      </c>
      <c r="BC828" s="472">
        <v>4.0055490228453374</v>
      </c>
      <c r="BD828" s="472">
        <v>5.0080536687636448</v>
      </c>
      <c r="BE828" s="472">
        <v>5.0080536687636448</v>
      </c>
      <c r="BF828" s="472">
        <v>6.010760193776199</v>
      </c>
      <c r="BG828" s="472">
        <v>6.010760193776199</v>
      </c>
      <c r="BH828" s="472">
        <v>6.010760193776199</v>
      </c>
      <c r="BI828" s="472">
        <v>7.0136346326260179</v>
      </c>
      <c r="BJ828" s="472">
        <v>8.016652840637061</v>
      </c>
      <c r="BK828" s="472">
        <v>8.016652840637061</v>
      </c>
      <c r="BL828" s="472">
        <v>8.016652840637061</v>
      </c>
      <c r="BM828" s="472">
        <v>9.0197967621976929</v>
      </c>
      <c r="BN828" s="472">
        <v>9.0197967621976929</v>
      </c>
      <c r="BO828" s="472">
        <v>10.023052380778998</v>
      </c>
      <c r="BP828" s="472">
        <v>11.02640849775289</v>
      </c>
      <c r="BQ828" s="472">
        <v>12.029855959070284</v>
      </c>
      <c r="BR828" s="472">
        <v>13.03338714150617</v>
      </c>
      <c r="BS828" s="472">
        <v>13.03338714150617</v>
      </c>
      <c r="BT828" s="472">
        <v>14.036995597894803</v>
      </c>
      <c r="BU828" s="472">
        <v>14.036995597894803</v>
      </c>
      <c r="BV828" s="472">
        <v>14.036995597894803</v>
      </c>
    </row>
    <row r="829" spans="1:74">
      <c r="A829" s="256">
        <v>25</v>
      </c>
      <c r="B829" s="472">
        <v>2576.1337676534854</v>
      </c>
      <c r="C829" s="472">
        <v>2628.5963144995176</v>
      </c>
      <c r="D829" s="472">
        <v>2778.9274126129517</v>
      </c>
      <c r="E829" s="472">
        <v>3010.9979361185592</v>
      </c>
      <c r="F829" s="472">
        <v>3404.549019988046</v>
      </c>
      <c r="G829" s="472">
        <v>3842.5540734313845</v>
      </c>
      <c r="H829" s="472">
        <v>4281.6185154407831</v>
      </c>
      <c r="I829" s="472">
        <v>4640.9785476059524</v>
      </c>
      <c r="J829" s="472">
        <v>4877.2023959753578</v>
      </c>
      <c r="K829" s="472">
        <v>4962.0035182780321</v>
      </c>
      <c r="L829" s="472">
        <v>4900.4216055206289</v>
      </c>
      <c r="M829" s="472">
        <v>4679.3388841642691</v>
      </c>
      <c r="N829" s="472">
        <v>4407.7949936482182</v>
      </c>
      <c r="O829" s="472">
        <v>4077.7252278514898</v>
      </c>
      <c r="P829" s="472">
        <v>3734.5617861880355</v>
      </c>
      <c r="Q829" s="472">
        <v>3414.6406948766157</v>
      </c>
      <c r="R829" s="472">
        <v>3113.9219741570109</v>
      </c>
      <c r="S829" s="472">
        <v>2826.3489962567992</v>
      </c>
      <c r="T829" s="472">
        <v>2486.34458988199</v>
      </c>
      <c r="U829" s="472">
        <v>2163.5347569320406</v>
      </c>
      <c r="V829" s="472">
        <v>1849.850151775712</v>
      </c>
      <c r="W829" s="472">
        <v>1606.806012253599</v>
      </c>
      <c r="X829" s="472">
        <v>1429.3361502014563</v>
      </c>
      <c r="Y829" s="472">
        <v>1295.2398854419098</v>
      </c>
      <c r="Z829" s="472">
        <v>1172.2464691296789</v>
      </c>
      <c r="AA829" s="472">
        <v>1088.5779162930164</v>
      </c>
      <c r="AB829" s="472">
        <v>1019.0270043413617</v>
      </c>
      <c r="AC829" s="472">
        <v>949.48083801458813</v>
      </c>
      <c r="AD829" s="472">
        <v>877.92416137017199</v>
      </c>
      <c r="AE829" s="472">
        <v>825.52012695763631</v>
      </c>
      <c r="AF829" s="472">
        <v>779.16547685559692</v>
      </c>
      <c r="AG829" s="472">
        <v>755.98917509219189</v>
      </c>
      <c r="AH829" s="472">
        <v>730.79834863924555</v>
      </c>
      <c r="AI829" s="472">
        <v>384.27791554552124</v>
      </c>
      <c r="AJ829" s="472">
        <v>44.166819783667599</v>
      </c>
      <c r="AK829" s="472">
        <v>15.040675804218308</v>
      </c>
      <c r="AL829" s="472">
        <v>9.0197967621976929</v>
      </c>
      <c r="AM829" s="472">
        <v>5.0080536687636448</v>
      </c>
      <c r="AN829" s="472">
        <v>4.0055490228453374</v>
      </c>
      <c r="AO829" s="472">
        <v>4.0055490228453374</v>
      </c>
      <c r="AP829" s="472">
        <v>3.0032976479526123</v>
      </c>
      <c r="AQ829" s="472">
        <v>3.0032976479526123</v>
      </c>
      <c r="AR829" s="472">
        <v>3.0032976479526123</v>
      </c>
      <c r="AS829" s="472">
        <v>2.001386774925161</v>
      </c>
      <c r="AT829" s="472">
        <v>2.001386774925161</v>
      </c>
      <c r="AU829" s="472">
        <v>3.0032976479526123</v>
      </c>
      <c r="AV829" s="472">
        <v>2.001386774925161</v>
      </c>
      <c r="AW829" s="472">
        <v>3.0032976479526123</v>
      </c>
      <c r="AX829" s="472">
        <v>3.0032976479526123</v>
      </c>
      <c r="AY829" s="472">
        <v>3.0032976479526123</v>
      </c>
      <c r="AZ829" s="472">
        <v>4.0055490228453374</v>
      </c>
      <c r="BA829" s="472">
        <v>4.0055490228453374</v>
      </c>
      <c r="BB829" s="472">
        <v>4.0055490228453374</v>
      </c>
      <c r="BC829" s="472">
        <v>4.0055490228453374</v>
      </c>
      <c r="BD829" s="472">
        <v>5.0080536687636448</v>
      </c>
      <c r="BE829" s="472">
        <v>5.0080536687636448</v>
      </c>
      <c r="BF829" s="472">
        <v>6.010760193776199</v>
      </c>
      <c r="BG829" s="472">
        <v>6.010760193776199</v>
      </c>
      <c r="BH829" s="472">
        <v>7.0136346326260179</v>
      </c>
      <c r="BI829" s="472">
        <v>6.010760193776199</v>
      </c>
      <c r="BJ829" s="472">
        <v>8.016652840637061</v>
      </c>
      <c r="BK829" s="472">
        <v>8.016652840637061</v>
      </c>
      <c r="BL829" s="472">
        <v>8.016652840637061</v>
      </c>
      <c r="BM829" s="472">
        <v>8.016652840637061</v>
      </c>
      <c r="BN829" s="472">
        <v>9.0197967621976929</v>
      </c>
      <c r="BO829" s="472">
        <v>10.023052380778998</v>
      </c>
      <c r="BP829" s="472">
        <v>12.029855959070284</v>
      </c>
      <c r="BQ829" s="472">
        <v>12.029855959070284</v>
      </c>
      <c r="BR829" s="472">
        <v>13.03338714150617</v>
      </c>
      <c r="BS829" s="472">
        <v>14.036995597894803</v>
      </c>
      <c r="BT829" s="472">
        <v>14.036995597894803</v>
      </c>
      <c r="BU829" s="472">
        <v>14.036995597894803</v>
      </c>
      <c r="BV829" s="472">
        <v>14.036995597894803</v>
      </c>
    </row>
    <row r="830" spans="1:74">
      <c r="A830" s="256">
        <v>35</v>
      </c>
      <c r="B830" s="472">
        <v>2576.1337676534854</v>
      </c>
      <c r="C830" s="472">
        <v>2624.5606965670422</v>
      </c>
      <c r="D830" s="472">
        <v>2758.7482597224889</v>
      </c>
      <c r="E830" s="472">
        <v>2993.8442682929112</v>
      </c>
      <c r="F830" s="472">
        <v>3359.1368540832968</v>
      </c>
      <c r="G830" s="472">
        <v>3852.6469668177406</v>
      </c>
      <c r="H830" s="472">
        <v>4478.4554043586895</v>
      </c>
      <c r="I830" s="472">
        <v>5144.7346356293401</v>
      </c>
      <c r="J830" s="472">
        <v>5643.4917038979456</v>
      </c>
      <c r="K830" s="472">
        <v>5780.8092462404029</v>
      </c>
      <c r="L830" s="472">
        <v>5625.3175716766973</v>
      </c>
      <c r="M830" s="472">
        <v>5279.0108185274394</v>
      </c>
      <c r="N830" s="472">
        <v>4880.2309822733505</v>
      </c>
      <c r="O830" s="472">
        <v>4468.3609913689133</v>
      </c>
      <c r="P830" s="472">
        <v>4140.3052756330453</v>
      </c>
      <c r="Q830" s="472">
        <v>3846.5912276117856</v>
      </c>
      <c r="R830" s="472">
        <v>3595.2866338247959</v>
      </c>
      <c r="S830" s="472">
        <v>3356.1093980718083</v>
      </c>
      <c r="T830" s="472">
        <v>3056.4051736815013</v>
      </c>
      <c r="U830" s="472">
        <v>2744.6229403708576</v>
      </c>
      <c r="V830" s="472">
        <v>2378.4001028272392</v>
      </c>
      <c r="W830" s="472">
        <v>2063.67490132071</v>
      </c>
      <c r="X830" s="472">
        <v>1808.5000177796319</v>
      </c>
      <c r="Y830" s="472">
        <v>1617.8985526110023</v>
      </c>
      <c r="Z830" s="472">
        <v>1453.5353471278422</v>
      </c>
      <c r="AA830" s="472">
        <v>1337.5846404755096</v>
      </c>
      <c r="AB830" s="472">
        <v>1249.872041166662</v>
      </c>
      <c r="AC830" s="472">
        <v>1178.2950347724434</v>
      </c>
      <c r="AD830" s="472">
        <v>1115.7947153193904</v>
      </c>
      <c r="AE830" s="472">
        <v>1085.5538691678053</v>
      </c>
      <c r="AF830" s="472">
        <v>1065.3937712079951</v>
      </c>
      <c r="AG830" s="472">
        <v>1031.1224832580795</v>
      </c>
      <c r="AH830" s="472">
        <v>711.6538991736503</v>
      </c>
      <c r="AI830" s="472">
        <v>187.9807803590999</v>
      </c>
      <c r="AJ830" s="472">
        <v>28.093457349309364</v>
      </c>
      <c r="AK830" s="472">
        <v>15.040675804218308</v>
      </c>
      <c r="AL830" s="472">
        <v>8.016652840637061</v>
      </c>
      <c r="AM830" s="472">
        <v>6.010760193776199</v>
      </c>
      <c r="AN830" s="472">
        <v>6.010760193776199</v>
      </c>
      <c r="AO830" s="472">
        <v>4.0055490228453374</v>
      </c>
      <c r="AP830" s="472">
        <v>4.0055490228453374</v>
      </c>
      <c r="AQ830" s="472">
        <v>3.0032976479526123</v>
      </c>
      <c r="AR830" s="472">
        <v>3.0032976479526123</v>
      </c>
      <c r="AS830" s="472">
        <v>2.001386774925161</v>
      </c>
      <c r="AT830" s="472">
        <v>3.0032976479526123</v>
      </c>
      <c r="AU830" s="472">
        <v>3.0032976479526123</v>
      </c>
      <c r="AV830" s="472">
        <v>3.0032976479526123</v>
      </c>
      <c r="AW830" s="472">
        <v>2.001386774925161</v>
      </c>
      <c r="AX830" s="472">
        <v>3.0032976479526123</v>
      </c>
      <c r="AY830" s="472">
        <v>4.0055490228453374</v>
      </c>
      <c r="AZ830" s="472">
        <v>4.0055490228453374</v>
      </c>
      <c r="BA830" s="472">
        <v>4.0055490228453374</v>
      </c>
      <c r="BB830" s="472">
        <v>4.0055490228453374</v>
      </c>
      <c r="BC830" s="472">
        <v>5.0080536687636448</v>
      </c>
      <c r="BD830" s="472">
        <v>5.0080536687636448</v>
      </c>
      <c r="BE830" s="472">
        <v>6.010760193776199</v>
      </c>
      <c r="BF830" s="472">
        <v>6.010760193776199</v>
      </c>
      <c r="BG830" s="472">
        <v>6.010760193776199</v>
      </c>
      <c r="BH830" s="472">
        <v>7.0136346326260179</v>
      </c>
      <c r="BI830" s="472">
        <v>7.0136346326260179</v>
      </c>
      <c r="BJ830" s="472">
        <v>7.0136346326260179</v>
      </c>
      <c r="BK830" s="472">
        <v>8.016652840637061</v>
      </c>
      <c r="BL830" s="472">
        <v>8.016652840637061</v>
      </c>
      <c r="BM830" s="472">
        <v>9.0197967621976929</v>
      </c>
      <c r="BN830" s="472">
        <v>10.023052380778998</v>
      </c>
      <c r="BO830" s="472">
        <v>10.023052380778998</v>
      </c>
      <c r="BP830" s="472">
        <v>11.02640849775289</v>
      </c>
      <c r="BQ830" s="472">
        <v>12.029855959070284</v>
      </c>
      <c r="BR830" s="472">
        <v>13.03338714150617</v>
      </c>
      <c r="BS830" s="472">
        <v>13.03338714150617</v>
      </c>
      <c r="BT830" s="472">
        <v>14.036995597894803</v>
      </c>
      <c r="BU830" s="472">
        <v>14.036995597894803</v>
      </c>
      <c r="BV830" s="472">
        <v>14.036995597894803</v>
      </c>
    </row>
    <row r="831" spans="1:74">
      <c r="A831" s="256">
        <v>45</v>
      </c>
      <c r="B831" s="472">
        <v>2576.1337676534854</v>
      </c>
      <c r="C831" s="472">
        <v>2622.5428899248755</v>
      </c>
      <c r="D831" s="472">
        <v>2741.5960956598783</v>
      </c>
      <c r="E831" s="472">
        <v>2939.3568009817645</v>
      </c>
      <c r="F831" s="472">
        <v>3270.3326209084876</v>
      </c>
      <c r="G831" s="472">
        <v>3801.1734881871989</v>
      </c>
      <c r="H831" s="472">
        <v>4596.5617116977464</v>
      </c>
      <c r="I831" s="472">
        <v>5501.129248027577</v>
      </c>
      <c r="J831" s="472">
        <v>6200.8592884675463</v>
      </c>
      <c r="K831" s="472">
        <v>6460.3756948991577</v>
      </c>
      <c r="L831" s="472">
        <v>6298.8078097024218</v>
      </c>
      <c r="M831" s="472">
        <v>5957.5093973278435</v>
      </c>
      <c r="N831" s="472">
        <v>5600.0758187205283</v>
      </c>
      <c r="O831" s="472">
        <v>5254.7802750249357</v>
      </c>
      <c r="P831" s="472">
        <v>4967.0512500308823</v>
      </c>
      <c r="Q831" s="472">
        <v>4726.7849978968807</v>
      </c>
      <c r="R831" s="472">
        <v>4501.6726404120145</v>
      </c>
      <c r="S831" s="472">
        <v>4305.8441144458866</v>
      </c>
      <c r="T831" s="472">
        <v>4087.8187194332641</v>
      </c>
      <c r="U831" s="472">
        <v>3846.5912276117856</v>
      </c>
      <c r="V831" s="472">
        <v>3508.4946869033406</v>
      </c>
      <c r="W831" s="472">
        <v>3117.9582809403232</v>
      </c>
      <c r="X831" s="472">
        <v>2723.4350976302153</v>
      </c>
      <c r="Y831" s="472">
        <v>2368.312079726496</v>
      </c>
      <c r="Z831" s="472">
        <v>2039.4671697804051</v>
      </c>
      <c r="AA831" s="472">
        <v>1819.5938643465445</v>
      </c>
      <c r="AB831" s="472">
        <v>1668.3201405373907</v>
      </c>
      <c r="AC831" s="472">
        <v>1564.4533846379861</v>
      </c>
      <c r="AD831" s="472">
        <v>1438.4108014537403</v>
      </c>
      <c r="AE831" s="472">
        <v>1402.1125432541658</v>
      </c>
      <c r="AF831" s="472">
        <v>1373.881212474487</v>
      </c>
      <c r="AG831" s="472">
        <v>1178.2950347724434</v>
      </c>
      <c r="AH831" s="472">
        <v>664.29881766947972</v>
      </c>
      <c r="AI831" s="472">
        <v>113.53545948863409</v>
      </c>
      <c r="AJ831" s="472">
        <v>34.120107905260866</v>
      </c>
      <c r="AK831" s="472">
        <v>17.048232921663399</v>
      </c>
      <c r="AL831" s="472">
        <v>10.023052380778998</v>
      </c>
      <c r="AM831" s="472">
        <v>7.0136346326260179</v>
      </c>
      <c r="AN831" s="472">
        <v>6.010760193776199</v>
      </c>
      <c r="AO831" s="472">
        <v>5.0080536687636448</v>
      </c>
      <c r="AP831" s="472">
        <v>4.0055490228453374</v>
      </c>
      <c r="AQ831" s="472">
        <v>4.0055490228453374</v>
      </c>
      <c r="AR831" s="472">
        <v>3.0032976479526123</v>
      </c>
      <c r="AS831" s="472">
        <v>3.0032976479526123</v>
      </c>
      <c r="AT831" s="472">
        <v>3.0032976479526123</v>
      </c>
      <c r="AU831" s="472">
        <v>3.0032976479526123</v>
      </c>
      <c r="AV831" s="472">
        <v>3.0032976479526123</v>
      </c>
      <c r="AW831" s="472">
        <v>3.0032976479526123</v>
      </c>
      <c r="AX831" s="472">
        <v>3.0032976479526123</v>
      </c>
      <c r="AY831" s="472">
        <v>4.0055490228453374</v>
      </c>
      <c r="AZ831" s="472">
        <v>4.0055490228453374</v>
      </c>
      <c r="BA831" s="472">
        <v>4.0055490228453374</v>
      </c>
      <c r="BB831" s="472">
        <v>4.0055490228453374</v>
      </c>
      <c r="BC831" s="472">
        <v>5.0080536687636448</v>
      </c>
      <c r="BD831" s="472">
        <v>5.0080536687636448</v>
      </c>
      <c r="BE831" s="472">
        <v>6.010760193776199</v>
      </c>
      <c r="BF831" s="472">
        <v>6.010760193776199</v>
      </c>
      <c r="BG831" s="472">
        <v>7.0136346326260179</v>
      </c>
      <c r="BH831" s="472">
        <v>7.0136346326260179</v>
      </c>
      <c r="BI831" s="472">
        <v>7.0136346326260179</v>
      </c>
      <c r="BJ831" s="472">
        <v>8.016652840637061</v>
      </c>
      <c r="BK831" s="472">
        <v>8.016652840637061</v>
      </c>
      <c r="BL831" s="472">
        <v>8.016652840637061</v>
      </c>
      <c r="BM831" s="472">
        <v>9.0197967621976929</v>
      </c>
      <c r="BN831" s="472">
        <v>10.023052380778998</v>
      </c>
      <c r="BO831" s="472">
        <v>11.02640849775289</v>
      </c>
      <c r="BP831" s="472">
        <v>12.029855959070284</v>
      </c>
      <c r="BQ831" s="472">
        <v>12.029855959070284</v>
      </c>
      <c r="BR831" s="472">
        <v>14.036995597894803</v>
      </c>
      <c r="BS831" s="472">
        <v>14.036995597894803</v>
      </c>
      <c r="BT831" s="472">
        <v>13.03338714150617</v>
      </c>
      <c r="BU831" s="472">
        <v>14.036995597894803</v>
      </c>
      <c r="BV831" s="472">
        <v>14.036995597894803</v>
      </c>
    </row>
    <row r="832" spans="1:74">
      <c r="A832" s="256">
        <v>55</v>
      </c>
      <c r="B832" s="472">
        <v>2576.1337676534854</v>
      </c>
      <c r="C832" s="472">
        <v>2619.516182870057</v>
      </c>
      <c r="D832" s="472">
        <v>2720.4082763658648</v>
      </c>
      <c r="E832" s="472">
        <v>2875.7893658032303</v>
      </c>
      <c r="F832" s="472">
        <v>3151.2580104570297</v>
      </c>
      <c r="G832" s="472">
        <v>3639.6926286191406</v>
      </c>
      <c r="H832" s="472">
        <v>4391.6442008653567</v>
      </c>
      <c r="I832" s="472">
        <v>5247.7130541725755</v>
      </c>
      <c r="J832" s="472">
        <v>5908.0328204762591</v>
      </c>
      <c r="K832" s="472">
        <v>6166.527181700294</v>
      </c>
      <c r="L832" s="472">
        <v>6157.4393030049905</v>
      </c>
      <c r="M832" s="472">
        <v>6109.9805990839686</v>
      </c>
      <c r="N832" s="472">
        <v>6110.9903549176361</v>
      </c>
      <c r="O832" s="472">
        <v>6135.2245448670192</v>
      </c>
      <c r="P832" s="472">
        <v>6180.6639084802682</v>
      </c>
      <c r="Q832" s="472">
        <v>6161.4783585498108</v>
      </c>
      <c r="R832" s="472">
        <v>6031.2201598763195</v>
      </c>
      <c r="S832" s="472">
        <v>5761.6249802131979</v>
      </c>
      <c r="T832" s="472">
        <v>5426.4156670005168</v>
      </c>
      <c r="U832" s="472">
        <v>5185.1180860068444</v>
      </c>
      <c r="V832" s="472">
        <v>5088.1983376699836</v>
      </c>
      <c r="W832" s="472">
        <v>4990.2708820187736</v>
      </c>
      <c r="X832" s="472">
        <v>4798.4598151112186</v>
      </c>
      <c r="Y832" s="472">
        <v>4386.5970902792023</v>
      </c>
      <c r="Z832" s="472">
        <v>3794.1085550601065</v>
      </c>
      <c r="AA832" s="472">
        <v>3209.78565743934</v>
      </c>
      <c r="AB832" s="472">
        <v>2745.6318893490893</v>
      </c>
      <c r="AC832" s="472">
        <v>2400.5939038614811</v>
      </c>
      <c r="AD832" s="472">
        <v>2115.1172687069893</v>
      </c>
      <c r="AE832" s="472">
        <v>1896.2440833351525</v>
      </c>
      <c r="AF832" s="472">
        <v>1681.4300046561746</v>
      </c>
      <c r="AG832" s="472">
        <v>1232.7335027485854</v>
      </c>
      <c r="AH832" s="472">
        <v>511.17496508518565</v>
      </c>
      <c r="AI832" s="472">
        <v>192.00582334211265</v>
      </c>
      <c r="AJ832" s="472">
        <v>54.215835334169334</v>
      </c>
      <c r="AK832" s="472">
        <v>22.068108142325048</v>
      </c>
      <c r="AL832" s="472">
        <v>12.029855959070284</v>
      </c>
      <c r="AM832" s="472">
        <v>9.0197967621976929</v>
      </c>
      <c r="AN832" s="472">
        <v>7.0136346326260179</v>
      </c>
      <c r="AO832" s="472">
        <v>6.010760193776199</v>
      </c>
      <c r="AP832" s="472">
        <v>5.0080536687636448</v>
      </c>
      <c r="AQ832" s="472">
        <v>4.0055490228453374</v>
      </c>
      <c r="AR832" s="472">
        <v>4.0055490228453374</v>
      </c>
      <c r="AS832" s="472">
        <v>2.001386774925161</v>
      </c>
      <c r="AT832" s="472">
        <v>3.0032976479526123</v>
      </c>
      <c r="AU832" s="472">
        <v>3.0032976479526123</v>
      </c>
      <c r="AV832" s="472">
        <v>2.001386774925161</v>
      </c>
      <c r="AW832" s="472">
        <v>3.0032976479526123</v>
      </c>
      <c r="AX832" s="472">
        <v>3.0032976479526123</v>
      </c>
      <c r="AY832" s="472">
        <v>4.0055490228453374</v>
      </c>
      <c r="AZ832" s="472">
        <v>4.0055490228453374</v>
      </c>
      <c r="BA832" s="472">
        <v>4.0055490228453374</v>
      </c>
      <c r="BB832" s="472">
        <v>5.0080536687636448</v>
      </c>
      <c r="BC832" s="472">
        <v>5.0080536687636448</v>
      </c>
      <c r="BD832" s="472">
        <v>6.010760193776199</v>
      </c>
      <c r="BE832" s="472">
        <v>6.010760193776199</v>
      </c>
      <c r="BF832" s="472">
        <v>6.010760193776199</v>
      </c>
      <c r="BG832" s="472">
        <v>6.010760193776199</v>
      </c>
      <c r="BH832" s="472">
        <v>7.0136346326260179</v>
      </c>
      <c r="BI832" s="472">
        <v>7.0136346326260179</v>
      </c>
      <c r="BJ832" s="472">
        <v>7.0136346326260179</v>
      </c>
      <c r="BK832" s="472">
        <v>8.016652840637061</v>
      </c>
      <c r="BL832" s="472">
        <v>9.0197967621976929</v>
      </c>
      <c r="BM832" s="472">
        <v>10.023052380778998</v>
      </c>
      <c r="BN832" s="472">
        <v>10.023052380778998</v>
      </c>
      <c r="BO832" s="472">
        <v>11.02640849775289</v>
      </c>
      <c r="BP832" s="472">
        <v>12.029855959070284</v>
      </c>
      <c r="BQ832" s="472">
        <v>12.029855959070284</v>
      </c>
      <c r="BR832" s="472">
        <v>13.03338714150617</v>
      </c>
      <c r="BS832" s="472">
        <v>13.03338714150617</v>
      </c>
      <c r="BT832" s="472">
        <v>13.03338714150617</v>
      </c>
      <c r="BU832" s="472">
        <v>13.03338714150617</v>
      </c>
      <c r="BV832" s="472">
        <v>14.036995597894803</v>
      </c>
    </row>
    <row r="833" spans="1:74">
      <c r="A833" s="256">
        <v>60</v>
      </c>
      <c r="B833" s="472">
        <v>2576.1337676534854</v>
      </c>
      <c r="C833" s="472">
        <v>2620.5250848336741</v>
      </c>
      <c r="D833" s="472">
        <v>2708.3010249897111</v>
      </c>
      <c r="E833" s="472">
        <v>2836.4387979121648</v>
      </c>
      <c r="F833" s="472">
        <v>3074.5682579705749</v>
      </c>
      <c r="G833" s="472">
        <v>3498.4027382516956</v>
      </c>
      <c r="H833" s="472">
        <v>4139.295912487366</v>
      </c>
      <c r="I833" s="472">
        <v>4852.9737733254306</v>
      </c>
      <c r="J833" s="472">
        <v>5398.1459305972357</v>
      </c>
      <c r="K833" s="472">
        <v>5626.3272441518729</v>
      </c>
      <c r="L833" s="472">
        <v>5719.2178820554409</v>
      </c>
      <c r="M833" s="472">
        <v>5832.3041689538113</v>
      </c>
      <c r="N833" s="472">
        <v>6058.4832732330606</v>
      </c>
      <c r="O833" s="472">
        <v>6328.0916847613435</v>
      </c>
      <c r="P833" s="472">
        <v>6591.6525788756844</v>
      </c>
      <c r="Q833" s="472">
        <v>6706.7744592676409</v>
      </c>
      <c r="R833" s="472">
        <v>6608.8197502453277</v>
      </c>
      <c r="S833" s="472">
        <v>6263.4653830590796</v>
      </c>
      <c r="T833" s="472">
        <v>5855.5275182441519</v>
      </c>
      <c r="U833" s="472">
        <v>5678.8304615365687</v>
      </c>
      <c r="V833" s="472">
        <v>5759.6055874977428</v>
      </c>
      <c r="W833" s="472">
        <v>5950.4412897086568</v>
      </c>
      <c r="X833" s="472">
        <v>6051.4150468682465</v>
      </c>
      <c r="Y833" s="472">
        <v>5919.1397712080861</v>
      </c>
      <c r="Z833" s="472">
        <v>5461.7530443165233</v>
      </c>
      <c r="AA833" s="472">
        <v>4873.1642838341195</v>
      </c>
      <c r="AB833" s="472">
        <v>4217.0175896581886</v>
      </c>
      <c r="AC833" s="472">
        <v>3579.1391348473385</v>
      </c>
      <c r="AD833" s="472">
        <v>2988.7990905344013</v>
      </c>
      <c r="AE833" s="472">
        <v>2529.7254806385945</v>
      </c>
      <c r="AF833" s="472">
        <v>2027.3634114420508</v>
      </c>
      <c r="AG833" s="472">
        <v>1372.87296130921</v>
      </c>
      <c r="AH833" s="472">
        <v>551.46675853493446</v>
      </c>
      <c r="AI833" s="472">
        <v>157.79584087948061</v>
      </c>
      <c r="AJ833" s="472">
        <v>66.277097278608665</v>
      </c>
      <c r="AK833" s="472">
        <v>27.089134400918912</v>
      </c>
      <c r="AL833" s="472">
        <v>17.048232921663399</v>
      </c>
      <c r="AM833" s="472">
        <v>12.029855959070284</v>
      </c>
      <c r="AN833" s="472">
        <v>9.0197967621976929</v>
      </c>
      <c r="AO833" s="472">
        <v>7.0136346326260179</v>
      </c>
      <c r="AP833" s="472">
        <v>6.010760193776199</v>
      </c>
      <c r="AQ833" s="472">
        <v>5.0080536687636448</v>
      </c>
      <c r="AR833" s="472">
        <v>3.0032976479526123</v>
      </c>
      <c r="AS833" s="472">
        <v>3.0032976479526123</v>
      </c>
      <c r="AT833" s="472">
        <v>3.0032976479526123</v>
      </c>
      <c r="AU833" s="472">
        <v>3.0032976479526123</v>
      </c>
      <c r="AV833" s="472">
        <v>3.0032976479526123</v>
      </c>
      <c r="AW833" s="472">
        <v>4.0055490228453374</v>
      </c>
      <c r="AX833" s="472">
        <v>3.0032976479526123</v>
      </c>
      <c r="AY833" s="472">
        <v>4.0055490228453374</v>
      </c>
      <c r="AZ833" s="472">
        <v>4.0055490228453374</v>
      </c>
      <c r="BA833" s="472">
        <v>5.0080536687636448</v>
      </c>
      <c r="BB833" s="472">
        <v>5.0080536687636448</v>
      </c>
      <c r="BC833" s="472">
        <v>5.0080536687636448</v>
      </c>
      <c r="BD833" s="472">
        <v>6.010760193776199</v>
      </c>
      <c r="BE833" s="472">
        <v>6.010760193776199</v>
      </c>
      <c r="BF833" s="472">
        <v>6.010760193776199</v>
      </c>
      <c r="BG833" s="472">
        <v>7.0136346326260179</v>
      </c>
      <c r="BH833" s="472">
        <v>7.0136346326260179</v>
      </c>
      <c r="BI833" s="472">
        <v>7.0136346326260179</v>
      </c>
      <c r="BJ833" s="472">
        <v>8.016652840637061</v>
      </c>
      <c r="BK833" s="472">
        <v>9.0197967621976929</v>
      </c>
      <c r="BL833" s="472">
        <v>9.0197967621976929</v>
      </c>
      <c r="BM833" s="472">
        <v>10.023052380778998</v>
      </c>
      <c r="BN833" s="472">
        <v>10.023052380778998</v>
      </c>
      <c r="BO833" s="472">
        <v>12.029855959070284</v>
      </c>
      <c r="BP833" s="472">
        <v>12.029855959070284</v>
      </c>
      <c r="BQ833" s="472">
        <v>12.029855959070284</v>
      </c>
      <c r="BR833" s="472">
        <v>13.03338714150617</v>
      </c>
      <c r="BS833" s="472">
        <v>14.036995597894803</v>
      </c>
      <c r="BT833" s="472">
        <v>14.036995597894803</v>
      </c>
      <c r="BU833" s="472">
        <v>13.03338714150617</v>
      </c>
      <c r="BV833" s="472">
        <v>14.036995597894803</v>
      </c>
    </row>
    <row r="834" spans="1:74">
      <c r="A834" s="256">
        <v>62.5</v>
      </c>
      <c r="B834" s="472">
        <v>2576.1337676534854</v>
      </c>
      <c r="C834" s="472">
        <v>2616.4894793089347</v>
      </c>
      <c r="D834" s="472">
        <v>2705.2742205847439</v>
      </c>
      <c r="E834" s="472">
        <v>2823.3220627711585</v>
      </c>
      <c r="F834" s="472">
        <v>3045.3055641018332</v>
      </c>
      <c r="G834" s="472">
        <v>3427.7599167627723</v>
      </c>
      <c r="H834" s="472">
        <v>4009.090150200836</v>
      </c>
      <c r="I834" s="472">
        <v>4637.9501134393231</v>
      </c>
      <c r="J834" s="472">
        <v>5102.3323535967966</v>
      </c>
      <c r="K834" s="472">
        <v>5298.1934109561716</v>
      </c>
      <c r="L834" s="472">
        <v>5417.328949931567</v>
      </c>
      <c r="M834" s="472">
        <v>5605.1241602352584</v>
      </c>
      <c r="N834" s="472">
        <v>5924.188392062355</v>
      </c>
      <c r="O834" s="472">
        <v>6312.9448358924392</v>
      </c>
      <c r="P834" s="472">
        <v>6664.360903423888</v>
      </c>
      <c r="Q834" s="472">
        <v>6838.0562039405704</v>
      </c>
      <c r="R834" s="472">
        <v>6758.2769942988571</v>
      </c>
      <c r="S834" s="472">
        <v>6377.5716430204111</v>
      </c>
      <c r="T834" s="472">
        <v>5975.6845696494829</v>
      </c>
      <c r="U834" s="472">
        <v>5844.4206875159471</v>
      </c>
      <c r="V834" s="472">
        <v>6012.0350798012332</v>
      </c>
      <c r="W834" s="472">
        <v>6323.0427311097346</v>
      </c>
      <c r="X834" s="472">
        <v>6553.2790633751902</v>
      </c>
      <c r="Y834" s="472">
        <v>6621.9476172403865</v>
      </c>
      <c r="Z834" s="472">
        <v>6384.6402398621567</v>
      </c>
      <c r="AA834" s="472">
        <v>5974.6748364034729</v>
      </c>
      <c r="AB834" s="472">
        <v>5344.6357636820503</v>
      </c>
      <c r="AC834" s="472">
        <v>4576.3723823254804</v>
      </c>
      <c r="AD834" s="472">
        <v>3779.9787282573307</v>
      </c>
      <c r="AE834" s="472">
        <v>3124.0127509005588</v>
      </c>
      <c r="AF834" s="472">
        <v>2376.3824947816124</v>
      </c>
      <c r="AG834" s="472">
        <v>1520.0851944146068</v>
      </c>
      <c r="AH834" s="472">
        <v>597.80594744145617</v>
      </c>
      <c r="AI834" s="472">
        <v>199.04985036997184</v>
      </c>
      <c r="AJ834" s="472">
        <v>75.324511642000047</v>
      </c>
      <c r="AK834" s="472">
        <v>29.097816174642574</v>
      </c>
      <c r="AL834" s="472">
        <v>17.048232921663399</v>
      </c>
      <c r="AM834" s="472">
        <v>14.036995597894803</v>
      </c>
      <c r="AN834" s="472">
        <v>11.02640849775289</v>
      </c>
      <c r="AO834" s="472">
        <v>8.016652840637061</v>
      </c>
      <c r="AP834" s="472">
        <v>6.010760193776199</v>
      </c>
      <c r="AQ834" s="472">
        <v>5.0080536687636448</v>
      </c>
      <c r="AR834" s="472">
        <v>4.0055490228453374</v>
      </c>
      <c r="AS834" s="472">
        <v>4.0055490228453374</v>
      </c>
      <c r="AT834" s="472">
        <v>3.0032976479526123</v>
      </c>
      <c r="AU834" s="472">
        <v>3.0032976479526123</v>
      </c>
      <c r="AV834" s="472">
        <v>3.0032976479526123</v>
      </c>
      <c r="AW834" s="472">
        <v>4.0055490228453374</v>
      </c>
      <c r="AX834" s="472">
        <v>4.0055490228453374</v>
      </c>
      <c r="AY834" s="472">
        <v>4.0055490228453374</v>
      </c>
      <c r="AZ834" s="472">
        <v>4.0055490228453374</v>
      </c>
      <c r="BA834" s="472">
        <v>5.0080536687636448</v>
      </c>
      <c r="BB834" s="472">
        <v>5.0080536687636448</v>
      </c>
      <c r="BC834" s="472">
        <v>5.0080536687636448</v>
      </c>
      <c r="BD834" s="472">
        <v>6.010760193776199</v>
      </c>
      <c r="BE834" s="472">
        <v>6.010760193776199</v>
      </c>
      <c r="BF834" s="472">
        <v>6.010760193776199</v>
      </c>
      <c r="BG834" s="472">
        <v>7.0136346326260179</v>
      </c>
      <c r="BH834" s="472">
        <v>7.0136346326260179</v>
      </c>
      <c r="BI834" s="472">
        <v>8.016652840637061</v>
      </c>
      <c r="BJ834" s="472">
        <v>8.016652840637061</v>
      </c>
      <c r="BK834" s="472">
        <v>9.0197967621976929</v>
      </c>
      <c r="BL834" s="472">
        <v>10.023052380778998</v>
      </c>
      <c r="BM834" s="472">
        <v>10.023052380778998</v>
      </c>
      <c r="BN834" s="472">
        <v>10.023052380778998</v>
      </c>
      <c r="BO834" s="472">
        <v>11.02640849775289</v>
      </c>
      <c r="BP834" s="472">
        <v>12.029855959070284</v>
      </c>
      <c r="BQ834" s="472">
        <v>13.03338714150617</v>
      </c>
      <c r="BR834" s="472">
        <v>14.036995597894803</v>
      </c>
      <c r="BS834" s="472">
        <v>14.036995597894803</v>
      </c>
      <c r="BT834" s="472">
        <v>13.03338714150617</v>
      </c>
      <c r="BU834" s="472">
        <v>14.036995597894803</v>
      </c>
      <c r="BV834" s="472">
        <v>14.036995597894803</v>
      </c>
    </row>
    <row r="835" spans="1:74">
      <c r="A835" s="256">
        <v>65</v>
      </c>
      <c r="B835" s="472">
        <v>2576.1337676534854</v>
      </c>
      <c r="C835" s="472">
        <v>2620.5250848336741</v>
      </c>
      <c r="D835" s="472">
        <v>2694.1759667401593</v>
      </c>
      <c r="E835" s="472">
        <v>2800.1156806776407</v>
      </c>
      <c r="F835" s="472">
        <v>3000.9075314208349</v>
      </c>
      <c r="G835" s="472">
        <v>3363.1734663383204</v>
      </c>
      <c r="H835" s="472">
        <v>3852.6469668177406</v>
      </c>
      <c r="I835" s="472">
        <v>4390.6347782843422</v>
      </c>
      <c r="J835" s="472">
        <v>4769.1840554204136</v>
      </c>
      <c r="K835" s="472">
        <v>4944.8412687205109</v>
      </c>
      <c r="L835" s="472">
        <v>5082.1409142732418</v>
      </c>
      <c r="M835" s="472">
        <v>5310.3087682547066</v>
      </c>
      <c r="N835" s="472">
        <v>5705.0822523608813</v>
      </c>
      <c r="O835" s="472">
        <v>6157.4393030049905</v>
      </c>
      <c r="P835" s="472">
        <v>6604.7804117932392</v>
      </c>
      <c r="Q835" s="472">
        <v>6840.0759428812389</v>
      </c>
      <c r="R835" s="472">
        <v>6753.2277087741295</v>
      </c>
      <c r="S835" s="472">
        <v>6393.7284472880528</v>
      </c>
      <c r="T835" s="472">
        <v>6038.2883626509147</v>
      </c>
      <c r="U835" s="472">
        <v>5991.8403247469259</v>
      </c>
      <c r="V835" s="472">
        <v>6250.3382467015817</v>
      </c>
      <c r="W835" s="472">
        <v>6582.5640944609086</v>
      </c>
      <c r="X835" s="472">
        <v>6889.5597326103853</v>
      </c>
      <c r="Y835" s="472">
        <v>7151.122746029132</v>
      </c>
      <c r="Z835" s="472">
        <v>7237.975916511632</v>
      </c>
      <c r="AA835" s="472">
        <v>7163.2417301005426</v>
      </c>
      <c r="AB835" s="472">
        <v>6690.6168824964061</v>
      </c>
      <c r="AC835" s="472">
        <v>5856.5372311727551</v>
      </c>
      <c r="AD835" s="472">
        <v>4892.3453462297839</v>
      </c>
      <c r="AE835" s="472">
        <v>3974.7730503239914</v>
      </c>
      <c r="AF835" s="472">
        <v>2922.2035470053088</v>
      </c>
      <c r="AG835" s="472">
        <v>1800.4318084083402</v>
      </c>
      <c r="AH835" s="472">
        <v>759.01213117901898</v>
      </c>
      <c r="AI835" s="472">
        <v>270.50919518025506</v>
      </c>
      <c r="AJ835" s="472">
        <v>92.416946510646028</v>
      </c>
      <c r="AK835" s="472">
        <v>33.11558670666593</v>
      </c>
      <c r="AL835" s="472">
        <v>20.060004479273225</v>
      </c>
      <c r="AM835" s="472">
        <v>16.044422974417238</v>
      </c>
      <c r="AN835" s="472">
        <v>12.029855959070284</v>
      </c>
      <c r="AO835" s="472">
        <v>8.016652840637061</v>
      </c>
      <c r="AP835" s="472">
        <v>7.0136346326260179</v>
      </c>
      <c r="AQ835" s="472">
        <v>5.0080536687636448</v>
      </c>
      <c r="AR835" s="472">
        <v>4.0055490228453374</v>
      </c>
      <c r="AS835" s="472">
        <v>3.0032976479526123</v>
      </c>
      <c r="AT835" s="472">
        <v>3.0032976479526123</v>
      </c>
      <c r="AU835" s="472">
        <v>3.0032976479526123</v>
      </c>
      <c r="AV835" s="472">
        <v>3.0032976479526123</v>
      </c>
      <c r="AW835" s="472">
        <v>3.0032976479526123</v>
      </c>
      <c r="AX835" s="472">
        <v>4.0055490228453374</v>
      </c>
      <c r="AY835" s="472">
        <v>4.0055490228453374</v>
      </c>
      <c r="AZ835" s="472">
        <v>4.0055490228453374</v>
      </c>
      <c r="BA835" s="472">
        <v>4.0055490228453374</v>
      </c>
      <c r="BB835" s="472">
        <v>5.0080536687636448</v>
      </c>
      <c r="BC835" s="472">
        <v>5.0080536687636448</v>
      </c>
      <c r="BD835" s="472">
        <v>6.010760193776199</v>
      </c>
      <c r="BE835" s="472">
        <v>6.010760193776199</v>
      </c>
      <c r="BF835" s="472">
        <v>6.010760193776199</v>
      </c>
      <c r="BG835" s="472">
        <v>7.0136346326260179</v>
      </c>
      <c r="BH835" s="472">
        <v>7.0136346326260179</v>
      </c>
      <c r="BI835" s="472">
        <v>8.016652840637061</v>
      </c>
      <c r="BJ835" s="472">
        <v>8.016652840637061</v>
      </c>
      <c r="BK835" s="472">
        <v>9.0197967621976929</v>
      </c>
      <c r="BL835" s="472">
        <v>9.0197967621976929</v>
      </c>
      <c r="BM835" s="472">
        <v>10.023052380778998</v>
      </c>
      <c r="BN835" s="472">
        <v>10.023052380778998</v>
      </c>
      <c r="BO835" s="472">
        <v>11.02640849775289</v>
      </c>
      <c r="BP835" s="472">
        <v>12.029855959070284</v>
      </c>
      <c r="BQ835" s="472">
        <v>12.029855959070284</v>
      </c>
      <c r="BR835" s="472">
        <v>13.03338714150617</v>
      </c>
      <c r="BS835" s="472">
        <v>14.036995597894803</v>
      </c>
      <c r="BT835" s="472">
        <v>14.036995597894803</v>
      </c>
      <c r="BU835" s="472">
        <v>14.036995597894803</v>
      </c>
      <c r="BV835" s="472">
        <v>14.036995597894803</v>
      </c>
    </row>
    <row r="836" spans="1:74">
      <c r="A836" s="256">
        <v>67.5</v>
      </c>
      <c r="B836" s="472">
        <v>2576.1337676534854</v>
      </c>
      <c r="C836" s="472">
        <v>2615.4805788989688</v>
      </c>
      <c r="D836" s="472">
        <v>2693.1670368343684</v>
      </c>
      <c r="E836" s="472">
        <v>2791.0349746805823</v>
      </c>
      <c r="F836" s="472">
        <v>2971.6455498804635</v>
      </c>
      <c r="G836" s="472">
        <v>3277.3965066608112</v>
      </c>
      <c r="H836" s="472">
        <v>3718.4136727441432</v>
      </c>
      <c r="I836" s="472">
        <v>4153.4270188754326</v>
      </c>
      <c r="J836" s="472">
        <v>4453.219414615317</v>
      </c>
      <c r="K836" s="472">
        <v>4600.5995882153038</v>
      </c>
      <c r="L836" s="472">
        <v>4733.8514811912464</v>
      </c>
      <c r="M836" s="472">
        <v>4976.1371800965371</v>
      </c>
      <c r="N836" s="472">
        <v>5399.1555614980762</v>
      </c>
      <c r="O836" s="472">
        <v>5890.8675740258614</v>
      </c>
      <c r="P836" s="472">
        <v>6387.6696409024016</v>
      </c>
      <c r="Q836" s="472">
        <v>6682.5381087227415</v>
      </c>
      <c r="R836" s="472">
        <v>6615.8885984703493</v>
      </c>
      <c r="S836" s="472">
        <v>6291.7393084894811</v>
      </c>
      <c r="T836" s="472">
        <v>6044.3468287510486</v>
      </c>
      <c r="U836" s="472">
        <v>6110.9903549176361</v>
      </c>
      <c r="V836" s="472">
        <v>6438.1598690249339</v>
      </c>
      <c r="W836" s="472">
        <v>6763.3262835922569</v>
      </c>
      <c r="X836" s="472">
        <v>7077.3993695862882</v>
      </c>
      <c r="Y836" s="472">
        <v>7473.2926100048508</v>
      </c>
      <c r="Z836" s="472">
        <v>7886.3770187896616</v>
      </c>
      <c r="AA836" s="472">
        <v>8239.8894483521708</v>
      </c>
      <c r="AB836" s="472">
        <v>8072.2216234282223</v>
      </c>
      <c r="AC836" s="472">
        <v>7296.5518992134148</v>
      </c>
      <c r="AD836" s="472">
        <v>6242.2600226291624</v>
      </c>
      <c r="AE836" s="472">
        <v>5087.1887666033472</v>
      </c>
      <c r="AF836" s="472">
        <v>3738.5988254599183</v>
      </c>
      <c r="AG836" s="472">
        <v>2275.5043052446545</v>
      </c>
      <c r="AH836" s="472">
        <v>968.63073915137215</v>
      </c>
      <c r="AI836" s="472">
        <v>373.20141655675388</v>
      </c>
      <c r="AJ836" s="472">
        <v>117.55850313942643</v>
      </c>
      <c r="AK836" s="472">
        <v>34.120107905260866</v>
      </c>
      <c r="AL836" s="472">
        <v>23.072229545451361</v>
      </c>
      <c r="AM836" s="472">
        <v>19.056026783849234</v>
      </c>
      <c r="AN836" s="472">
        <v>14.036995597894803</v>
      </c>
      <c r="AO836" s="472">
        <v>10.023052380778998</v>
      </c>
      <c r="AP836" s="472">
        <v>7.0136346326260179</v>
      </c>
      <c r="AQ836" s="472">
        <v>5.0080536687636448</v>
      </c>
      <c r="AR836" s="472">
        <v>4.0055490228453374</v>
      </c>
      <c r="AS836" s="472">
        <v>3.0032976479526123</v>
      </c>
      <c r="AT836" s="472">
        <v>3.0032976479526123</v>
      </c>
      <c r="AU836" s="472">
        <v>4.0055490228453374</v>
      </c>
      <c r="AV836" s="472">
        <v>3.0032976479526123</v>
      </c>
      <c r="AW836" s="472">
        <v>4.0055490228453374</v>
      </c>
      <c r="AX836" s="472">
        <v>4.0055490228453374</v>
      </c>
      <c r="AY836" s="472">
        <v>4.0055490228453374</v>
      </c>
      <c r="AZ836" s="472">
        <v>4.0055490228453374</v>
      </c>
      <c r="BA836" s="472">
        <v>5.0080536687636448</v>
      </c>
      <c r="BB836" s="472">
        <v>5.0080536687636448</v>
      </c>
      <c r="BC836" s="472">
        <v>6.010760193776199</v>
      </c>
      <c r="BD836" s="472">
        <v>6.010760193776199</v>
      </c>
      <c r="BE836" s="472">
        <v>6.010760193776199</v>
      </c>
      <c r="BF836" s="472">
        <v>6.010760193776199</v>
      </c>
      <c r="BG836" s="472">
        <v>7.0136346326260179</v>
      </c>
      <c r="BH836" s="472">
        <v>7.0136346326260179</v>
      </c>
      <c r="BI836" s="472">
        <v>8.016652840637061</v>
      </c>
      <c r="BJ836" s="472">
        <v>9.0197967621976929</v>
      </c>
      <c r="BK836" s="472">
        <v>9.0197967621976929</v>
      </c>
      <c r="BL836" s="472">
        <v>10.023052380778998</v>
      </c>
      <c r="BM836" s="472">
        <v>10.023052380778998</v>
      </c>
      <c r="BN836" s="472">
        <v>11.02640849775289</v>
      </c>
      <c r="BO836" s="472">
        <v>11.02640849775289</v>
      </c>
      <c r="BP836" s="472">
        <v>12.029855959070284</v>
      </c>
      <c r="BQ836" s="472">
        <v>13.03338714150617</v>
      </c>
      <c r="BR836" s="472">
        <v>13.03338714150617</v>
      </c>
      <c r="BS836" s="472">
        <v>14.036995597894803</v>
      </c>
      <c r="BT836" s="472">
        <v>14.036995597894803</v>
      </c>
      <c r="BU836" s="472">
        <v>14.036995597894803</v>
      </c>
      <c r="BV836" s="472">
        <v>14.036995597894803</v>
      </c>
    </row>
    <row r="837" spans="1:74">
      <c r="A837" s="256">
        <v>70</v>
      </c>
      <c r="B837" s="472">
        <v>2576.1337676534854</v>
      </c>
      <c r="C837" s="472">
        <v>2617.4983801075382</v>
      </c>
      <c r="D837" s="472">
        <v>2683.0777585674373</v>
      </c>
      <c r="E837" s="472">
        <v>2770.8557338308706</v>
      </c>
      <c r="F837" s="472">
        <v>2929.266639435391</v>
      </c>
      <c r="G837" s="472">
        <v>3196.6672983392878</v>
      </c>
      <c r="H837" s="472">
        <v>3560.9732855059683</v>
      </c>
      <c r="I837" s="472">
        <v>3922.2886474376769</v>
      </c>
      <c r="J837" s="472">
        <v>4156.4551193558245</v>
      </c>
      <c r="K837" s="472">
        <v>4268.4963731044027</v>
      </c>
      <c r="L837" s="472">
        <v>4387.6065119325367</v>
      </c>
      <c r="M837" s="472">
        <v>4656.120748026543</v>
      </c>
      <c r="N837" s="472">
        <v>5050.844341815292</v>
      </c>
      <c r="O837" s="472">
        <v>5534.4477942505519</v>
      </c>
      <c r="P837" s="472">
        <v>6038.2883626509147</v>
      </c>
      <c r="Q837" s="472">
        <v>6339.1993969560863</v>
      </c>
      <c r="R837" s="472">
        <v>6297.7980233294875</v>
      </c>
      <c r="S837" s="472">
        <v>6075.6490001114753</v>
      </c>
      <c r="T837" s="472">
        <v>5982.7527071424392</v>
      </c>
      <c r="U837" s="472">
        <v>6190.7615902470125</v>
      </c>
      <c r="V837" s="472">
        <v>6621.9476172403865</v>
      </c>
      <c r="W837" s="472">
        <v>6914.8067010554105</v>
      </c>
      <c r="X837" s="472">
        <v>7150.1128316154964</v>
      </c>
      <c r="Y837" s="472">
        <v>7593.4786847277064</v>
      </c>
      <c r="Z837" s="472">
        <v>8295.4427961204728</v>
      </c>
      <c r="AA837" s="472">
        <v>9060.0956081856493</v>
      </c>
      <c r="AB837" s="472">
        <v>9232.8334452878498</v>
      </c>
      <c r="AC837" s="472">
        <v>8643.9221758831627</v>
      </c>
      <c r="AD837" s="472">
        <v>7634.8877740245734</v>
      </c>
      <c r="AE837" s="472">
        <v>6301.8371697914436</v>
      </c>
      <c r="AF837" s="472">
        <v>4645.0164628988859</v>
      </c>
      <c r="AG837" s="472">
        <v>2843.5016804127231</v>
      </c>
      <c r="AH837" s="472">
        <v>1326.4942162964878</v>
      </c>
      <c r="AI837" s="472">
        <v>511.17496508518565</v>
      </c>
      <c r="AJ837" s="472">
        <v>146.72942263482432</v>
      </c>
      <c r="AK837" s="472">
        <v>41.152539512670401</v>
      </c>
      <c r="AL837" s="472">
        <v>26.08484865749011</v>
      </c>
      <c r="AM837" s="472">
        <v>22.068108142325048</v>
      </c>
      <c r="AN837" s="472">
        <v>16.044422974417238</v>
      </c>
      <c r="AO837" s="472">
        <v>11.02640849775289</v>
      </c>
      <c r="AP837" s="472">
        <v>8.016652840637061</v>
      </c>
      <c r="AQ837" s="472">
        <v>6.010760193776199</v>
      </c>
      <c r="AR837" s="472">
        <v>4.0055490228453374</v>
      </c>
      <c r="AS837" s="472">
        <v>4.0055490228453374</v>
      </c>
      <c r="AT837" s="472">
        <v>4.0055490228453374</v>
      </c>
      <c r="AU837" s="472">
        <v>3.0032976479526123</v>
      </c>
      <c r="AV837" s="472">
        <v>3.0032976479526123</v>
      </c>
      <c r="AW837" s="472">
        <v>4.0055490228453374</v>
      </c>
      <c r="AX837" s="472">
        <v>4.0055490228453374</v>
      </c>
      <c r="AY837" s="472">
        <v>4.0055490228453374</v>
      </c>
      <c r="AZ837" s="472">
        <v>5.0080536687636448</v>
      </c>
      <c r="BA837" s="472">
        <v>5.0080536687636448</v>
      </c>
      <c r="BB837" s="472">
        <v>6.010760193776199</v>
      </c>
      <c r="BC837" s="472">
        <v>6.010760193776199</v>
      </c>
      <c r="BD837" s="472">
        <v>6.010760193776199</v>
      </c>
      <c r="BE837" s="472">
        <v>6.010760193776199</v>
      </c>
      <c r="BF837" s="472">
        <v>7.0136346326260179</v>
      </c>
      <c r="BG837" s="472">
        <v>7.0136346326260179</v>
      </c>
      <c r="BH837" s="472">
        <v>8.016652840637061</v>
      </c>
      <c r="BI837" s="472">
        <v>8.016652840637061</v>
      </c>
      <c r="BJ837" s="472">
        <v>9.0197967621976929</v>
      </c>
      <c r="BK837" s="472">
        <v>10.023052380778998</v>
      </c>
      <c r="BL837" s="472">
        <v>10.023052380778998</v>
      </c>
      <c r="BM837" s="472">
        <v>11.02640849775289</v>
      </c>
      <c r="BN837" s="472">
        <v>11.02640849775289</v>
      </c>
      <c r="BO837" s="472">
        <v>12.029855959070284</v>
      </c>
      <c r="BP837" s="472">
        <v>13.03338714150617</v>
      </c>
      <c r="BQ837" s="472">
        <v>13.03338714150617</v>
      </c>
      <c r="BR837" s="472">
        <v>14.036995597894803</v>
      </c>
      <c r="BS837" s="472">
        <v>14.036995597894803</v>
      </c>
      <c r="BT837" s="472">
        <v>14.036995597894803</v>
      </c>
      <c r="BU837" s="472">
        <v>14.036995597894803</v>
      </c>
      <c r="BV837" s="472">
        <v>14.036995597894803</v>
      </c>
    </row>
    <row r="838" spans="1:74">
      <c r="A838" s="256">
        <v>72.5</v>
      </c>
      <c r="B838" s="472">
        <v>2576.1337676534854</v>
      </c>
      <c r="C838" s="472">
        <v>2617.4983801075382</v>
      </c>
      <c r="D838" s="472">
        <v>2683.0777585674373</v>
      </c>
      <c r="E838" s="472">
        <v>2755.7213994806179</v>
      </c>
      <c r="F838" s="472">
        <v>2902.0233770351701</v>
      </c>
      <c r="G838" s="472">
        <v>3130.0672325829137</v>
      </c>
      <c r="H838" s="472">
        <v>3431.7966105206992</v>
      </c>
      <c r="I838" s="472">
        <v>3707.311885371606</v>
      </c>
      <c r="J838" s="472">
        <v>3882.9258051876818</v>
      </c>
      <c r="K838" s="472">
        <v>3961.6518843365898</v>
      </c>
      <c r="L838" s="472">
        <v>4071.6691448788879</v>
      </c>
      <c r="M838" s="472">
        <v>4283.637310138467</v>
      </c>
      <c r="N838" s="472">
        <v>4650.0638619459478</v>
      </c>
      <c r="O838" s="472">
        <v>5090.2174804035585</v>
      </c>
      <c r="P838" s="472">
        <v>5519.3029755990437</v>
      </c>
      <c r="Q838" s="472">
        <v>5785.8577478797442</v>
      </c>
      <c r="R838" s="472">
        <v>5827.2556269716943</v>
      </c>
      <c r="S838" s="472">
        <v>5700.0338216592754</v>
      </c>
      <c r="T838" s="472">
        <v>5767.6831626010498</v>
      </c>
      <c r="U838" s="472">
        <v>6124.1171959133453</v>
      </c>
      <c r="V838" s="472">
        <v>6690.6168824964061</v>
      </c>
      <c r="W838" s="472">
        <v>6997.6174021654806</v>
      </c>
      <c r="X838" s="472">
        <v>7152.1326605852437</v>
      </c>
      <c r="Y838" s="472">
        <v>7539.9501964454057</v>
      </c>
      <c r="Z838" s="472">
        <v>8420.6917035876359</v>
      </c>
      <c r="AA838" s="472">
        <v>9551.043132691726</v>
      </c>
      <c r="AB838" s="472">
        <v>10044.03639466528</v>
      </c>
      <c r="AC838" s="472">
        <v>9701.5650777110186</v>
      </c>
      <c r="AD838" s="472">
        <v>8861.0976211827729</v>
      </c>
      <c r="AE838" s="472">
        <v>7534.9003586151066</v>
      </c>
      <c r="AF838" s="472">
        <v>5678.8304615365687</v>
      </c>
      <c r="AG838" s="472">
        <v>3532.7154818290619</v>
      </c>
      <c r="AH838" s="472">
        <v>1729.8365352943624</v>
      </c>
      <c r="AI838" s="472">
        <v>678.4042444537622</v>
      </c>
      <c r="AJ838" s="472">
        <v>181.94337791178063</v>
      </c>
      <c r="AK838" s="472">
        <v>45.171626266426578</v>
      </c>
      <c r="AL838" s="472">
        <v>31.106636592896205</v>
      </c>
      <c r="AM838" s="472">
        <v>26.08484865749011</v>
      </c>
      <c r="AN838" s="472">
        <v>19.056026783849234</v>
      </c>
      <c r="AO838" s="472">
        <v>12.029855959070284</v>
      </c>
      <c r="AP838" s="472">
        <v>8.016652840637061</v>
      </c>
      <c r="AQ838" s="472">
        <v>6.010760193776199</v>
      </c>
      <c r="AR838" s="472">
        <v>5.0080536687636448</v>
      </c>
      <c r="AS838" s="472">
        <v>4.0055490228453374</v>
      </c>
      <c r="AT838" s="472">
        <v>4.0055490228453374</v>
      </c>
      <c r="AU838" s="472">
        <v>4.0055490228453374</v>
      </c>
      <c r="AV838" s="472">
        <v>4.0055490228453374</v>
      </c>
      <c r="AW838" s="472">
        <v>4.0055490228453374</v>
      </c>
      <c r="AX838" s="472">
        <v>4.0055490228453374</v>
      </c>
      <c r="AY838" s="472">
        <v>5.0080536687636448</v>
      </c>
      <c r="AZ838" s="472">
        <v>5.0080536687636448</v>
      </c>
      <c r="BA838" s="472">
        <v>5.0080536687636448</v>
      </c>
      <c r="BB838" s="472">
        <v>6.010760193776199</v>
      </c>
      <c r="BC838" s="472">
        <v>6.010760193776199</v>
      </c>
      <c r="BD838" s="472">
        <v>6.010760193776199</v>
      </c>
      <c r="BE838" s="472">
        <v>7.0136346326260179</v>
      </c>
      <c r="BF838" s="472">
        <v>7.0136346326260179</v>
      </c>
      <c r="BG838" s="472">
        <v>7.0136346326260179</v>
      </c>
      <c r="BH838" s="472">
        <v>8.016652840637061</v>
      </c>
      <c r="BI838" s="472">
        <v>8.016652840637061</v>
      </c>
      <c r="BJ838" s="472">
        <v>8.016652840637061</v>
      </c>
      <c r="BK838" s="472">
        <v>10.023052380778998</v>
      </c>
      <c r="BL838" s="472">
        <v>10.023052380778998</v>
      </c>
      <c r="BM838" s="472">
        <v>10.023052380778998</v>
      </c>
      <c r="BN838" s="472">
        <v>11.02640849775289</v>
      </c>
      <c r="BO838" s="472">
        <v>12.029855959070284</v>
      </c>
      <c r="BP838" s="472">
        <v>12.029855959070284</v>
      </c>
      <c r="BQ838" s="472">
        <v>13.03338714150617</v>
      </c>
      <c r="BR838" s="472">
        <v>13.03338714150617</v>
      </c>
      <c r="BS838" s="472">
        <v>14.036995597894803</v>
      </c>
      <c r="BT838" s="472">
        <v>14.036995597894803</v>
      </c>
      <c r="BU838" s="472">
        <v>14.036995597894803</v>
      </c>
      <c r="BV838" s="472">
        <v>14.036995597894803</v>
      </c>
    </row>
    <row r="839" spans="1:74">
      <c r="A839" s="256">
        <v>75</v>
      </c>
      <c r="B839" s="472">
        <v>2576.1337676534854</v>
      </c>
      <c r="C839" s="472">
        <v>2614.4716788777887</v>
      </c>
      <c r="D839" s="472">
        <v>2669.9617535039465</v>
      </c>
      <c r="E839" s="472">
        <v>2736.5513618954656</v>
      </c>
      <c r="F839" s="472">
        <v>2864.6904328960863</v>
      </c>
      <c r="G839" s="472">
        <v>3054.3870598493263</v>
      </c>
      <c r="H839" s="472">
        <v>3301.615658796441</v>
      </c>
      <c r="I839" s="472">
        <v>3512.5314744886432</v>
      </c>
      <c r="J839" s="472">
        <v>3634.6464654654005</v>
      </c>
      <c r="K839" s="472">
        <v>3694.1916340302992</v>
      </c>
      <c r="L839" s="472">
        <v>3781.9972717174878</v>
      </c>
      <c r="M839" s="472">
        <v>3950.5493931740411</v>
      </c>
      <c r="N839" s="472">
        <v>4251.3367093368051</v>
      </c>
      <c r="O839" s="472">
        <v>4616.751129659031</v>
      </c>
      <c r="P839" s="472">
        <v>4987.2422282364787</v>
      </c>
      <c r="Q839" s="472">
        <v>5208.338712409055</v>
      </c>
      <c r="R839" s="472">
        <v>5237.6170408802873</v>
      </c>
      <c r="S839" s="472">
        <v>5202.2811477059304</v>
      </c>
      <c r="T839" s="472">
        <v>5424.3963952262038</v>
      </c>
      <c r="U839" s="472">
        <v>5860.5760846259909</v>
      </c>
      <c r="V839" s="472">
        <v>6499.758482713416</v>
      </c>
      <c r="W839" s="472">
        <v>6879.4609710926061</v>
      </c>
      <c r="X839" s="472">
        <v>7021.8548662635494</v>
      </c>
      <c r="Y839" s="472">
        <v>7381.3869129359919</v>
      </c>
      <c r="Z839" s="472">
        <v>8406.5506041878689</v>
      </c>
      <c r="AA839" s="472">
        <v>9850.0688805068858</v>
      </c>
      <c r="AB839" s="472">
        <v>10429.961988572135</v>
      </c>
      <c r="AC839" s="472">
        <v>10266.295434561798</v>
      </c>
      <c r="AD839" s="472">
        <v>9611.6557135343464</v>
      </c>
      <c r="AE839" s="472">
        <v>8403.5203716925607</v>
      </c>
      <c r="AF839" s="472">
        <v>6407.8656844840434</v>
      </c>
      <c r="AG839" s="472">
        <v>4055.5196343149314</v>
      </c>
      <c r="AH839" s="472">
        <v>2001.1388499370387</v>
      </c>
      <c r="AI839" s="472">
        <v>791.25773511047908</v>
      </c>
      <c r="AJ839" s="472">
        <v>200.05616048375992</v>
      </c>
      <c r="AK839" s="472">
        <v>48.186177781824156</v>
      </c>
      <c r="AL839" s="472">
        <v>39.143140946941287</v>
      </c>
      <c r="AM839" s="472">
        <v>32.111095952304076</v>
      </c>
      <c r="AN839" s="472">
        <v>23.072229545451361</v>
      </c>
      <c r="AO839" s="472">
        <v>14.036995597894803</v>
      </c>
      <c r="AP839" s="472">
        <v>9.0197967621976929</v>
      </c>
      <c r="AQ839" s="472">
        <v>7.0136346326260179</v>
      </c>
      <c r="AR839" s="472">
        <v>5.0080536687636448</v>
      </c>
      <c r="AS839" s="472">
        <v>4.0055490228453374</v>
      </c>
      <c r="AT839" s="472">
        <v>4.0055490228453374</v>
      </c>
      <c r="AU839" s="472">
        <v>4.0055490228453374</v>
      </c>
      <c r="AV839" s="472">
        <v>4.0055490228453374</v>
      </c>
      <c r="AW839" s="472">
        <v>4.0055490228453374</v>
      </c>
      <c r="AX839" s="472">
        <v>4.0055490228453374</v>
      </c>
      <c r="AY839" s="472">
        <v>5.0080536687636448</v>
      </c>
      <c r="AZ839" s="472">
        <v>5.0080536687636448</v>
      </c>
      <c r="BA839" s="472">
        <v>6.010760193776199</v>
      </c>
      <c r="BB839" s="472">
        <v>6.010760193776199</v>
      </c>
      <c r="BC839" s="472">
        <v>7.0136346326260179</v>
      </c>
      <c r="BD839" s="472">
        <v>6.010760193776199</v>
      </c>
      <c r="BE839" s="472">
        <v>7.0136346326260179</v>
      </c>
      <c r="BF839" s="472">
        <v>7.0136346326260179</v>
      </c>
      <c r="BG839" s="472">
        <v>8.016652840637061</v>
      </c>
      <c r="BH839" s="472">
        <v>8.016652840637061</v>
      </c>
      <c r="BI839" s="472">
        <v>9.0197967621976929</v>
      </c>
      <c r="BJ839" s="472">
        <v>10.023052380778998</v>
      </c>
      <c r="BK839" s="472">
        <v>10.023052380778998</v>
      </c>
      <c r="BL839" s="472">
        <v>10.023052380778998</v>
      </c>
      <c r="BM839" s="472">
        <v>11.02640849775289</v>
      </c>
      <c r="BN839" s="472">
        <v>11.02640849775289</v>
      </c>
      <c r="BO839" s="472">
        <v>12.029855959070284</v>
      </c>
      <c r="BP839" s="472">
        <v>13.03338714150617</v>
      </c>
      <c r="BQ839" s="472">
        <v>13.03338714150617</v>
      </c>
      <c r="BR839" s="472">
        <v>14.036995597894803</v>
      </c>
      <c r="BS839" s="472">
        <v>14.036995597894803</v>
      </c>
      <c r="BT839" s="472">
        <v>14.036995597894803</v>
      </c>
      <c r="BU839" s="472">
        <v>14.036995597894803</v>
      </c>
      <c r="BV839" s="472">
        <v>14.036995597894803</v>
      </c>
    </row>
    <row r="840" spans="1:74">
      <c r="A840" s="256">
        <v>77.5</v>
      </c>
      <c r="B840" s="472">
        <v>2576.1337676534854</v>
      </c>
      <c r="C840" s="472">
        <v>2610.4360826839252</v>
      </c>
      <c r="D840" s="472">
        <v>2662.8993158797643</v>
      </c>
      <c r="E840" s="472">
        <v>2717.3814584658967</v>
      </c>
      <c r="F840" s="472">
        <v>2830.3849126080859</v>
      </c>
      <c r="G840" s="472">
        <v>2983.7539212837764</v>
      </c>
      <c r="H840" s="472">
        <v>3178.5035053411807</v>
      </c>
      <c r="I840" s="472">
        <v>3334.9172825205819</v>
      </c>
      <c r="J840" s="472">
        <v>3422.7140562443738</v>
      </c>
      <c r="K840" s="472">
        <v>3451.98015035139</v>
      </c>
      <c r="L840" s="472">
        <v>3520.6050635579218</v>
      </c>
      <c r="M840" s="472">
        <v>3647.7665041985438</v>
      </c>
      <c r="N840" s="472">
        <v>3869.8049461585542</v>
      </c>
      <c r="O840" s="472">
        <v>4138.2865495875649</v>
      </c>
      <c r="P840" s="472">
        <v>4406.7855673650165</v>
      </c>
      <c r="Q840" s="472">
        <v>4558.2020619563446</v>
      </c>
      <c r="R840" s="472">
        <v>4582.4291718121676</v>
      </c>
      <c r="S840" s="472">
        <v>4595.552243121916</v>
      </c>
      <c r="T840" s="472">
        <v>4806.5359181977456</v>
      </c>
      <c r="U840" s="472">
        <v>5309.2991540909416</v>
      </c>
      <c r="V840" s="472">
        <v>5947.4121032959647</v>
      </c>
      <c r="W840" s="472">
        <v>6361.4148796431136</v>
      </c>
      <c r="X840" s="472">
        <v>6570.4461347444003</v>
      </c>
      <c r="Y840" s="472">
        <v>6972.3701329154565</v>
      </c>
      <c r="Z840" s="472">
        <v>8076.261771360626</v>
      </c>
      <c r="AA840" s="472">
        <v>9672.268676232281</v>
      </c>
      <c r="AB840" s="472">
        <v>10289.531886273151</v>
      </c>
      <c r="AC840" s="472">
        <v>10247.10014451059</v>
      </c>
      <c r="AD840" s="472">
        <v>9831.8846205345471</v>
      </c>
      <c r="AE840" s="472">
        <v>8846.9558010008077</v>
      </c>
      <c r="AF840" s="472">
        <v>6912.7869401865037</v>
      </c>
      <c r="AG840" s="472">
        <v>4444.1344932393431</v>
      </c>
      <c r="AH840" s="472">
        <v>2207.9184060557081</v>
      </c>
      <c r="AI840" s="472">
        <v>875.9085625698043</v>
      </c>
      <c r="AJ840" s="472">
        <v>227.22836710560355</v>
      </c>
      <c r="AK840" s="472">
        <v>53.210843750071625</v>
      </c>
      <c r="AL840" s="472">
        <v>47.181305740243346</v>
      </c>
      <c r="AM840" s="472">
        <v>37.13384546983891</v>
      </c>
      <c r="AN840" s="472">
        <v>27.089134400918912</v>
      </c>
      <c r="AO840" s="472">
        <v>16.044422974417238</v>
      </c>
      <c r="AP840" s="472">
        <v>10.023052380778998</v>
      </c>
      <c r="AQ840" s="472">
        <v>7.0136346326260179</v>
      </c>
      <c r="AR840" s="472">
        <v>6.010760193776199</v>
      </c>
      <c r="AS840" s="472">
        <v>5.0080536687636448</v>
      </c>
      <c r="AT840" s="472">
        <v>4.0055490228453374</v>
      </c>
      <c r="AU840" s="472">
        <v>4.0055490228453374</v>
      </c>
      <c r="AV840" s="472">
        <v>5.0080536687636448</v>
      </c>
      <c r="AW840" s="472">
        <v>4.0055490228453374</v>
      </c>
      <c r="AX840" s="472">
        <v>5.0080536687636448</v>
      </c>
      <c r="AY840" s="472">
        <v>5.0080536687636448</v>
      </c>
      <c r="AZ840" s="472">
        <v>5.0080536687636448</v>
      </c>
      <c r="BA840" s="472">
        <v>6.010760193776199</v>
      </c>
      <c r="BB840" s="472">
        <v>6.010760193776199</v>
      </c>
      <c r="BC840" s="472">
        <v>6.010760193776199</v>
      </c>
      <c r="BD840" s="472">
        <v>7.0136346326260179</v>
      </c>
      <c r="BE840" s="472">
        <v>7.0136346326260179</v>
      </c>
      <c r="BF840" s="472">
        <v>8.016652840637061</v>
      </c>
      <c r="BG840" s="472">
        <v>8.016652840637061</v>
      </c>
      <c r="BH840" s="472">
        <v>8.016652840637061</v>
      </c>
      <c r="BI840" s="472">
        <v>9.0197967621976929</v>
      </c>
      <c r="BJ840" s="472">
        <v>9.0197967621976929</v>
      </c>
      <c r="BK840" s="472">
        <v>10.023052380778998</v>
      </c>
      <c r="BL840" s="472">
        <v>10.023052380778998</v>
      </c>
      <c r="BM840" s="472">
        <v>11.02640849775289</v>
      </c>
      <c r="BN840" s="472">
        <v>11.02640849775289</v>
      </c>
      <c r="BO840" s="472">
        <v>12.029855959070284</v>
      </c>
      <c r="BP840" s="472">
        <v>13.03338714150617</v>
      </c>
      <c r="BQ840" s="472">
        <v>14.036995597894803</v>
      </c>
      <c r="BR840" s="472">
        <v>14.036995597894803</v>
      </c>
      <c r="BS840" s="472">
        <v>14.036995597894803</v>
      </c>
      <c r="BT840" s="472">
        <v>14.036995597894803</v>
      </c>
      <c r="BU840" s="472">
        <v>14.036995597894803</v>
      </c>
      <c r="BV840" s="472">
        <v>14.036995597894803</v>
      </c>
    </row>
    <row r="841" spans="1:74">
      <c r="A841" s="256">
        <v>80</v>
      </c>
      <c r="B841" s="472">
        <v>2576.1337676534854</v>
      </c>
      <c r="C841" s="472">
        <v>2612.4538800023865</v>
      </c>
      <c r="D841" s="472">
        <v>2657.8547290302031</v>
      </c>
      <c r="E841" s="472">
        <v>2706.2831550106789</v>
      </c>
      <c r="F841" s="472">
        <v>2802.1336193422089</v>
      </c>
      <c r="G841" s="472">
        <v>2930.275654029515</v>
      </c>
      <c r="H841" s="472">
        <v>3082.6407743219434</v>
      </c>
      <c r="I841" s="472">
        <v>3192.6308909642153</v>
      </c>
      <c r="J841" s="472">
        <v>3246.1136999658443</v>
      </c>
      <c r="K841" s="472">
        <v>3262.2596272865171</v>
      </c>
      <c r="L841" s="472">
        <v>3306.6613378743223</v>
      </c>
      <c r="M841" s="472">
        <v>3398.4940293933391</v>
      </c>
      <c r="N841" s="472">
        <v>3562.9917086474275</v>
      </c>
      <c r="O841" s="472">
        <v>3731.5340095948823</v>
      </c>
      <c r="P841" s="472">
        <v>3893.0188038195333</v>
      </c>
      <c r="Q841" s="472">
        <v>3971.7450850964365</v>
      </c>
      <c r="R841" s="472">
        <v>3964.6798418701683</v>
      </c>
      <c r="S841" s="472">
        <v>4005.0528290529305</v>
      </c>
      <c r="T841" s="472">
        <v>4194.8112489934265</v>
      </c>
      <c r="U841" s="472">
        <v>4649.0543816984855</v>
      </c>
      <c r="V841" s="472">
        <v>5182.089316298956</v>
      </c>
      <c r="W841" s="472">
        <v>5559.6892506185159</v>
      </c>
      <c r="X841" s="472">
        <v>5770.7122561792476</v>
      </c>
      <c r="Y841" s="472">
        <v>6239.2306912937966</v>
      </c>
      <c r="Z841" s="472">
        <v>7414.7152211627008</v>
      </c>
      <c r="AA841" s="472">
        <v>8988.3750131593006</v>
      </c>
      <c r="AB841" s="472">
        <v>9573.2677011774904</v>
      </c>
      <c r="AC841" s="472">
        <v>9569.2268667063927</v>
      </c>
      <c r="AD841" s="472">
        <v>9365.1669581594251</v>
      </c>
      <c r="AE841" s="472">
        <v>8643.9221758831627</v>
      </c>
      <c r="AF841" s="472">
        <v>6790.5925107801122</v>
      </c>
      <c r="AG841" s="472">
        <v>4381.5499854943173</v>
      </c>
      <c r="AH841" s="472">
        <v>2163.5347569320406</v>
      </c>
      <c r="AI841" s="472">
        <v>809.39646779127065</v>
      </c>
      <c r="AJ841" s="472">
        <v>214.14502188707684</v>
      </c>
      <c r="AK841" s="472">
        <v>64.266722767294254</v>
      </c>
      <c r="AL841" s="472">
        <v>59.241065852707941</v>
      </c>
      <c r="AM841" s="472">
        <v>44.166819783667599</v>
      </c>
      <c r="AN841" s="472">
        <v>31.106636592896205</v>
      </c>
      <c r="AO841" s="472">
        <v>17.048232921663399</v>
      </c>
      <c r="AP841" s="472">
        <v>10.023052380778998</v>
      </c>
      <c r="AQ841" s="472">
        <v>8.016652840637061</v>
      </c>
      <c r="AR841" s="472">
        <v>6.010760193776199</v>
      </c>
      <c r="AS841" s="472">
        <v>5.0080536687636448</v>
      </c>
      <c r="AT841" s="472">
        <v>5.0080536687636448</v>
      </c>
      <c r="AU841" s="472">
        <v>5.0080536687636448</v>
      </c>
      <c r="AV841" s="472">
        <v>4.0055490228453374</v>
      </c>
      <c r="AW841" s="472">
        <v>5.0080536687636448</v>
      </c>
      <c r="AX841" s="472">
        <v>5.0080536687636448</v>
      </c>
      <c r="AY841" s="472">
        <v>6.010760193776199</v>
      </c>
      <c r="AZ841" s="472">
        <v>6.010760193776199</v>
      </c>
      <c r="BA841" s="472">
        <v>6.010760193776199</v>
      </c>
      <c r="BB841" s="472">
        <v>7.0136346326260179</v>
      </c>
      <c r="BC841" s="472">
        <v>7.0136346326260179</v>
      </c>
      <c r="BD841" s="472">
        <v>7.0136346326260179</v>
      </c>
      <c r="BE841" s="472">
        <v>7.0136346326260179</v>
      </c>
      <c r="BF841" s="472">
        <v>8.016652840637061</v>
      </c>
      <c r="BG841" s="472">
        <v>8.016652840637061</v>
      </c>
      <c r="BH841" s="472">
        <v>9.0197967621976929</v>
      </c>
      <c r="BI841" s="472">
        <v>9.0197967621976929</v>
      </c>
      <c r="BJ841" s="472">
        <v>10.023052380778998</v>
      </c>
      <c r="BK841" s="472">
        <v>10.023052380778998</v>
      </c>
      <c r="BL841" s="472">
        <v>11.02640849775289</v>
      </c>
      <c r="BM841" s="472">
        <v>11.02640849775289</v>
      </c>
      <c r="BN841" s="472">
        <v>11.02640849775289</v>
      </c>
      <c r="BO841" s="472">
        <v>12.029855959070284</v>
      </c>
      <c r="BP841" s="472">
        <v>13.03338714150617</v>
      </c>
      <c r="BQ841" s="472">
        <v>14.036995597894803</v>
      </c>
      <c r="BR841" s="472">
        <v>14.036995597894803</v>
      </c>
      <c r="BS841" s="472">
        <v>14.036995597894803</v>
      </c>
      <c r="BT841" s="472">
        <v>14.036995597894803</v>
      </c>
      <c r="BU841" s="472">
        <v>14.036995597894803</v>
      </c>
      <c r="BV841" s="472">
        <v>14.036995597894803</v>
      </c>
    </row>
    <row r="842" spans="1:74">
      <c r="A842" s="256">
        <v>82.5</v>
      </c>
      <c r="B842" s="472">
        <v>2576.1337676534854</v>
      </c>
      <c r="C842" s="472">
        <v>2610.4360826839252</v>
      </c>
      <c r="D842" s="472">
        <v>2647.765584044253</v>
      </c>
      <c r="E842" s="472">
        <v>2687.1134653340314</v>
      </c>
      <c r="F842" s="472">
        <v>2774.8915702899521</v>
      </c>
      <c r="G842" s="472">
        <v>2871.7533852406859</v>
      </c>
      <c r="H842" s="472">
        <v>2985.7719879621604</v>
      </c>
      <c r="I842" s="472">
        <v>3066.4957627930094</v>
      </c>
      <c r="J842" s="472">
        <v>3098.785870325059</v>
      </c>
      <c r="K842" s="472">
        <v>3102.8221574733529</v>
      </c>
      <c r="L842" s="472">
        <v>3135.1126429229589</v>
      </c>
      <c r="M842" s="472">
        <v>3191.621789916775</v>
      </c>
      <c r="N842" s="472">
        <v>3287.4877983976407</v>
      </c>
      <c r="O842" s="472">
        <v>3377.3016473084622</v>
      </c>
      <c r="P842" s="472">
        <v>3456.0168724869995</v>
      </c>
      <c r="Q842" s="472">
        <v>3475.1913668626535</v>
      </c>
      <c r="R842" s="472">
        <v>3443.9067202330839</v>
      </c>
      <c r="S842" s="472">
        <v>3463.0811475551609</v>
      </c>
      <c r="T842" s="472">
        <v>3585.1944384528538</v>
      </c>
      <c r="U842" s="472">
        <v>3912.1955731826233</v>
      </c>
      <c r="V842" s="472">
        <v>4280.6091184485003</v>
      </c>
      <c r="W842" s="472">
        <v>4576.3723823254804</v>
      </c>
      <c r="X842" s="472">
        <v>4782.3076496979465</v>
      </c>
      <c r="Y842" s="472">
        <v>5225.5018505957023</v>
      </c>
      <c r="Z842" s="472">
        <v>6238.2209145084898</v>
      </c>
      <c r="AA842" s="472">
        <v>7672.2571448049812</v>
      </c>
      <c r="AB842" s="472">
        <v>8255.040324378253</v>
      </c>
      <c r="AC842" s="472">
        <v>8349.9864446260653</v>
      </c>
      <c r="AD842" s="472">
        <v>8339.8857420536533</v>
      </c>
      <c r="AE842" s="472">
        <v>7856.0766801527207</v>
      </c>
      <c r="AF842" s="472">
        <v>6297.7980233294875</v>
      </c>
      <c r="AG842" s="472">
        <v>4075.7065325282688</v>
      </c>
      <c r="AH842" s="472">
        <v>1986.0094511080301</v>
      </c>
      <c r="AI842" s="472">
        <v>754.98152574436392</v>
      </c>
      <c r="AJ842" s="472">
        <v>205.08778640429045</v>
      </c>
      <c r="AK842" s="472">
        <v>78.340564620239888</v>
      </c>
      <c r="AL842" s="472">
        <v>63.261558950597731</v>
      </c>
      <c r="AM842" s="472">
        <v>47.181305740243346</v>
      </c>
      <c r="AN842" s="472">
        <v>33.11558670666593</v>
      </c>
      <c r="AO842" s="472">
        <v>21.064032395764698</v>
      </c>
      <c r="AP842" s="472">
        <v>11.02640849775289</v>
      </c>
      <c r="AQ842" s="472">
        <v>8.016652840637061</v>
      </c>
      <c r="AR842" s="472">
        <v>6.010760193776199</v>
      </c>
      <c r="AS842" s="472">
        <v>6.010760193776199</v>
      </c>
      <c r="AT842" s="472">
        <v>6.010760193776199</v>
      </c>
      <c r="AU842" s="472">
        <v>5.0080536687636448</v>
      </c>
      <c r="AV842" s="472">
        <v>6.010760193776199</v>
      </c>
      <c r="AW842" s="472">
        <v>6.010760193776199</v>
      </c>
      <c r="AX842" s="472">
        <v>6.010760193776199</v>
      </c>
      <c r="AY842" s="472">
        <v>6.010760193776199</v>
      </c>
      <c r="AZ842" s="472">
        <v>7.0136346326260179</v>
      </c>
      <c r="BA842" s="472">
        <v>6.010760193776199</v>
      </c>
      <c r="BB842" s="472">
        <v>7.0136346326260179</v>
      </c>
      <c r="BC842" s="472">
        <v>8.016652840637061</v>
      </c>
      <c r="BD842" s="472">
        <v>8.016652840637061</v>
      </c>
      <c r="BE842" s="472">
        <v>8.016652840637061</v>
      </c>
      <c r="BF842" s="472">
        <v>8.016652840637061</v>
      </c>
      <c r="BG842" s="472">
        <v>9.0197967621976929</v>
      </c>
      <c r="BH842" s="472">
        <v>9.0197967621976929</v>
      </c>
      <c r="BI842" s="472">
        <v>10.023052380778998</v>
      </c>
      <c r="BJ842" s="472">
        <v>10.023052380778998</v>
      </c>
      <c r="BK842" s="472">
        <v>10.023052380778998</v>
      </c>
      <c r="BL842" s="472">
        <v>11.02640849775289</v>
      </c>
      <c r="BM842" s="472">
        <v>11.02640849775289</v>
      </c>
      <c r="BN842" s="472">
        <v>12.029855959070284</v>
      </c>
      <c r="BO842" s="472">
        <v>12.029855959070284</v>
      </c>
      <c r="BP842" s="472">
        <v>13.03338714150617</v>
      </c>
      <c r="BQ842" s="472">
        <v>14.036995597894803</v>
      </c>
      <c r="BR842" s="472">
        <v>14.036995597894803</v>
      </c>
      <c r="BS842" s="472">
        <v>14.036995597894803</v>
      </c>
      <c r="BT842" s="472">
        <v>15.040675804218308</v>
      </c>
      <c r="BU842" s="472">
        <v>15.040675804218308</v>
      </c>
      <c r="BV842" s="472">
        <v>14.036995597894803</v>
      </c>
    </row>
    <row r="843" spans="1:74">
      <c r="A843" s="256">
        <v>85</v>
      </c>
      <c r="B843" s="472">
        <v>2576.1337676534854</v>
      </c>
      <c r="C843" s="472">
        <v>2614.4716788777887</v>
      </c>
      <c r="D843" s="472">
        <v>2643.7299367952533</v>
      </c>
      <c r="E843" s="472">
        <v>2671.9795962551161</v>
      </c>
      <c r="F843" s="472">
        <v>2743.6139917631563</v>
      </c>
      <c r="G843" s="472">
        <v>2826.3489962567992</v>
      </c>
      <c r="H843" s="472">
        <v>2913.1224532323995</v>
      </c>
      <c r="I843" s="472">
        <v>2961.5552780196167</v>
      </c>
      <c r="J843" s="472">
        <v>2978.7087605553952</v>
      </c>
      <c r="K843" s="472">
        <v>2976.6906986534937</v>
      </c>
      <c r="L843" s="472">
        <v>2994.8533048643008</v>
      </c>
      <c r="M843" s="472">
        <v>3026.1336064696548</v>
      </c>
      <c r="N843" s="472">
        <v>3080.6226432520925</v>
      </c>
      <c r="O843" s="472">
        <v>3103.8312300802768</v>
      </c>
      <c r="P843" s="472">
        <v>3119.9764362898773</v>
      </c>
      <c r="Q843" s="472">
        <v>3089.704243455029</v>
      </c>
      <c r="R843" s="472">
        <v>3038.2421972210832</v>
      </c>
      <c r="S843" s="472">
        <v>3041.2693524491815</v>
      </c>
      <c r="T843" s="472">
        <v>3103.8312300802768</v>
      </c>
      <c r="U843" s="472">
        <v>3298.5882550465558</v>
      </c>
      <c r="V843" s="472">
        <v>3508.4946869033406</v>
      </c>
      <c r="W843" s="472">
        <v>3698.2286294925589</v>
      </c>
      <c r="X843" s="472">
        <v>3864.7584737422349</v>
      </c>
      <c r="Y843" s="472">
        <v>4221.0551187116253</v>
      </c>
      <c r="Z843" s="472">
        <v>5014.5001782903973</v>
      </c>
      <c r="AA843" s="472">
        <v>6100.892804086152</v>
      </c>
      <c r="AB843" s="472">
        <v>6642.144386445133</v>
      </c>
      <c r="AC843" s="472">
        <v>6840.0759428812389</v>
      </c>
      <c r="AD843" s="472">
        <v>6936.014225729291</v>
      </c>
      <c r="AE843" s="472">
        <v>6577.5149418683268</v>
      </c>
      <c r="AF843" s="472">
        <v>5313.3376118963934</v>
      </c>
      <c r="AG843" s="472">
        <v>3350.0544942360771</v>
      </c>
      <c r="AH843" s="472">
        <v>1618.9069691460379</v>
      </c>
      <c r="AI843" s="472">
        <v>614.93222355435944</v>
      </c>
      <c r="AJ843" s="472">
        <v>183.95582347890559</v>
      </c>
      <c r="AK843" s="472">
        <v>83.367575300668861</v>
      </c>
      <c r="AL843" s="472">
        <v>67.282307497705418</v>
      </c>
      <c r="AM843" s="472">
        <v>46.176455080303917</v>
      </c>
      <c r="AN843" s="472">
        <v>34.120107905260866</v>
      </c>
      <c r="AO843" s="472">
        <v>18.052101952375242</v>
      </c>
      <c r="AP843" s="472">
        <v>12.029855959070284</v>
      </c>
      <c r="AQ843" s="472">
        <v>9.0197967621976929</v>
      </c>
      <c r="AR843" s="472">
        <v>7.0136346326260179</v>
      </c>
      <c r="AS843" s="472">
        <v>7.0136346326260179</v>
      </c>
      <c r="AT843" s="472">
        <v>6.010760193776199</v>
      </c>
      <c r="AU843" s="472">
        <v>6.010760193776199</v>
      </c>
      <c r="AV843" s="472">
        <v>6.010760193776199</v>
      </c>
      <c r="AW843" s="472">
        <v>6.010760193776199</v>
      </c>
      <c r="AX843" s="472">
        <v>6.010760193776199</v>
      </c>
      <c r="AY843" s="472">
        <v>6.010760193776199</v>
      </c>
      <c r="AZ843" s="472">
        <v>7.0136346326260179</v>
      </c>
      <c r="BA843" s="472">
        <v>7.0136346326260179</v>
      </c>
      <c r="BB843" s="472">
        <v>7.0136346326260179</v>
      </c>
      <c r="BC843" s="472">
        <v>8.016652840637061</v>
      </c>
      <c r="BD843" s="472">
        <v>8.016652840637061</v>
      </c>
      <c r="BE843" s="472">
        <v>8.016652840637061</v>
      </c>
      <c r="BF843" s="472">
        <v>9.0197967621976929</v>
      </c>
      <c r="BG843" s="472">
        <v>10.023052380778998</v>
      </c>
      <c r="BH843" s="472">
        <v>10.023052380778998</v>
      </c>
      <c r="BI843" s="472">
        <v>10.023052380778998</v>
      </c>
      <c r="BJ843" s="472">
        <v>10.023052380778998</v>
      </c>
      <c r="BK843" s="472">
        <v>10.023052380778998</v>
      </c>
      <c r="BL843" s="472">
        <v>12.029855959070284</v>
      </c>
      <c r="BM843" s="472">
        <v>12.029855959070284</v>
      </c>
      <c r="BN843" s="472">
        <v>12.029855959070284</v>
      </c>
      <c r="BO843" s="472">
        <v>12.029855959070284</v>
      </c>
      <c r="BP843" s="472">
        <v>13.03338714150617</v>
      </c>
      <c r="BQ843" s="472">
        <v>14.036995597894803</v>
      </c>
      <c r="BR843" s="472">
        <v>14.036995597894803</v>
      </c>
      <c r="BS843" s="472">
        <v>15.040675804218308</v>
      </c>
      <c r="BT843" s="472">
        <v>14.036995597894803</v>
      </c>
      <c r="BU843" s="472">
        <v>15.040675804218308</v>
      </c>
      <c r="BV843" s="472">
        <v>14.036995597894803</v>
      </c>
    </row>
    <row r="844" spans="1:74">
      <c r="A844" s="256">
        <v>87.5</v>
      </c>
      <c r="B844" s="472">
        <v>2576.1337676534854</v>
      </c>
      <c r="C844" s="472">
        <v>2608.4182869236092</v>
      </c>
      <c r="D844" s="472">
        <v>2634.6497530007728</v>
      </c>
      <c r="E844" s="472">
        <v>2657.8547290302031</v>
      </c>
      <c r="F844" s="472">
        <v>2715.3635817368627</v>
      </c>
      <c r="G844" s="472">
        <v>2779.9363741089437</v>
      </c>
      <c r="H844" s="472">
        <v>2844.5106650587786</v>
      </c>
      <c r="I844" s="472">
        <v>2878.8163549390165</v>
      </c>
      <c r="J844" s="472">
        <v>2880.8343494628666</v>
      </c>
      <c r="K844" s="472">
        <v>2873.7713748141391</v>
      </c>
      <c r="L844" s="472">
        <v>2887.8973414107272</v>
      </c>
      <c r="M844" s="472">
        <v>2898.9963636071943</v>
      </c>
      <c r="N844" s="472">
        <v>2913.1224532323995</v>
      </c>
      <c r="O844" s="472">
        <v>2897.9873598327154</v>
      </c>
      <c r="P844" s="472">
        <v>2880.8343494628666</v>
      </c>
      <c r="Q844" s="472">
        <v>2819.2861565006547</v>
      </c>
      <c r="R844" s="472">
        <v>2754.7124468045627</v>
      </c>
      <c r="S844" s="472">
        <v>2739.5782010403482</v>
      </c>
      <c r="T844" s="472">
        <v>2753.7034944976781</v>
      </c>
      <c r="U844" s="472">
        <v>2856.6185086636519</v>
      </c>
      <c r="V844" s="472">
        <v>2955.5011313807599</v>
      </c>
      <c r="W844" s="472">
        <v>3055.3961165989585</v>
      </c>
      <c r="X844" s="472">
        <v>3169.4216476905917</v>
      </c>
      <c r="Y844" s="472">
        <v>3421.7048850321039</v>
      </c>
      <c r="Z844" s="472">
        <v>3913.2048794386455</v>
      </c>
      <c r="AA844" s="472">
        <v>4670.2535128071995</v>
      </c>
      <c r="AB844" s="472">
        <v>5115.4568319825366</v>
      </c>
      <c r="AC844" s="472">
        <v>5369.8763420927153</v>
      </c>
      <c r="AD844" s="472">
        <v>5521.322282356391</v>
      </c>
      <c r="AE844" s="472">
        <v>5230.5498431411925</v>
      </c>
      <c r="AF844" s="472">
        <v>4192.7924965652064</v>
      </c>
      <c r="AG844" s="472">
        <v>2529.7254806385945</v>
      </c>
      <c r="AH844" s="472">
        <v>1203.4977237104949</v>
      </c>
      <c r="AI844" s="472">
        <v>471.89352202889989</v>
      </c>
      <c r="AJ844" s="472">
        <v>161.82018819187493</v>
      </c>
      <c r="AK844" s="472">
        <v>84.37301438003783</v>
      </c>
      <c r="AL844" s="472">
        <v>63.261558950597731</v>
      </c>
      <c r="AM844" s="472">
        <v>44.166819783667599</v>
      </c>
      <c r="AN844" s="472">
        <v>31.106636592896205</v>
      </c>
      <c r="AO844" s="472">
        <v>18.052101952375242</v>
      </c>
      <c r="AP844" s="472">
        <v>11.02640849775289</v>
      </c>
      <c r="AQ844" s="472">
        <v>9.0197967621976929</v>
      </c>
      <c r="AR844" s="472">
        <v>8.016652840637061</v>
      </c>
      <c r="AS844" s="472">
        <v>7.0136346326260179</v>
      </c>
      <c r="AT844" s="472">
        <v>6.010760193776199</v>
      </c>
      <c r="AU844" s="472">
        <v>6.010760193776199</v>
      </c>
      <c r="AV844" s="472">
        <v>7.0136346326260179</v>
      </c>
      <c r="AW844" s="472">
        <v>7.0136346326260179</v>
      </c>
      <c r="AX844" s="472">
        <v>7.0136346326260179</v>
      </c>
      <c r="AY844" s="472">
        <v>7.0136346326260179</v>
      </c>
      <c r="AZ844" s="472">
        <v>8.016652840637061</v>
      </c>
      <c r="BA844" s="472">
        <v>8.016652840637061</v>
      </c>
      <c r="BB844" s="472">
        <v>8.016652840637061</v>
      </c>
      <c r="BC844" s="472">
        <v>8.016652840637061</v>
      </c>
      <c r="BD844" s="472">
        <v>9.0197967621976929</v>
      </c>
      <c r="BE844" s="472">
        <v>9.0197967621976929</v>
      </c>
      <c r="BF844" s="472">
        <v>9.0197967621976929</v>
      </c>
      <c r="BG844" s="472">
        <v>10.023052380778998</v>
      </c>
      <c r="BH844" s="472">
        <v>10.023052380778998</v>
      </c>
      <c r="BI844" s="472">
        <v>9.0197967621976929</v>
      </c>
      <c r="BJ844" s="472">
        <v>10.023052380778998</v>
      </c>
      <c r="BK844" s="472">
        <v>11.02640849775289</v>
      </c>
      <c r="BL844" s="472">
        <v>12.029855959070284</v>
      </c>
      <c r="BM844" s="472">
        <v>12.029855959070284</v>
      </c>
      <c r="BN844" s="472">
        <v>12.029855959070284</v>
      </c>
      <c r="BO844" s="472">
        <v>12.029855959070284</v>
      </c>
      <c r="BP844" s="472">
        <v>13.03338714150617</v>
      </c>
      <c r="BQ844" s="472">
        <v>14.036995597894803</v>
      </c>
      <c r="BR844" s="472">
        <v>14.036995597894803</v>
      </c>
      <c r="BS844" s="472">
        <v>15.040675804218308</v>
      </c>
      <c r="BT844" s="472">
        <v>14.036995597894803</v>
      </c>
      <c r="BU844" s="472">
        <v>14.036995597894803</v>
      </c>
      <c r="BV844" s="472">
        <v>14.036995597894803</v>
      </c>
    </row>
    <row r="845" spans="1:74">
      <c r="A845" s="256">
        <v>90</v>
      </c>
      <c r="B845" s="472">
        <v>2576.1337676534854</v>
      </c>
      <c r="C845" s="472">
        <v>2603.3738043476001</v>
      </c>
      <c r="D845" s="472">
        <v>2629.60521995013</v>
      </c>
      <c r="E845" s="472">
        <v>2643.7299367952533</v>
      </c>
      <c r="F845" s="472">
        <v>2691.1491781557102</v>
      </c>
      <c r="G845" s="472">
        <v>2737.5603079056582</v>
      </c>
      <c r="H845" s="472">
        <v>2784.9811870737126</v>
      </c>
      <c r="I845" s="472">
        <v>2807.178472352779</v>
      </c>
      <c r="J845" s="472">
        <v>2801.1246498283881</v>
      </c>
      <c r="K845" s="472">
        <v>2785.9901507626992</v>
      </c>
      <c r="L845" s="472">
        <v>2793.0529067993107</v>
      </c>
      <c r="M845" s="472">
        <v>2788.008079235663</v>
      </c>
      <c r="N845" s="472">
        <v>2786.9991148167296</v>
      </c>
      <c r="O845" s="472">
        <v>2744.6229403708576</v>
      </c>
      <c r="P845" s="472">
        <v>2704.265286534715</v>
      </c>
      <c r="Q845" s="472">
        <v>2632.6319386215937</v>
      </c>
      <c r="R845" s="472">
        <v>2568.0627007938024</v>
      </c>
      <c r="S845" s="472">
        <v>2539.8141668687681</v>
      </c>
      <c r="T845" s="472">
        <v>2528.7166142236074</v>
      </c>
      <c r="U845" s="472">
        <v>2578.1515383186229</v>
      </c>
      <c r="V845" s="472">
        <v>2608.4182869236092</v>
      </c>
      <c r="W845" s="472">
        <v>2660.8814799932975</v>
      </c>
      <c r="X845" s="472">
        <v>2726.4619222552083</v>
      </c>
      <c r="Y845" s="472">
        <v>2879.825352024357</v>
      </c>
      <c r="Z845" s="472">
        <v>3149.2398349873142</v>
      </c>
      <c r="AA845" s="472">
        <v>3594.2774130127364</v>
      </c>
      <c r="AB845" s="472">
        <v>3934.4003707869638</v>
      </c>
      <c r="AC845" s="472">
        <v>4181.6893755794981</v>
      </c>
      <c r="AD845" s="472">
        <v>4268.4963731044027</v>
      </c>
      <c r="AE845" s="472">
        <v>4008.0808195329178</v>
      </c>
      <c r="AF845" s="472">
        <v>3176.4853125092473</v>
      </c>
      <c r="AG845" s="472">
        <v>1834.7219457534077</v>
      </c>
      <c r="AH845" s="472">
        <v>864.82285227978628</v>
      </c>
      <c r="AI845" s="472">
        <v>352.05629353891283</v>
      </c>
      <c r="AJ845" s="472">
        <v>142.70547410211842</v>
      </c>
      <c r="AK845" s="472">
        <v>81.356733631351972</v>
      </c>
      <c r="AL845" s="472">
        <v>58.235984471133037</v>
      </c>
      <c r="AM845" s="472">
        <v>42.157275863478645</v>
      </c>
      <c r="AN845" s="472">
        <v>30.102209640499385</v>
      </c>
      <c r="AO845" s="472">
        <v>17.048232921663399</v>
      </c>
      <c r="AP845" s="472">
        <v>12.029855959070284</v>
      </c>
      <c r="AQ845" s="472">
        <v>9.0197967621976929</v>
      </c>
      <c r="AR845" s="472">
        <v>8.016652840637061</v>
      </c>
      <c r="AS845" s="472">
        <v>7.0136346326260179</v>
      </c>
      <c r="AT845" s="472">
        <v>7.0136346326260179</v>
      </c>
      <c r="AU845" s="472">
        <v>7.0136346326260179</v>
      </c>
      <c r="AV845" s="472">
        <v>6.010760193776199</v>
      </c>
      <c r="AW845" s="472">
        <v>7.0136346326260179</v>
      </c>
      <c r="AX845" s="472">
        <v>7.0136346326260179</v>
      </c>
      <c r="AY845" s="472">
        <v>8.016652840637061</v>
      </c>
      <c r="AZ845" s="472">
        <v>8.016652840637061</v>
      </c>
      <c r="BA845" s="472">
        <v>8.016652840637061</v>
      </c>
      <c r="BB845" s="472">
        <v>8.016652840637061</v>
      </c>
      <c r="BC845" s="472">
        <v>8.016652840637061</v>
      </c>
      <c r="BD845" s="472">
        <v>9.0197967621976929</v>
      </c>
      <c r="BE845" s="472">
        <v>10.023052380778998</v>
      </c>
      <c r="BF845" s="472">
        <v>9.0197967621976929</v>
      </c>
      <c r="BG845" s="472">
        <v>10.023052380778998</v>
      </c>
      <c r="BH845" s="472">
        <v>10.023052380778998</v>
      </c>
      <c r="BI845" s="472">
        <v>11.02640849775289</v>
      </c>
      <c r="BJ845" s="472">
        <v>10.023052380778998</v>
      </c>
      <c r="BK845" s="472">
        <v>11.02640849775289</v>
      </c>
      <c r="BL845" s="472">
        <v>12.029855959070284</v>
      </c>
      <c r="BM845" s="472">
        <v>11.02640849775289</v>
      </c>
      <c r="BN845" s="472">
        <v>12.029855959070284</v>
      </c>
      <c r="BO845" s="472">
        <v>12.029855959070284</v>
      </c>
      <c r="BP845" s="472">
        <v>13.03338714150617</v>
      </c>
      <c r="BQ845" s="472">
        <v>14.036995597894803</v>
      </c>
      <c r="BR845" s="472">
        <v>14.036995597894803</v>
      </c>
      <c r="BS845" s="472">
        <v>14.036995597894803</v>
      </c>
      <c r="BT845" s="472">
        <v>15.040675804218308</v>
      </c>
      <c r="BU845" s="472">
        <v>15.040675804218308</v>
      </c>
      <c r="BV845" s="472">
        <v>14.036995597894803</v>
      </c>
    </row>
    <row r="846" spans="1:74">
      <c r="A846" s="256">
        <v>95</v>
      </c>
      <c r="B846" s="472">
        <v>2576.1337676534854</v>
      </c>
      <c r="C846" s="472">
        <v>2602.3649090035683</v>
      </c>
      <c r="D846" s="472">
        <v>2614.4716788777887</v>
      </c>
      <c r="E846" s="472">
        <v>2620.5250848336741</v>
      </c>
      <c r="F846" s="472">
        <v>2648.7744968170055</v>
      </c>
      <c r="G846" s="472">
        <v>2669.9617535039465</v>
      </c>
      <c r="H846" s="472">
        <v>2689.1313209885525</v>
      </c>
      <c r="I846" s="472">
        <v>2688.1223929721432</v>
      </c>
      <c r="J846" s="472">
        <v>2681.0599074576367</v>
      </c>
      <c r="K846" s="472">
        <v>2655.8368969675639</v>
      </c>
      <c r="L846" s="472">
        <v>2651.8012374381346</v>
      </c>
      <c r="M846" s="472">
        <v>2630.614125787446</v>
      </c>
      <c r="N846" s="472">
        <v>2606.400492722641</v>
      </c>
      <c r="O846" s="472">
        <v>2547.8851446854642</v>
      </c>
      <c r="P846" s="472">
        <v>2484.3268923340765</v>
      </c>
      <c r="Q846" s="472">
        <v>2410.6820631175583</v>
      </c>
      <c r="R846" s="472">
        <v>2347.1273711636914</v>
      </c>
      <c r="S846" s="472">
        <v>2321.9077292215643</v>
      </c>
      <c r="T846" s="472">
        <v>2295.67959193665</v>
      </c>
      <c r="U846" s="472">
        <v>2307.7848490756414</v>
      </c>
      <c r="V846" s="472">
        <v>2287.6094559165385</v>
      </c>
      <c r="W846" s="472">
        <v>2298.7059002562532</v>
      </c>
      <c r="X846" s="472">
        <v>2308.7936233718156</v>
      </c>
      <c r="Y846" s="472">
        <v>2346.1185802688565</v>
      </c>
      <c r="Z846" s="472">
        <v>2398.5762770867805</v>
      </c>
      <c r="AA846" s="472">
        <v>2551.9206431767848</v>
      </c>
      <c r="AB846" s="472">
        <v>2678.0331336380009</v>
      </c>
      <c r="AC846" s="472">
        <v>2797.0887754051128</v>
      </c>
      <c r="AD846" s="472">
        <v>2696.1938276839564</v>
      </c>
      <c r="AE846" s="472">
        <v>2400.5939038614811</v>
      </c>
      <c r="AF846" s="472">
        <v>1773.2018693958976</v>
      </c>
      <c r="AG846" s="472">
        <v>855.75283118813752</v>
      </c>
      <c r="AH846" s="472">
        <v>376.22224775081384</v>
      </c>
      <c r="AI846" s="472">
        <v>178.92475133337754</v>
      </c>
      <c r="AJ846" s="472">
        <v>98.450358463414005</v>
      </c>
      <c r="AK846" s="472">
        <v>62.256411089425562</v>
      </c>
      <c r="AL846" s="472">
        <v>49.191070759971105</v>
      </c>
      <c r="AM846" s="472">
        <v>36.12923810708449</v>
      </c>
      <c r="AN846" s="472">
        <v>24.076394620737908</v>
      </c>
      <c r="AO846" s="472">
        <v>16.044422974417238</v>
      </c>
      <c r="AP846" s="472">
        <v>12.029855959070284</v>
      </c>
      <c r="AQ846" s="472">
        <v>9.0197967621976929</v>
      </c>
      <c r="AR846" s="472">
        <v>8.016652840637061</v>
      </c>
      <c r="AS846" s="472">
        <v>7.0136346326260179</v>
      </c>
      <c r="AT846" s="472">
        <v>7.0136346326260179</v>
      </c>
      <c r="AU846" s="472">
        <v>7.0136346326260179</v>
      </c>
      <c r="AV846" s="472">
        <v>7.0136346326260179</v>
      </c>
      <c r="AW846" s="472">
        <v>8.016652840637061</v>
      </c>
      <c r="AX846" s="472">
        <v>8.016652840637061</v>
      </c>
      <c r="AY846" s="472">
        <v>9.0197967621976929</v>
      </c>
      <c r="AZ846" s="472">
        <v>9.0197967621976929</v>
      </c>
      <c r="BA846" s="472">
        <v>9.0197967621976929</v>
      </c>
      <c r="BB846" s="472">
        <v>9.0197967621976929</v>
      </c>
      <c r="BC846" s="472">
        <v>9.0197967621976929</v>
      </c>
      <c r="BD846" s="472">
        <v>10.023052380778998</v>
      </c>
      <c r="BE846" s="472">
        <v>10.023052380778998</v>
      </c>
      <c r="BF846" s="472">
        <v>10.023052380778998</v>
      </c>
      <c r="BG846" s="472">
        <v>10.023052380778998</v>
      </c>
      <c r="BH846" s="472">
        <v>11.02640849775289</v>
      </c>
      <c r="BI846" s="472">
        <v>11.02640849775289</v>
      </c>
      <c r="BJ846" s="472">
        <v>11.02640849775289</v>
      </c>
      <c r="BK846" s="472">
        <v>12.029855959070284</v>
      </c>
      <c r="BL846" s="472">
        <v>12.029855959070284</v>
      </c>
      <c r="BM846" s="472">
        <v>12.029855959070284</v>
      </c>
      <c r="BN846" s="472">
        <v>12.029855959070284</v>
      </c>
      <c r="BO846" s="472">
        <v>13.03338714150617</v>
      </c>
      <c r="BP846" s="472">
        <v>14.036995597894803</v>
      </c>
      <c r="BQ846" s="472">
        <v>15.040675804218308</v>
      </c>
      <c r="BR846" s="472">
        <v>15.040675804218308</v>
      </c>
      <c r="BS846" s="472">
        <v>15.040675804218308</v>
      </c>
      <c r="BT846" s="472">
        <v>15.040675804218308</v>
      </c>
      <c r="BU846" s="472">
        <v>15.040675804218308</v>
      </c>
      <c r="BV846" s="472">
        <v>14.036995597894803</v>
      </c>
    </row>
    <row r="847" spans="1:74">
      <c r="A847" s="256">
        <v>105</v>
      </c>
      <c r="B847" s="472">
        <v>2576.1337676534854</v>
      </c>
      <c r="C847" s="472">
        <v>2590.2581953963549</v>
      </c>
      <c r="D847" s="472">
        <v>2588.2404152839531</v>
      </c>
      <c r="E847" s="472">
        <v>2570.0804651361213</v>
      </c>
      <c r="F847" s="472">
        <v>2565.0360572503428</v>
      </c>
      <c r="G847" s="472">
        <v>2563.0182968698623</v>
      </c>
      <c r="H847" s="472">
        <v>2563.0182968698623</v>
      </c>
      <c r="I847" s="472">
        <v>2541.8319089240376</v>
      </c>
      <c r="J847" s="472">
        <v>2516.6102486533723</v>
      </c>
      <c r="K847" s="472">
        <v>2485.3357409034811</v>
      </c>
      <c r="L847" s="472">
        <v>2471.2118982358429</v>
      </c>
      <c r="M847" s="472">
        <v>2428.8408559410454</v>
      </c>
      <c r="N847" s="472">
        <v>2389.4969776028306</v>
      </c>
      <c r="O847" s="472">
        <v>2325.9428536197333</v>
      </c>
      <c r="P847" s="472">
        <v>2268.4429970397496</v>
      </c>
      <c r="Q847" s="472">
        <v>2199.8485848430059</v>
      </c>
      <c r="R847" s="472">
        <v>2146.3867714572339</v>
      </c>
      <c r="S847" s="472">
        <v>2117.1346421175112</v>
      </c>
      <c r="T847" s="472">
        <v>2081.8308863299858</v>
      </c>
      <c r="U847" s="472">
        <v>2087.8829165535226</v>
      </c>
      <c r="V847" s="472">
        <v>2055.6056257882178</v>
      </c>
      <c r="W847" s="472">
        <v>2039.4671697804051</v>
      </c>
      <c r="X847" s="472">
        <v>2025.346125392472</v>
      </c>
      <c r="Y847" s="472">
        <v>2005.1733756262549</v>
      </c>
      <c r="Z847" s="472">
        <v>1974.9146317621396</v>
      </c>
      <c r="AA847" s="472">
        <v>1990.0439462403338</v>
      </c>
      <c r="AB847" s="472">
        <v>1998.1129610018729</v>
      </c>
      <c r="AC847" s="472">
        <v>1970.8801674197155</v>
      </c>
      <c r="AD847" s="472">
        <v>1763.1168124688832</v>
      </c>
      <c r="AE847" s="472">
        <v>1469.6683691022997</v>
      </c>
      <c r="AF847" s="472">
        <v>919.24494073234825</v>
      </c>
      <c r="AG847" s="472">
        <v>271.5158130503724</v>
      </c>
      <c r="AH847" s="472">
        <v>126.61084744487482</v>
      </c>
      <c r="AI847" s="472">
        <v>75.324511642000047</v>
      </c>
      <c r="AJ847" s="472">
        <v>50.19598424777044</v>
      </c>
      <c r="AK847" s="472">
        <v>40.147827669756929</v>
      </c>
      <c r="AL847" s="472">
        <v>33.11558670666593</v>
      </c>
      <c r="AM847" s="472">
        <v>25.080601549217004</v>
      </c>
      <c r="AN847" s="472">
        <v>18.052101952375242</v>
      </c>
      <c r="AO847" s="472">
        <v>13.03338714150617</v>
      </c>
      <c r="AP847" s="472">
        <v>11.02640849775289</v>
      </c>
      <c r="AQ847" s="472">
        <v>9.0197967621976929</v>
      </c>
      <c r="AR847" s="472">
        <v>8.016652840637061</v>
      </c>
      <c r="AS847" s="472">
        <v>8.016652840637061</v>
      </c>
      <c r="AT847" s="472">
        <v>7.0136346326260179</v>
      </c>
      <c r="AU847" s="472">
        <v>8.016652840637061</v>
      </c>
      <c r="AV847" s="472">
        <v>8.016652840637061</v>
      </c>
      <c r="AW847" s="472">
        <v>9.0197967621976929</v>
      </c>
      <c r="AX847" s="472">
        <v>9.0197967621976929</v>
      </c>
      <c r="AY847" s="472">
        <v>10.023052380778998</v>
      </c>
      <c r="AZ847" s="472">
        <v>10.023052380778998</v>
      </c>
      <c r="BA847" s="472">
        <v>11.02640849775289</v>
      </c>
      <c r="BB847" s="472">
        <v>11.02640849775289</v>
      </c>
      <c r="BC847" s="472">
        <v>11.02640849775289</v>
      </c>
      <c r="BD847" s="472">
        <v>11.02640849775289</v>
      </c>
      <c r="BE847" s="472">
        <v>11.02640849775289</v>
      </c>
      <c r="BF847" s="472">
        <v>12.029855959070284</v>
      </c>
      <c r="BG847" s="472">
        <v>12.029855959070284</v>
      </c>
      <c r="BH847" s="472">
        <v>12.029855959070284</v>
      </c>
      <c r="BI847" s="472">
        <v>12.029855959070284</v>
      </c>
      <c r="BJ847" s="472">
        <v>11.02640849775289</v>
      </c>
      <c r="BK847" s="472">
        <v>12.029855959070284</v>
      </c>
      <c r="BL847" s="472">
        <v>12.029855959070284</v>
      </c>
      <c r="BM847" s="472">
        <v>12.029855959070284</v>
      </c>
      <c r="BN847" s="472">
        <v>13.03338714150617</v>
      </c>
      <c r="BO847" s="472">
        <v>14.036995597894803</v>
      </c>
      <c r="BP847" s="472">
        <v>14.036995597894803</v>
      </c>
      <c r="BQ847" s="472">
        <v>14.036995597894803</v>
      </c>
      <c r="BR847" s="472">
        <v>15.040675804218308</v>
      </c>
      <c r="BS847" s="472">
        <v>15.040675804218308</v>
      </c>
      <c r="BT847" s="472">
        <v>15.040675804218308</v>
      </c>
      <c r="BU847" s="472">
        <v>15.040675804218308</v>
      </c>
      <c r="BV847" s="472">
        <v>14.036995597894803</v>
      </c>
    </row>
    <row r="848" spans="1:74">
      <c r="A848" s="256">
        <v>115</v>
      </c>
      <c r="B848" s="472">
        <v>2576.1337676534854</v>
      </c>
      <c r="C848" s="472">
        <v>2575.1248829129099</v>
      </c>
      <c r="D848" s="472">
        <v>2555.9561480433085</v>
      </c>
      <c r="E848" s="472">
        <v>2528.7166142236074</v>
      </c>
      <c r="F848" s="472">
        <v>2501.4773735396752</v>
      </c>
      <c r="G848" s="472">
        <v>2478.2738095181139</v>
      </c>
      <c r="H848" s="472">
        <v>2468.1853709973598</v>
      </c>
      <c r="I848" s="472">
        <v>2434.8938170715887</v>
      </c>
      <c r="J848" s="472">
        <v>2402.6115323302456</v>
      </c>
      <c r="K848" s="472">
        <v>2360.2416921451395</v>
      </c>
      <c r="L848" s="472">
        <v>2333.0043381368682</v>
      </c>
      <c r="M848" s="472">
        <v>2289.6269872591311</v>
      </c>
      <c r="N848" s="472">
        <v>2244.2329646088592</v>
      </c>
      <c r="O848" s="472">
        <v>2184.7177498639853</v>
      </c>
      <c r="P848" s="472">
        <v>2136.299785040238</v>
      </c>
      <c r="Q848" s="472">
        <v>2078.8048778060565</v>
      </c>
      <c r="R848" s="472">
        <v>2024.3374831202773</v>
      </c>
      <c r="S848" s="472">
        <v>1991.0525713007953</v>
      </c>
      <c r="T848" s="472">
        <v>1956.7596073044258</v>
      </c>
      <c r="U848" s="472">
        <v>1940.6219490072456</v>
      </c>
      <c r="V848" s="472">
        <v>1916.4157132785863</v>
      </c>
      <c r="W848" s="472">
        <v>1884.1412081189699</v>
      </c>
      <c r="X848" s="472">
        <v>1868.0041620639367</v>
      </c>
      <c r="Y848" s="472">
        <v>1846.8245006510754</v>
      </c>
      <c r="Z848" s="472">
        <v>1813.5426669071608</v>
      </c>
      <c r="AA848" s="472">
        <v>1821.6109346304568</v>
      </c>
      <c r="AB848" s="472">
        <v>1809.5085464826784</v>
      </c>
      <c r="AC848" s="472">
        <v>1751.0148202558562</v>
      </c>
      <c r="AD848" s="472">
        <v>1591.6799442467097</v>
      </c>
      <c r="AE848" s="472">
        <v>1254.912832585775</v>
      </c>
      <c r="AF848" s="472">
        <v>673.36655807690715</v>
      </c>
      <c r="AG848" s="472">
        <v>157.79584087948061</v>
      </c>
      <c r="AH848" s="472">
        <v>81.356733631351972</v>
      </c>
      <c r="AI848" s="472">
        <v>52.205871129025049</v>
      </c>
      <c r="AJ848" s="472">
        <v>37.13384546983891</v>
      </c>
      <c r="AK848" s="472">
        <v>30.102209640499385</v>
      </c>
      <c r="AL848" s="472">
        <v>24.076394620737908</v>
      </c>
      <c r="AM848" s="472">
        <v>19.056026783849234</v>
      </c>
      <c r="AN848" s="472">
        <v>14.036995597894803</v>
      </c>
      <c r="AO848" s="472">
        <v>11.02640849775289</v>
      </c>
      <c r="AP848" s="472">
        <v>9.0197967621976929</v>
      </c>
      <c r="AQ848" s="472">
        <v>8.016652840637061</v>
      </c>
      <c r="AR848" s="472">
        <v>8.016652840637061</v>
      </c>
      <c r="AS848" s="472">
        <v>8.016652840637061</v>
      </c>
      <c r="AT848" s="472">
        <v>7.0136346326260179</v>
      </c>
      <c r="AU848" s="472">
        <v>8.016652840637061</v>
      </c>
      <c r="AV848" s="472">
        <v>8.016652840637061</v>
      </c>
      <c r="AW848" s="472">
        <v>9.0197967621976929</v>
      </c>
      <c r="AX848" s="472">
        <v>10.023052380778998</v>
      </c>
      <c r="AY848" s="472">
        <v>11.02640849775289</v>
      </c>
      <c r="AZ848" s="472">
        <v>11.02640849775289</v>
      </c>
      <c r="BA848" s="472">
        <v>11.02640849775289</v>
      </c>
      <c r="BB848" s="472">
        <v>12.029855959070284</v>
      </c>
      <c r="BC848" s="472">
        <v>12.029855959070284</v>
      </c>
      <c r="BD848" s="472">
        <v>12.029855959070284</v>
      </c>
      <c r="BE848" s="472">
        <v>12.029855959070284</v>
      </c>
      <c r="BF848" s="472">
        <v>12.029855959070284</v>
      </c>
      <c r="BG848" s="472">
        <v>12.029855959070284</v>
      </c>
      <c r="BH848" s="472">
        <v>13.03338714150617</v>
      </c>
      <c r="BI848" s="472">
        <v>13.03338714150617</v>
      </c>
      <c r="BJ848" s="472">
        <v>12.029855959070284</v>
      </c>
      <c r="BK848" s="472">
        <v>13.03338714150617</v>
      </c>
      <c r="BL848" s="472">
        <v>13.03338714150617</v>
      </c>
      <c r="BM848" s="472">
        <v>13.03338714150617</v>
      </c>
      <c r="BN848" s="472">
        <v>14.036995597894803</v>
      </c>
      <c r="BO848" s="472">
        <v>14.036995597894803</v>
      </c>
      <c r="BP848" s="472">
        <v>15.040675804218308</v>
      </c>
      <c r="BQ848" s="472">
        <v>15.040675804218308</v>
      </c>
      <c r="BR848" s="472">
        <v>15.040675804218308</v>
      </c>
      <c r="BS848" s="472">
        <v>15.040675804218308</v>
      </c>
      <c r="BT848" s="472">
        <v>15.040675804218308</v>
      </c>
      <c r="BU848" s="472">
        <v>14.036995597894803</v>
      </c>
      <c r="BV848" s="472">
        <v>14.036995597894803</v>
      </c>
    </row>
    <row r="849" spans="1:74">
      <c r="A849" s="256">
        <v>125</v>
      </c>
      <c r="B849" s="472">
        <v>2576.1337676534854</v>
      </c>
      <c r="C849" s="472">
        <v>2559.9916592749919</v>
      </c>
      <c r="D849" s="472">
        <v>2530.7343474555228</v>
      </c>
      <c r="E849" s="472">
        <v>2492.3976923349378</v>
      </c>
      <c r="F849" s="472">
        <v>2452.0439551181075</v>
      </c>
      <c r="G849" s="472">
        <v>2422.7879098801127</v>
      </c>
      <c r="H849" s="472">
        <v>2397.5674643351472</v>
      </c>
      <c r="I849" s="472">
        <v>2357.215303904326</v>
      </c>
      <c r="J849" s="472">
        <v>2304.7585288309633</v>
      </c>
      <c r="K849" s="472">
        <v>2251.2941972408598</v>
      </c>
      <c r="L849" s="472">
        <v>2210.9445966128064</v>
      </c>
      <c r="M849" s="472">
        <v>2163.5347569320406</v>
      </c>
      <c r="N849" s="472">
        <v>2120.1607058334635</v>
      </c>
      <c r="O849" s="472">
        <v>2059.6402596066764</v>
      </c>
      <c r="P849" s="472">
        <v>2013.2424513172753</v>
      </c>
      <c r="Q849" s="472">
        <v>1945.6649528760877</v>
      </c>
      <c r="R849" s="472">
        <v>1900.2783922472568</v>
      </c>
      <c r="S849" s="472">
        <v>1868.0041620639367</v>
      </c>
      <c r="T849" s="472">
        <v>1821.6109346304568</v>
      </c>
      <c r="U849" s="472">
        <v>1807.4914896384403</v>
      </c>
      <c r="V849" s="472">
        <v>1765.1338192544852</v>
      </c>
      <c r="W849" s="472">
        <v>1736.8959349898671</v>
      </c>
      <c r="X849" s="472">
        <v>1701.5992254975022</v>
      </c>
      <c r="Y849" s="472">
        <v>1676.3877370977445</v>
      </c>
      <c r="Z849" s="472">
        <v>1645.1260181828966</v>
      </c>
      <c r="AA849" s="472">
        <v>1669.328587979903</v>
      </c>
      <c r="AB849" s="472">
        <v>1669.328587979903</v>
      </c>
      <c r="AC849" s="472">
        <v>1673.3623838322726</v>
      </c>
      <c r="AD849" s="472">
        <v>1471.685009328937</v>
      </c>
      <c r="AE849" s="472">
        <v>1111.7625547001749</v>
      </c>
      <c r="AF849" s="472">
        <v>491.03024332244547</v>
      </c>
      <c r="AG849" s="472">
        <v>98.450358463414005</v>
      </c>
      <c r="AH849" s="472">
        <v>60.246164270520133</v>
      </c>
      <c r="AI849" s="472">
        <v>42.157275863478645</v>
      </c>
      <c r="AJ849" s="472">
        <v>30.102209640499385</v>
      </c>
      <c r="AK849" s="472">
        <v>23.072229545451361</v>
      </c>
      <c r="AL849" s="472">
        <v>19.056026783849234</v>
      </c>
      <c r="AM849" s="472">
        <v>14.036995597894803</v>
      </c>
      <c r="AN849" s="472">
        <v>9.0197967621976929</v>
      </c>
      <c r="AO849" s="472">
        <v>7.0136346326260179</v>
      </c>
      <c r="AP849" s="472">
        <v>6.010760193776199</v>
      </c>
      <c r="AQ849" s="472">
        <v>6.010760193776199</v>
      </c>
      <c r="AR849" s="472">
        <v>6.010760193776199</v>
      </c>
      <c r="AS849" s="472">
        <v>6.010760193776199</v>
      </c>
      <c r="AT849" s="472">
        <v>6.010760193776199</v>
      </c>
      <c r="AU849" s="472">
        <v>7.0136346326260179</v>
      </c>
      <c r="AV849" s="472">
        <v>8.016652840637061</v>
      </c>
      <c r="AW849" s="472">
        <v>8.016652840637061</v>
      </c>
      <c r="AX849" s="472">
        <v>9.0197967621976929</v>
      </c>
      <c r="AY849" s="472">
        <v>9.0197967621976929</v>
      </c>
      <c r="AZ849" s="472">
        <v>10.023052380778998</v>
      </c>
      <c r="BA849" s="472">
        <v>11.02640849775289</v>
      </c>
      <c r="BB849" s="472">
        <v>10.023052380778998</v>
      </c>
      <c r="BC849" s="472">
        <v>11.02640849775289</v>
      </c>
      <c r="BD849" s="472">
        <v>11.02640849775289</v>
      </c>
      <c r="BE849" s="472">
        <v>12.029855959070284</v>
      </c>
      <c r="BF849" s="472">
        <v>12.029855959070284</v>
      </c>
      <c r="BG849" s="472">
        <v>12.029855959070284</v>
      </c>
      <c r="BH849" s="472">
        <v>12.029855959070284</v>
      </c>
      <c r="BI849" s="472">
        <v>13.03338714150617</v>
      </c>
      <c r="BJ849" s="472">
        <v>13.03338714150617</v>
      </c>
      <c r="BK849" s="472">
        <v>13.03338714150617</v>
      </c>
      <c r="BL849" s="472">
        <v>14.036995597894803</v>
      </c>
      <c r="BM849" s="472">
        <v>14.036995597894803</v>
      </c>
      <c r="BN849" s="472">
        <v>14.036995597894803</v>
      </c>
      <c r="BO849" s="472">
        <v>14.036995597894803</v>
      </c>
      <c r="BP849" s="472">
        <v>15.040675804218308</v>
      </c>
      <c r="BQ849" s="472">
        <v>15.040675804218308</v>
      </c>
      <c r="BR849" s="472">
        <v>15.040675804218308</v>
      </c>
      <c r="BS849" s="472">
        <v>15.040675804218308</v>
      </c>
      <c r="BT849" s="472">
        <v>15.040675804218308</v>
      </c>
      <c r="BU849" s="472">
        <v>15.040675804218308</v>
      </c>
      <c r="BV849" s="472">
        <v>14.036995597894803</v>
      </c>
    </row>
    <row r="850" spans="1:74">
      <c r="A850" s="256">
        <v>135</v>
      </c>
      <c r="B850" s="472">
        <v>2576.1337676534854</v>
      </c>
      <c r="C850" s="472">
        <v>2551.9206431767848</v>
      </c>
      <c r="D850" s="472">
        <v>2506.5216551096996</v>
      </c>
      <c r="E850" s="472">
        <v>2463.1411671742726</v>
      </c>
      <c r="F850" s="472">
        <v>2415.726158572143</v>
      </c>
      <c r="G850" s="472">
        <v>2370.3296809182584</v>
      </c>
      <c r="H850" s="472">
        <v>2342.0834210246758</v>
      </c>
      <c r="I850" s="472">
        <v>2302.7409842063093</v>
      </c>
      <c r="J850" s="472">
        <v>2239.189240599384</v>
      </c>
      <c r="K850" s="472">
        <v>2173.621870706746</v>
      </c>
      <c r="L850" s="472">
        <v>2118.1433295430343</v>
      </c>
      <c r="M850" s="472">
        <v>2055.6056257882178</v>
      </c>
      <c r="N850" s="472">
        <v>2001.1388499370387</v>
      </c>
      <c r="O850" s="472">
        <v>1939.6133498034187</v>
      </c>
      <c r="P850" s="472">
        <v>1886.158348608313</v>
      </c>
      <c r="Q850" s="472">
        <v>1825.6450818896419</v>
      </c>
      <c r="R850" s="472">
        <v>1775.2188876679345</v>
      </c>
      <c r="S850" s="472">
        <v>1732.8619887894267</v>
      </c>
      <c r="T850" s="472">
        <v>1686.4722873203068</v>
      </c>
      <c r="U850" s="472">
        <v>1645.1260181828966</v>
      </c>
      <c r="V850" s="472">
        <v>1615.8817214250384</v>
      </c>
      <c r="W850" s="472">
        <v>1573.5288523154536</v>
      </c>
      <c r="X850" s="472">
        <v>1531.1771221372917</v>
      </c>
      <c r="Y850" s="472">
        <v>1543.2774984550331</v>
      </c>
      <c r="Z850" s="472">
        <v>1507.9850018626923</v>
      </c>
      <c r="AA850" s="472">
        <v>1497.90158213066</v>
      </c>
      <c r="AB850" s="472">
        <v>1511.0100409375907</v>
      </c>
      <c r="AC850" s="472">
        <v>1465.63509694606</v>
      </c>
      <c r="AD850" s="472">
        <v>1349.6833897798092</v>
      </c>
      <c r="AE850" s="472">
        <v>954.52024858783284</v>
      </c>
      <c r="AF850" s="472">
        <v>413.48110068954406</v>
      </c>
      <c r="AG850" s="472">
        <v>79.345941616877255</v>
      </c>
      <c r="AH850" s="472">
        <v>53.210843750071625</v>
      </c>
      <c r="AI850" s="472">
        <v>36.12923810708449</v>
      </c>
      <c r="AJ850" s="472">
        <v>27.089134400918912</v>
      </c>
      <c r="AK850" s="472">
        <v>20.060004479273225</v>
      </c>
      <c r="AL850" s="472">
        <v>16.044422974417238</v>
      </c>
      <c r="AM850" s="472">
        <v>10.023052380778998</v>
      </c>
      <c r="AN850" s="472">
        <v>7.0136346326260179</v>
      </c>
      <c r="AO850" s="472">
        <v>5.0080536687636448</v>
      </c>
      <c r="AP850" s="472">
        <v>5.0080536687636448</v>
      </c>
      <c r="AQ850" s="472">
        <v>4.0055490228453374</v>
      </c>
      <c r="AR850" s="472">
        <v>4.0055490228453374</v>
      </c>
      <c r="AS850" s="472">
        <v>4.0055490228453374</v>
      </c>
      <c r="AT850" s="472">
        <v>5.0080536687636448</v>
      </c>
      <c r="AU850" s="472">
        <v>5.0080536687636448</v>
      </c>
      <c r="AV850" s="472">
        <v>5.0080536687636448</v>
      </c>
      <c r="AW850" s="472">
        <v>6.010760193776199</v>
      </c>
      <c r="AX850" s="472">
        <v>7.0136346326260179</v>
      </c>
      <c r="AY850" s="472">
        <v>8.016652840637061</v>
      </c>
      <c r="AZ850" s="472">
        <v>9.0197967621976929</v>
      </c>
      <c r="BA850" s="472">
        <v>9.0197967621976929</v>
      </c>
      <c r="BB850" s="472">
        <v>10.023052380778998</v>
      </c>
      <c r="BC850" s="472">
        <v>10.023052380778998</v>
      </c>
      <c r="BD850" s="472">
        <v>11.02640849775289</v>
      </c>
      <c r="BE850" s="472">
        <v>12.029855959070284</v>
      </c>
      <c r="BF850" s="472">
        <v>12.029855959070284</v>
      </c>
      <c r="BG850" s="472">
        <v>12.029855959070284</v>
      </c>
      <c r="BH850" s="472">
        <v>12.029855959070284</v>
      </c>
      <c r="BI850" s="472">
        <v>13.03338714150617</v>
      </c>
      <c r="BJ850" s="472">
        <v>13.03338714150617</v>
      </c>
      <c r="BK850" s="472">
        <v>13.03338714150617</v>
      </c>
      <c r="BL850" s="472">
        <v>14.036995597894803</v>
      </c>
      <c r="BM850" s="472">
        <v>14.036995597894803</v>
      </c>
      <c r="BN850" s="472">
        <v>14.036995597894803</v>
      </c>
      <c r="BO850" s="472">
        <v>15.040675804218308</v>
      </c>
      <c r="BP850" s="472">
        <v>15.040675804218308</v>
      </c>
      <c r="BQ850" s="472">
        <v>16.044422974417238</v>
      </c>
      <c r="BR850" s="472">
        <v>16.044422974417238</v>
      </c>
      <c r="BS850" s="472">
        <v>16.044422974417238</v>
      </c>
      <c r="BT850" s="472">
        <v>15.040675804218308</v>
      </c>
      <c r="BU850" s="472">
        <v>14.036995597894803</v>
      </c>
      <c r="BV850" s="472">
        <v>14.036995597894803</v>
      </c>
    </row>
    <row r="851" spans="1:74">
      <c r="A851" s="256">
        <v>145</v>
      </c>
      <c r="B851" s="472">
        <v>2576.1337676534854</v>
      </c>
      <c r="C851" s="472">
        <v>2538.8052964415742</v>
      </c>
      <c r="D851" s="472">
        <v>2487.3534392694373</v>
      </c>
      <c r="E851" s="472">
        <v>2432.8761616893189</v>
      </c>
      <c r="F851" s="472">
        <v>2382.4353240465639</v>
      </c>
      <c r="G851" s="472">
        <v>2333.0043381368682</v>
      </c>
      <c r="H851" s="472">
        <v>2294.6708233821846</v>
      </c>
      <c r="I851" s="472">
        <v>2249.2766999423916</v>
      </c>
      <c r="J851" s="472">
        <v>2198.839859268573</v>
      </c>
      <c r="K851" s="472">
        <v>2137.3084815445268</v>
      </c>
      <c r="L851" s="472">
        <v>2061.6575794777095</v>
      </c>
      <c r="M851" s="472">
        <v>1985.0008286036355</v>
      </c>
      <c r="N851" s="472">
        <v>1907.3384534212546</v>
      </c>
      <c r="O851" s="472">
        <v>1828.6706981792865</v>
      </c>
      <c r="P851" s="472">
        <v>1766.1423235108944</v>
      </c>
      <c r="Q851" s="472">
        <v>1713.7008728243975</v>
      </c>
      <c r="R851" s="472">
        <v>1655.2103793348597</v>
      </c>
      <c r="S851" s="472">
        <v>1610.8396544690274</v>
      </c>
      <c r="T851" s="472">
        <v>1571.5120771908057</v>
      </c>
      <c r="U851" s="472">
        <v>1511.0100409375907</v>
      </c>
      <c r="V851" s="472">
        <v>1465.63509694606</v>
      </c>
      <c r="W851" s="472">
        <v>1421.2698418401155</v>
      </c>
      <c r="X851" s="472">
        <v>1374.889464378952</v>
      </c>
      <c r="Y851" s="472">
        <v>1358.757522914859</v>
      </c>
      <c r="Z851" s="472">
        <v>1313.3874708439646</v>
      </c>
      <c r="AA851" s="472">
        <v>1269.0271559147989</v>
      </c>
      <c r="AB851" s="472">
        <v>1213.5789475434437</v>
      </c>
      <c r="AC851" s="472">
        <v>1210.5545715773555</v>
      </c>
      <c r="AD851" s="472">
        <v>1111.7625547001749</v>
      </c>
      <c r="AE851" s="472">
        <v>852.72951211551185</v>
      </c>
      <c r="AF851" s="472">
        <v>325.87838489895006</v>
      </c>
      <c r="AG851" s="472">
        <v>62.256411089425562</v>
      </c>
      <c r="AH851" s="472">
        <v>41.152539512670401</v>
      </c>
      <c r="AI851" s="472">
        <v>27.089134400918912</v>
      </c>
      <c r="AJ851" s="472">
        <v>19.056026783849234</v>
      </c>
      <c r="AK851" s="472">
        <v>15.040675804218308</v>
      </c>
      <c r="AL851" s="472">
        <v>11.02640849775289</v>
      </c>
      <c r="AM851" s="472">
        <v>6.010760193776199</v>
      </c>
      <c r="AN851" s="472">
        <v>4.0055490228453374</v>
      </c>
      <c r="AO851" s="472">
        <v>4.0055490228453374</v>
      </c>
      <c r="AP851" s="472">
        <v>3.0032976479526123</v>
      </c>
      <c r="AQ851" s="472">
        <v>2.001386774925161</v>
      </c>
      <c r="AR851" s="472">
        <v>2.001386774925161</v>
      </c>
      <c r="AS851" s="472">
        <v>3.0032976479526123</v>
      </c>
      <c r="AT851" s="472">
        <v>3.0032976479526123</v>
      </c>
      <c r="AU851" s="472">
        <v>4.0055490228453374</v>
      </c>
      <c r="AV851" s="472">
        <v>4.0055490228453374</v>
      </c>
      <c r="AW851" s="472">
        <v>4.0055490228453374</v>
      </c>
      <c r="AX851" s="472">
        <v>6.010760193776199</v>
      </c>
      <c r="AY851" s="472">
        <v>6.010760193776199</v>
      </c>
      <c r="AZ851" s="472">
        <v>6.010760193776199</v>
      </c>
      <c r="BA851" s="472">
        <v>8.016652840637061</v>
      </c>
      <c r="BB851" s="472">
        <v>9.0197967621976929</v>
      </c>
      <c r="BC851" s="472">
        <v>10.023052380778998</v>
      </c>
      <c r="BD851" s="472">
        <v>10.023052380778998</v>
      </c>
      <c r="BE851" s="472">
        <v>11.02640849775289</v>
      </c>
      <c r="BF851" s="472">
        <v>12.029855959070284</v>
      </c>
      <c r="BG851" s="472">
        <v>12.029855959070284</v>
      </c>
      <c r="BH851" s="472">
        <v>12.029855959070284</v>
      </c>
      <c r="BI851" s="472">
        <v>12.029855959070284</v>
      </c>
      <c r="BJ851" s="472">
        <v>13.03338714150617</v>
      </c>
      <c r="BK851" s="472">
        <v>13.03338714150617</v>
      </c>
      <c r="BL851" s="472">
        <v>13.03338714150617</v>
      </c>
      <c r="BM851" s="472">
        <v>14.036995597894803</v>
      </c>
      <c r="BN851" s="472">
        <v>14.036995597894803</v>
      </c>
      <c r="BO851" s="472">
        <v>14.036995597894803</v>
      </c>
      <c r="BP851" s="472">
        <v>15.040675804218308</v>
      </c>
      <c r="BQ851" s="472">
        <v>16.044422974417238</v>
      </c>
      <c r="BR851" s="472">
        <v>15.040675804218308</v>
      </c>
      <c r="BS851" s="472">
        <v>15.040675804218308</v>
      </c>
      <c r="BT851" s="472">
        <v>15.040675804218308</v>
      </c>
      <c r="BU851" s="472">
        <v>15.040675804218308</v>
      </c>
      <c r="BV851" s="472">
        <v>14.036995597894803</v>
      </c>
    </row>
    <row r="852" spans="1:74">
      <c r="A852" s="256">
        <v>155</v>
      </c>
      <c r="B852" s="472">
        <v>2576.1337676534854</v>
      </c>
      <c r="C852" s="472">
        <v>2533.7609503163358</v>
      </c>
      <c r="D852" s="472">
        <v>2472.2207414717668</v>
      </c>
      <c r="E852" s="472">
        <v>2412.6997000353836</v>
      </c>
      <c r="F852" s="472">
        <v>2360.2416921451395</v>
      </c>
      <c r="G852" s="472">
        <v>2307.7848490756414</v>
      </c>
      <c r="H852" s="472">
        <v>2265.4167288128779</v>
      </c>
      <c r="I852" s="472">
        <v>2207.9184060557081</v>
      </c>
      <c r="J852" s="472">
        <v>2133.2736983830673</v>
      </c>
      <c r="K852" s="472">
        <v>2073.7615400479999</v>
      </c>
      <c r="L852" s="472">
        <v>2007.1906415129854</v>
      </c>
      <c r="M852" s="472">
        <v>1934.5703616489466</v>
      </c>
      <c r="N852" s="472">
        <v>1842.7903068560186</v>
      </c>
      <c r="O852" s="472">
        <v>1753.031813170915</v>
      </c>
      <c r="P852" s="472">
        <v>1688.4892046054501</v>
      </c>
      <c r="Q852" s="472">
        <v>1624.9574815204433</v>
      </c>
      <c r="R852" s="472">
        <v>1570.5036905978784</v>
      </c>
      <c r="S852" s="472">
        <v>1524.1186133530769</v>
      </c>
      <c r="T852" s="472">
        <v>1478.7432718374282</v>
      </c>
      <c r="U852" s="472">
        <v>1405.1373625798565</v>
      </c>
      <c r="V852" s="472">
        <v>1357.7492829028563</v>
      </c>
      <c r="W852" s="472">
        <v>1289.1907465801335</v>
      </c>
      <c r="X852" s="472">
        <v>1206.5220820343841</v>
      </c>
      <c r="Y852" s="472">
        <v>1144.0202443352066</v>
      </c>
      <c r="Z852" s="472">
        <v>1089.5859338675427</v>
      </c>
      <c r="AA852" s="472">
        <v>1026.0826830543308</v>
      </c>
      <c r="AB852" s="472">
        <v>960.56757634820201</v>
      </c>
      <c r="AC852" s="472">
        <v>976.6939690089232</v>
      </c>
      <c r="AD852" s="472">
        <v>912.19003980772868</v>
      </c>
      <c r="AE852" s="472">
        <v>741.88220714112128</v>
      </c>
      <c r="AF852" s="472">
        <v>365.14598667045368</v>
      </c>
      <c r="AG852" s="472">
        <v>59.241065852707941</v>
      </c>
      <c r="AH852" s="472">
        <v>30.102209640499385</v>
      </c>
      <c r="AI852" s="472">
        <v>19.056026783849234</v>
      </c>
      <c r="AJ852" s="472">
        <v>12.029855959070284</v>
      </c>
      <c r="AK852" s="472">
        <v>8.016652840637061</v>
      </c>
      <c r="AL852" s="472">
        <v>5.0080536687636448</v>
      </c>
      <c r="AM852" s="472">
        <v>4.0055490228453374</v>
      </c>
      <c r="AN852" s="472">
        <v>3.0032976479526123</v>
      </c>
      <c r="AO852" s="472">
        <v>2.001386774925161</v>
      </c>
      <c r="AP852" s="472">
        <v>3.0032976479526123</v>
      </c>
      <c r="AQ852" s="472">
        <v>2.001386774925161</v>
      </c>
      <c r="AR852" s="472">
        <v>2.001386774925161</v>
      </c>
      <c r="AS852" s="472">
        <v>2.001386774925161</v>
      </c>
      <c r="AT852" s="472">
        <v>3.0032976479526123</v>
      </c>
      <c r="AU852" s="472">
        <v>3.0032976479526123</v>
      </c>
      <c r="AV852" s="472">
        <v>4.0055490228453374</v>
      </c>
      <c r="AW852" s="472">
        <v>4.0055490228453374</v>
      </c>
      <c r="AX852" s="472">
        <v>5.0080536687636448</v>
      </c>
      <c r="AY852" s="472">
        <v>6.010760193776199</v>
      </c>
      <c r="AZ852" s="472">
        <v>6.010760193776199</v>
      </c>
      <c r="BA852" s="472">
        <v>7.0136346326260179</v>
      </c>
      <c r="BB852" s="472">
        <v>8.016652840637061</v>
      </c>
      <c r="BC852" s="472">
        <v>9.0197967621976929</v>
      </c>
      <c r="BD852" s="472">
        <v>9.0197967621976929</v>
      </c>
      <c r="BE852" s="472">
        <v>10.023052380778998</v>
      </c>
      <c r="BF852" s="472">
        <v>11.02640849775289</v>
      </c>
      <c r="BG852" s="472">
        <v>12.029855959070284</v>
      </c>
      <c r="BH852" s="472">
        <v>12.029855959070284</v>
      </c>
      <c r="BI852" s="472">
        <v>12.029855959070284</v>
      </c>
      <c r="BJ852" s="472">
        <v>13.03338714150617</v>
      </c>
      <c r="BK852" s="472">
        <v>13.03338714150617</v>
      </c>
      <c r="BL852" s="472">
        <v>13.03338714150617</v>
      </c>
      <c r="BM852" s="472">
        <v>14.036995597894803</v>
      </c>
      <c r="BN852" s="472">
        <v>14.036995597894803</v>
      </c>
      <c r="BO852" s="472">
        <v>15.040675804218308</v>
      </c>
      <c r="BP852" s="472">
        <v>15.040675804218308</v>
      </c>
      <c r="BQ852" s="472">
        <v>15.040675804218308</v>
      </c>
      <c r="BR852" s="472">
        <v>16.044422974417238</v>
      </c>
      <c r="BS852" s="472">
        <v>14.036995597894803</v>
      </c>
      <c r="BT852" s="472">
        <v>14.036995597894803</v>
      </c>
      <c r="BU852" s="472">
        <v>14.036995597894803</v>
      </c>
      <c r="BV852" s="472">
        <v>14.036995597894803</v>
      </c>
    </row>
    <row r="853" spans="1:74">
      <c r="A853" s="256">
        <v>165</v>
      </c>
      <c r="B853" s="472">
        <v>2576.1337676534854</v>
      </c>
      <c r="C853" s="472">
        <v>2505.512797983738</v>
      </c>
      <c r="D853" s="472">
        <v>2450.0262855825858</v>
      </c>
      <c r="E853" s="472">
        <v>2379.4089074913345</v>
      </c>
      <c r="F853" s="472">
        <v>2315.8550557632743</v>
      </c>
      <c r="G853" s="472">
        <v>2259.3642044803632</v>
      </c>
      <c r="H853" s="472">
        <v>2204.892219642185</v>
      </c>
      <c r="I853" s="472">
        <v>2143.3606705495354</v>
      </c>
      <c r="J853" s="472">
        <v>2062.6662401528342</v>
      </c>
      <c r="K853" s="472">
        <v>1996.0957042545253</v>
      </c>
      <c r="L853" s="472">
        <v>1928.5187932018594</v>
      </c>
      <c r="M853" s="472">
        <v>1861.9528056326203</v>
      </c>
      <c r="N853" s="472">
        <v>1790.3465975064146</v>
      </c>
      <c r="O853" s="472">
        <v>1713.7008728243975</v>
      </c>
      <c r="P853" s="472">
        <v>1654.2019404514808</v>
      </c>
      <c r="Q853" s="472">
        <v>1605.7976032793329</v>
      </c>
      <c r="R853" s="472">
        <v>1567.4785347016514</v>
      </c>
      <c r="S853" s="472">
        <v>1522.1019025491566</v>
      </c>
      <c r="T853" s="472">
        <v>1434.3776160370014</v>
      </c>
      <c r="U853" s="472">
        <v>1338.5928654221241</v>
      </c>
      <c r="V853" s="472">
        <v>1269.0271559147989</v>
      </c>
      <c r="W853" s="472">
        <v>1173.2545612426522</v>
      </c>
      <c r="X853" s="472">
        <v>1083.5378424249502</v>
      </c>
      <c r="Y853" s="472">
        <v>1050.2739474499635</v>
      </c>
      <c r="Z853" s="472">
        <v>960.56757634820201</v>
      </c>
      <c r="AA853" s="472">
        <v>865.83063828540855</v>
      </c>
      <c r="AB853" s="472">
        <v>815.44280271612445</v>
      </c>
      <c r="AC853" s="472">
        <v>777.15011862876509</v>
      </c>
      <c r="AD853" s="472">
        <v>714.67667312976948</v>
      </c>
      <c r="AE853" s="472">
        <v>530.31318604523244</v>
      </c>
      <c r="AF853" s="472">
        <v>291.64893568472075</v>
      </c>
      <c r="AG853" s="472">
        <v>84.37301438003783</v>
      </c>
      <c r="AH853" s="472">
        <v>24.076394620737908</v>
      </c>
      <c r="AI853" s="472">
        <v>14.036995597894803</v>
      </c>
      <c r="AJ853" s="472">
        <v>9.0197967621976929</v>
      </c>
      <c r="AK853" s="472">
        <v>5.0080536687636448</v>
      </c>
      <c r="AL853" s="472">
        <v>3.0032976479526123</v>
      </c>
      <c r="AM853" s="472">
        <v>3.0032976479526123</v>
      </c>
      <c r="AN853" s="472">
        <v>3.0032976479526123</v>
      </c>
      <c r="AO853" s="472">
        <v>2.001386774925161</v>
      </c>
      <c r="AP853" s="472">
        <v>2.001386774925161</v>
      </c>
      <c r="AQ853" s="472">
        <v>2.001386774925161</v>
      </c>
      <c r="AR853" s="472">
        <v>2.001386774925161</v>
      </c>
      <c r="AS853" s="472">
        <v>2.001386774925161</v>
      </c>
      <c r="AT853" s="472">
        <v>2.001386774925161</v>
      </c>
      <c r="AU853" s="472">
        <v>2.001386774925161</v>
      </c>
      <c r="AV853" s="472">
        <v>3.0032976479526123</v>
      </c>
      <c r="AW853" s="472">
        <v>3.0032976479526123</v>
      </c>
      <c r="AX853" s="472">
        <v>4.0055490228453374</v>
      </c>
      <c r="AY853" s="472">
        <v>5.0080536687636448</v>
      </c>
      <c r="AZ853" s="472">
        <v>5.0080536687636448</v>
      </c>
      <c r="BA853" s="472">
        <v>6.010760193776199</v>
      </c>
      <c r="BB853" s="472">
        <v>7.0136346326260179</v>
      </c>
      <c r="BC853" s="472">
        <v>8.016652840637061</v>
      </c>
      <c r="BD853" s="472">
        <v>9.0197967621976929</v>
      </c>
      <c r="BE853" s="472">
        <v>10.023052380778998</v>
      </c>
      <c r="BF853" s="472">
        <v>11.02640849775289</v>
      </c>
      <c r="BG853" s="472">
        <v>11.02640849775289</v>
      </c>
      <c r="BH853" s="472">
        <v>12.029855959070284</v>
      </c>
      <c r="BI853" s="472">
        <v>12.029855959070284</v>
      </c>
      <c r="BJ853" s="472">
        <v>12.029855959070284</v>
      </c>
      <c r="BK853" s="472">
        <v>13.03338714150617</v>
      </c>
      <c r="BL853" s="472">
        <v>13.03338714150617</v>
      </c>
      <c r="BM853" s="472">
        <v>15.040675804218308</v>
      </c>
      <c r="BN853" s="472">
        <v>14.036995597894803</v>
      </c>
      <c r="BO853" s="472">
        <v>14.036995597894803</v>
      </c>
      <c r="BP853" s="472">
        <v>14.036995597894803</v>
      </c>
      <c r="BQ853" s="472">
        <v>15.040675804218308</v>
      </c>
      <c r="BR853" s="472">
        <v>16.044422974417238</v>
      </c>
      <c r="BS853" s="472">
        <v>15.040675804218308</v>
      </c>
      <c r="BT853" s="472">
        <v>15.040675804218308</v>
      </c>
      <c r="BU853" s="472">
        <v>15.040675804218308</v>
      </c>
      <c r="BV853" s="472">
        <v>14.036995597894803</v>
      </c>
    </row>
    <row r="854" spans="1:74">
      <c r="A854" s="256">
        <v>175</v>
      </c>
      <c r="B854" s="472">
        <v>2576.1337676534854</v>
      </c>
      <c r="C854" s="472">
        <v>2507.5305126413173</v>
      </c>
      <c r="D854" s="472">
        <v>2443.973286941186</v>
      </c>
      <c r="E854" s="472">
        <v>2372.3472838256689</v>
      </c>
      <c r="F854" s="472">
        <v>2303.7497562979956</v>
      </c>
      <c r="G854" s="472">
        <v>2237.1717541720254</v>
      </c>
      <c r="H854" s="472">
        <v>2166.5608861412375</v>
      </c>
      <c r="I854" s="472">
        <v>2098.9783507771226</v>
      </c>
      <c r="J854" s="472">
        <v>2016.2683630379474</v>
      </c>
      <c r="K854" s="472">
        <v>1945.6649528760877</v>
      </c>
      <c r="L854" s="472">
        <v>1873.0469740525225</v>
      </c>
      <c r="M854" s="472">
        <v>1800.4318084083402</v>
      </c>
      <c r="N854" s="472">
        <v>1732.8619887894267</v>
      </c>
      <c r="O854" s="472">
        <v>1672.3539339575655</v>
      </c>
      <c r="P854" s="472">
        <v>1617.8985526110023</v>
      </c>
      <c r="Q854" s="472">
        <v>1578.5708014174231</v>
      </c>
      <c r="R854" s="472">
        <v>1545.2942370762919</v>
      </c>
      <c r="S854" s="472">
        <v>1504.959968849995</v>
      </c>
      <c r="T854" s="472">
        <v>1426.3112792229169</v>
      </c>
      <c r="U854" s="472">
        <v>1293.223502678904</v>
      </c>
      <c r="V854" s="472">
        <v>1224.6683903637727</v>
      </c>
      <c r="W854" s="472">
        <v>1137.9718575303903</v>
      </c>
      <c r="X854" s="472">
        <v>1058.3378265913834</v>
      </c>
      <c r="Y854" s="472">
        <v>990.80478095256092</v>
      </c>
      <c r="Z854" s="472">
        <v>906.14302524057416</v>
      </c>
      <c r="AA854" s="472">
        <v>829.55109114932395</v>
      </c>
      <c r="AB854" s="472">
        <v>751.95858576924502</v>
      </c>
      <c r="AC854" s="472">
        <v>629.03657407058643</v>
      </c>
      <c r="AD854" s="472">
        <v>395.35473353973106</v>
      </c>
      <c r="AE854" s="472">
        <v>222.19621974660973</v>
      </c>
      <c r="AF854" s="472">
        <v>169.86918038037837</v>
      </c>
      <c r="AG854" s="472">
        <v>89.400386559498514</v>
      </c>
      <c r="AH854" s="472">
        <v>39.143140946941287</v>
      </c>
      <c r="AI854" s="472">
        <v>32.111095952304076</v>
      </c>
      <c r="AJ854" s="472">
        <v>14.036995597894803</v>
      </c>
      <c r="AK854" s="472">
        <v>4.0055490228453374</v>
      </c>
      <c r="AL854" s="472">
        <v>3.0032976479526123</v>
      </c>
      <c r="AM854" s="472">
        <v>2.001386774925161</v>
      </c>
      <c r="AN854" s="472">
        <v>2.001386774925161</v>
      </c>
      <c r="AO854" s="472">
        <v>2.001386774925161</v>
      </c>
      <c r="AP854" s="472">
        <v>2.001386774925161</v>
      </c>
      <c r="AQ854" s="472">
        <v>2.001386774925161</v>
      </c>
      <c r="AR854" s="472">
        <v>1</v>
      </c>
      <c r="AS854" s="472">
        <v>2.001386774925161</v>
      </c>
      <c r="AT854" s="472">
        <v>2.001386774925161</v>
      </c>
      <c r="AU854" s="472">
        <v>2.001386774925161</v>
      </c>
      <c r="AV854" s="472">
        <v>3.0032976479526123</v>
      </c>
      <c r="AW854" s="472">
        <v>3.0032976479526123</v>
      </c>
      <c r="AX854" s="472">
        <v>4.0055490228453374</v>
      </c>
      <c r="AY854" s="472">
        <v>4.0055490228453374</v>
      </c>
      <c r="AZ854" s="472">
        <v>4.0055490228453374</v>
      </c>
      <c r="BA854" s="472">
        <v>5.0080536687636448</v>
      </c>
      <c r="BB854" s="472">
        <v>6.010760193776199</v>
      </c>
      <c r="BC854" s="472">
        <v>7.0136346326260179</v>
      </c>
      <c r="BD854" s="472">
        <v>8.016652840637061</v>
      </c>
      <c r="BE854" s="472">
        <v>9.0197967621976929</v>
      </c>
      <c r="BF854" s="472">
        <v>10.023052380778998</v>
      </c>
      <c r="BG854" s="472">
        <v>11.02640849775289</v>
      </c>
      <c r="BH854" s="472">
        <v>11.02640849775289</v>
      </c>
      <c r="BI854" s="472">
        <v>12.029855959070284</v>
      </c>
      <c r="BJ854" s="472">
        <v>12.029855959070284</v>
      </c>
      <c r="BK854" s="472">
        <v>13.03338714150617</v>
      </c>
      <c r="BL854" s="472">
        <v>14.036995597894803</v>
      </c>
      <c r="BM854" s="472">
        <v>14.036995597894803</v>
      </c>
      <c r="BN854" s="472">
        <v>14.036995597894803</v>
      </c>
      <c r="BO854" s="472">
        <v>14.036995597894803</v>
      </c>
      <c r="BP854" s="472">
        <v>14.036995597894803</v>
      </c>
      <c r="BQ854" s="472">
        <v>15.040675804218308</v>
      </c>
      <c r="BR854" s="472">
        <v>15.040675804218308</v>
      </c>
      <c r="BS854" s="472">
        <v>14.036995597894803</v>
      </c>
      <c r="BT854" s="472">
        <v>15.040675804218308</v>
      </c>
      <c r="BU854" s="472">
        <v>15.040675804218308</v>
      </c>
      <c r="BV854" s="472">
        <v>14.036995597894803</v>
      </c>
    </row>
    <row r="855" spans="1:74">
      <c r="A855" s="256">
        <v>180</v>
      </c>
      <c r="B855" s="472">
        <v>2576.1337676534854</v>
      </c>
      <c r="C855" s="472">
        <v>2464.1500071140017</v>
      </c>
      <c r="D855" s="472">
        <v>2400.5939038614811</v>
      </c>
      <c r="E855" s="472">
        <v>2325.9428536197333</v>
      </c>
      <c r="F855" s="472">
        <v>2261.3817107935979</v>
      </c>
      <c r="G855" s="472">
        <v>2191.7787932036431</v>
      </c>
      <c r="H855" s="472">
        <v>2104.0217493580426</v>
      </c>
      <c r="I855" s="472">
        <v>2027.3634114420508</v>
      </c>
      <c r="J855" s="472">
        <v>1961.8026528406551</v>
      </c>
      <c r="K855" s="472">
        <v>1886.158348608313</v>
      </c>
      <c r="L855" s="472">
        <v>1805.4744350428705</v>
      </c>
      <c r="M855" s="472">
        <v>1745.972348128648</v>
      </c>
      <c r="N855" s="472">
        <v>1673.3623838322726</v>
      </c>
      <c r="O855" s="472">
        <v>1614.8733067748915</v>
      </c>
      <c r="P855" s="472">
        <v>1559.4114808570475</v>
      </c>
      <c r="Q855" s="472">
        <v>1525.1269697549496</v>
      </c>
      <c r="R855" s="472">
        <v>1479.7515978041567</v>
      </c>
      <c r="S855" s="472">
        <v>1429.3361502014563</v>
      </c>
      <c r="T855" s="472">
        <v>1347.6669240119957</v>
      </c>
      <c r="U855" s="472">
        <v>1245.8394226502153</v>
      </c>
      <c r="V855" s="472">
        <v>1144.0202443352066</v>
      </c>
      <c r="W855" s="472">
        <v>1059.3458158095118</v>
      </c>
      <c r="X855" s="472">
        <v>1014.9952098244208</v>
      </c>
      <c r="Y855" s="472">
        <v>959.55968574044186</v>
      </c>
      <c r="Z855" s="472">
        <v>847.6906708095355</v>
      </c>
      <c r="AA855" s="472">
        <v>785.21158272846617</v>
      </c>
      <c r="AB855" s="472">
        <v>719.71465807976961</v>
      </c>
      <c r="AC855" s="472">
        <v>552.47409198138303</v>
      </c>
      <c r="AD855" s="472">
        <v>268.49597068019642</v>
      </c>
      <c r="AE855" s="472">
        <v>186.97453299484269</v>
      </c>
      <c r="AF855" s="472">
        <v>128.62256901424442</v>
      </c>
      <c r="AG855" s="472">
        <v>47.181305740243346</v>
      </c>
      <c r="AH855" s="472">
        <v>41.152539512670401</v>
      </c>
      <c r="AI855" s="472">
        <v>27.089134400918912</v>
      </c>
      <c r="AJ855" s="472">
        <v>7.0136346326260179</v>
      </c>
      <c r="AK855" s="472">
        <v>2.001386774925161</v>
      </c>
      <c r="AL855" s="472">
        <v>2.001386774925161</v>
      </c>
      <c r="AM855" s="472">
        <v>3.0032976479526123</v>
      </c>
      <c r="AN855" s="472">
        <v>3.0032976479526123</v>
      </c>
      <c r="AO855" s="472">
        <v>3.0032976479526123</v>
      </c>
      <c r="AP855" s="472">
        <v>2.001386774925161</v>
      </c>
      <c r="AQ855" s="472">
        <v>1</v>
      </c>
      <c r="AR855" s="472">
        <v>2.001386774925161</v>
      </c>
      <c r="AS855" s="472">
        <v>3.0032976479526123</v>
      </c>
      <c r="AT855" s="472">
        <v>2.001386774925161</v>
      </c>
      <c r="AU855" s="472">
        <v>2.001386774925161</v>
      </c>
      <c r="AV855" s="472">
        <v>3.0032976479526123</v>
      </c>
      <c r="AW855" s="472">
        <v>4.0055490228453374</v>
      </c>
      <c r="AX855" s="472">
        <v>3.0032976479526123</v>
      </c>
      <c r="AY855" s="472">
        <v>5.0080536687636448</v>
      </c>
      <c r="AZ855" s="472">
        <v>7.0136346326260179</v>
      </c>
      <c r="BA855" s="472">
        <v>8.016652840637061</v>
      </c>
      <c r="BB855" s="472">
        <v>8.016652840637061</v>
      </c>
      <c r="BC855" s="472">
        <v>10.023052380778998</v>
      </c>
      <c r="BD855" s="472">
        <v>11.02640849775289</v>
      </c>
      <c r="BE855" s="472">
        <v>14.036995597894803</v>
      </c>
      <c r="BF855" s="472">
        <v>13.03338714150617</v>
      </c>
      <c r="BG855" s="472">
        <v>15.040675804218308</v>
      </c>
      <c r="BH855" s="472">
        <v>16.044422974417238</v>
      </c>
      <c r="BI855" s="472">
        <v>15.040675804218308</v>
      </c>
      <c r="BJ855" s="472">
        <v>17.048232921663399</v>
      </c>
      <c r="BK855" s="472">
        <v>17.048232921663399</v>
      </c>
      <c r="BL855" s="472">
        <v>17.048232921663399</v>
      </c>
      <c r="BM855" s="472">
        <v>18.052101952375242</v>
      </c>
      <c r="BN855" s="472">
        <v>16.044422974417238</v>
      </c>
      <c r="BO855" s="472">
        <v>17.048232921663399</v>
      </c>
      <c r="BP855" s="472">
        <v>17.048232921663399</v>
      </c>
      <c r="BQ855" s="472">
        <v>17.048232921663399</v>
      </c>
      <c r="BR855" s="472">
        <v>17.048232921663399</v>
      </c>
      <c r="BS855" s="472">
        <v>18.052101952375242</v>
      </c>
      <c r="BT855" s="472">
        <v>17.048232921663399</v>
      </c>
      <c r="BU855" s="472">
        <v>16.044422974417238</v>
      </c>
      <c r="BV855" s="472">
        <v>0</v>
      </c>
    </row>
    <row r="856" spans="1:74">
      <c r="B856" s="22" t="s">
        <v>565</v>
      </c>
    </row>
    <row r="857" spans="1:74">
      <c r="B857" s="256" t="s">
        <v>524</v>
      </c>
    </row>
    <row r="858" spans="1:74">
      <c r="B858" s="256" t="s">
        <v>330</v>
      </c>
    </row>
    <row r="859" spans="1:74">
      <c r="B859" s="256" t="s">
        <v>315</v>
      </c>
    </row>
    <row r="860" spans="1:74">
      <c r="B860" s="256">
        <v>168</v>
      </c>
    </row>
    <row r="863" spans="1:74">
      <c r="B863" s="256">
        <v>19</v>
      </c>
    </row>
    <row r="864" spans="1:74">
      <c r="B864" s="256">
        <v>19</v>
      </c>
    </row>
    <row r="865" spans="1:20">
      <c r="B865" s="256">
        <v>0</v>
      </c>
      <c r="C865" s="256">
        <v>5</v>
      </c>
      <c r="D865" s="256">
        <v>10</v>
      </c>
      <c r="E865" s="256">
        <v>15</v>
      </c>
      <c r="F865" s="256">
        <v>20</v>
      </c>
      <c r="G865" s="256">
        <v>25</v>
      </c>
      <c r="H865" s="256">
        <v>30</v>
      </c>
      <c r="I865" s="256">
        <v>35</v>
      </c>
      <c r="J865" s="256">
        <v>40</v>
      </c>
      <c r="K865" s="256">
        <v>45</v>
      </c>
      <c r="L865" s="256">
        <v>50</v>
      </c>
      <c r="M865" s="256">
        <v>55</v>
      </c>
      <c r="N865" s="256">
        <v>60</v>
      </c>
      <c r="O865" s="256">
        <v>65</v>
      </c>
      <c r="P865" s="256">
        <v>70</v>
      </c>
      <c r="Q865" s="256">
        <v>75</v>
      </c>
      <c r="R865" s="256">
        <v>80</v>
      </c>
      <c r="S865" s="256">
        <v>85</v>
      </c>
      <c r="T865" s="256">
        <v>90</v>
      </c>
    </row>
    <row r="866" spans="1:20">
      <c r="A866" s="256">
        <v>0</v>
      </c>
      <c r="B866" s="473">
        <v>2511.5659468210442</v>
      </c>
      <c r="C866" s="473">
        <v>2651.8012374381346</v>
      </c>
      <c r="D866" s="473">
        <v>2682.0688328229598</v>
      </c>
      <c r="E866" s="473">
        <v>2682.0688328229598</v>
      </c>
      <c r="F866" s="473">
        <v>2693.1670368343684</v>
      </c>
      <c r="G866" s="473">
        <v>2663.9082343958853</v>
      </c>
      <c r="H866" s="473">
        <v>2576.1337676534854</v>
      </c>
      <c r="I866" s="473">
        <v>2382.4353240465639</v>
      </c>
      <c r="J866" s="473">
        <v>1999.1215901386311</v>
      </c>
      <c r="K866" s="473">
        <v>1498.9099210598927</v>
      </c>
      <c r="L866" s="473">
        <v>1220.6358540470935</v>
      </c>
      <c r="M866" s="473">
        <v>987.78101853697399</v>
      </c>
      <c r="N866" s="473">
        <v>807.3810328268321</v>
      </c>
      <c r="O866" s="473">
        <v>501.10250306890003</v>
      </c>
      <c r="P866" s="473">
        <v>244.33848676014631</v>
      </c>
      <c r="Q866" s="473">
        <v>42.157275863478645</v>
      </c>
      <c r="R866" s="473">
        <v>7.0136346326260179</v>
      </c>
      <c r="S866" s="473">
        <v>0</v>
      </c>
      <c r="T866" s="473">
        <v>0</v>
      </c>
    </row>
    <row r="867" spans="1:20">
      <c r="A867" s="256">
        <v>10</v>
      </c>
      <c r="B867" s="473">
        <v>2511.5659468210442</v>
      </c>
      <c r="C867" s="473">
        <v>2661.8903977455225</v>
      </c>
      <c r="D867" s="473">
        <v>2698.2116901364352</v>
      </c>
      <c r="E867" s="473">
        <v>2687.1134653340314</v>
      </c>
      <c r="F867" s="473">
        <v>2726.4619222552083</v>
      </c>
      <c r="G867" s="473">
        <v>2678.0331336380009</v>
      </c>
      <c r="H867" s="473">
        <v>2567.0538192164927</v>
      </c>
      <c r="I867" s="473">
        <v>2289.6269872591311</v>
      </c>
      <c r="J867" s="473">
        <v>1927.5102003034203</v>
      </c>
      <c r="K867" s="473">
        <v>1512.0183886409504</v>
      </c>
      <c r="L867" s="473">
        <v>1255.92099329955</v>
      </c>
      <c r="M867" s="473">
        <v>1021.0429075797676</v>
      </c>
      <c r="N867" s="473">
        <v>796.29623070059233</v>
      </c>
      <c r="O867" s="473">
        <v>577.65801598154644</v>
      </c>
      <c r="P867" s="473">
        <v>298.69586175506231</v>
      </c>
      <c r="Q867" s="473">
        <v>51.200917835379968</v>
      </c>
      <c r="R867" s="473">
        <v>8.016652840637061</v>
      </c>
      <c r="S867" s="473">
        <v>0</v>
      </c>
      <c r="T867" s="473">
        <v>0</v>
      </c>
    </row>
    <row r="868" spans="1:20">
      <c r="A868" s="256">
        <v>20</v>
      </c>
      <c r="B868" s="473">
        <v>2511.5659468210442</v>
      </c>
      <c r="C868" s="473">
        <v>2666.9349922340652</v>
      </c>
      <c r="D868" s="473">
        <v>2717.3814584658967</v>
      </c>
      <c r="E868" s="473">
        <v>2686.1045380743644</v>
      </c>
      <c r="F868" s="473">
        <v>2647.765584044253</v>
      </c>
      <c r="G868" s="473">
        <v>2608.4182869236092</v>
      </c>
      <c r="H868" s="473">
        <v>2525.6900173918793</v>
      </c>
      <c r="I868" s="473">
        <v>2351.1625390726026</v>
      </c>
      <c r="J868" s="473">
        <v>2020.3029190546104</v>
      </c>
      <c r="K868" s="473">
        <v>1655.2103793348597</v>
      </c>
      <c r="L868" s="473">
        <v>1382.9555061606618</v>
      </c>
      <c r="M868" s="473">
        <v>1126.8832319225462</v>
      </c>
      <c r="N868" s="473">
        <v>919.24494073234825</v>
      </c>
      <c r="O868" s="473">
        <v>668.32890935113085</v>
      </c>
      <c r="P868" s="473">
        <v>411.46702004179934</v>
      </c>
      <c r="Q868" s="473">
        <v>61.251279440887508</v>
      </c>
      <c r="R868" s="473">
        <v>9.0197967621976929</v>
      </c>
      <c r="S868" s="473">
        <v>0</v>
      </c>
      <c r="T868" s="473">
        <v>0</v>
      </c>
    </row>
    <row r="869" spans="1:20">
      <c r="A869" s="256">
        <v>30</v>
      </c>
      <c r="B869" s="473">
        <v>2511.5659468210442</v>
      </c>
      <c r="C869" s="473">
        <v>2667.943912276251</v>
      </c>
      <c r="D869" s="473">
        <v>2718.3903973918368</v>
      </c>
      <c r="E869" s="473">
        <v>2710.3188964706906</v>
      </c>
      <c r="F869" s="473">
        <v>2662.8993158797643</v>
      </c>
      <c r="G869" s="473">
        <v>2604.3827000822243</v>
      </c>
      <c r="H869" s="473">
        <v>2620.5250848336741</v>
      </c>
      <c r="I869" s="473">
        <v>2538.8052964415742</v>
      </c>
      <c r="J869" s="473">
        <v>2212.962059283394</v>
      </c>
      <c r="K869" s="473">
        <v>1880.1069336146923</v>
      </c>
      <c r="L869" s="473">
        <v>1620.9238040982657</v>
      </c>
      <c r="M869" s="473">
        <v>1405.1373625798565</v>
      </c>
      <c r="N869" s="473">
        <v>1110.7545168260053</v>
      </c>
      <c r="O869" s="473">
        <v>826.52786616586718</v>
      </c>
      <c r="P869" s="473">
        <v>558.51813107578766</v>
      </c>
      <c r="Q869" s="473">
        <v>65.271902290436884</v>
      </c>
      <c r="R869" s="473">
        <v>11.02640849775289</v>
      </c>
      <c r="S869" s="473">
        <v>0</v>
      </c>
      <c r="T869" s="473">
        <v>0</v>
      </c>
    </row>
    <row r="870" spans="1:20">
      <c r="A870" s="256">
        <v>40</v>
      </c>
      <c r="B870" s="473">
        <v>2511.5659468210442</v>
      </c>
      <c r="C870" s="473">
        <v>2681.0599074576367</v>
      </c>
      <c r="D870" s="473">
        <v>2698.2116901364352</v>
      </c>
      <c r="E870" s="473">
        <v>2756.7303525257171</v>
      </c>
      <c r="F870" s="473">
        <v>2707.2920898123798</v>
      </c>
      <c r="G870" s="473">
        <v>2786.9991148167296</v>
      </c>
      <c r="H870" s="473">
        <v>2850.5645804390865</v>
      </c>
      <c r="I870" s="473">
        <v>2841.4837121937439</v>
      </c>
      <c r="J870" s="473">
        <v>2626.5785047589852</v>
      </c>
      <c r="K870" s="473">
        <v>2437.9203032762739</v>
      </c>
      <c r="L870" s="473">
        <v>2202.874764337957</v>
      </c>
      <c r="M870" s="473">
        <v>1908.3470357224051</v>
      </c>
      <c r="N870" s="473">
        <v>1425.3029903202066</v>
      </c>
      <c r="O870" s="473">
        <v>1033.1384102366906</v>
      </c>
      <c r="P870" s="473">
        <v>680.41932948416354</v>
      </c>
      <c r="Q870" s="473">
        <v>51.200917835379968</v>
      </c>
      <c r="R870" s="473">
        <v>14.036995597894803</v>
      </c>
      <c r="S870" s="473">
        <v>0</v>
      </c>
      <c r="T870" s="473">
        <v>0</v>
      </c>
    </row>
    <row r="871" spans="1:20">
      <c r="A871" s="256">
        <v>50</v>
      </c>
      <c r="B871" s="473">
        <v>2511.5659468210442</v>
      </c>
      <c r="C871" s="473">
        <v>2617.4983801075382</v>
      </c>
      <c r="D871" s="473">
        <v>2669.9617535039465</v>
      </c>
      <c r="E871" s="473">
        <v>2703.256352860732</v>
      </c>
      <c r="F871" s="473">
        <v>2808.1874440422757</v>
      </c>
      <c r="G871" s="473">
        <v>2967.6094370223068</v>
      </c>
      <c r="H871" s="473">
        <v>3067.504823530363</v>
      </c>
      <c r="I871" s="473">
        <v>3014.0250641203465</v>
      </c>
      <c r="J871" s="473">
        <v>3181.5307969891501</v>
      </c>
      <c r="K871" s="473">
        <v>3252.1684133307076</v>
      </c>
      <c r="L871" s="473">
        <v>3437.8516600498579</v>
      </c>
      <c r="M871" s="473">
        <v>3091.7223804576724</v>
      </c>
      <c r="N871" s="473">
        <v>2303.7497562979956</v>
      </c>
      <c r="O871" s="473">
        <v>1325.4860004982527</v>
      </c>
      <c r="P871" s="473">
        <v>513.18948140797454</v>
      </c>
      <c r="Q871" s="473">
        <v>70.298027302456234</v>
      </c>
      <c r="R871" s="473">
        <v>18.052101952375242</v>
      </c>
      <c r="S871" s="473">
        <v>1</v>
      </c>
      <c r="T871" s="473">
        <v>0</v>
      </c>
    </row>
    <row r="872" spans="1:20">
      <c r="A872" s="256">
        <v>60</v>
      </c>
      <c r="B872" s="473">
        <v>2511.5659468210442</v>
      </c>
      <c r="C872" s="473">
        <v>2613.4627792455449</v>
      </c>
      <c r="D872" s="473">
        <v>2678.0331336380009</v>
      </c>
      <c r="E872" s="473">
        <v>2729.4887502371312</v>
      </c>
      <c r="F872" s="473">
        <v>2984.7629544525821</v>
      </c>
      <c r="G872" s="473">
        <v>3191.621789916775</v>
      </c>
      <c r="H872" s="473">
        <v>3131.076314001376</v>
      </c>
      <c r="I872" s="473">
        <v>3288.4969292748942</v>
      </c>
      <c r="J872" s="473">
        <v>3768.876758490404</v>
      </c>
      <c r="K872" s="473">
        <v>4217.0175896581886</v>
      </c>
      <c r="L872" s="473">
        <v>4511.7671282178571</v>
      </c>
      <c r="M872" s="473">
        <v>5020.5575206547337</v>
      </c>
      <c r="N872" s="473">
        <v>4639.9690693309849</v>
      </c>
      <c r="O872" s="473">
        <v>3659.8773510291899</v>
      </c>
      <c r="P872" s="473">
        <v>562.54752681690172</v>
      </c>
      <c r="Q872" s="473">
        <v>96.439178946735424</v>
      </c>
      <c r="R872" s="473">
        <v>22.068108142325048</v>
      </c>
      <c r="S872" s="473">
        <v>1</v>
      </c>
      <c r="T872" s="473">
        <v>0</v>
      </c>
    </row>
    <row r="873" spans="1:20">
      <c r="A873" s="256">
        <v>70</v>
      </c>
      <c r="B873" s="473">
        <v>2511.5659468210442</v>
      </c>
      <c r="C873" s="473">
        <v>2562.0094172746362</v>
      </c>
      <c r="D873" s="473">
        <v>2617.4983801075382</v>
      </c>
      <c r="E873" s="473">
        <v>2706.2831550106789</v>
      </c>
      <c r="F873" s="473">
        <v>2966.6004096643287</v>
      </c>
      <c r="G873" s="473">
        <v>3157.3125446101944</v>
      </c>
      <c r="H873" s="473">
        <v>3009.9888941267654</v>
      </c>
      <c r="I873" s="473">
        <v>3342.9904535801652</v>
      </c>
      <c r="J873" s="473">
        <v>4052.4916082287345</v>
      </c>
      <c r="K873" s="473">
        <v>4726.7849978968807</v>
      </c>
      <c r="L873" s="473">
        <v>5708.1113129242794</v>
      </c>
      <c r="M873" s="473">
        <v>6900.6683873593347</v>
      </c>
      <c r="N873" s="473">
        <v>6615.8885984703493</v>
      </c>
      <c r="O873" s="473">
        <v>7448.0436790479316</v>
      </c>
      <c r="P873" s="473">
        <v>1002.8999225239919</v>
      </c>
      <c r="Q873" s="473">
        <v>144.71743439597881</v>
      </c>
      <c r="R873" s="473">
        <v>30.102209640499385</v>
      </c>
      <c r="S873" s="473">
        <v>1</v>
      </c>
      <c r="T873" s="473">
        <v>0</v>
      </c>
    </row>
    <row r="874" spans="1:20">
      <c r="A874" s="256">
        <v>80</v>
      </c>
      <c r="B874" s="473">
        <v>2511.5659468210442</v>
      </c>
      <c r="C874" s="473">
        <v>2561.0005380762923</v>
      </c>
      <c r="D874" s="473">
        <v>2613.4627792455449</v>
      </c>
      <c r="E874" s="473">
        <v>2721.4172164136776</v>
      </c>
      <c r="F874" s="473">
        <v>3004.9436892389435</v>
      </c>
      <c r="G874" s="473">
        <v>3123.0036717592016</v>
      </c>
      <c r="H874" s="473">
        <v>2994.8533048643008</v>
      </c>
      <c r="I874" s="473">
        <v>3372.2558615998032</v>
      </c>
      <c r="J874" s="473">
        <v>4106.9964219811118</v>
      </c>
      <c r="K874" s="473">
        <v>4929.6981567563171</v>
      </c>
      <c r="L874" s="473">
        <v>6369.4932562139866</v>
      </c>
      <c r="M874" s="473">
        <v>7538.9402286089853</v>
      </c>
      <c r="N874" s="473">
        <v>7837.8965329814755</v>
      </c>
      <c r="O874" s="473">
        <v>10303.675839075166</v>
      </c>
      <c r="P874" s="473">
        <v>1297.2562713408183</v>
      </c>
      <c r="Q874" s="473">
        <v>181.94337791178063</v>
      </c>
      <c r="R874" s="473">
        <v>38.138479987815508</v>
      </c>
      <c r="S874" s="473">
        <v>3.0032976479526123</v>
      </c>
      <c r="T874" s="473">
        <v>0</v>
      </c>
    </row>
    <row r="875" spans="1:20">
      <c r="A875" s="256">
        <v>90</v>
      </c>
      <c r="B875" s="473">
        <v>2511.5659468210442</v>
      </c>
      <c r="C875" s="473">
        <v>2552.9295187961343</v>
      </c>
      <c r="D875" s="473">
        <v>2584.2048597748039</v>
      </c>
      <c r="E875" s="473">
        <v>2697.2027587216817</v>
      </c>
      <c r="F875" s="473">
        <v>2928.2576251884852</v>
      </c>
      <c r="G875" s="473">
        <v>3016.0431511424208</v>
      </c>
      <c r="H875" s="473">
        <v>2893.9513482455864</v>
      </c>
      <c r="I875" s="473">
        <v>3161.3489071574204</v>
      </c>
      <c r="J875" s="473">
        <v>3713.3674016457994</v>
      </c>
      <c r="K875" s="473">
        <v>4501.6726404120145</v>
      </c>
      <c r="L875" s="473">
        <v>6035.2591318777122</v>
      </c>
      <c r="M875" s="473">
        <v>7601.5584893536898</v>
      </c>
      <c r="N875" s="473">
        <v>7924.7576146305555</v>
      </c>
      <c r="O875" s="473">
        <v>8052.0209140875731</v>
      </c>
      <c r="P875" s="473">
        <v>1936.5875553367143</v>
      </c>
      <c r="Q875" s="473">
        <v>218.17058371244863</v>
      </c>
      <c r="R875" s="473">
        <v>39.143140946941287</v>
      </c>
      <c r="S875" s="473">
        <v>3.0032976479526123</v>
      </c>
      <c r="T875" s="473">
        <v>0</v>
      </c>
    </row>
    <row r="876" spans="1:20">
      <c r="A876" s="256">
        <v>100</v>
      </c>
      <c r="B876" s="473">
        <v>2511.5659468210442</v>
      </c>
      <c r="C876" s="473">
        <v>2542.8407805517922</v>
      </c>
      <c r="D876" s="473">
        <v>2556.9650252548881</v>
      </c>
      <c r="E876" s="473">
        <v>2636.6675689238086</v>
      </c>
      <c r="F876" s="473">
        <v>2786.9991148167296</v>
      </c>
      <c r="G876" s="473">
        <v>2835.4298161310112</v>
      </c>
      <c r="H876" s="473">
        <v>2659.8725626232413</v>
      </c>
      <c r="I876" s="473">
        <v>2749.6676889645851</v>
      </c>
      <c r="J876" s="473">
        <v>3018.0612395134881</v>
      </c>
      <c r="K876" s="473">
        <v>3430.7874366362989</v>
      </c>
      <c r="L876" s="473">
        <v>3944.4935020361077</v>
      </c>
      <c r="M876" s="473">
        <v>4558.2020619563446</v>
      </c>
      <c r="N876" s="473">
        <v>3707.311885371606</v>
      </c>
      <c r="O876" s="473">
        <v>2658.8636456354934</v>
      </c>
      <c r="P876" s="473">
        <v>1317.4203017417269</v>
      </c>
      <c r="Q876" s="473">
        <v>202.06879585668304</v>
      </c>
      <c r="R876" s="473">
        <v>35.124658653290489</v>
      </c>
      <c r="S876" s="473">
        <v>0</v>
      </c>
      <c r="T876" s="473">
        <v>0</v>
      </c>
    </row>
    <row r="877" spans="1:20">
      <c r="A877" s="256">
        <v>110</v>
      </c>
      <c r="B877" s="473">
        <v>2511.5659468210442</v>
      </c>
      <c r="C877" s="473">
        <v>2543.8496525794189</v>
      </c>
      <c r="D877" s="473">
        <v>2539.8141668687681</v>
      </c>
      <c r="E877" s="473">
        <v>2561.0005380762923</v>
      </c>
      <c r="F877" s="473">
        <v>2639.6942957005026</v>
      </c>
      <c r="G877" s="473">
        <v>2593.2848685088161</v>
      </c>
      <c r="H877" s="473">
        <v>2445.9909514927595</v>
      </c>
      <c r="I877" s="473">
        <v>2371.3384821575992</v>
      </c>
      <c r="J877" s="473">
        <v>2358.2240995535481</v>
      </c>
      <c r="K877" s="473">
        <v>2337.0394817375332</v>
      </c>
      <c r="L877" s="473">
        <v>2335.0219090664305</v>
      </c>
      <c r="M877" s="473">
        <v>2234.1455279394163</v>
      </c>
      <c r="N877" s="473">
        <v>1969.8715526225826</v>
      </c>
      <c r="O877" s="473">
        <v>1679.4130958175858</v>
      </c>
      <c r="P877" s="473">
        <v>375.21530131745635</v>
      </c>
      <c r="Q877" s="473">
        <v>150.7534814279953</v>
      </c>
      <c r="R877" s="473">
        <v>34.120107905260866</v>
      </c>
      <c r="S877" s="473">
        <v>1</v>
      </c>
      <c r="T877" s="473">
        <v>0</v>
      </c>
    </row>
    <row r="878" spans="1:20">
      <c r="A878" s="256">
        <v>120</v>
      </c>
      <c r="B878" s="473">
        <v>2511.5659468210442</v>
      </c>
      <c r="C878" s="473">
        <v>2605.3915962072888</v>
      </c>
      <c r="D878" s="473">
        <v>2569.0715827670638</v>
      </c>
      <c r="E878" s="473">
        <v>2561.0005380762923</v>
      </c>
      <c r="F878" s="473">
        <v>2523.6722881833584</v>
      </c>
      <c r="G878" s="473">
        <v>2437.9203032762739</v>
      </c>
      <c r="H878" s="473">
        <v>2366.29448025184</v>
      </c>
      <c r="I878" s="473">
        <v>2172.6131572212835</v>
      </c>
      <c r="J878" s="473">
        <v>2103.0130686747621</v>
      </c>
      <c r="K878" s="473">
        <v>2089.9002638583675</v>
      </c>
      <c r="L878" s="473">
        <v>2076.787541234376</v>
      </c>
      <c r="M878" s="473">
        <v>1970.8801674197155</v>
      </c>
      <c r="N878" s="473">
        <v>1704.6246292924041</v>
      </c>
      <c r="O878" s="473">
        <v>1499.9182606667734</v>
      </c>
      <c r="P878" s="473">
        <v>448.72905785103239</v>
      </c>
      <c r="Q878" s="473">
        <v>126.61084744487482</v>
      </c>
      <c r="R878" s="473">
        <v>34.120107905260866</v>
      </c>
      <c r="S878" s="473">
        <v>0</v>
      </c>
      <c r="T878" s="473">
        <v>0</v>
      </c>
    </row>
    <row r="879" spans="1:20">
      <c r="A879" s="256">
        <v>130</v>
      </c>
      <c r="B879" s="473">
        <v>2511.5659468210442</v>
      </c>
      <c r="C879" s="473">
        <v>2615.4805788989688</v>
      </c>
      <c r="D879" s="473">
        <v>2570.0804651361213</v>
      </c>
      <c r="E879" s="473">
        <v>2512.5748063784786</v>
      </c>
      <c r="F879" s="473">
        <v>2434.8938170715887</v>
      </c>
      <c r="G879" s="473">
        <v>2359.2328956338811</v>
      </c>
      <c r="H879" s="473">
        <v>2285.5919263515075</v>
      </c>
      <c r="I879" s="473">
        <v>2137.3084815445268</v>
      </c>
      <c r="J879" s="473">
        <v>1947.6821580817668</v>
      </c>
      <c r="K879" s="473">
        <v>1959.7854330702003</v>
      </c>
      <c r="L879" s="473">
        <v>1912.3813702493455</v>
      </c>
      <c r="M879" s="473">
        <v>1794.3806750745186</v>
      </c>
      <c r="N879" s="473">
        <v>1511.0100409375907</v>
      </c>
      <c r="O879" s="473">
        <v>1362.7904904313311</v>
      </c>
      <c r="P879" s="473">
        <v>705.60838979549055</v>
      </c>
      <c r="Q879" s="473">
        <v>96.439178946735424</v>
      </c>
      <c r="R879" s="473">
        <v>26.08484865749011</v>
      </c>
      <c r="S879" s="473">
        <v>0</v>
      </c>
      <c r="T879" s="473">
        <v>0</v>
      </c>
    </row>
    <row r="880" spans="1:20">
      <c r="A880" s="256">
        <v>140</v>
      </c>
      <c r="B880" s="473">
        <v>2511.5659468210442</v>
      </c>
      <c r="C880" s="473">
        <v>2675.0063632358751</v>
      </c>
      <c r="D880" s="473">
        <v>2642.7210259442413</v>
      </c>
      <c r="E880" s="473">
        <v>2507.5305126413173</v>
      </c>
      <c r="F880" s="473">
        <v>2422.7879098801127</v>
      </c>
      <c r="G880" s="473">
        <v>2362.2592864596968</v>
      </c>
      <c r="H880" s="473">
        <v>2288.6182213657398</v>
      </c>
      <c r="I880" s="473">
        <v>2127.2215379395975</v>
      </c>
      <c r="J880" s="473">
        <v>1985.0008286036355</v>
      </c>
      <c r="K880" s="473">
        <v>1977.9404854231839</v>
      </c>
      <c r="L880" s="473">
        <v>1834.7219457534077</v>
      </c>
      <c r="M880" s="473">
        <v>1635.0417187847181</v>
      </c>
      <c r="N880" s="473">
        <v>1363.7987341748062</v>
      </c>
      <c r="O880" s="473">
        <v>1205.5139617506477</v>
      </c>
      <c r="P880" s="473">
        <v>850.71397201382797</v>
      </c>
      <c r="Q880" s="473">
        <v>86.383928307687412</v>
      </c>
      <c r="R880" s="473">
        <v>22.068108142325048</v>
      </c>
      <c r="S880" s="473">
        <v>3.0032976479526123</v>
      </c>
      <c r="T880" s="473">
        <v>0</v>
      </c>
    </row>
    <row r="881" spans="1:38">
      <c r="A881" s="256">
        <v>150</v>
      </c>
      <c r="B881" s="473">
        <v>2511.5659468210442</v>
      </c>
      <c r="C881" s="473">
        <v>2659.8725626232413</v>
      </c>
      <c r="D881" s="473">
        <v>2673.9974405286143</v>
      </c>
      <c r="E881" s="473">
        <v>2465.1588474663408</v>
      </c>
      <c r="F881" s="473">
        <v>2387.4793601709548</v>
      </c>
      <c r="G881" s="473">
        <v>2294.6708233821846</v>
      </c>
      <c r="H881" s="473">
        <v>2199.8485848430059</v>
      </c>
      <c r="I881" s="473">
        <v>2087.8829165535226</v>
      </c>
      <c r="J881" s="473">
        <v>1926.5016079322129</v>
      </c>
      <c r="K881" s="473">
        <v>1861.9528056326203</v>
      </c>
      <c r="L881" s="473">
        <v>1654.2019404514808</v>
      </c>
      <c r="M881" s="473">
        <v>1507.9850018626923</v>
      </c>
      <c r="N881" s="473">
        <v>1266.0026447966725</v>
      </c>
      <c r="O881" s="473">
        <v>1059.3458158095118</v>
      </c>
      <c r="P881" s="473">
        <v>906.14302524057416</v>
      </c>
      <c r="Q881" s="473">
        <v>163.83239950048687</v>
      </c>
      <c r="R881" s="473">
        <v>23.072229545451361</v>
      </c>
      <c r="S881" s="473">
        <v>1</v>
      </c>
      <c r="T881" s="473">
        <v>0</v>
      </c>
    </row>
    <row r="882" spans="1:38">
      <c r="A882" s="256">
        <v>160</v>
      </c>
      <c r="B882" s="473">
        <v>2511.5659468210442</v>
      </c>
      <c r="C882" s="473">
        <v>2650.7923235140925</v>
      </c>
      <c r="D882" s="473">
        <v>2679.0420578650142</v>
      </c>
      <c r="E882" s="473">
        <v>2494.4153964179209</v>
      </c>
      <c r="F882" s="473">
        <v>2348.1361624916653</v>
      </c>
      <c r="G882" s="473">
        <v>2253.3116963455018</v>
      </c>
      <c r="H882" s="473">
        <v>2089.9002638583675</v>
      </c>
      <c r="I882" s="473">
        <v>1997.1043323737529</v>
      </c>
      <c r="J882" s="473">
        <v>1918.4328879759823</v>
      </c>
      <c r="K882" s="473">
        <v>1856.910023612141</v>
      </c>
      <c r="L882" s="473">
        <v>1670.3370360310155</v>
      </c>
      <c r="M882" s="473">
        <v>1277.0925540561173</v>
      </c>
      <c r="N882" s="473">
        <v>1105.7143411803265</v>
      </c>
      <c r="O882" s="473">
        <v>928.31560705822335</v>
      </c>
      <c r="P882" s="473">
        <v>687.47217392475886</v>
      </c>
      <c r="Q882" s="473">
        <v>237.29299343863059</v>
      </c>
      <c r="R882" s="473">
        <v>26.08484865749011</v>
      </c>
      <c r="S882" s="473">
        <v>3.0032976479526123</v>
      </c>
      <c r="T882" s="473">
        <v>0</v>
      </c>
    </row>
    <row r="883" spans="1:38">
      <c r="A883" s="256">
        <v>170</v>
      </c>
      <c r="B883" s="473">
        <v>2511.5659468210442</v>
      </c>
      <c r="C883" s="473">
        <v>2642.7210259442413</v>
      </c>
      <c r="D883" s="473">
        <v>2650.7923235140925</v>
      </c>
      <c r="E883" s="473">
        <v>2499.4596637558006</v>
      </c>
      <c r="F883" s="473">
        <v>2341.0746322983518</v>
      </c>
      <c r="G883" s="473">
        <v>2259.3642044803632</v>
      </c>
      <c r="H883" s="473">
        <v>2118.1433295430343</v>
      </c>
      <c r="I883" s="473">
        <v>1995.0870766444493</v>
      </c>
      <c r="J883" s="473">
        <v>1916.4157132785863</v>
      </c>
      <c r="K883" s="473">
        <v>1726.8110870854687</v>
      </c>
      <c r="L883" s="473">
        <v>1461.6018358778508</v>
      </c>
      <c r="M883" s="473">
        <v>1181.3193292356812</v>
      </c>
      <c r="N883" s="473">
        <v>896.06475734774426</v>
      </c>
      <c r="O883" s="473">
        <v>638.10382383678518</v>
      </c>
      <c r="P883" s="473">
        <v>324.871583172518</v>
      </c>
      <c r="Q883" s="473">
        <v>94.428041332223657</v>
      </c>
      <c r="R883" s="473">
        <v>22.068108142325048</v>
      </c>
      <c r="S883" s="473">
        <v>4.0055490228453374</v>
      </c>
      <c r="T883" s="473">
        <v>0</v>
      </c>
    </row>
    <row r="884" spans="1:38">
      <c r="A884" s="256">
        <v>180</v>
      </c>
      <c r="B884" s="473">
        <v>2511.5659468210442</v>
      </c>
      <c r="C884" s="473">
        <v>2624.5606965670422</v>
      </c>
      <c r="D884" s="473">
        <v>2621.5339871853307</v>
      </c>
      <c r="E884" s="473">
        <v>2491.3888409052847</v>
      </c>
      <c r="F884" s="473">
        <v>2309.8023981083102</v>
      </c>
      <c r="G884" s="473">
        <v>2215.9882567338755</v>
      </c>
      <c r="H884" s="473">
        <v>2324.9340718640956</v>
      </c>
      <c r="I884" s="473">
        <v>2296.6883609339457</v>
      </c>
      <c r="J884" s="473">
        <v>1954.7423927236248</v>
      </c>
      <c r="K884" s="473">
        <v>1713.7008728243975</v>
      </c>
      <c r="L884" s="473">
        <v>1471.685009328937</v>
      </c>
      <c r="M884" s="473">
        <v>1205.5139617506477</v>
      </c>
      <c r="N884" s="473">
        <v>861.79950130763405</v>
      </c>
      <c r="O884" s="473">
        <v>466.85767033780468</v>
      </c>
      <c r="P884" s="473">
        <v>206.09412648536997</v>
      </c>
      <c r="Q884" s="473">
        <v>47.181305740243346</v>
      </c>
      <c r="R884" s="473">
        <v>16.044422974417238</v>
      </c>
      <c r="S884" s="473">
        <v>3.0032976479526123</v>
      </c>
      <c r="T884" s="473">
        <v>0</v>
      </c>
    </row>
    <row r="885" spans="1:38">
      <c r="B885" s="22" t="s">
        <v>566</v>
      </c>
    </row>
    <row r="886" spans="1:38">
      <c r="B886" s="256" t="s">
        <v>524</v>
      </c>
    </row>
    <row r="887" spans="1:38">
      <c r="B887" s="256" t="s">
        <v>330</v>
      </c>
    </row>
    <row r="888" spans="1:38">
      <c r="B888" s="256" t="s">
        <v>315</v>
      </c>
    </row>
    <row r="889" spans="1:38">
      <c r="B889" s="256">
        <v>185</v>
      </c>
    </row>
    <row r="892" spans="1:38">
      <c r="B892" s="256">
        <v>37</v>
      </c>
    </row>
    <row r="893" spans="1:38">
      <c r="B893" s="256">
        <v>22</v>
      </c>
    </row>
    <row r="894" spans="1:38">
      <c r="B894" s="256">
        <v>0</v>
      </c>
      <c r="C894" s="256">
        <v>2.5</v>
      </c>
      <c r="D894" s="256">
        <v>5</v>
      </c>
      <c r="E894" s="256">
        <v>7.5</v>
      </c>
      <c r="F894" s="256">
        <v>10</v>
      </c>
      <c r="G894" s="256">
        <v>12.5</v>
      </c>
      <c r="H894" s="256">
        <v>15</v>
      </c>
      <c r="I894" s="256">
        <v>17.5</v>
      </c>
      <c r="J894" s="256">
        <v>20</v>
      </c>
      <c r="K894" s="256">
        <v>22.5</v>
      </c>
      <c r="L894" s="256">
        <v>25</v>
      </c>
      <c r="M894" s="256">
        <v>27.5</v>
      </c>
      <c r="N894" s="256">
        <v>30</v>
      </c>
      <c r="O894" s="256">
        <v>32.5</v>
      </c>
      <c r="P894" s="256">
        <v>35</v>
      </c>
      <c r="Q894" s="256">
        <v>37.5</v>
      </c>
      <c r="R894" s="256">
        <v>40</v>
      </c>
      <c r="S894" s="256">
        <v>42.5</v>
      </c>
      <c r="T894" s="256">
        <v>45</v>
      </c>
      <c r="U894" s="256">
        <v>47.5</v>
      </c>
      <c r="V894" s="256">
        <v>50</v>
      </c>
      <c r="W894" s="256">
        <v>52.5</v>
      </c>
      <c r="X894" s="256">
        <v>55</v>
      </c>
      <c r="Y894" s="256">
        <v>57.5</v>
      </c>
      <c r="Z894" s="256">
        <v>60</v>
      </c>
      <c r="AA894" s="256">
        <v>62.5</v>
      </c>
      <c r="AB894" s="256">
        <v>65</v>
      </c>
      <c r="AC894" s="256">
        <v>67.5</v>
      </c>
      <c r="AD894" s="256">
        <v>70</v>
      </c>
      <c r="AE894" s="256">
        <v>72.5</v>
      </c>
      <c r="AF894" s="256">
        <v>75</v>
      </c>
      <c r="AG894" s="256">
        <v>77.5</v>
      </c>
      <c r="AH894" s="256">
        <v>80</v>
      </c>
      <c r="AI894" s="256">
        <v>82.5</v>
      </c>
      <c r="AJ894" s="256">
        <v>85</v>
      </c>
      <c r="AK894" s="256">
        <v>87.5</v>
      </c>
      <c r="AL894" s="256">
        <v>90</v>
      </c>
    </row>
    <row r="895" spans="1:38">
      <c r="A895" s="256">
        <v>0</v>
      </c>
      <c r="B895" s="474">
        <v>2094.9436406273785</v>
      </c>
      <c r="C895" s="474">
        <v>2117.1346421175112</v>
      </c>
      <c r="D895" s="474">
        <v>2128.2302301535951</v>
      </c>
      <c r="E895" s="474">
        <v>2076.787541234376</v>
      </c>
      <c r="F895" s="474">
        <v>2040.4758195537197</v>
      </c>
      <c r="G895" s="474">
        <v>2051.5709998808056</v>
      </c>
      <c r="H895" s="474">
        <v>2065.6922251337533</v>
      </c>
      <c r="I895" s="474">
        <v>2080.8222163334694</v>
      </c>
      <c r="J895" s="474">
        <v>2104.0217493580426</v>
      </c>
      <c r="K895" s="474">
        <v>2128.2302301535951</v>
      </c>
      <c r="L895" s="474">
        <v>2124.1954641654788</v>
      </c>
      <c r="M895" s="474">
        <v>2113.0998972186903</v>
      </c>
      <c r="N895" s="474">
        <v>2089.9002638583675</v>
      </c>
      <c r="O895" s="474">
        <v>2151.4302824384849</v>
      </c>
      <c r="P895" s="474">
        <v>2117.1346421175112</v>
      </c>
      <c r="Q895" s="474">
        <v>2106.0391121736243</v>
      </c>
      <c r="R895" s="474">
        <v>2047.5363818999649</v>
      </c>
      <c r="S895" s="474">
        <v>2148.4041744305805</v>
      </c>
      <c r="T895" s="474">
        <v>2531.7432146742276</v>
      </c>
      <c r="U895" s="474">
        <v>3549.8719786752731</v>
      </c>
      <c r="V895" s="474">
        <v>3572.074626910488</v>
      </c>
      <c r="W895" s="474">
        <v>3328.8624170359321</v>
      </c>
      <c r="X895" s="474">
        <v>2698.2116901364352</v>
      </c>
      <c r="Y895" s="474">
        <v>2610.4360826839252</v>
      </c>
      <c r="Z895" s="474">
        <v>2574.1159985672007</v>
      </c>
      <c r="AA895" s="474">
        <v>2286.6006909117309</v>
      </c>
      <c r="AB895" s="474">
        <v>1874.0555380789974</v>
      </c>
      <c r="AC895" s="474">
        <v>1761.0998079884325</v>
      </c>
      <c r="AD895" s="474">
        <v>1547.3109783269385</v>
      </c>
      <c r="AE895" s="474">
        <v>1160.1494315402317</v>
      </c>
      <c r="AF895" s="474">
        <v>754.98152574436392</v>
      </c>
      <c r="AG895" s="474">
        <v>393.34074331293886</v>
      </c>
      <c r="AH895" s="474">
        <v>154.77764754354726</v>
      </c>
      <c r="AI895" s="474">
        <v>67.282307497705418</v>
      </c>
      <c r="AJ895" s="474">
        <v>27.089134400918912</v>
      </c>
      <c r="AK895" s="474">
        <v>7.0136346326260179</v>
      </c>
      <c r="AL895" s="474">
        <v>0</v>
      </c>
    </row>
    <row r="896" spans="1:38">
      <c r="A896" s="256">
        <v>5</v>
      </c>
      <c r="B896" s="474">
        <v>2094.9436406273785</v>
      </c>
      <c r="C896" s="474">
        <v>2123.1867738641477</v>
      </c>
      <c r="D896" s="474">
        <v>2128.2302301535951</v>
      </c>
      <c r="E896" s="474">
        <v>2075.7788736825264</v>
      </c>
      <c r="F896" s="474">
        <v>2041.4844698251366</v>
      </c>
      <c r="G896" s="474">
        <v>2056.6142835017777</v>
      </c>
      <c r="H896" s="474">
        <v>2083.8482277874505</v>
      </c>
      <c r="I896" s="474">
        <v>2100.9957087583844</v>
      </c>
      <c r="J896" s="474">
        <v>2119.1520174484262</v>
      </c>
      <c r="K896" s="474">
        <v>2126.2128462034316</v>
      </c>
      <c r="L896" s="474">
        <v>2116.1259551720873</v>
      </c>
      <c r="M896" s="474">
        <v>2098.9783507771226</v>
      </c>
      <c r="N896" s="474">
        <v>2088.8915899626568</v>
      </c>
      <c r="O896" s="474">
        <v>2118.1433295430343</v>
      </c>
      <c r="P896" s="474">
        <v>2158.4912176494172</v>
      </c>
      <c r="Q896" s="474">
        <v>2111.0825276544465</v>
      </c>
      <c r="R896" s="474">
        <v>2081.8308863299858</v>
      </c>
      <c r="S896" s="474">
        <v>2184.7177498639853</v>
      </c>
      <c r="T896" s="474">
        <v>2574.1159985672007</v>
      </c>
      <c r="U896" s="474">
        <v>3409.5948537024033</v>
      </c>
      <c r="V896" s="474">
        <v>3804.2013206873544</v>
      </c>
      <c r="W896" s="474">
        <v>3372.2558615998032</v>
      </c>
      <c r="X896" s="474">
        <v>2868.7264035369981</v>
      </c>
      <c r="Y896" s="474">
        <v>2611.4449811484637</v>
      </c>
      <c r="Z896" s="474">
        <v>2708.3010249897111</v>
      </c>
      <c r="AA896" s="474">
        <v>2366.29448025184</v>
      </c>
      <c r="AB896" s="474">
        <v>2035.4325756730479</v>
      </c>
      <c r="AC896" s="474">
        <v>1881.1155014307371</v>
      </c>
      <c r="AD896" s="474">
        <v>1465.63509694606</v>
      </c>
      <c r="AE896" s="474">
        <v>1261.9699745374417</v>
      </c>
      <c r="AF896" s="474">
        <v>919.24494073234825</v>
      </c>
      <c r="AG896" s="474">
        <v>450.74331252607004</v>
      </c>
      <c r="AH896" s="474">
        <v>176.9123618266558</v>
      </c>
      <c r="AI896" s="474">
        <v>73.313876394686872</v>
      </c>
      <c r="AJ896" s="474">
        <v>30.102209640499385</v>
      </c>
      <c r="AK896" s="474">
        <v>10.023052380778998</v>
      </c>
      <c r="AL896" s="474">
        <v>0</v>
      </c>
    </row>
    <row r="897" spans="1:38">
      <c r="A897" s="256">
        <v>15</v>
      </c>
      <c r="B897" s="474">
        <v>2094.9436406273785</v>
      </c>
      <c r="C897" s="474">
        <v>2120.1607058334635</v>
      </c>
      <c r="D897" s="474">
        <v>2124.1954641654788</v>
      </c>
      <c r="E897" s="474">
        <v>2081.8308863299858</v>
      </c>
      <c r="F897" s="474">
        <v>2051.5709998808056</v>
      </c>
      <c r="G897" s="474">
        <v>2062.6662401528342</v>
      </c>
      <c r="H897" s="474">
        <v>2077.7962092756316</v>
      </c>
      <c r="I897" s="474">
        <v>2094.9436406273785</v>
      </c>
      <c r="J897" s="474">
        <v>2106.0391121736243</v>
      </c>
      <c r="K897" s="474">
        <v>2115.1172687069893</v>
      </c>
      <c r="L897" s="474">
        <v>2119.1520174484262</v>
      </c>
      <c r="M897" s="474">
        <v>2124.1954641654788</v>
      </c>
      <c r="N897" s="474">
        <v>2138.3171785243935</v>
      </c>
      <c r="O897" s="474">
        <v>2170.5957316541662</v>
      </c>
      <c r="P897" s="474">
        <v>2283.5743985656027</v>
      </c>
      <c r="Q897" s="474">
        <v>2288.6182213657398</v>
      </c>
      <c r="R897" s="474">
        <v>2231.1193058018348</v>
      </c>
      <c r="S897" s="474">
        <v>2341.0746322983518</v>
      </c>
      <c r="T897" s="474">
        <v>2306.7760752199802</v>
      </c>
      <c r="U897" s="474">
        <v>2348.1361624916653</v>
      </c>
      <c r="V897" s="474">
        <v>2639.6942957005026</v>
      </c>
      <c r="W897" s="474">
        <v>2580.1693105613749</v>
      </c>
      <c r="X897" s="474">
        <v>2813.2323079195362</v>
      </c>
      <c r="Y897" s="474">
        <v>3324.8258461572464</v>
      </c>
      <c r="Z897" s="474">
        <v>3723.4599506839704</v>
      </c>
      <c r="AA897" s="474">
        <v>2745.6318893490893</v>
      </c>
      <c r="AB897" s="474">
        <v>2271.4692692998578</v>
      </c>
      <c r="AC897" s="474">
        <v>2009.2079094250844</v>
      </c>
      <c r="AD897" s="474">
        <v>2144.3693703781632</v>
      </c>
      <c r="AE897" s="474">
        <v>2387.4793601709548</v>
      </c>
      <c r="AF897" s="474">
        <v>1592.6883443279025</v>
      </c>
      <c r="AG897" s="474">
        <v>603.8504602244393</v>
      </c>
      <c r="AH897" s="474">
        <v>190.99955462404839</v>
      </c>
      <c r="AI897" s="474">
        <v>81.356733631351972</v>
      </c>
      <c r="AJ897" s="474">
        <v>36.12923810708449</v>
      </c>
      <c r="AK897" s="474">
        <v>11.02640849775289</v>
      </c>
      <c r="AL897" s="474">
        <v>0</v>
      </c>
    </row>
    <row r="898" spans="1:38">
      <c r="A898" s="256">
        <v>25</v>
      </c>
      <c r="B898" s="474">
        <v>2094.9436406273785</v>
      </c>
      <c r="C898" s="474">
        <v>2117.1346421175112</v>
      </c>
      <c r="D898" s="474">
        <v>2130.2476160141623</v>
      </c>
      <c r="E898" s="474">
        <v>2086.8742436312004</v>
      </c>
      <c r="F898" s="474">
        <v>2064.6835629810971</v>
      </c>
      <c r="G898" s="474">
        <v>2077.7962092756316</v>
      </c>
      <c r="H898" s="474">
        <v>2108.0564769196958</v>
      </c>
      <c r="I898" s="474">
        <v>2110.0738435944186</v>
      </c>
      <c r="J898" s="474">
        <v>2118.1433295430343</v>
      </c>
      <c r="K898" s="474">
        <v>2125.2041549453133</v>
      </c>
      <c r="L898" s="474">
        <v>2128.2302301535951</v>
      </c>
      <c r="M898" s="474">
        <v>2157.4825112047693</v>
      </c>
      <c r="N898" s="474">
        <v>2181.6915954075671</v>
      </c>
      <c r="O898" s="474">
        <v>2200.8573108795235</v>
      </c>
      <c r="P898" s="474">
        <v>2223.0494001639518</v>
      </c>
      <c r="Q898" s="474">
        <v>2223.0494001639518</v>
      </c>
      <c r="R898" s="474">
        <v>2204.892219642185</v>
      </c>
      <c r="S898" s="474">
        <v>2157.4825112047693</v>
      </c>
      <c r="T898" s="474">
        <v>2106.0391121736243</v>
      </c>
      <c r="U898" s="474">
        <v>2134.2823934592843</v>
      </c>
      <c r="V898" s="474">
        <v>2453.0527905079239</v>
      </c>
      <c r="W898" s="474">
        <v>2652.8101517456475</v>
      </c>
      <c r="X898" s="474">
        <v>3123.0036717592016</v>
      </c>
      <c r="Y898" s="474">
        <v>2705.2742205847439</v>
      </c>
      <c r="Z898" s="474">
        <v>2327.9604184420573</v>
      </c>
      <c r="AA898" s="474">
        <v>1987.0180741241566</v>
      </c>
      <c r="AB898" s="474">
        <v>1932.5531700624222</v>
      </c>
      <c r="AC898" s="474">
        <v>2403.6203471994572</v>
      </c>
      <c r="AD898" s="474">
        <v>2887.8973414107272</v>
      </c>
      <c r="AE898" s="474">
        <v>2840.4747286210745</v>
      </c>
      <c r="AF898" s="474">
        <v>1536.2189340366481</v>
      </c>
      <c r="AG898" s="474">
        <v>556.50344408245246</v>
      </c>
      <c r="AH898" s="474">
        <v>195.02466099770112</v>
      </c>
      <c r="AI898" s="474">
        <v>81.356733631351972</v>
      </c>
      <c r="AJ898" s="474">
        <v>36.12923810708449</v>
      </c>
      <c r="AK898" s="474">
        <v>9.0197967621976929</v>
      </c>
      <c r="AL898" s="474">
        <v>0</v>
      </c>
    </row>
    <row r="899" spans="1:38">
      <c r="A899" s="256">
        <v>35</v>
      </c>
      <c r="B899" s="474">
        <v>2094.9436406273785</v>
      </c>
      <c r="C899" s="474">
        <v>2117.1346421175112</v>
      </c>
      <c r="D899" s="474">
        <v>2125.2041549453133</v>
      </c>
      <c r="E899" s="474">
        <v>2099.9870295257483</v>
      </c>
      <c r="F899" s="474">
        <v>2073.7615400479999</v>
      </c>
      <c r="G899" s="474">
        <v>2081.8308863299858</v>
      </c>
      <c r="H899" s="474">
        <v>2118.1433295430343</v>
      </c>
      <c r="I899" s="474">
        <v>2136.299785040238</v>
      </c>
      <c r="J899" s="474">
        <v>2141.3432723152087</v>
      </c>
      <c r="K899" s="474">
        <v>2156.4738052312582</v>
      </c>
      <c r="L899" s="474">
        <v>2156.4738052312582</v>
      </c>
      <c r="M899" s="474">
        <v>2142.3519711951417</v>
      </c>
      <c r="N899" s="474">
        <v>2166.5608861412375</v>
      </c>
      <c r="O899" s="474">
        <v>2180.6828781869804</v>
      </c>
      <c r="P899" s="474">
        <v>2220.0231930890113</v>
      </c>
      <c r="Q899" s="474">
        <v>2259.3642044803632</v>
      </c>
      <c r="R899" s="474">
        <v>2259.3642044803632</v>
      </c>
      <c r="S899" s="474">
        <v>2182.700313094072</v>
      </c>
      <c r="T899" s="474">
        <v>2191.7787932036431</v>
      </c>
      <c r="U899" s="474">
        <v>2567.0538192164927</v>
      </c>
      <c r="V899" s="474">
        <v>3177.4944087651411</v>
      </c>
      <c r="W899" s="474">
        <v>3134.1035602056086</v>
      </c>
      <c r="X899" s="474">
        <v>2608.4182869236092</v>
      </c>
      <c r="Y899" s="474">
        <v>2671.9795962551161</v>
      </c>
      <c r="Z899" s="474">
        <v>2619.516182870057</v>
      </c>
      <c r="AA899" s="474">
        <v>2454.061626312217</v>
      </c>
      <c r="AB899" s="474">
        <v>2547.8851446854642</v>
      </c>
      <c r="AC899" s="474">
        <v>2699.2206219280793</v>
      </c>
      <c r="AD899" s="474">
        <v>3169.4216476905917</v>
      </c>
      <c r="AE899" s="474">
        <v>2712.3367694525091</v>
      </c>
      <c r="AF899" s="474">
        <v>1991.0525713007953</v>
      </c>
      <c r="AG899" s="474">
        <v>733.8212025910484</v>
      </c>
      <c r="AH899" s="474">
        <v>202.06879585668304</v>
      </c>
      <c r="AI899" s="474">
        <v>80.351331340225968</v>
      </c>
      <c r="AJ899" s="474">
        <v>38.138479987815508</v>
      </c>
      <c r="AK899" s="474">
        <v>9.0197967621976929</v>
      </c>
      <c r="AL899" s="474">
        <v>0</v>
      </c>
    </row>
    <row r="900" spans="1:38">
      <c r="A900" s="256">
        <v>45</v>
      </c>
      <c r="B900" s="474">
        <v>2094.9436406273785</v>
      </c>
      <c r="C900" s="474">
        <v>2114.108582722447</v>
      </c>
      <c r="D900" s="474">
        <v>2126.2128462034316</v>
      </c>
      <c r="E900" s="474">
        <v>2105.0304305244067</v>
      </c>
      <c r="F900" s="474">
        <v>2093.9349643022947</v>
      </c>
      <c r="G900" s="474">
        <v>2097.9696725127405</v>
      </c>
      <c r="H900" s="474">
        <v>2120.1607058334635</v>
      </c>
      <c r="I900" s="474">
        <v>2160.5086319512475</v>
      </c>
      <c r="J900" s="474">
        <v>2172.6131572212835</v>
      </c>
      <c r="K900" s="474">
        <v>2187.7439085078886</v>
      </c>
      <c r="L900" s="474">
        <v>2161.5173398079901</v>
      </c>
      <c r="M900" s="474">
        <v>2148.4041744305805</v>
      </c>
      <c r="N900" s="474">
        <v>2168.5783079602379</v>
      </c>
      <c r="O900" s="474">
        <v>2200.8573108795235</v>
      </c>
      <c r="P900" s="474">
        <v>2214.9795237913791</v>
      </c>
      <c r="Q900" s="474">
        <v>2223.0494001639518</v>
      </c>
      <c r="R900" s="474">
        <v>2194.8049615958985</v>
      </c>
      <c r="S900" s="474">
        <v>2232.1280460590165</v>
      </c>
      <c r="T900" s="474">
        <v>2488.3622890656547</v>
      </c>
      <c r="U900" s="474">
        <v>3191.621789916775</v>
      </c>
      <c r="V900" s="474">
        <v>4378.521725410772</v>
      </c>
      <c r="W900" s="474">
        <v>5176.031782189576</v>
      </c>
      <c r="X900" s="474">
        <v>6121.0879224172759</v>
      </c>
      <c r="Y900" s="474">
        <v>5745.4698583082309</v>
      </c>
      <c r="Z900" s="474">
        <v>5395.1170390267225</v>
      </c>
      <c r="AA900" s="474">
        <v>4605.6469388406385</v>
      </c>
      <c r="AB900" s="474">
        <v>4126.1742139909093</v>
      </c>
      <c r="AC900" s="474">
        <v>3290.5151919573705</v>
      </c>
      <c r="AD900" s="474">
        <v>3971.7450850964365</v>
      </c>
      <c r="AE900" s="474">
        <v>4339.1545352522735</v>
      </c>
      <c r="AF900" s="474">
        <v>3600.3327421286867</v>
      </c>
      <c r="AG900" s="474">
        <v>1234.7497890947386</v>
      </c>
      <c r="AH900" s="474">
        <v>306.74969472040391</v>
      </c>
      <c r="AI900" s="474">
        <v>95.433604846914434</v>
      </c>
      <c r="AJ900" s="474">
        <v>46.176455080303917</v>
      </c>
      <c r="AK900" s="474">
        <v>11.02640849775289</v>
      </c>
      <c r="AL900" s="474">
        <v>0</v>
      </c>
    </row>
    <row r="901" spans="1:38">
      <c r="A901" s="256">
        <v>48.4</v>
      </c>
      <c r="B901" s="474">
        <v>2094.9436406273785</v>
      </c>
      <c r="C901" s="474">
        <v>2099.9870295257483</v>
      </c>
      <c r="D901" s="474">
        <v>2113.0998972186903</v>
      </c>
      <c r="E901" s="474">
        <v>2095.9523174376363</v>
      </c>
      <c r="F901" s="474">
        <v>2089.9002638583675</v>
      </c>
      <c r="G901" s="474">
        <v>2095.9523174376363</v>
      </c>
      <c r="H901" s="474">
        <v>2120.1607058334635</v>
      </c>
      <c r="I901" s="474">
        <v>2168.5783079602379</v>
      </c>
      <c r="J901" s="474">
        <v>2190.7700713335016</v>
      </c>
      <c r="K901" s="474">
        <v>2162.5260481349956</v>
      </c>
      <c r="L901" s="474">
        <v>2151.4302824384849</v>
      </c>
      <c r="M901" s="474">
        <v>2153.4476901397584</v>
      </c>
      <c r="N901" s="474">
        <v>2178.6654451444333</v>
      </c>
      <c r="O901" s="474">
        <v>2206.9096767905257</v>
      </c>
      <c r="P901" s="474">
        <v>2199.8485848430059</v>
      </c>
      <c r="Q901" s="474">
        <v>2227.0843493313496</v>
      </c>
      <c r="R901" s="474">
        <v>2183.7090312462828</v>
      </c>
      <c r="S901" s="474">
        <v>2180.6828781869804</v>
      </c>
      <c r="T901" s="474">
        <v>2538.8052964415742</v>
      </c>
      <c r="U901" s="474">
        <v>3243.0863475128813</v>
      </c>
      <c r="V901" s="474">
        <v>4522.8710908621579</v>
      </c>
      <c r="W901" s="474">
        <v>5534.4477942505519</v>
      </c>
      <c r="X901" s="474">
        <v>6450.2775827522091</v>
      </c>
      <c r="Y901" s="474">
        <v>5921.159219033776</v>
      </c>
      <c r="Z901" s="474">
        <v>5233.5786410049204</v>
      </c>
      <c r="AA901" s="474">
        <v>4312.9099398385797</v>
      </c>
      <c r="AB901" s="474">
        <v>3883.9351038725899</v>
      </c>
      <c r="AC901" s="474">
        <v>3196.6672983392878</v>
      </c>
      <c r="AD901" s="474">
        <v>4314.928749218534</v>
      </c>
      <c r="AE901" s="474">
        <v>4843.8880709537152</v>
      </c>
      <c r="AF901" s="474">
        <v>3318.7709990206713</v>
      </c>
      <c r="AG901" s="474">
        <v>949.48083801458813</v>
      </c>
      <c r="AH901" s="474">
        <v>256.41694440954058</v>
      </c>
      <c r="AI901" s="474">
        <v>84.37301438003783</v>
      </c>
      <c r="AJ901" s="474">
        <v>36.12923810708449</v>
      </c>
      <c r="AK901" s="474">
        <v>6.010760193776199</v>
      </c>
      <c r="AL901" s="474">
        <v>0</v>
      </c>
    </row>
    <row r="902" spans="1:38">
      <c r="A902" s="256">
        <v>55</v>
      </c>
      <c r="B902" s="474">
        <v>2094.9436406273785</v>
      </c>
      <c r="C902" s="474">
        <v>2104.0217493580426</v>
      </c>
      <c r="D902" s="474">
        <v>2124.1954641654788</v>
      </c>
      <c r="E902" s="474">
        <v>2113.0998972186903</v>
      </c>
      <c r="F902" s="474">
        <v>2107.0477943054639</v>
      </c>
      <c r="G902" s="474">
        <v>2105.0304305244067</v>
      </c>
      <c r="H902" s="474">
        <v>2128.2302301535951</v>
      </c>
      <c r="I902" s="474">
        <v>2147.3954727072332</v>
      </c>
      <c r="J902" s="474">
        <v>2172.6131572212835</v>
      </c>
      <c r="K902" s="474">
        <v>2151.4302824384849</v>
      </c>
      <c r="L902" s="474">
        <v>2137.3084815445268</v>
      </c>
      <c r="M902" s="474">
        <v>2145.3780706808025</v>
      </c>
      <c r="N902" s="474">
        <v>2164.5434661989088</v>
      </c>
      <c r="O902" s="474">
        <v>2175.6392990803956</v>
      </c>
      <c r="P902" s="474">
        <v>2211.9533277183218</v>
      </c>
      <c r="Q902" s="474">
        <v>2210.9445966128064</v>
      </c>
      <c r="R902" s="474">
        <v>2204.892219642185</v>
      </c>
      <c r="S902" s="474">
        <v>2251.2941972408598</v>
      </c>
      <c r="T902" s="474">
        <v>2486.34458988199</v>
      </c>
      <c r="U902" s="474">
        <v>2814.2412817800373</v>
      </c>
      <c r="V902" s="474">
        <v>3614.4618829360575</v>
      </c>
      <c r="W902" s="474">
        <v>4291.7124984294524</v>
      </c>
      <c r="X902" s="474">
        <v>5284.0588624255679</v>
      </c>
      <c r="Y902" s="474">
        <v>4909.5074131158226</v>
      </c>
      <c r="Z902" s="474">
        <v>4014.1368073469871</v>
      </c>
      <c r="AA902" s="474">
        <v>3490.3292002664198</v>
      </c>
      <c r="AB902" s="474">
        <v>2655.8368969675639</v>
      </c>
      <c r="AC902" s="474">
        <v>2437.9203032762739</v>
      </c>
      <c r="AD902" s="474">
        <v>3693.1823858531711</v>
      </c>
      <c r="AE902" s="474">
        <v>4356.3145488229711</v>
      </c>
      <c r="AF902" s="474">
        <v>3127.0399902778909</v>
      </c>
      <c r="AG902" s="474">
        <v>971.654442519893</v>
      </c>
      <c r="AH902" s="474">
        <v>240.31246534296974</v>
      </c>
      <c r="AI902" s="474">
        <v>88.394889005535376</v>
      </c>
      <c r="AJ902" s="474">
        <v>36.12923810708449</v>
      </c>
      <c r="AK902" s="474">
        <v>13.03338714150617</v>
      </c>
      <c r="AL902" s="474">
        <v>0</v>
      </c>
    </row>
    <row r="903" spans="1:38">
      <c r="A903" s="256">
        <v>65</v>
      </c>
      <c r="B903" s="474">
        <v>2094.9436406273785</v>
      </c>
      <c r="C903" s="474">
        <v>2100.9957087583844</v>
      </c>
      <c r="D903" s="474">
        <v>2127.2215379395975</v>
      </c>
      <c r="E903" s="474">
        <v>2119.1520174484262</v>
      </c>
      <c r="F903" s="474">
        <v>2122.1780840415504</v>
      </c>
      <c r="G903" s="474">
        <v>2110.0738435944186</v>
      </c>
      <c r="H903" s="474">
        <v>2129.2389228451902</v>
      </c>
      <c r="I903" s="474">
        <v>2143.3606705495354</v>
      </c>
      <c r="J903" s="474">
        <v>2136.299785040238</v>
      </c>
      <c r="K903" s="474">
        <v>2106.0391121736243</v>
      </c>
      <c r="L903" s="474">
        <v>2105.0304305244067</v>
      </c>
      <c r="M903" s="474">
        <v>2128.2302301535951</v>
      </c>
      <c r="N903" s="474">
        <v>2146.3867714572339</v>
      </c>
      <c r="O903" s="474">
        <v>2216.9969901350937</v>
      </c>
      <c r="P903" s="474">
        <v>2254.3204465746358</v>
      </c>
      <c r="Q903" s="474">
        <v>2204.892219642185</v>
      </c>
      <c r="R903" s="474">
        <v>2258.3554519985455</v>
      </c>
      <c r="S903" s="474">
        <v>2448.0086177070161</v>
      </c>
      <c r="T903" s="474">
        <v>2744.6229403708576</v>
      </c>
      <c r="U903" s="474">
        <v>2932.2936842589393</v>
      </c>
      <c r="V903" s="474">
        <v>3157.3125446101944</v>
      </c>
      <c r="W903" s="474">
        <v>3951.5587092657247</v>
      </c>
      <c r="X903" s="474">
        <v>4641.9880261002672</v>
      </c>
      <c r="Y903" s="474">
        <v>3858.7027155328528</v>
      </c>
      <c r="Z903" s="474">
        <v>2974.6726381183794</v>
      </c>
      <c r="AA903" s="474">
        <v>2666.9349922340652</v>
      </c>
      <c r="AB903" s="474">
        <v>1819.5938643465445</v>
      </c>
      <c r="AC903" s="474">
        <v>1552.3528429347011</v>
      </c>
      <c r="AD903" s="474">
        <v>2298.7059002562532</v>
      </c>
      <c r="AE903" s="474">
        <v>2717.3814584658967</v>
      </c>
      <c r="AF903" s="474">
        <v>2215.9882567338755</v>
      </c>
      <c r="AG903" s="474">
        <v>789.24234583746443</v>
      </c>
      <c r="AH903" s="474">
        <v>264.46956703503446</v>
      </c>
      <c r="AI903" s="474">
        <v>83.367575300668861</v>
      </c>
      <c r="AJ903" s="474">
        <v>32.111095952304076</v>
      </c>
      <c r="AK903" s="474">
        <v>12.029855959070284</v>
      </c>
      <c r="AL903" s="474">
        <v>0</v>
      </c>
    </row>
    <row r="904" spans="1:38">
      <c r="A904" s="256">
        <v>75</v>
      </c>
      <c r="B904" s="474">
        <v>2094.9436406273785</v>
      </c>
      <c r="C904" s="474">
        <v>2100.9957087583844</v>
      </c>
      <c r="D904" s="474">
        <v>2128.2302301535951</v>
      </c>
      <c r="E904" s="474">
        <v>2124.1954641654788</v>
      </c>
      <c r="F904" s="474">
        <v>2123.1867738641477</v>
      </c>
      <c r="G904" s="474">
        <v>2117.1346421175112</v>
      </c>
      <c r="H904" s="474">
        <v>2138.3171785243935</v>
      </c>
      <c r="I904" s="474">
        <v>2130.2476160141623</v>
      </c>
      <c r="J904" s="474">
        <v>2127.2215379395975</v>
      </c>
      <c r="K904" s="474">
        <v>2093.9349643022947</v>
      </c>
      <c r="L904" s="474">
        <v>2090.9089382404209</v>
      </c>
      <c r="M904" s="474">
        <v>2107.0477943054639</v>
      </c>
      <c r="N904" s="474">
        <v>2178.6654451444333</v>
      </c>
      <c r="O904" s="474">
        <v>2258.3554519985455</v>
      </c>
      <c r="P904" s="474">
        <v>2214.9795237913791</v>
      </c>
      <c r="Q904" s="474">
        <v>2193.7962383350541</v>
      </c>
      <c r="R904" s="474">
        <v>2243.2242189002272</v>
      </c>
      <c r="S904" s="474">
        <v>2583.1959718808394</v>
      </c>
      <c r="T904" s="474">
        <v>2847.5376211416979</v>
      </c>
      <c r="U904" s="474">
        <v>3072.5501321889683</v>
      </c>
      <c r="V904" s="474">
        <v>3252.1684133307076</v>
      </c>
      <c r="W904" s="474">
        <v>3523.6326642297272</v>
      </c>
      <c r="X904" s="474">
        <v>3593.2681924837666</v>
      </c>
      <c r="Y904" s="474">
        <v>3468.1270671336761</v>
      </c>
      <c r="Z904" s="474">
        <v>2966.6004096643287</v>
      </c>
      <c r="AA904" s="474">
        <v>2845.5196500623811</v>
      </c>
      <c r="AB904" s="474">
        <v>2067.7095509149171</v>
      </c>
      <c r="AC904" s="474">
        <v>1363.7987341748062</v>
      </c>
      <c r="AD904" s="474">
        <v>1302.2972497757735</v>
      </c>
      <c r="AE904" s="474">
        <v>1209.546447931808</v>
      </c>
      <c r="AF904" s="474">
        <v>1275.0761997376587</v>
      </c>
      <c r="AG904" s="474">
        <v>861.79950130763405</v>
      </c>
      <c r="AH904" s="474">
        <v>306.74969472040391</v>
      </c>
      <c r="AI904" s="474">
        <v>81.356733631351972</v>
      </c>
      <c r="AJ904" s="474">
        <v>32.111095952304076</v>
      </c>
      <c r="AK904" s="474">
        <v>12.029855959070284</v>
      </c>
      <c r="AL904" s="474">
        <v>0</v>
      </c>
    </row>
    <row r="905" spans="1:38">
      <c r="A905" s="256">
        <v>85</v>
      </c>
      <c r="B905" s="474">
        <v>2094.9436406273785</v>
      </c>
      <c r="C905" s="474">
        <v>2098.9783507771226</v>
      </c>
      <c r="D905" s="474">
        <v>2119.1520174484262</v>
      </c>
      <c r="E905" s="474">
        <v>2132.2650037833255</v>
      </c>
      <c r="F905" s="474">
        <v>2126.2128462034316</v>
      </c>
      <c r="G905" s="474">
        <v>2130.2476160141623</v>
      </c>
      <c r="H905" s="474">
        <v>2148.4041744305805</v>
      </c>
      <c r="I905" s="474">
        <v>2133.2736983830673</v>
      </c>
      <c r="J905" s="474">
        <v>2116.1259551720873</v>
      </c>
      <c r="K905" s="474">
        <v>2093.9349643022947</v>
      </c>
      <c r="L905" s="474">
        <v>2105.0304305244067</v>
      </c>
      <c r="M905" s="474">
        <v>2157.4825112047693</v>
      </c>
      <c r="N905" s="474">
        <v>2242.2154736447596</v>
      </c>
      <c r="O905" s="474">
        <v>2281.5568725603935</v>
      </c>
      <c r="P905" s="474">
        <v>2167.5695968162627</v>
      </c>
      <c r="Q905" s="474">
        <v>2200.8573108795235</v>
      </c>
      <c r="R905" s="474">
        <v>2406.6467943442826</v>
      </c>
      <c r="S905" s="474">
        <v>2709.3099605425277</v>
      </c>
      <c r="T905" s="474">
        <v>3052.3689473492441</v>
      </c>
      <c r="U905" s="474">
        <v>3224.9222921734067</v>
      </c>
      <c r="V905" s="474">
        <v>3124.0127509005588</v>
      </c>
      <c r="W905" s="474">
        <v>2861.6634586427695</v>
      </c>
      <c r="X905" s="474">
        <v>3382.3474405481666</v>
      </c>
      <c r="Y905" s="474">
        <v>2845.5196500623811</v>
      </c>
      <c r="Z905" s="474">
        <v>3380.3291223492802</v>
      </c>
      <c r="AA905" s="474">
        <v>2618.5072812946296</v>
      </c>
      <c r="AB905" s="474">
        <v>1581.5959786041019</v>
      </c>
      <c r="AC905" s="474">
        <v>1404.1290887478256</v>
      </c>
      <c r="AD905" s="474">
        <v>1417.236704793469</v>
      </c>
      <c r="AE905" s="474">
        <v>1481.7682517963594</v>
      </c>
      <c r="AF905" s="474">
        <v>1198.4571433857259</v>
      </c>
      <c r="AG905" s="474">
        <v>805.36560288841395</v>
      </c>
      <c r="AH905" s="474">
        <v>394.34773714190084</v>
      </c>
      <c r="AI905" s="474">
        <v>105.48980471856567</v>
      </c>
      <c r="AJ905" s="474">
        <v>35.124658653290489</v>
      </c>
      <c r="AK905" s="474">
        <v>12.029855959070284</v>
      </c>
      <c r="AL905" s="474">
        <v>0</v>
      </c>
    </row>
    <row r="906" spans="1:38">
      <c r="A906" s="256">
        <v>90</v>
      </c>
      <c r="B906" s="474">
        <v>2094.9436406273785</v>
      </c>
      <c r="C906" s="474">
        <v>2098.9783507771226</v>
      </c>
      <c r="D906" s="474">
        <v>2117.1346421175112</v>
      </c>
      <c r="E906" s="474">
        <v>2133.2736983830673</v>
      </c>
      <c r="F906" s="474">
        <v>2127.2215379395975</v>
      </c>
      <c r="G906" s="474">
        <v>2138.3171785243935</v>
      </c>
      <c r="H906" s="474">
        <v>2156.4738052312582</v>
      </c>
      <c r="I906" s="474">
        <v>2145.3780706808025</v>
      </c>
      <c r="J906" s="474">
        <v>2123.1867738641477</v>
      </c>
      <c r="K906" s="474">
        <v>2099.9870295257483</v>
      </c>
      <c r="L906" s="474">
        <v>2114.108582722447</v>
      </c>
      <c r="M906" s="474">
        <v>2165.5521759353792</v>
      </c>
      <c r="N906" s="474">
        <v>2265.4167288128779</v>
      </c>
      <c r="O906" s="474">
        <v>2302.7409842063093</v>
      </c>
      <c r="P906" s="474">
        <v>2171.6044442036855</v>
      </c>
      <c r="Q906" s="474">
        <v>2203.8834917594522</v>
      </c>
      <c r="R906" s="474">
        <v>2451.0351201429403</v>
      </c>
      <c r="S906" s="474">
        <v>2796.0798077079462</v>
      </c>
      <c r="T906" s="474">
        <v>3093.7405187763416</v>
      </c>
      <c r="U906" s="474">
        <v>3237.0316510790094</v>
      </c>
      <c r="V906" s="474">
        <v>2937.3387659004638</v>
      </c>
      <c r="W906" s="474">
        <v>3183.5489930199892</v>
      </c>
      <c r="X906" s="474">
        <v>3162.3579985989209</v>
      </c>
      <c r="Y906" s="474">
        <v>2855.6095197354166</v>
      </c>
      <c r="Z906" s="474">
        <v>3074.5682579705749</v>
      </c>
      <c r="AA906" s="474">
        <v>2725.4529803403711</v>
      </c>
      <c r="AB906" s="474">
        <v>1809.5085464826784</v>
      </c>
      <c r="AC906" s="474">
        <v>1552.3528429347011</v>
      </c>
      <c r="AD906" s="474">
        <v>1050.2739474499635</v>
      </c>
      <c r="AE906" s="474">
        <v>981.73352147507615</v>
      </c>
      <c r="AF906" s="474">
        <v>1011.9713744327134</v>
      </c>
      <c r="AG906" s="474">
        <v>720.72225930536899</v>
      </c>
      <c r="AH906" s="474">
        <v>288.62887634657591</v>
      </c>
      <c r="AI906" s="474">
        <v>96.439178946735424</v>
      </c>
      <c r="AJ906" s="474">
        <v>36.12923810708449</v>
      </c>
      <c r="AK906" s="474">
        <v>13.03338714150617</v>
      </c>
      <c r="AL906" s="474">
        <v>0</v>
      </c>
    </row>
    <row r="907" spans="1:38">
      <c r="A907" s="256">
        <v>95</v>
      </c>
      <c r="B907" s="474">
        <v>2094.9436406273785</v>
      </c>
      <c r="C907" s="474">
        <v>2098.9783507771226</v>
      </c>
      <c r="D907" s="474">
        <v>2110.0738435944186</v>
      </c>
      <c r="E907" s="474">
        <v>2133.2736983830673</v>
      </c>
      <c r="F907" s="474">
        <v>2127.2215379395975</v>
      </c>
      <c r="G907" s="474">
        <v>2142.3519711951417</v>
      </c>
      <c r="H907" s="474">
        <v>2163.5347569320406</v>
      </c>
      <c r="I907" s="474">
        <v>2157.4825112047693</v>
      </c>
      <c r="J907" s="474">
        <v>2135.2910890117496</v>
      </c>
      <c r="K907" s="474">
        <v>2110.0738435944186</v>
      </c>
      <c r="L907" s="474">
        <v>2124.1954641654788</v>
      </c>
      <c r="M907" s="474">
        <v>2174.6305846598557</v>
      </c>
      <c r="N907" s="474">
        <v>2272.4780276152401</v>
      </c>
      <c r="O907" s="474">
        <v>2352.1713321312977</v>
      </c>
      <c r="P907" s="474">
        <v>2202.874764337957</v>
      </c>
      <c r="Q907" s="474">
        <v>2231.1193058018348</v>
      </c>
      <c r="R907" s="474">
        <v>2462.132327647329</v>
      </c>
      <c r="S907" s="474">
        <v>2807.178472352779</v>
      </c>
      <c r="T907" s="474">
        <v>3048.3327263488532</v>
      </c>
      <c r="U907" s="474">
        <v>3105.8493762771986</v>
      </c>
      <c r="V907" s="474">
        <v>2848.5466072171685</v>
      </c>
      <c r="W907" s="474">
        <v>3043.2874576070399</v>
      </c>
      <c r="X907" s="474">
        <v>2828.3669537132837</v>
      </c>
      <c r="Y907" s="474">
        <v>2772.8736513268914</v>
      </c>
      <c r="Z907" s="474">
        <v>2921.1945351922759</v>
      </c>
      <c r="AA907" s="474">
        <v>2340.0658440062871</v>
      </c>
      <c r="AB907" s="474">
        <v>2258.3554519985455</v>
      </c>
      <c r="AC907" s="474">
        <v>1440.4273984006345</v>
      </c>
      <c r="AD907" s="474">
        <v>776.14244147242925</v>
      </c>
      <c r="AE907" s="474">
        <v>627.02164734385292</v>
      </c>
      <c r="AF907" s="474">
        <v>573.62851316240085</v>
      </c>
      <c r="AG907" s="474">
        <v>409.45294924287418</v>
      </c>
      <c r="AH907" s="474">
        <v>156.78976997111801</v>
      </c>
      <c r="AI907" s="474">
        <v>73.313876394686872</v>
      </c>
      <c r="AJ907" s="474">
        <v>32.111095952304076</v>
      </c>
      <c r="AK907" s="474">
        <v>11.02640849775289</v>
      </c>
      <c r="AL907" s="474">
        <v>0</v>
      </c>
    </row>
    <row r="908" spans="1:38">
      <c r="A908" s="256">
        <v>105</v>
      </c>
      <c r="B908" s="474">
        <v>2094.9436406273785</v>
      </c>
      <c r="C908" s="474">
        <v>2093.9349643022947</v>
      </c>
      <c r="D908" s="474">
        <v>2098.9783507771226</v>
      </c>
      <c r="E908" s="474">
        <v>2117.1346421175112</v>
      </c>
      <c r="F908" s="474">
        <v>2122.1780840415504</v>
      </c>
      <c r="G908" s="474">
        <v>2141.3432723152087</v>
      </c>
      <c r="H908" s="474">
        <v>2165.5521759353792</v>
      </c>
      <c r="I908" s="474">
        <v>2162.5260481349956</v>
      </c>
      <c r="J908" s="474">
        <v>2152.4389860530005</v>
      </c>
      <c r="K908" s="474">
        <v>2122.1780840415504</v>
      </c>
      <c r="L908" s="474">
        <v>2135.2910890117496</v>
      </c>
      <c r="M908" s="474">
        <v>2176.648013968148</v>
      </c>
      <c r="N908" s="474">
        <v>2274.4955455878367</v>
      </c>
      <c r="O908" s="474">
        <v>2414.7173386387876</v>
      </c>
      <c r="P908" s="474">
        <v>2275.5043052446545</v>
      </c>
      <c r="Q908" s="474">
        <v>2206.9096767905257</v>
      </c>
      <c r="R908" s="474">
        <v>2325.9428536197333</v>
      </c>
      <c r="S908" s="474">
        <v>2689.1313209885525</v>
      </c>
      <c r="T908" s="474">
        <v>2823.3220627711585</v>
      </c>
      <c r="U908" s="474">
        <v>2641.7121154780116</v>
      </c>
      <c r="V908" s="474">
        <v>2481.3003490821429</v>
      </c>
      <c r="W908" s="474">
        <v>2377.3912985906072</v>
      </c>
      <c r="X908" s="474">
        <v>2087.8829165535226</v>
      </c>
      <c r="Y908" s="474">
        <v>1949.6993653745722</v>
      </c>
      <c r="Z908" s="474">
        <v>2058.6316004112473</v>
      </c>
      <c r="AA908" s="474">
        <v>1903.3041295474241</v>
      </c>
      <c r="AB908" s="474">
        <v>1790.3465975064146</v>
      </c>
      <c r="AC908" s="474">
        <v>1275.0761997376587</v>
      </c>
      <c r="AD908" s="474">
        <v>684.44951741281852</v>
      </c>
      <c r="AE908" s="474">
        <v>382.26398264116619</v>
      </c>
      <c r="AF908" s="474">
        <v>299.70257913018418</v>
      </c>
      <c r="AG908" s="474">
        <v>232.26062580560185</v>
      </c>
      <c r="AH908" s="474">
        <v>141.69950455700601</v>
      </c>
      <c r="AI908" s="474">
        <v>74.319187225450264</v>
      </c>
      <c r="AJ908" s="474">
        <v>36.12923810708449</v>
      </c>
      <c r="AK908" s="474">
        <v>10.023052380778998</v>
      </c>
      <c r="AL908" s="474">
        <v>0</v>
      </c>
    </row>
    <row r="909" spans="1:38">
      <c r="A909" s="256">
        <v>115</v>
      </c>
      <c r="B909" s="474">
        <v>2094.9436406273785</v>
      </c>
      <c r="C909" s="474">
        <v>2090.9089382404209</v>
      </c>
      <c r="D909" s="474">
        <v>2089.9002638583675</v>
      </c>
      <c r="E909" s="474">
        <v>2111.0825276544465</v>
      </c>
      <c r="F909" s="474">
        <v>2109.0651600160909</v>
      </c>
      <c r="G909" s="474">
        <v>2127.2215379395975</v>
      </c>
      <c r="H909" s="474">
        <v>2161.5173398079901</v>
      </c>
      <c r="I909" s="474">
        <v>2148.4041744305805</v>
      </c>
      <c r="J909" s="474">
        <v>2148.4041744305805</v>
      </c>
      <c r="K909" s="474">
        <v>2126.2128462034316</v>
      </c>
      <c r="L909" s="474">
        <v>2128.2302301535951</v>
      </c>
      <c r="M909" s="474">
        <v>2151.4302824384849</v>
      </c>
      <c r="N909" s="474">
        <v>2215.9882567338755</v>
      </c>
      <c r="O909" s="474">
        <v>2331.9955533256339</v>
      </c>
      <c r="P909" s="474">
        <v>2404.6291624916507</v>
      </c>
      <c r="Q909" s="474">
        <v>2252.302946567509</v>
      </c>
      <c r="R909" s="474">
        <v>2289.6269872591311</v>
      </c>
      <c r="S909" s="474">
        <v>2426.8232055778144</v>
      </c>
      <c r="T909" s="474">
        <v>2568.0627007938024</v>
      </c>
      <c r="U909" s="474">
        <v>2526.6988826000875</v>
      </c>
      <c r="V909" s="474">
        <v>2463.1411671742726</v>
      </c>
      <c r="W909" s="474">
        <v>2165.5521759353792</v>
      </c>
      <c r="X909" s="474">
        <v>1852.875807844227</v>
      </c>
      <c r="Y909" s="474">
        <v>1780.2614433587723</v>
      </c>
      <c r="Z909" s="474">
        <v>1727.8195692338438</v>
      </c>
      <c r="AA909" s="474">
        <v>1635.0417187847181</v>
      </c>
      <c r="AB909" s="474">
        <v>1471.685009328937</v>
      </c>
      <c r="AC909" s="474">
        <v>1060.3538059858045</v>
      </c>
      <c r="AD909" s="474">
        <v>578.66539608153823</v>
      </c>
      <c r="AE909" s="474">
        <v>393.34074331293886</v>
      </c>
      <c r="AF909" s="474">
        <v>301.71602400391555</v>
      </c>
      <c r="AG909" s="474">
        <v>220.18339253845178</v>
      </c>
      <c r="AH909" s="474">
        <v>141.69950455700601</v>
      </c>
      <c r="AI909" s="474">
        <v>81.356733631351972</v>
      </c>
      <c r="AJ909" s="474">
        <v>39.143140946941287</v>
      </c>
      <c r="AK909" s="474">
        <v>12.029855959070284</v>
      </c>
      <c r="AL909" s="474">
        <v>0</v>
      </c>
    </row>
    <row r="910" spans="1:38">
      <c r="A910" s="256">
        <v>125</v>
      </c>
      <c r="B910" s="474">
        <v>2094.9436406273785</v>
      </c>
      <c r="C910" s="474">
        <v>2086.8742436312004</v>
      </c>
      <c r="D910" s="474">
        <v>2084.8568992479281</v>
      </c>
      <c r="E910" s="474">
        <v>2105.0304305244067</v>
      </c>
      <c r="F910" s="474">
        <v>2103.0130686747621</v>
      </c>
      <c r="G910" s="474">
        <v>2123.1867738641477</v>
      </c>
      <c r="H910" s="474">
        <v>2137.3084815445268</v>
      </c>
      <c r="I910" s="474">
        <v>2143.3606705495354</v>
      </c>
      <c r="J910" s="474">
        <v>2129.2389228451902</v>
      </c>
      <c r="K910" s="474">
        <v>2120.1607058334635</v>
      </c>
      <c r="L910" s="474">
        <v>2126.2128462034316</v>
      </c>
      <c r="M910" s="474">
        <v>2154.4563946985336</v>
      </c>
      <c r="N910" s="474">
        <v>2200.8573108795235</v>
      </c>
      <c r="O910" s="474">
        <v>2251.2941972408598</v>
      </c>
      <c r="P910" s="474">
        <v>2328.969201508371</v>
      </c>
      <c r="Q910" s="474">
        <v>2374.3648884472714</v>
      </c>
      <c r="R910" s="474">
        <v>2310.8111732849338</v>
      </c>
      <c r="S910" s="474">
        <v>2367.3032797744399</v>
      </c>
      <c r="T910" s="474">
        <v>2463.1411671742726</v>
      </c>
      <c r="U910" s="474">
        <v>2458.0969736707507</v>
      </c>
      <c r="V910" s="474">
        <v>2351.1625390726026</v>
      </c>
      <c r="W910" s="474">
        <v>2268.4429970397496</v>
      </c>
      <c r="X910" s="474">
        <v>2090.9089382404209</v>
      </c>
      <c r="Y910" s="474">
        <v>1846.8245006510754</v>
      </c>
      <c r="Z910" s="474">
        <v>1706.6415681363681</v>
      </c>
      <c r="AA910" s="474">
        <v>1597.7303542931845</v>
      </c>
      <c r="AB910" s="474">
        <v>1386.9885446930134</v>
      </c>
      <c r="AC910" s="474">
        <v>930.33132274107584</v>
      </c>
      <c r="AD910" s="474">
        <v>565.56959255578886</v>
      </c>
      <c r="AE910" s="474">
        <v>406.43186161691915</v>
      </c>
      <c r="AF910" s="474">
        <v>314.80373896081153</v>
      </c>
      <c r="AG910" s="474">
        <v>227.22836710560355</v>
      </c>
      <c r="AH910" s="474">
        <v>155.78370551195141</v>
      </c>
      <c r="AI910" s="474">
        <v>84.37301438003783</v>
      </c>
      <c r="AJ910" s="474">
        <v>41.152539512670401</v>
      </c>
      <c r="AK910" s="474">
        <v>11.02640849775289</v>
      </c>
      <c r="AL910" s="474">
        <v>0</v>
      </c>
    </row>
    <row r="911" spans="1:38">
      <c r="A911" s="256">
        <v>135</v>
      </c>
      <c r="B911" s="474">
        <v>2094.9436406273785</v>
      </c>
      <c r="C911" s="474">
        <v>2081.8308863299858</v>
      </c>
      <c r="D911" s="474">
        <v>2077.7962092756316</v>
      </c>
      <c r="E911" s="474">
        <v>2100.9957087583844</v>
      </c>
      <c r="F911" s="474">
        <v>2106.0391121736243</v>
      </c>
      <c r="G911" s="474">
        <v>2114.108582722447</v>
      </c>
      <c r="H911" s="474">
        <v>2120.1607058334635</v>
      </c>
      <c r="I911" s="474">
        <v>2125.2041549453133</v>
      </c>
      <c r="J911" s="474">
        <v>2128.2302301535951</v>
      </c>
      <c r="K911" s="474">
        <v>2135.2910890117496</v>
      </c>
      <c r="L911" s="474">
        <v>2151.4302824384849</v>
      </c>
      <c r="M911" s="474">
        <v>2155.4650997291069</v>
      </c>
      <c r="N911" s="474">
        <v>2161.5173398079901</v>
      </c>
      <c r="O911" s="474">
        <v>2172.6131572212835</v>
      </c>
      <c r="P911" s="474">
        <v>2195.8136853198862</v>
      </c>
      <c r="Q911" s="474">
        <v>2191.7787932036431</v>
      </c>
      <c r="R911" s="474">
        <v>2195.8136853198862</v>
      </c>
      <c r="S911" s="474">
        <v>2098.9783507771226</v>
      </c>
      <c r="T911" s="474">
        <v>2029.3806994968827</v>
      </c>
      <c r="U911" s="474">
        <v>2009.2079094250844</v>
      </c>
      <c r="V911" s="474">
        <v>2031.3979895549858</v>
      </c>
      <c r="W911" s="474">
        <v>2047.5363818999649</v>
      </c>
      <c r="X911" s="474">
        <v>1997.1043323737529</v>
      </c>
      <c r="Y911" s="474">
        <v>1807.4914896384403</v>
      </c>
      <c r="Z911" s="474">
        <v>1672.3539339575655</v>
      </c>
      <c r="AA911" s="474">
        <v>1581.5959786041019</v>
      </c>
      <c r="AB911" s="474">
        <v>1440.4273984006345</v>
      </c>
      <c r="AC911" s="474">
        <v>1148.0525199632134</v>
      </c>
      <c r="AD911" s="474">
        <v>771.104075329338</v>
      </c>
      <c r="AE911" s="474">
        <v>483.97978406127578</v>
      </c>
      <c r="AF911" s="474">
        <v>327.89199766453015</v>
      </c>
      <c r="AG911" s="474">
        <v>233.2670906927834</v>
      </c>
      <c r="AH911" s="474">
        <v>159.80800188016397</v>
      </c>
      <c r="AI911" s="474">
        <v>85.378465429273547</v>
      </c>
      <c r="AJ911" s="474">
        <v>44.166819783667599</v>
      </c>
      <c r="AK911" s="474">
        <v>10.023052380778998</v>
      </c>
      <c r="AL911" s="474">
        <v>0</v>
      </c>
    </row>
    <row r="912" spans="1:38">
      <c r="A912" s="256">
        <v>145</v>
      </c>
      <c r="B912" s="474">
        <v>2094.9436406273785</v>
      </c>
      <c r="C912" s="474">
        <v>2078.8048778060565</v>
      </c>
      <c r="D912" s="474">
        <v>2078.8048778060565</v>
      </c>
      <c r="E912" s="474">
        <v>2093.9349643022947</v>
      </c>
      <c r="F912" s="474">
        <v>2099.9870295257483</v>
      </c>
      <c r="G912" s="474">
        <v>2098.9783507771226</v>
      </c>
      <c r="H912" s="474">
        <v>2107.0477943054639</v>
      </c>
      <c r="I912" s="474">
        <v>2123.1867738641477</v>
      </c>
      <c r="J912" s="474">
        <v>2127.2215379395975</v>
      </c>
      <c r="K912" s="474">
        <v>2125.2041549453133</v>
      </c>
      <c r="L912" s="474">
        <v>2128.2302301535951</v>
      </c>
      <c r="M912" s="474">
        <v>2137.3084815445268</v>
      </c>
      <c r="N912" s="474">
        <v>2124.1954641654788</v>
      </c>
      <c r="O912" s="474">
        <v>2106.0391121736243</v>
      </c>
      <c r="P912" s="474">
        <v>2106.0391121736243</v>
      </c>
      <c r="Q912" s="474">
        <v>2088.8915899626568</v>
      </c>
      <c r="R912" s="474">
        <v>2042.493120594404</v>
      </c>
      <c r="S912" s="474">
        <v>2010.2165441400143</v>
      </c>
      <c r="T912" s="474">
        <v>1983.9922066112313</v>
      </c>
      <c r="U912" s="474">
        <v>1934.5703616489466</v>
      </c>
      <c r="V912" s="474">
        <v>1882.1240697869928</v>
      </c>
      <c r="W912" s="474">
        <v>1826.6536200966789</v>
      </c>
      <c r="X912" s="474">
        <v>1781.2699562104763</v>
      </c>
      <c r="Y912" s="474">
        <v>1692.5230463933431</v>
      </c>
      <c r="Z912" s="474">
        <v>1594.7051464033593</v>
      </c>
      <c r="AA912" s="474">
        <v>1499.9182606667734</v>
      </c>
      <c r="AB912" s="474">
        <v>1382.9555061606618</v>
      </c>
      <c r="AC912" s="474">
        <v>1235.7579335016051</v>
      </c>
      <c r="AD912" s="474">
        <v>1058.3378265913834</v>
      </c>
      <c r="AE912" s="474">
        <v>707.62355386056902</v>
      </c>
      <c r="AF912" s="474">
        <v>385.28488595522572</v>
      </c>
      <c r="AG912" s="474">
        <v>245.34500251247366</v>
      </c>
      <c r="AH912" s="474">
        <v>161.82018819187493</v>
      </c>
      <c r="AI912" s="474">
        <v>97.444763521530547</v>
      </c>
      <c r="AJ912" s="474">
        <v>41.152539512670401</v>
      </c>
      <c r="AK912" s="474">
        <v>8.016652840637061</v>
      </c>
      <c r="AL912" s="474">
        <v>0</v>
      </c>
    </row>
    <row r="913" spans="1:38">
      <c r="A913" s="256">
        <v>155</v>
      </c>
      <c r="B913" s="474">
        <v>2094.9436406273785</v>
      </c>
      <c r="C913" s="474">
        <v>2077.7962092756316</v>
      </c>
      <c r="D913" s="474">
        <v>2083.8482277874505</v>
      </c>
      <c r="E913" s="474">
        <v>2090.9089382404209</v>
      </c>
      <c r="F913" s="474">
        <v>2095.9523174376363</v>
      </c>
      <c r="G913" s="474">
        <v>2090.9089382404209</v>
      </c>
      <c r="H913" s="474">
        <v>2090.9089382404209</v>
      </c>
      <c r="I913" s="474">
        <v>2099.9870295257483</v>
      </c>
      <c r="J913" s="474">
        <v>2105.0304305244067</v>
      </c>
      <c r="K913" s="474">
        <v>2092.9262884626178</v>
      </c>
      <c r="L913" s="474">
        <v>2094.9436406273785</v>
      </c>
      <c r="M913" s="474">
        <v>2094.9436406273785</v>
      </c>
      <c r="N913" s="474">
        <v>2095.9523174376363</v>
      </c>
      <c r="O913" s="474">
        <v>2089.9002638583675</v>
      </c>
      <c r="P913" s="474">
        <v>2074.770206620321</v>
      </c>
      <c r="Q913" s="474">
        <v>2048.5450356512083</v>
      </c>
      <c r="R913" s="474">
        <v>2007.1906415129854</v>
      </c>
      <c r="S913" s="474">
        <v>1964.8284863809231</v>
      </c>
      <c r="T913" s="474">
        <v>1914.3985407022963</v>
      </c>
      <c r="U913" s="474">
        <v>1863.9699222631748</v>
      </c>
      <c r="V913" s="474">
        <v>1810.5170757472663</v>
      </c>
      <c r="W913" s="474">
        <v>1757.065805953526</v>
      </c>
      <c r="X913" s="474">
        <v>1684.4553724448606</v>
      </c>
      <c r="Y913" s="474">
        <v>1599.7471627328159</v>
      </c>
      <c r="Z913" s="474">
        <v>1494.8765694134015</v>
      </c>
      <c r="AA913" s="474">
        <v>1395.054656870223</v>
      </c>
      <c r="AB913" s="474">
        <v>1269.0271559147989</v>
      </c>
      <c r="AC913" s="474">
        <v>1130.9154468603931</v>
      </c>
      <c r="AD913" s="474">
        <v>943.43358060979006</v>
      </c>
      <c r="AE913" s="474">
        <v>677.39670417975822</v>
      </c>
      <c r="AF913" s="474">
        <v>379.24310317649696</v>
      </c>
      <c r="AG913" s="474">
        <v>244.33848676014631</v>
      </c>
      <c r="AH913" s="474">
        <v>162.82629074089672</v>
      </c>
      <c r="AI913" s="474">
        <v>92.416946510646028</v>
      </c>
      <c r="AJ913" s="474">
        <v>41.152539512670401</v>
      </c>
      <c r="AK913" s="474">
        <v>9.0197967621976929</v>
      </c>
      <c r="AL913" s="474">
        <v>0</v>
      </c>
    </row>
    <row r="914" spans="1:38">
      <c r="A914" s="256">
        <v>165</v>
      </c>
      <c r="B914" s="474">
        <v>2094.9436406273785</v>
      </c>
      <c r="C914" s="474">
        <v>2075.7788736825264</v>
      </c>
      <c r="D914" s="474">
        <v>2081.8308863299858</v>
      </c>
      <c r="E914" s="474">
        <v>2084.8568992479281</v>
      </c>
      <c r="F914" s="474">
        <v>2084.8568992479281</v>
      </c>
      <c r="G914" s="474">
        <v>2080.8222163334694</v>
      </c>
      <c r="H914" s="474">
        <v>2080.8222163334694</v>
      </c>
      <c r="I914" s="474">
        <v>2076.787541234376</v>
      </c>
      <c r="J914" s="474">
        <v>2062.6662401528342</v>
      </c>
      <c r="K914" s="474">
        <v>2054.5969685690998</v>
      </c>
      <c r="L914" s="474">
        <v>2049.5536898985906</v>
      </c>
      <c r="M914" s="474">
        <v>2052.5796556151499</v>
      </c>
      <c r="N914" s="474">
        <v>2055.6056257882178</v>
      </c>
      <c r="O914" s="474">
        <v>2042.493120594404</v>
      </c>
      <c r="P914" s="474">
        <v>2029.3806994968827</v>
      </c>
      <c r="Q914" s="474">
        <v>2001.1388499370387</v>
      </c>
      <c r="R914" s="474">
        <v>1958.7768239626887</v>
      </c>
      <c r="S914" s="474">
        <v>1897.2526597600297</v>
      </c>
      <c r="T914" s="474">
        <v>1836.7390327120816</v>
      </c>
      <c r="U914" s="474">
        <v>1793.3721548322997</v>
      </c>
      <c r="V914" s="474">
        <v>1750.0063246685534</v>
      </c>
      <c r="W914" s="474">
        <v>1674.3708343141161</v>
      </c>
      <c r="X914" s="474">
        <v>1599.7471627328159</v>
      </c>
      <c r="Y914" s="474">
        <v>1519.0768413494509</v>
      </c>
      <c r="Z914" s="474">
        <v>1427.3195688376973</v>
      </c>
      <c r="AA914" s="474">
        <v>1264.9944760272024</v>
      </c>
      <c r="AB914" s="474">
        <v>1106.7223744766704</v>
      </c>
      <c r="AC914" s="474">
        <v>944.44145416149502</v>
      </c>
      <c r="AD914" s="474">
        <v>776.14244147242925</v>
      </c>
      <c r="AE914" s="474">
        <v>586.72449969839079</v>
      </c>
      <c r="AF914" s="474">
        <v>375.21530131745635</v>
      </c>
      <c r="AG914" s="474">
        <v>247.35804637556123</v>
      </c>
      <c r="AH914" s="474">
        <v>162.82629074089672</v>
      </c>
      <c r="AI914" s="474">
        <v>94.428041332223657</v>
      </c>
      <c r="AJ914" s="474">
        <v>44.166819783667599</v>
      </c>
      <c r="AK914" s="474">
        <v>8.016652840637061</v>
      </c>
      <c r="AL914" s="474">
        <v>0</v>
      </c>
    </row>
    <row r="915" spans="1:38">
      <c r="A915" s="256">
        <v>175</v>
      </c>
      <c r="B915" s="474">
        <v>2094.9436406273785</v>
      </c>
      <c r="C915" s="474">
        <v>2077.7962092756316</v>
      </c>
      <c r="D915" s="474">
        <v>2078.8048778060565</v>
      </c>
      <c r="E915" s="474">
        <v>2077.7962092756316</v>
      </c>
      <c r="F915" s="474">
        <v>2077.7962092756316</v>
      </c>
      <c r="G915" s="474">
        <v>2071.7442083739506</v>
      </c>
      <c r="H915" s="474">
        <v>2065.6922251337533</v>
      </c>
      <c r="I915" s="474">
        <v>2058.6316004112473</v>
      </c>
      <c r="J915" s="474">
        <v>2040.4758195537197</v>
      </c>
      <c r="K915" s="474">
        <v>2028.3720552189336</v>
      </c>
      <c r="L915" s="474">
        <v>2016.2683630379474</v>
      </c>
      <c r="M915" s="474">
        <v>2020.3029190546104</v>
      </c>
      <c r="N915" s="474">
        <v>2011.2251793605242</v>
      </c>
      <c r="O915" s="474">
        <v>1998.1129610018729</v>
      </c>
      <c r="P915" s="474">
        <v>1983.9922066112313</v>
      </c>
      <c r="Q915" s="474">
        <v>1953.7337862129405</v>
      </c>
      <c r="R915" s="474">
        <v>1896.2440833351525</v>
      </c>
      <c r="S915" s="474">
        <v>1824.6365442391952</v>
      </c>
      <c r="T915" s="474">
        <v>1760.0913066134603</v>
      </c>
      <c r="U915" s="474">
        <v>1713.7008728243975</v>
      </c>
      <c r="V915" s="474">
        <v>1663.2779124666752</v>
      </c>
      <c r="W915" s="474">
        <v>1587.6463503082571</v>
      </c>
      <c r="X915" s="474">
        <v>1494.8765694134015</v>
      </c>
      <c r="Y915" s="474">
        <v>1390.0133312824107</v>
      </c>
      <c r="Z915" s="474">
        <v>1276.084376499027</v>
      </c>
      <c r="AA915" s="474">
        <v>1142.0041118423874</v>
      </c>
      <c r="AB915" s="474">
        <v>1004.9157936679831</v>
      </c>
      <c r="AC915" s="474">
        <v>865.83063828540855</v>
      </c>
      <c r="AD915" s="474">
        <v>698.55536095230354</v>
      </c>
      <c r="AE915" s="474">
        <v>508.15320548172508</v>
      </c>
      <c r="AF915" s="474">
        <v>364.13907033784858</v>
      </c>
      <c r="AG915" s="474">
        <v>244.33848676014631</v>
      </c>
      <c r="AH915" s="474">
        <v>163.83239950048687</v>
      </c>
      <c r="AI915" s="474">
        <v>89.400386559498514</v>
      </c>
      <c r="AJ915" s="474">
        <v>41.152539512670401</v>
      </c>
      <c r="AK915" s="474">
        <v>8.016652840637061</v>
      </c>
      <c r="AL915" s="474">
        <v>0</v>
      </c>
    </row>
    <row r="916" spans="1:38">
      <c r="A916" s="256">
        <v>180</v>
      </c>
      <c r="B916" s="474">
        <v>2094.9436406273785</v>
      </c>
      <c r="C916" s="474">
        <v>2078.8048778060565</v>
      </c>
      <c r="D916" s="474">
        <v>2080.8222163334694</v>
      </c>
      <c r="E916" s="474">
        <v>2071.7442083739506</v>
      </c>
      <c r="F916" s="474">
        <v>2071.7442083739506</v>
      </c>
      <c r="G916" s="474">
        <v>2071.7442083739506</v>
      </c>
      <c r="H916" s="474">
        <v>2062.6662401528342</v>
      </c>
      <c r="I916" s="474">
        <v>2056.6142835017777</v>
      </c>
      <c r="J916" s="474">
        <v>2038.4585205054343</v>
      </c>
      <c r="K916" s="474">
        <v>2022.3202000823192</v>
      </c>
      <c r="L916" s="474">
        <v>2011.2251793605242</v>
      </c>
      <c r="M916" s="474">
        <v>2011.2251793605242</v>
      </c>
      <c r="N916" s="474">
        <v>2004.1647434430383</v>
      </c>
      <c r="O916" s="474">
        <v>1991.0525713007953</v>
      </c>
      <c r="P916" s="474">
        <v>1983.9922066112313</v>
      </c>
      <c r="Q916" s="474">
        <v>1952.7251802224259</v>
      </c>
      <c r="R916" s="474">
        <v>1885.1497780941129</v>
      </c>
      <c r="S916" s="474">
        <v>1817.5767962963719</v>
      </c>
      <c r="T916" s="474">
        <v>1745.972348128648</v>
      </c>
      <c r="U916" s="474">
        <v>1693.5315083418986</v>
      </c>
      <c r="V916" s="474">
        <v>1637.0585737058739</v>
      </c>
      <c r="W916" s="474">
        <v>1567.4785347016514</v>
      </c>
      <c r="X916" s="474">
        <v>1484.7932379245299</v>
      </c>
      <c r="Y916" s="474">
        <v>1378.9224793778756</v>
      </c>
      <c r="Z916" s="474">
        <v>1261.9699745374417</v>
      </c>
      <c r="AA916" s="474">
        <v>1142.0041118423874</v>
      </c>
      <c r="AB916" s="474">
        <v>995.84440545096857</v>
      </c>
      <c r="AC916" s="474">
        <v>862.80728378953188</v>
      </c>
      <c r="AD916" s="474">
        <v>698.55536095230354</v>
      </c>
      <c r="AE916" s="474">
        <v>537.36428484003864</v>
      </c>
      <c r="AF916" s="474">
        <v>379.24310317649696</v>
      </c>
      <c r="AG916" s="474">
        <v>256.41694440954058</v>
      </c>
      <c r="AH916" s="474">
        <v>167.85689589015533</v>
      </c>
      <c r="AI916" s="474">
        <v>98.450358463414005</v>
      </c>
      <c r="AJ916" s="474">
        <v>49.191070759971105</v>
      </c>
      <c r="AK916" s="474">
        <v>11.02640849775289</v>
      </c>
      <c r="AL916" s="474">
        <v>0</v>
      </c>
    </row>
    <row r="917" spans="1:38">
      <c r="B917" s="22" t="s">
        <v>567</v>
      </c>
    </row>
    <row r="918" spans="1:38">
      <c r="B918" s="256" t="s">
        <v>524</v>
      </c>
    </row>
    <row r="919" spans="1:38">
      <c r="B919" s="256" t="s">
        <v>330</v>
      </c>
    </row>
    <row r="920" spans="1:38">
      <c r="B920" s="256" t="s">
        <v>315</v>
      </c>
    </row>
    <row r="921" spans="1:38">
      <c r="B921" s="256">
        <v>185</v>
      </c>
    </row>
    <row r="924" spans="1:38">
      <c r="B924" s="256">
        <v>37</v>
      </c>
    </row>
    <row r="925" spans="1:38">
      <c r="B925" s="256">
        <v>22</v>
      </c>
    </row>
    <row r="926" spans="1:38">
      <c r="B926" s="256">
        <v>0</v>
      </c>
      <c r="C926" s="256">
        <v>2.5</v>
      </c>
      <c r="D926" s="256">
        <v>5</v>
      </c>
      <c r="E926" s="256">
        <v>7.5</v>
      </c>
      <c r="F926" s="256">
        <v>10</v>
      </c>
      <c r="G926" s="256">
        <v>12.5</v>
      </c>
      <c r="H926" s="256">
        <v>15</v>
      </c>
      <c r="I926" s="256">
        <v>17.5</v>
      </c>
      <c r="J926" s="256">
        <v>20</v>
      </c>
      <c r="K926" s="256">
        <v>22.5</v>
      </c>
      <c r="L926" s="256">
        <v>25</v>
      </c>
      <c r="M926" s="256">
        <v>27.5</v>
      </c>
      <c r="N926" s="256">
        <v>30</v>
      </c>
      <c r="O926" s="256">
        <v>32.5</v>
      </c>
      <c r="P926" s="256">
        <v>35</v>
      </c>
      <c r="Q926" s="256">
        <v>37.5</v>
      </c>
      <c r="R926" s="256">
        <v>40</v>
      </c>
      <c r="S926" s="256">
        <v>42.5</v>
      </c>
      <c r="T926" s="256">
        <v>45</v>
      </c>
      <c r="U926" s="256">
        <v>47.5</v>
      </c>
      <c r="V926" s="256">
        <v>50</v>
      </c>
      <c r="W926" s="256">
        <v>52.5</v>
      </c>
      <c r="X926" s="256">
        <v>55</v>
      </c>
      <c r="Y926" s="256">
        <v>57.5</v>
      </c>
      <c r="Z926" s="256">
        <v>60</v>
      </c>
      <c r="AA926" s="256">
        <v>62.5</v>
      </c>
      <c r="AB926" s="256">
        <v>65</v>
      </c>
      <c r="AC926" s="256">
        <v>67.5</v>
      </c>
      <c r="AD926" s="256">
        <v>70</v>
      </c>
      <c r="AE926" s="256">
        <v>72.5</v>
      </c>
      <c r="AF926" s="256">
        <v>75</v>
      </c>
      <c r="AG926" s="256">
        <v>77.5</v>
      </c>
      <c r="AH926" s="256">
        <v>80</v>
      </c>
      <c r="AI926" s="256">
        <v>82.5</v>
      </c>
      <c r="AJ926" s="256">
        <v>85</v>
      </c>
      <c r="AK926" s="256">
        <v>87.5</v>
      </c>
      <c r="AL926" s="256">
        <v>90</v>
      </c>
    </row>
    <row r="927" spans="1:38">
      <c r="A927" s="256">
        <v>0</v>
      </c>
      <c r="B927" s="475">
        <v>2094.9436406273785</v>
      </c>
      <c r="C927" s="475">
        <v>2117.1346421175112</v>
      </c>
      <c r="D927" s="475">
        <v>2128.2302301535951</v>
      </c>
      <c r="E927" s="475">
        <v>2076.787541234376</v>
      </c>
      <c r="F927" s="475">
        <v>2040.4758195537197</v>
      </c>
      <c r="G927" s="475">
        <v>2051.5709998808056</v>
      </c>
      <c r="H927" s="475">
        <v>2065.6922251337533</v>
      </c>
      <c r="I927" s="475">
        <v>2080.8222163334694</v>
      </c>
      <c r="J927" s="475">
        <v>2104.0217493580426</v>
      </c>
      <c r="K927" s="475">
        <v>2128.2302301535951</v>
      </c>
      <c r="L927" s="475">
        <v>2124.1954641654788</v>
      </c>
      <c r="M927" s="475">
        <v>2113.0998972186903</v>
      </c>
      <c r="N927" s="475">
        <v>2089.9002638583675</v>
      </c>
      <c r="O927" s="475">
        <v>2151.4302824384849</v>
      </c>
      <c r="P927" s="475">
        <v>2117.1346421175112</v>
      </c>
      <c r="Q927" s="475">
        <v>2106.0391121736243</v>
      </c>
      <c r="R927" s="475">
        <v>2047.5363818999649</v>
      </c>
      <c r="S927" s="475">
        <v>2148.4041744305805</v>
      </c>
      <c r="T927" s="475">
        <v>2531.7432146742276</v>
      </c>
      <c r="U927" s="475">
        <v>3549.8719786752731</v>
      </c>
      <c r="V927" s="475">
        <v>3572.074626910488</v>
      </c>
      <c r="W927" s="475">
        <v>3328.8624170359321</v>
      </c>
      <c r="X927" s="475">
        <v>2698.2116901364352</v>
      </c>
      <c r="Y927" s="475">
        <v>2610.4360826839252</v>
      </c>
      <c r="Z927" s="475">
        <v>2574.1159985672007</v>
      </c>
      <c r="AA927" s="475">
        <v>2286.6006909117309</v>
      </c>
      <c r="AB927" s="475">
        <v>1874.0555380789974</v>
      </c>
      <c r="AC927" s="475">
        <v>1761.0998079884325</v>
      </c>
      <c r="AD927" s="475">
        <v>1547.3109783269385</v>
      </c>
      <c r="AE927" s="475">
        <v>1160.1494315402317</v>
      </c>
      <c r="AF927" s="475">
        <v>754.98152574436392</v>
      </c>
      <c r="AG927" s="475">
        <v>393.34074331293886</v>
      </c>
      <c r="AH927" s="475">
        <v>154.77764754354726</v>
      </c>
      <c r="AI927" s="475">
        <v>67.282307497705418</v>
      </c>
      <c r="AJ927" s="475">
        <v>27.089134400918912</v>
      </c>
      <c r="AK927" s="475">
        <v>7.0136346326260179</v>
      </c>
      <c r="AL927" s="475">
        <v>0</v>
      </c>
    </row>
    <row r="928" spans="1:38">
      <c r="A928" s="256">
        <v>5</v>
      </c>
      <c r="B928" s="475">
        <v>2094.9436406273785</v>
      </c>
      <c r="C928" s="475">
        <v>2123.1867738641477</v>
      </c>
      <c r="D928" s="475">
        <v>2128.2302301535951</v>
      </c>
      <c r="E928" s="475">
        <v>2075.7788736825264</v>
      </c>
      <c r="F928" s="475">
        <v>2041.4844698251366</v>
      </c>
      <c r="G928" s="475">
        <v>2056.6142835017777</v>
      </c>
      <c r="H928" s="475">
        <v>2083.8482277874505</v>
      </c>
      <c r="I928" s="475">
        <v>2100.9957087583844</v>
      </c>
      <c r="J928" s="475">
        <v>2119.1520174484262</v>
      </c>
      <c r="K928" s="475">
        <v>2126.2128462034316</v>
      </c>
      <c r="L928" s="475">
        <v>2116.1259551720873</v>
      </c>
      <c r="M928" s="475">
        <v>2098.9783507771226</v>
      </c>
      <c r="N928" s="475">
        <v>2088.8915899626568</v>
      </c>
      <c r="O928" s="475">
        <v>2118.1433295430343</v>
      </c>
      <c r="P928" s="475">
        <v>2158.4912176494172</v>
      </c>
      <c r="Q928" s="475">
        <v>2111.0825276544465</v>
      </c>
      <c r="R928" s="475">
        <v>2081.8308863299858</v>
      </c>
      <c r="S928" s="475">
        <v>2184.7177498639853</v>
      </c>
      <c r="T928" s="475">
        <v>2574.1159985672007</v>
      </c>
      <c r="U928" s="475">
        <v>3409.5948537024033</v>
      </c>
      <c r="V928" s="475">
        <v>3804.2013206873544</v>
      </c>
      <c r="W928" s="475">
        <v>3372.2558615998032</v>
      </c>
      <c r="X928" s="475">
        <v>2868.7264035369981</v>
      </c>
      <c r="Y928" s="475">
        <v>2611.4449811484637</v>
      </c>
      <c r="Z928" s="475">
        <v>2708.3010249897111</v>
      </c>
      <c r="AA928" s="475">
        <v>2366.29448025184</v>
      </c>
      <c r="AB928" s="475">
        <v>2035.4325756730479</v>
      </c>
      <c r="AC928" s="475">
        <v>1881.1155014307371</v>
      </c>
      <c r="AD928" s="475">
        <v>1465.63509694606</v>
      </c>
      <c r="AE928" s="475">
        <v>1261.9699745374417</v>
      </c>
      <c r="AF928" s="475">
        <v>919.24494073234825</v>
      </c>
      <c r="AG928" s="475">
        <v>450.74331252607004</v>
      </c>
      <c r="AH928" s="475">
        <v>176.9123618266558</v>
      </c>
      <c r="AI928" s="475">
        <v>73.313876394686872</v>
      </c>
      <c r="AJ928" s="475">
        <v>30.102209640499385</v>
      </c>
      <c r="AK928" s="475">
        <v>10.023052380778998</v>
      </c>
      <c r="AL928" s="475">
        <v>0</v>
      </c>
    </row>
    <row r="929" spans="1:38">
      <c r="A929" s="256">
        <v>15</v>
      </c>
      <c r="B929" s="475">
        <v>2094.9436406273785</v>
      </c>
      <c r="C929" s="475">
        <v>2120.1607058334635</v>
      </c>
      <c r="D929" s="475">
        <v>2124.1954641654788</v>
      </c>
      <c r="E929" s="475">
        <v>2081.8308863299858</v>
      </c>
      <c r="F929" s="475">
        <v>2051.5709998808056</v>
      </c>
      <c r="G929" s="475">
        <v>2062.6662401528342</v>
      </c>
      <c r="H929" s="475">
        <v>2077.7962092756316</v>
      </c>
      <c r="I929" s="475">
        <v>2094.9436406273785</v>
      </c>
      <c r="J929" s="475">
        <v>2106.0391121736243</v>
      </c>
      <c r="K929" s="475">
        <v>2115.1172687069893</v>
      </c>
      <c r="L929" s="475">
        <v>2119.1520174484262</v>
      </c>
      <c r="M929" s="475">
        <v>2124.1954641654788</v>
      </c>
      <c r="N929" s="475">
        <v>2138.3171785243935</v>
      </c>
      <c r="O929" s="475">
        <v>2170.5957316541662</v>
      </c>
      <c r="P929" s="475">
        <v>2283.5743985656027</v>
      </c>
      <c r="Q929" s="475">
        <v>2288.6182213657398</v>
      </c>
      <c r="R929" s="475">
        <v>2231.1193058018348</v>
      </c>
      <c r="S929" s="475">
        <v>2341.0746322983518</v>
      </c>
      <c r="T929" s="475">
        <v>2306.7760752199802</v>
      </c>
      <c r="U929" s="475">
        <v>2348.1361624916653</v>
      </c>
      <c r="V929" s="475">
        <v>2639.6942957005026</v>
      </c>
      <c r="W929" s="475">
        <v>2580.1693105613749</v>
      </c>
      <c r="X929" s="475">
        <v>2813.2323079195362</v>
      </c>
      <c r="Y929" s="475">
        <v>3324.8258461572464</v>
      </c>
      <c r="Z929" s="475">
        <v>3723.4599506839704</v>
      </c>
      <c r="AA929" s="475">
        <v>2745.6318893490893</v>
      </c>
      <c r="AB929" s="475">
        <v>2271.4692692998578</v>
      </c>
      <c r="AC929" s="475">
        <v>2009.2079094250844</v>
      </c>
      <c r="AD929" s="475">
        <v>2144.3693703781632</v>
      </c>
      <c r="AE929" s="475">
        <v>2387.4793601709548</v>
      </c>
      <c r="AF929" s="475">
        <v>1592.6883443279025</v>
      </c>
      <c r="AG929" s="475">
        <v>603.8504602244393</v>
      </c>
      <c r="AH929" s="475">
        <v>190.99955462404839</v>
      </c>
      <c r="AI929" s="475">
        <v>81.356733631351972</v>
      </c>
      <c r="AJ929" s="475">
        <v>36.12923810708449</v>
      </c>
      <c r="AK929" s="475">
        <v>11.02640849775289</v>
      </c>
      <c r="AL929" s="475">
        <v>0</v>
      </c>
    </row>
    <row r="930" spans="1:38">
      <c r="A930" s="256">
        <v>25</v>
      </c>
      <c r="B930" s="475">
        <v>2094.9436406273785</v>
      </c>
      <c r="C930" s="475">
        <v>2117.1346421175112</v>
      </c>
      <c r="D930" s="475">
        <v>2130.2476160141623</v>
      </c>
      <c r="E930" s="475">
        <v>2086.8742436312004</v>
      </c>
      <c r="F930" s="475">
        <v>2064.6835629810971</v>
      </c>
      <c r="G930" s="475">
        <v>2077.7962092756316</v>
      </c>
      <c r="H930" s="475">
        <v>2108.0564769196958</v>
      </c>
      <c r="I930" s="475">
        <v>2110.0738435944186</v>
      </c>
      <c r="J930" s="475">
        <v>2118.1433295430343</v>
      </c>
      <c r="K930" s="475">
        <v>2125.2041549453133</v>
      </c>
      <c r="L930" s="475">
        <v>2128.2302301535951</v>
      </c>
      <c r="M930" s="475">
        <v>2157.4825112047693</v>
      </c>
      <c r="N930" s="475">
        <v>2181.6915954075671</v>
      </c>
      <c r="O930" s="475">
        <v>2200.8573108795235</v>
      </c>
      <c r="P930" s="475">
        <v>2223.0494001639518</v>
      </c>
      <c r="Q930" s="475">
        <v>2223.0494001639518</v>
      </c>
      <c r="R930" s="475">
        <v>2204.892219642185</v>
      </c>
      <c r="S930" s="475">
        <v>2157.4825112047693</v>
      </c>
      <c r="T930" s="475">
        <v>2106.0391121736243</v>
      </c>
      <c r="U930" s="475">
        <v>2134.2823934592843</v>
      </c>
      <c r="V930" s="475">
        <v>2453.0527905079239</v>
      </c>
      <c r="W930" s="475">
        <v>2652.8101517456475</v>
      </c>
      <c r="X930" s="475">
        <v>3123.0036717592016</v>
      </c>
      <c r="Y930" s="475">
        <v>2705.2742205847439</v>
      </c>
      <c r="Z930" s="475">
        <v>2327.9604184420573</v>
      </c>
      <c r="AA930" s="475">
        <v>1987.0180741241566</v>
      </c>
      <c r="AB930" s="475">
        <v>1932.5531700624222</v>
      </c>
      <c r="AC930" s="475">
        <v>2403.6203471994572</v>
      </c>
      <c r="AD930" s="475">
        <v>2887.8973414107272</v>
      </c>
      <c r="AE930" s="475">
        <v>2840.4747286210745</v>
      </c>
      <c r="AF930" s="475">
        <v>1536.2189340366481</v>
      </c>
      <c r="AG930" s="475">
        <v>556.50344408245246</v>
      </c>
      <c r="AH930" s="475">
        <v>195.02466099770112</v>
      </c>
      <c r="AI930" s="475">
        <v>81.356733631351972</v>
      </c>
      <c r="AJ930" s="475">
        <v>36.12923810708449</v>
      </c>
      <c r="AK930" s="475">
        <v>9.0197967621976929</v>
      </c>
      <c r="AL930" s="475">
        <v>0</v>
      </c>
    </row>
    <row r="931" spans="1:38">
      <c r="A931" s="256">
        <v>35</v>
      </c>
      <c r="B931" s="475">
        <v>2094.9436406273785</v>
      </c>
      <c r="C931" s="475">
        <v>2117.1346421175112</v>
      </c>
      <c r="D931" s="475">
        <v>2125.2041549453133</v>
      </c>
      <c r="E931" s="475">
        <v>2099.9870295257483</v>
      </c>
      <c r="F931" s="475">
        <v>2073.7615400479999</v>
      </c>
      <c r="G931" s="475">
        <v>2081.8308863299858</v>
      </c>
      <c r="H931" s="475">
        <v>2118.1433295430343</v>
      </c>
      <c r="I931" s="475">
        <v>2136.299785040238</v>
      </c>
      <c r="J931" s="475">
        <v>2141.3432723152087</v>
      </c>
      <c r="K931" s="475">
        <v>2156.4738052312582</v>
      </c>
      <c r="L931" s="475">
        <v>2156.4738052312582</v>
      </c>
      <c r="M931" s="475">
        <v>2142.3519711951417</v>
      </c>
      <c r="N931" s="475">
        <v>2166.5608861412375</v>
      </c>
      <c r="O931" s="475">
        <v>2180.6828781869804</v>
      </c>
      <c r="P931" s="475">
        <v>2220.0231930890113</v>
      </c>
      <c r="Q931" s="475">
        <v>2259.3642044803632</v>
      </c>
      <c r="R931" s="475">
        <v>2259.3642044803632</v>
      </c>
      <c r="S931" s="475">
        <v>2182.700313094072</v>
      </c>
      <c r="T931" s="475">
        <v>2191.7787932036431</v>
      </c>
      <c r="U931" s="475">
        <v>2567.0538192164927</v>
      </c>
      <c r="V931" s="475">
        <v>3177.4944087651411</v>
      </c>
      <c r="W931" s="475">
        <v>3134.1035602056086</v>
      </c>
      <c r="X931" s="475">
        <v>2608.4182869236092</v>
      </c>
      <c r="Y931" s="475">
        <v>2671.9795962551161</v>
      </c>
      <c r="Z931" s="475">
        <v>2619.516182870057</v>
      </c>
      <c r="AA931" s="475">
        <v>2454.061626312217</v>
      </c>
      <c r="AB931" s="475">
        <v>2547.8851446854642</v>
      </c>
      <c r="AC931" s="475">
        <v>2699.2206219280793</v>
      </c>
      <c r="AD931" s="475">
        <v>3169.4216476905917</v>
      </c>
      <c r="AE931" s="475">
        <v>2712.3367694525091</v>
      </c>
      <c r="AF931" s="475">
        <v>1991.0525713007953</v>
      </c>
      <c r="AG931" s="475">
        <v>733.8212025910484</v>
      </c>
      <c r="AH931" s="475">
        <v>202.06879585668304</v>
      </c>
      <c r="AI931" s="475">
        <v>80.351331340225968</v>
      </c>
      <c r="AJ931" s="475">
        <v>38.138479987815508</v>
      </c>
      <c r="AK931" s="475">
        <v>9.0197967621976929</v>
      </c>
      <c r="AL931" s="475">
        <v>0</v>
      </c>
    </row>
    <row r="932" spans="1:38">
      <c r="A932" s="256">
        <v>45</v>
      </c>
      <c r="B932" s="475">
        <v>2094.9436406273785</v>
      </c>
      <c r="C932" s="475">
        <v>2114.108582722447</v>
      </c>
      <c r="D932" s="475">
        <v>2126.2128462034316</v>
      </c>
      <c r="E932" s="475">
        <v>2105.0304305244067</v>
      </c>
      <c r="F932" s="475">
        <v>2093.9349643022947</v>
      </c>
      <c r="G932" s="475">
        <v>2097.9696725127405</v>
      </c>
      <c r="H932" s="475">
        <v>2120.1607058334635</v>
      </c>
      <c r="I932" s="475">
        <v>2160.5086319512475</v>
      </c>
      <c r="J932" s="475">
        <v>2172.6131572212835</v>
      </c>
      <c r="K932" s="475">
        <v>2187.7439085078886</v>
      </c>
      <c r="L932" s="475">
        <v>2161.5173398079901</v>
      </c>
      <c r="M932" s="475">
        <v>2148.4041744305805</v>
      </c>
      <c r="N932" s="475">
        <v>2168.5783079602379</v>
      </c>
      <c r="O932" s="475">
        <v>2200.8573108795235</v>
      </c>
      <c r="P932" s="475">
        <v>2214.9795237913791</v>
      </c>
      <c r="Q932" s="475">
        <v>2223.0494001639518</v>
      </c>
      <c r="R932" s="475">
        <v>2194.8049615958985</v>
      </c>
      <c r="S932" s="475">
        <v>2232.1280460590165</v>
      </c>
      <c r="T932" s="475">
        <v>2488.3622890656547</v>
      </c>
      <c r="U932" s="475">
        <v>3191.621789916775</v>
      </c>
      <c r="V932" s="475">
        <v>4378.521725410772</v>
      </c>
      <c r="W932" s="475">
        <v>5176.031782189576</v>
      </c>
      <c r="X932" s="475">
        <v>6121.0879224172759</v>
      </c>
      <c r="Y932" s="475">
        <v>5745.4698583082309</v>
      </c>
      <c r="Z932" s="475">
        <v>5395.1170390267225</v>
      </c>
      <c r="AA932" s="475">
        <v>4605.6469388406385</v>
      </c>
      <c r="AB932" s="475">
        <v>4126.1742139909093</v>
      </c>
      <c r="AC932" s="475">
        <v>3290.5151919573705</v>
      </c>
      <c r="AD932" s="475">
        <v>3971.7450850964365</v>
      </c>
      <c r="AE932" s="475">
        <v>4339.1545352522735</v>
      </c>
      <c r="AF932" s="475">
        <v>3600.3327421286867</v>
      </c>
      <c r="AG932" s="475">
        <v>1234.7497890947386</v>
      </c>
      <c r="AH932" s="475">
        <v>306.74969472040391</v>
      </c>
      <c r="AI932" s="475">
        <v>95.433604846914434</v>
      </c>
      <c r="AJ932" s="475">
        <v>46.176455080303917</v>
      </c>
      <c r="AK932" s="475">
        <v>11.02640849775289</v>
      </c>
      <c r="AL932" s="475">
        <v>0</v>
      </c>
    </row>
    <row r="933" spans="1:38">
      <c r="A933" s="256">
        <v>48.4</v>
      </c>
      <c r="B933" s="475">
        <v>2094.9436406273785</v>
      </c>
      <c r="C933" s="475">
        <v>2099.9870295257483</v>
      </c>
      <c r="D933" s="475">
        <v>2113.0998972186903</v>
      </c>
      <c r="E933" s="475">
        <v>2095.9523174376363</v>
      </c>
      <c r="F933" s="475">
        <v>2089.9002638583675</v>
      </c>
      <c r="G933" s="475">
        <v>2095.9523174376363</v>
      </c>
      <c r="H933" s="475">
        <v>2120.1607058334635</v>
      </c>
      <c r="I933" s="475">
        <v>2168.5783079602379</v>
      </c>
      <c r="J933" s="475">
        <v>2190.7700713335016</v>
      </c>
      <c r="K933" s="475">
        <v>2162.5260481349956</v>
      </c>
      <c r="L933" s="475">
        <v>2151.4302824384849</v>
      </c>
      <c r="M933" s="475">
        <v>2153.4476901397584</v>
      </c>
      <c r="N933" s="475">
        <v>2178.6654451444333</v>
      </c>
      <c r="O933" s="475">
        <v>2206.9096767905257</v>
      </c>
      <c r="P933" s="475">
        <v>2199.8485848430059</v>
      </c>
      <c r="Q933" s="475">
        <v>2227.0843493313496</v>
      </c>
      <c r="R933" s="475">
        <v>2183.7090312462828</v>
      </c>
      <c r="S933" s="475">
        <v>2180.6828781869804</v>
      </c>
      <c r="T933" s="475">
        <v>2538.8052964415742</v>
      </c>
      <c r="U933" s="475">
        <v>3243.0863475128813</v>
      </c>
      <c r="V933" s="475">
        <v>4522.8710908621579</v>
      </c>
      <c r="W933" s="475">
        <v>5534.4477942505519</v>
      </c>
      <c r="X933" s="475">
        <v>6450.2775827522091</v>
      </c>
      <c r="Y933" s="475">
        <v>5921.159219033776</v>
      </c>
      <c r="Z933" s="475">
        <v>5233.5786410049204</v>
      </c>
      <c r="AA933" s="475">
        <v>4312.9099398385797</v>
      </c>
      <c r="AB933" s="475">
        <v>3883.9351038725899</v>
      </c>
      <c r="AC933" s="475">
        <v>3196.6672983392878</v>
      </c>
      <c r="AD933" s="475">
        <v>4314.928749218534</v>
      </c>
      <c r="AE933" s="475">
        <v>4843.8880709537152</v>
      </c>
      <c r="AF933" s="475">
        <v>3318.7709990206713</v>
      </c>
      <c r="AG933" s="475">
        <v>949.48083801458813</v>
      </c>
      <c r="AH933" s="475">
        <v>256.41694440954058</v>
      </c>
      <c r="AI933" s="475">
        <v>84.37301438003783</v>
      </c>
      <c r="AJ933" s="475">
        <v>36.12923810708449</v>
      </c>
      <c r="AK933" s="475">
        <v>6.010760193776199</v>
      </c>
      <c r="AL933" s="475">
        <v>0</v>
      </c>
    </row>
    <row r="934" spans="1:38">
      <c r="A934" s="256">
        <v>55</v>
      </c>
      <c r="B934" s="475">
        <v>2094.9436406273785</v>
      </c>
      <c r="C934" s="475">
        <v>2104.0217493580426</v>
      </c>
      <c r="D934" s="475">
        <v>2124.1954641654788</v>
      </c>
      <c r="E934" s="475">
        <v>2113.0998972186903</v>
      </c>
      <c r="F934" s="475">
        <v>2107.0477943054639</v>
      </c>
      <c r="G934" s="475">
        <v>2105.0304305244067</v>
      </c>
      <c r="H934" s="475">
        <v>2128.2302301535951</v>
      </c>
      <c r="I934" s="475">
        <v>2147.3954727072332</v>
      </c>
      <c r="J934" s="475">
        <v>2172.6131572212835</v>
      </c>
      <c r="K934" s="475">
        <v>2151.4302824384849</v>
      </c>
      <c r="L934" s="475">
        <v>2137.3084815445268</v>
      </c>
      <c r="M934" s="475">
        <v>2145.3780706808025</v>
      </c>
      <c r="N934" s="475">
        <v>2164.5434661989088</v>
      </c>
      <c r="O934" s="475">
        <v>2175.6392990803956</v>
      </c>
      <c r="P934" s="475">
        <v>2211.9533277183218</v>
      </c>
      <c r="Q934" s="475">
        <v>2210.9445966128064</v>
      </c>
      <c r="R934" s="475">
        <v>2204.892219642185</v>
      </c>
      <c r="S934" s="475">
        <v>2251.2941972408598</v>
      </c>
      <c r="T934" s="475">
        <v>2486.34458988199</v>
      </c>
      <c r="U934" s="475">
        <v>2814.2412817800373</v>
      </c>
      <c r="V934" s="475">
        <v>3614.4618829360575</v>
      </c>
      <c r="W934" s="475">
        <v>4291.7124984294524</v>
      </c>
      <c r="X934" s="475">
        <v>5284.0588624255679</v>
      </c>
      <c r="Y934" s="475">
        <v>4909.5074131158226</v>
      </c>
      <c r="Z934" s="475">
        <v>4014.1368073469871</v>
      </c>
      <c r="AA934" s="475">
        <v>3490.3292002664198</v>
      </c>
      <c r="AB934" s="475">
        <v>2655.8368969675639</v>
      </c>
      <c r="AC934" s="475">
        <v>2437.9203032762739</v>
      </c>
      <c r="AD934" s="475">
        <v>3693.1823858531711</v>
      </c>
      <c r="AE934" s="475">
        <v>4356.3145488229711</v>
      </c>
      <c r="AF934" s="475">
        <v>3127.0399902778909</v>
      </c>
      <c r="AG934" s="475">
        <v>971.654442519893</v>
      </c>
      <c r="AH934" s="475">
        <v>240.31246534296974</v>
      </c>
      <c r="AI934" s="475">
        <v>88.394889005535376</v>
      </c>
      <c r="AJ934" s="475">
        <v>36.12923810708449</v>
      </c>
      <c r="AK934" s="475">
        <v>13.03338714150617</v>
      </c>
      <c r="AL934" s="475">
        <v>0</v>
      </c>
    </row>
    <row r="935" spans="1:38">
      <c r="A935" s="256">
        <v>65</v>
      </c>
      <c r="B935" s="475">
        <v>2094.9436406273785</v>
      </c>
      <c r="C935" s="475">
        <v>2100.9957087583844</v>
      </c>
      <c r="D935" s="475">
        <v>2127.2215379395975</v>
      </c>
      <c r="E935" s="475">
        <v>2119.1520174484262</v>
      </c>
      <c r="F935" s="475">
        <v>2122.1780840415504</v>
      </c>
      <c r="G935" s="475">
        <v>2110.0738435944186</v>
      </c>
      <c r="H935" s="475">
        <v>2129.2389228451902</v>
      </c>
      <c r="I935" s="475">
        <v>2143.3606705495354</v>
      </c>
      <c r="J935" s="475">
        <v>2136.299785040238</v>
      </c>
      <c r="K935" s="475">
        <v>2106.0391121736243</v>
      </c>
      <c r="L935" s="475">
        <v>2105.0304305244067</v>
      </c>
      <c r="M935" s="475">
        <v>2128.2302301535951</v>
      </c>
      <c r="N935" s="475">
        <v>2146.3867714572339</v>
      </c>
      <c r="O935" s="475">
        <v>2216.9969901350937</v>
      </c>
      <c r="P935" s="475">
        <v>2254.3204465746358</v>
      </c>
      <c r="Q935" s="475">
        <v>2204.892219642185</v>
      </c>
      <c r="R935" s="475">
        <v>2258.3554519985455</v>
      </c>
      <c r="S935" s="475">
        <v>2448.0086177070161</v>
      </c>
      <c r="T935" s="475">
        <v>2744.6229403708576</v>
      </c>
      <c r="U935" s="475">
        <v>2932.2936842589393</v>
      </c>
      <c r="V935" s="475">
        <v>3157.3125446101944</v>
      </c>
      <c r="W935" s="475">
        <v>3951.5587092657247</v>
      </c>
      <c r="X935" s="475">
        <v>4641.9880261002672</v>
      </c>
      <c r="Y935" s="475">
        <v>3858.7027155328528</v>
      </c>
      <c r="Z935" s="475">
        <v>2974.6726381183794</v>
      </c>
      <c r="AA935" s="475">
        <v>2666.9349922340652</v>
      </c>
      <c r="AB935" s="475">
        <v>1819.5938643465445</v>
      </c>
      <c r="AC935" s="475">
        <v>1552.3528429347011</v>
      </c>
      <c r="AD935" s="475">
        <v>2298.7059002562532</v>
      </c>
      <c r="AE935" s="475">
        <v>2717.3814584658967</v>
      </c>
      <c r="AF935" s="475">
        <v>2215.9882567338755</v>
      </c>
      <c r="AG935" s="475">
        <v>789.24234583746443</v>
      </c>
      <c r="AH935" s="475">
        <v>264.46956703503446</v>
      </c>
      <c r="AI935" s="475">
        <v>83.367575300668861</v>
      </c>
      <c r="AJ935" s="475">
        <v>32.111095952304076</v>
      </c>
      <c r="AK935" s="475">
        <v>12.029855959070284</v>
      </c>
      <c r="AL935" s="475">
        <v>0</v>
      </c>
    </row>
    <row r="936" spans="1:38">
      <c r="A936" s="256">
        <v>75</v>
      </c>
      <c r="B936" s="475">
        <v>2094.9436406273785</v>
      </c>
      <c r="C936" s="475">
        <v>2100.9957087583844</v>
      </c>
      <c r="D936" s="475">
        <v>2128.2302301535951</v>
      </c>
      <c r="E936" s="475">
        <v>2124.1954641654788</v>
      </c>
      <c r="F936" s="475">
        <v>2123.1867738641477</v>
      </c>
      <c r="G936" s="475">
        <v>2117.1346421175112</v>
      </c>
      <c r="H936" s="475">
        <v>2138.3171785243935</v>
      </c>
      <c r="I936" s="475">
        <v>2130.2476160141623</v>
      </c>
      <c r="J936" s="475">
        <v>2127.2215379395975</v>
      </c>
      <c r="K936" s="475">
        <v>2093.9349643022947</v>
      </c>
      <c r="L936" s="475">
        <v>2090.9089382404209</v>
      </c>
      <c r="M936" s="475">
        <v>2107.0477943054639</v>
      </c>
      <c r="N936" s="475">
        <v>2178.6654451444333</v>
      </c>
      <c r="O936" s="475">
        <v>2258.3554519985455</v>
      </c>
      <c r="P936" s="475">
        <v>2214.9795237913791</v>
      </c>
      <c r="Q936" s="475">
        <v>2193.7962383350541</v>
      </c>
      <c r="R936" s="475">
        <v>2243.2242189002272</v>
      </c>
      <c r="S936" s="475">
        <v>2583.1959718808394</v>
      </c>
      <c r="T936" s="475">
        <v>2847.5376211416979</v>
      </c>
      <c r="U936" s="475">
        <v>3072.5501321889683</v>
      </c>
      <c r="V936" s="475">
        <v>3252.1684133307076</v>
      </c>
      <c r="W936" s="475">
        <v>3523.6326642297272</v>
      </c>
      <c r="X936" s="475">
        <v>3593.2681924837666</v>
      </c>
      <c r="Y936" s="475">
        <v>3468.1270671336761</v>
      </c>
      <c r="Z936" s="475">
        <v>2966.6004096643287</v>
      </c>
      <c r="AA936" s="475">
        <v>2845.5196500623811</v>
      </c>
      <c r="AB936" s="475">
        <v>2067.7095509149171</v>
      </c>
      <c r="AC936" s="475">
        <v>1363.7987341748062</v>
      </c>
      <c r="AD936" s="475">
        <v>1302.2972497757735</v>
      </c>
      <c r="AE936" s="475">
        <v>1209.546447931808</v>
      </c>
      <c r="AF936" s="475">
        <v>1275.0761997376587</v>
      </c>
      <c r="AG936" s="475">
        <v>861.79950130763405</v>
      </c>
      <c r="AH936" s="475">
        <v>306.74969472040391</v>
      </c>
      <c r="AI936" s="475">
        <v>81.356733631351972</v>
      </c>
      <c r="AJ936" s="475">
        <v>32.111095952304076</v>
      </c>
      <c r="AK936" s="475">
        <v>12.029855959070284</v>
      </c>
      <c r="AL936" s="475">
        <v>0</v>
      </c>
    </row>
    <row r="937" spans="1:38">
      <c r="A937" s="256">
        <v>85</v>
      </c>
      <c r="B937" s="475">
        <v>2094.9436406273785</v>
      </c>
      <c r="C937" s="475">
        <v>2098.9783507771226</v>
      </c>
      <c r="D937" s="475">
        <v>2119.1520174484262</v>
      </c>
      <c r="E937" s="475">
        <v>2132.2650037833255</v>
      </c>
      <c r="F937" s="475">
        <v>2126.2128462034316</v>
      </c>
      <c r="G937" s="475">
        <v>2130.2476160141623</v>
      </c>
      <c r="H937" s="475">
        <v>2148.4041744305805</v>
      </c>
      <c r="I937" s="475">
        <v>2133.2736983830673</v>
      </c>
      <c r="J937" s="475">
        <v>2116.1259551720873</v>
      </c>
      <c r="K937" s="475">
        <v>2093.9349643022947</v>
      </c>
      <c r="L937" s="475">
        <v>2105.0304305244067</v>
      </c>
      <c r="M937" s="475">
        <v>2157.4825112047693</v>
      </c>
      <c r="N937" s="475">
        <v>2242.2154736447596</v>
      </c>
      <c r="O937" s="475">
        <v>2281.5568725603935</v>
      </c>
      <c r="P937" s="475">
        <v>2167.5695968162627</v>
      </c>
      <c r="Q937" s="475">
        <v>2200.8573108795235</v>
      </c>
      <c r="R937" s="475">
        <v>2406.6467943442826</v>
      </c>
      <c r="S937" s="475">
        <v>2709.3099605425277</v>
      </c>
      <c r="T937" s="475">
        <v>3052.3689473492441</v>
      </c>
      <c r="U937" s="475">
        <v>3224.9222921734067</v>
      </c>
      <c r="V937" s="475">
        <v>3124.0127509005588</v>
      </c>
      <c r="W937" s="475">
        <v>2861.6634586427695</v>
      </c>
      <c r="X937" s="475">
        <v>3382.3474405481666</v>
      </c>
      <c r="Y937" s="475">
        <v>2845.5196500623811</v>
      </c>
      <c r="Z937" s="475">
        <v>3380.3291223492802</v>
      </c>
      <c r="AA937" s="475">
        <v>2618.5072812946296</v>
      </c>
      <c r="AB937" s="475">
        <v>1581.5959786041019</v>
      </c>
      <c r="AC937" s="475">
        <v>1404.1290887478256</v>
      </c>
      <c r="AD937" s="475">
        <v>1417.236704793469</v>
      </c>
      <c r="AE937" s="475">
        <v>1481.7682517963594</v>
      </c>
      <c r="AF937" s="475">
        <v>1198.4571433857259</v>
      </c>
      <c r="AG937" s="475">
        <v>805.36560288841395</v>
      </c>
      <c r="AH937" s="475">
        <v>394.34773714190084</v>
      </c>
      <c r="AI937" s="475">
        <v>105.48980471856567</v>
      </c>
      <c r="AJ937" s="475">
        <v>35.124658653290489</v>
      </c>
      <c r="AK937" s="475">
        <v>12.029855959070284</v>
      </c>
      <c r="AL937" s="475">
        <v>0</v>
      </c>
    </row>
    <row r="938" spans="1:38">
      <c r="A938" s="256">
        <v>90</v>
      </c>
      <c r="B938" s="475">
        <v>2094.9436406273785</v>
      </c>
      <c r="C938" s="475">
        <v>2098.9783507771226</v>
      </c>
      <c r="D938" s="475">
        <v>2117.1346421175112</v>
      </c>
      <c r="E938" s="475">
        <v>2133.2736983830673</v>
      </c>
      <c r="F938" s="475">
        <v>2127.2215379395975</v>
      </c>
      <c r="G938" s="475">
        <v>2138.3171785243935</v>
      </c>
      <c r="H938" s="475">
        <v>2156.4738052312582</v>
      </c>
      <c r="I938" s="475">
        <v>2145.3780706808025</v>
      </c>
      <c r="J938" s="475">
        <v>2123.1867738641477</v>
      </c>
      <c r="K938" s="475">
        <v>2099.9870295257483</v>
      </c>
      <c r="L938" s="475">
        <v>2114.108582722447</v>
      </c>
      <c r="M938" s="475">
        <v>2165.5521759353792</v>
      </c>
      <c r="N938" s="475">
        <v>2265.4167288128779</v>
      </c>
      <c r="O938" s="475">
        <v>2302.7409842063093</v>
      </c>
      <c r="P938" s="475">
        <v>2171.6044442036855</v>
      </c>
      <c r="Q938" s="475">
        <v>2203.8834917594522</v>
      </c>
      <c r="R938" s="475">
        <v>2451.0351201429403</v>
      </c>
      <c r="S938" s="475">
        <v>2796.0798077079462</v>
      </c>
      <c r="T938" s="475">
        <v>3093.7405187763416</v>
      </c>
      <c r="U938" s="475">
        <v>3237.0316510790094</v>
      </c>
      <c r="V938" s="475">
        <v>2937.3387659004638</v>
      </c>
      <c r="W938" s="475">
        <v>3183.5489930199892</v>
      </c>
      <c r="X938" s="475">
        <v>3162.3579985989209</v>
      </c>
      <c r="Y938" s="475">
        <v>2855.6095197354166</v>
      </c>
      <c r="Z938" s="475">
        <v>3074.5682579705749</v>
      </c>
      <c r="AA938" s="475">
        <v>2725.4529803403711</v>
      </c>
      <c r="AB938" s="475">
        <v>1809.5085464826784</v>
      </c>
      <c r="AC938" s="475">
        <v>1552.3528429347011</v>
      </c>
      <c r="AD938" s="475">
        <v>1050.2739474499635</v>
      </c>
      <c r="AE938" s="475">
        <v>981.73352147507615</v>
      </c>
      <c r="AF938" s="475">
        <v>1011.9713744327134</v>
      </c>
      <c r="AG938" s="475">
        <v>720.72225930536899</v>
      </c>
      <c r="AH938" s="475">
        <v>288.62887634657591</v>
      </c>
      <c r="AI938" s="475">
        <v>96.439178946735424</v>
      </c>
      <c r="AJ938" s="475">
        <v>36.12923810708449</v>
      </c>
      <c r="AK938" s="475">
        <v>13.03338714150617</v>
      </c>
      <c r="AL938" s="475">
        <v>0</v>
      </c>
    </row>
    <row r="939" spans="1:38">
      <c r="A939" s="256">
        <v>95</v>
      </c>
      <c r="B939" s="475">
        <v>2094.9436406273785</v>
      </c>
      <c r="C939" s="475">
        <v>2098.9783507771226</v>
      </c>
      <c r="D939" s="475">
        <v>2110.0738435944186</v>
      </c>
      <c r="E939" s="475">
        <v>2133.2736983830673</v>
      </c>
      <c r="F939" s="475">
        <v>2127.2215379395975</v>
      </c>
      <c r="G939" s="475">
        <v>2142.3519711951417</v>
      </c>
      <c r="H939" s="475">
        <v>2163.5347569320406</v>
      </c>
      <c r="I939" s="475">
        <v>2157.4825112047693</v>
      </c>
      <c r="J939" s="475">
        <v>2135.2910890117496</v>
      </c>
      <c r="K939" s="475">
        <v>2110.0738435944186</v>
      </c>
      <c r="L939" s="475">
        <v>2124.1954641654788</v>
      </c>
      <c r="M939" s="475">
        <v>2174.6305846598557</v>
      </c>
      <c r="N939" s="475">
        <v>2272.4780276152401</v>
      </c>
      <c r="O939" s="475">
        <v>2352.1713321312977</v>
      </c>
      <c r="P939" s="475">
        <v>2202.874764337957</v>
      </c>
      <c r="Q939" s="475">
        <v>2231.1193058018348</v>
      </c>
      <c r="R939" s="475">
        <v>2462.132327647329</v>
      </c>
      <c r="S939" s="475">
        <v>2807.178472352779</v>
      </c>
      <c r="T939" s="475">
        <v>3048.3327263488532</v>
      </c>
      <c r="U939" s="475">
        <v>3105.8493762771986</v>
      </c>
      <c r="V939" s="475">
        <v>2848.5466072171685</v>
      </c>
      <c r="W939" s="475">
        <v>3043.2874576070399</v>
      </c>
      <c r="X939" s="475">
        <v>2828.3669537132837</v>
      </c>
      <c r="Y939" s="475">
        <v>2772.8736513268914</v>
      </c>
      <c r="Z939" s="475">
        <v>2921.1945351922759</v>
      </c>
      <c r="AA939" s="475">
        <v>2340.0658440062871</v>
      </c>
      <c r="AB939" s="475">
        <v>2258.3554519985455</v>
      </c>
      <c r="AC939" s="475">
        <v>1440.4273984006345</v>
      </c>
      <c r="AD939" s="475">
        <v>776.14244147242925</v>
      </c>
      <c r="AE939" s="475">
        <v>627.02164734385292</v>
      </c>
      <c r="AF939" s="475">
        <v>573.62851316240085</v>
      </c>
      <c r="AG939" s="475">
        <v>409.45294924287418</v>
      </c>
      <c r="AH939" s="475">
        <v>156.78976997111801</v>
      </c>
      <c r="AI939" s="475">
        <v>73.313876394686872</v>
      </c>
      <c r="AJ939" s="475">
        <v>32.111095952304076</v>
      </c>
      <c r="AK939" s="475">
        <v>11.02640849775289</v>
      </c>
      <c r="AL939" s="475">
        <v>0</v>
      </c>
    </row>
    <row r="940" spans="1:38">
      <c r="A940" s="256">
        <v>105</v>
      </c>
      <c r="B940" s="475">
        <v>2094.9436406273785</v>
      </c>
      <c r="C940" s="475">
        <v>2093.9349643022947</v>
      </c>
      <c r="D940" s="475">
        <v>2098.9783507771226</v>
      </c>
      <c r="E940" s="475">
        <v>2117.1346421175112</v>
      </c>
      <c r="F940" s="475">
        <v>2122.1780840415504</v>
      </c>
      <c r="G940" s="475">
        <v>2141.3432723152087</v>
      </c>
      <c r="H940" s="475">
        <v>2165.5521759353792</v>
      </c>
      <c r="I940" s="475">
        <v>2162.5260481349956</v>
      </c>
      <c r="J940" s="475">
        <v>2152.4389860530005</v>
      </c>
      <c r="K940" s="475">
        <v>2122.1780840415504</v>
      </c>
      <c r="L940" s="475">
        <v>2135.2910890117496</v>
      </c>
      <c r="M940" s="475">
        <v>2176.648013968148</v>
      </c>
      <c r="N940" s="475">
        <v>2274.4955455878367</v>
      </c>
      <c r="O940" s="475">
        <v>2414.7173386387876</v>
      </c>
      <c r="P940" s="475">
        <v>2275.5043052446545</v>
      </c>
      <c r="Q940" s="475">
        <v>2206.9096767905257</v>
      </c>
      <c r="R940" s="475">
        <v>2325.9428536197333</v>
      </c>
      <c r="S940" s="475">
        <v>2689.1313209885525</v>
      </c>
      <c r="T940" s="475">
        <v>2823.3220627711585</v>
      </c>
      <c r="U940" s="475">
        <v>2641.7121154780116</v>
      </c>
      <c r="V940" s="475">
        <v>2481.3003490821429</v>
      </c>
      <c r="W940" s="475">
        <v>2377.3912985906072</v>
      </c>
      <c r="X940" s="475">
        <v>2087.8829165535226</v>
      </c>
      <c r="Y940" s="475">
        <v>1949.6993653745722</v>
      </c>
      <c r="Z940" s="475">
        <v>2058.6316004112473</v>
      </c>
      <c r="AA940" s="475">
        <v>1903.3041295474241</v>
      </c>
      <c r="AB940" s="475">
        <v>1790.3465975064146</v>
      </c>
      <c r="AC940" s="475">
        <v>1275.0761997376587</v>
      </c>
      <c r="AD940" s="475">
        <v>684.44951741281852</v>
      </c>
      <c r="AE940" s="475">
        <v>382.26398264116619</v>
      </c>
      <c r="AF940" s="475">
        <v>299.70257913018418</v>
      </c>
      <c r="AG940" s="475">
        <v>232.26062580560185</v>
      </c>
      <c r="AH940" s="475">
        <v>141.69950455700601</v>
      </c>
      <c r="AI940" s="475">
        <v>74.319187225450264</v>
      </c>
      <c r="AJ940" s="475">
        <v>36.12923810708449</v>
      </c>
      <c r="AK940" s="475">
        <v>10.023052380778998</v>
      </c>
      <c r="AL940" s="475">
        <v>0</v>
      </c>
    </row>
    <row r="941" spans="1:38">
      <c r="A941" s="256">
        <v>115</v>
      </c>
      <c r="B941" s="475">
        <v>2094.9436406273785</v>
      </c>
      <c r="C941" s="475">
        <v>2090.9089382404209</v>
      </c>
      <c r="D941" s="475">
        <v>2089.9002638583675</v>
      </c>
      <c r="E941" s="475">
        <v>2111.0825276544465</v>
      </c>
      <c r="F941" s="475">
        <v>2109.0651600160909</v>
      </c>
      <c r="G941" s="475">
        <v>2127.2215379395975</v>
      </c>
      <c r="H941" s="475">
        <v>2161.5173398079901</v>
      </c>
      <c r="I941" s="475">
        <v>2148.4041744305805</v>
      </c>
      <c r="J941" s="475">
        <v>2148.4041744305805</v>
      </c>
      <c r="K941" s="475">
        <v>2126.2128462034316</v>
      </c>
      <c r="L941" s="475">
        <v>2128.2302301535951</v>
      </c>
      <c r="M941" s="475">
        <v>2151.4302824384849</v>
      </c>
      <c r="N941" s="475">
        <v>2215.9882567338755</v>
      </c>
      <c r="O941" s="475">
        <v>2331.9955533256339</v>
      </c>
      <c r="P941" s="475">
        <v>2404.6291624916507</v>
      </c>
      <c r="Q941" s="475">
        <v>2252.302946567509</v>
      </c>
      <c r="R941" s="475">
        <v>2289.6269872591311</v>
      </c>
      <c r="S941" s="475">
        <v>2426.8232055778144</v>
      </c>
      <c r="T941" s="475">
        <v>2568.0627007938024</v>
      </c>
      <c r="U941" s="475">
        <v>2526.6988826000875</v>
      </c>
      <c r="V941" s="475">
        <v>2463.1411671742726</v>
      </c>
      <c r="W941" s="475">
        <v>2165.5521759353792</v>
      </c>
      <c r="X941" s="475">
        <v>1852.875807844227</v>
      </c>
      <c r="Y941" s="475">
        <v>1780.2614433587723</v>
      </c>
      <c r="Z941" s="475">
        <v>1727.8195692338438</v>
      </c>
      <c r="AA941" s="475">
        <v>1635.0417187847181</v>
      </c>
      <c r="AB941" s="475">
        <v>1471.685009328937</v>
      </c>
      <c r="AC941" s="475">
        <v>1060.3538059858045</v>
      </c>
      <c r="AD941" s="475">
        <v>578.66539608153823</v>
      </c>
      <c r="AE941" s="475">
        <v>393.34074331293886</v>
      </c>
      <c r="AF941" s="475">
        <v>301.71602400391555</v>
      </c>
      <c r="AG941" s="475">
        <v>220.18339253845178</v>
      </c>
      <c r="AH941" s="475">
        <v>141.69950455700601</v>
      </c>
      <c r="AI941" s="475">
        <v>81.356733631351972</v>
      </c>
      <c r="AJ941" s="475">
        <v>39.143140946941287</v>
      </c>
      <c r="AK941" s="475">
        <v>12.029855959070284</v>
      </c>
      <c r="AL941" s="475">
        <v>0</v>
      </c>
    </row>
    <row r="942" spans="1:38">
      <c r="A942" s="256">
        <v>125</v>
      </c>
      <c r="B942" s="475">
        <v>2094.9436406273785</v>
      </c>
      <c r="C942" s="475">
        <v>2086.8742436312004</v>
      </c>
      <c r="D942" s="475">
        <v>2084.8568992479281</v>
      </c>
      <c r="E942" s="475">
        <v>2105.0304305244067</v>
      </c>
      <c r="F942" s="475">
        <v>2103.0130686747621</v>
      </c>
      <c r="G942" s="475">
        <v>2123.1867738641477</v>
      </c>
      <c r="H942" s="475">
        <v>2137.3084815445268</v>
      </c>
      <c r="I942" s="475">
        <v>2143.3606705495354</v>
      </c>
      <c r="J942" s="475">
        <v>2129.2389228451902</v>
      </c>
      <c r="K942" s="475">
        <v>2120.1607058334635</v>
      </c>
      <c r="L942" s="475">
        <v>2126.2128462034316</v>
      </c>
      <c r="M942" s="475">
        <v>2154.4563946985336</v>
      </c>
      <c r="N942" s="475">
        <v>2200.8573108795235</v>
      </c>
      <c r="O942" s="475">
        <v>2251.2941972408598</v>
      </c>
      <c r="P942" s="475">
        <v>2328.969201508371</v>
      </c>
      <c r="Q942" s="475">
        <v>2374.3648884472714</v>
      </c>
      <c r="R942" s="475">
        <v>2310.8111732849338</v>
      </c>
      <c r="S942" s="475">
        <v>2367.3032797744399</v>
      </c>
      <c r="T942" s="475">
        <v>2463.1411671742726</v>
      </c>
      <c r="U942" s="475">
        <v>2458.0969736707507</v>
      </c>
      <c r="V942" s="475">
        <v>2351.1625390726026</v>
      </c>
      <c r="W942" s="475">
        <v>2268.4429970397496</v>
      </c>
      <c r="X942" s="475">
        <v>2090.9089382404209</v>
      </c>
      <c r="Y942" s="475">
        <v>1846.8245006510754</v>
      </c>
      <c r="Z942" s="475">
        <v>1706.6415681363681</v>
      </c>
      <c r="AA942" s="475">
        <v>1597.7303542931845</v>
      </c>
      <c r="AB942" s="475">
        <v>1386.9885446930134</v>
      </c>
      <c r="AC942" s="475">
        <v>930.33132274107584</v>
      </c>
      <c r="AD942" s="475">
        <v>565.56959255578886</v>
      </c>
      <c r="AE942" s="475">
        <v>406.43186161691915</v>
      </c>
      <c r="AF942" s="475">
        <v>314.80373896081153</v>
      </c>
      <c r="AG942" s="475">
        <v>227.22836710560355</v>
      </c>
      <c r="AH942" s="475">
        <v>155.78370551195141</v>
      </c>
      <c r="AI942" s="475">
        <v>84.37301438003783</v>
      </c>
      <c r="AJ942" s="475">
        <v>41.152539512670401</v>
      </c>
      <c r="AK942" s="475">
        <v>11.02640849775289</v>
      </c>
      <c r="AL942" s="475">
        <v>0</v>
      </c>
    </row>
    <row r="943" spans="1:38">
      <c r="A943" s="256">
        <v>135</v>
      </c>
      <c r="B943" s="475">
        <v>2094.9436406273785</v>
      </c>
      <c r="C943" s="475">
        <v>2081.8308863299858</v>
      </c>
      <c r="D943" s="475">
        <v>2077.7962092756316</v>
      </c>
      <c r="E943" s="475">
        <v>2100.9957087583844</v>
      </c>
      <c r="F943" s="475">
        <v>2106.0391121736243</v>
      </c>
      <c r="G943" s="475">
        <v>2114.108582722447</v>
      </c>
      <c r="H943" s="475">
        <v>2120.1607058334635</v>
      </c>
      <c r="I943" s="475">
        <v>2125.2041549453133</v>
      </c>
      <c r="J943" s="475">
        <v>2128.2302301535951</v>
      </c>
      <c r="K943" s="475">
        <v>2135.2910890117496</v>
      </c>
      <c r="L943" s="475">
        <v>2151.4302824384849</v>
      </c>
      <c r="M943" s="475">
        <v>2155.4650997291069</v>
      </c>
      <c r="N943" s="475">
        <v>2161.5173398079901</v>
      </c>
      <c r="O943" s="475">
        <v>2172.6131572212835</v>
      </c>
      <c r="P943" s="475">
        <v>2195.8136853198862</v>
      </c>
      <c r="Q943" s="475">
        <v>2191.7787932036431</v>
      </c>
      <c r="R943" s="475">
        <v>2195.8136853198862</v>
      </c>
      <c r="S943" s="475">
        <v>2098.9783507771226</v>
      </c>
      <c r="T943" s="475">
        <v>2029.3806994968827</v>
      </c>
      <c r="U943" s="475">
        <v>2009.2079094250844</v>
      </c>
      <c r="V943" s="475">
        <v>2031.3979895549858</v>
      </c>
      <c r="W943" s="475">
        <v>2047.5363818999649</v>
      </c>
      <c r="X943" s="475">
        <v>1997.1043323737529</v>
      </c>
      <c r="Y943" s="475">
        <v>1807.4914896384403</v>
      </c>
      <c r="Z943" s="475">
        <v>1672.3539339575655</v>
      </c>
      <c r="AA943" s="475">
        <v>1581.5959786041019</v>
      </c>
      <c r="AB943" s="475">
        <v>1440.4273984006345</v>
      </c>
      <c r="AC943" s="475">
        <v>1148.0525199632134</v>
      </c>
      <c r="AD943" s="475">
        <v>771.104075329338</v>
      </c>
      <c r="AE943" s="475">
        <v>483.97978406127578</v>
      </c>
      <c r="AF943" s="475">
        <v>327.89199766453015</v>
      </c>
      <c r="AG943" s="475">
        <v>233.2670906927834</v>
      </c>
      <c r="AH943" s="475">
        <v>159.80800188016397</v>
      </c>
      <c r="AI943" s="475">
        <v>85.378465429273547</v>
      </c>
      <c r="AJ943" s="475">
        <v>44.166819783667599</v>
      </c>
      <c r="AK943" s="475">
        <v>10.023052380778998</v>
      </c>
      <c r="AL943" s="475">
        <v>0</v>
      </c>
    </row>
    <row r="944" spans="1:38">
      <c r="A944" s="256">
        <v>145</v>
      </c>
      <c r="B944" s="475">
        <v>2094.9436406273785</v>
      </c>
      <c r="C944" s="475">
        <v>2078.8048778060565</v>
      </c>
      <c r="D944" s="475">
        <v>2078.8048778060565</v>
      </c>
      <c r="E944" s="475">
        <v>2093.9349643022947</v>
      </c>
      <c r="F944" s="475">
        <v>2099.9870295257483</v>
      </c>
      <c r="G944" s="475">
        <v>2098.9783507771226</v>
      </c>
      <c r="H944" s="475">
        <v>2107.0477943054639</v>
      </c>
      <c r="I944" s="475">
        <v>2123.1867738641477</v>
      </c>
      <c r="J944" s="475">
        <v>2127.2215379395975</v>
      </c>
      <c r="K944" s="475">
        <v>2125.2041549453133</v>
      </c>
      <c r="L944" s="475">
        <v>2128.2302301535951</v>
      </c>
      <c r="M944" s="475">
        <v>2137.3084815445268</v>
      </c>
      <c r="N944" s="475">
        <v>2124.1954641654788</v>
      </c>
      <c r="O944" s="475">
        <v>2106.0391121736243</v>
      </c>
      <c r="P944" s="475">
        <v>2106.0391121736243</v>
      </c>
      <c r="Q944" s="475">
        <v>2088.8915899626568</v>
      </c>
      <c r="R944" s="475">
        <v>2042.493120594404</v>
      </c>
      <c r="S944" s="475">
        <v>2010.2165441400143</v>
      </c>
      <c r="T944" s="475">
        <v>1983.9922066112313</v>
      </c>
      <c r="U944" s="475">
        <v>1934.5703616489466</v>
      </c>
      <c r="V944" s="475">
        <v>1882.1240697869928</v>
      </c>
      <c r="W944" s="475">
        <v>1826.6536200966789</v>
      </c>
      <c r="X944" s="475">
        <v>1781.2699562104763</v>
      </c>
      <c r="Y944" s="475">
        <v>1692.5230463933431</v>
      </c>
      <c r="Z944" s="475">
        <v>1594.7051464033593</v>
      </c>
      <c r="AA944" s="475">
        <v>1499.9182606667734</v>
      </c>
      <c r="AB944" s="475">
        <v>1382.9555061606618</v>
      </c>
      <c r="AC944" s="475">
        <v>1235.7579335016051</v>
      </c>
      <c r="AD944" s="475">
        <v>1058.3378265913834</v>
      </c>
      <c r="AE944" s="475">
        <v>707.62355386056902</v>
      </c>
      <c r="AF944" s="475">
        <v>385.28488595522572</v>
      </c>
      <c r="AG944" s="475">
        <v>245.34500251247366</v>
      </c>
      <c r="AH944" s="475">
        <v>161.82018819187493</v>
      </c>
      <c r="AI944" s="475">
        <v>97.444763521530547</v>
      </c>
      <c r="AJ944" s="475">
        <v>41.152539512670401</v>
      </c>
      <c r="AK944" s="475">
        <v>8.016652840637061</v>
      </c>
      <c r="AL944" s="475">
        <v>0</v>
      </c>
    </row>
    <row r="945" spans="1:38">
      <c r="A945" s="256">
        <v>155</v>
      </c>
      <c r="B945" s="475">
        <v>2094.9436406273785</v>
      </c>
      <c r="C945" s="475">
        <v>2077.7962092756316</v>
      </c>
      <c r="D945" s="475">
        <v>2083.8482277874505</v>
      </c>
      <c r="E945" s="475">
        <v>2090.9089382404209</v>
      </c>
      <c r="F945" s="475">
        <v>2095.9523174376363</v>
      </c>
      <c r="G945" s="475">
        <v>2090.9089382404209</v>
      </c>
      <c r="H945" s="475">
        <v>2090.9089382404209</v>
      </c>
      <c r="I945" s="475">
        <v>2099.9870295257483</v>
      </c>
      <c r="J945" s="475">
        <v>2105.0304305244067</v>
      </c>
      <c r="K945" s="475">
        <v>2092.9262884626178</v>
      </c>
      <c r="L945" s="475">
        <v>2094.9436406273785</v>
      </c>
      <c r="M945" s="475">
        <v>2094.9436406273785</v>
      </c>
      <c r="N945" s="475">
        <v>2095.9523174376363</v>
      </c>
      <c r="O945" s="475">
        <v>2089.9002638583675</v>
      </c>
      <c r="P945" s="475">
        <v>2074.770206620321</v>
      </c>
      <c r="Q945" s="475">
        <v>2048.5450356512083</v>
      </c>
      <c r="R945" s="475">
        <v>2007.1906415129854</v>
      </c>
      <c r="S945" s="475">
        <v>1964.8284863809231</v>
      </c>
      <c r="T945" s="475">
        <v>1914.3985407022963</v>
      </c>
      <c r="U945" s="475">
        <v>1863.9699222631748</v>
      </c>
      <c r="V945" s="475">
        <v>1810.5170757472663</v>
      </c>
      <c r="W945" s="475">
        <v>1757.065805953526</v>
      </c>
      <c r="X945" s="475">
        <v>1684.4553724448606</v>
      </c>
      <c r="Y945" s="475">
        <v>1599.7471627328159</v>
      </c>
      <c r="Z945" s="475">
        <v>1494.8765694134015</v>
      </c>
      <c r="AA945" s="475">
        <v>1395.054656870223</v>
      </c>
      <c r="AB945" s="475">
        <v>1269.0271559147989</v>
      </c>
      <c r="AC945" s="475">
        <v>1130.9154468603931</v>
      </c>
      <c r="AD945" s="475">
        <v>943.43358060979006</v>
      </c>
      <c r="AE945" s="475">
        <v>677.39670417975822</v>
      </c>
      <c r="AF945" s="475">
        <v>379.24310317649696</v>
      </c>
      <c r="AG945" s="475">
        <v>244.33848676014631</v>
      </c>
      <c r="AH945" s="475">
        <v>162.82629074089672</v>
      </c>
      <c r="AI945" s="475">
        <v>92.416946510646028</v>
      </c>
      <c r="AJ945" s="475">
        <v>41.152539512670401</v>
      </c>
      <c r="AK945" s="475">
        <v>9.0197967621976929</v>
      </c>
      <c r="AL945" s="475">
        <v>0</v>
      </c>
    </row>
    <row r="946" spans="1:38">
      <c r="A946" s="256">
        <v>165</v>
      </c>
      <c r="B946" s="475">
        <v>2094.9436406273785</v>
      </c>
      <c r="C946" s="475">
        <v>2075.7788736825264</v>
      </c>
      <c r="D946" s="475">
        <v>2081.8308863299858</v>
      </c>
      <c r="E946" s="475">
        <v>2084.8568992479281</v>
      </c>
      <c r="F946" s="475">
        <v>2084.8568992479281</v>
      </c>
      <c r="G946" s="475">
        <v>2080.8222163334694</v>
      </c>
      <c r="H946" s="475">
        <v>2080.8222163334694</v>
      </c>
      <c r="I946" s="475">
        <v>2076.787541234376</v>
      </c>
      <c r="J946" s="475">
        <v>2062.6662401528342</v>
      </c>
      <c r="K946" s="475">
        <v>2054.5969685690998</v>
      </c>
      <c r="L946" s="475">
        <v>2049.5536898985906</v>
      </c>
      <c r="M946" s="475">
        <v>2052.5796556151499</v>
      </c>
      <c r="N946" s="475">
        <v>2055.6056257882178</v>
      </c>
      <c r="O946" s="475">
        <v>2042.493120594404</v>
      </c>
      <c r="P946" s="475">
        <v>2029.3806994968827</v>
      </c>
      <c r="Q946" s="475">
        <v>2001.1388499370387</v>
      </c>
      <c r="R946" s="475">
        <v>1958.7768239626887</v>
      </c>
      <c r="S946" s="475">
        <v>1897.2526597600297</v>
      </c>
      <c r="T946" s="475">
        <v>1836.7390327120816</v>
      </c>
      <c r="U946" s="475">
        <v>1793.3721548322997</v>
      </c>
      <c r="V946" s="475">
        <v>1750.0063246685534</v>
      </c>
      <c r="W946" s="475">
        <v>1674.3708343141161</v>
      </c>
      <c r="X946" s="475">
        <v>1599.7471627328159</v>
      </c>
      <c r="Y946" s="475">
        <v>1519.0768413494509</v>
      </c>
      <c r="Z946" s="475">
        <v>1427.3195688376973</v>
      </c>
      <c r="AA946" s="475">
        <v>1264.9944760272024</v>
      </c>
      <c r="AB946" s="475">
        <v>1106.7223744766704</v>
      </c>
      <c r="AC946" s="475">
        <v>944.44145416149502</v>
      </c>
      <c r="AD946" s="475">
        <v>776.14244147242925</v>
      </c>
      <c r="AE946" s="475">
        <v>586.72449969839079</v>
      </c>
      <c r="AF946" s="475">
        <v>375.21530131745635</v>
      </c>
      <c r="AG946" s="475">
        <v>247.35804637556123</v>
      </c>
      <c r="AH946" s="475">
        <v>162.82629074089672</v>
      </c>
      <c r="AI946" s="475">
        <v>94.428041332223657</v>
      </c>
      <c r="AJ946" s="475">
        <v>44.166819783667599</v>
      </c>
      <c r="AK946" s="475">
        <v>8.016652840637061</v>
      </c>
      <c r="AL946" s="475">
        <v>0</v>
      </c>
    </row>
    <row r="947" spans="1:38">
      <c r="A947" s="256">
        <v>175</v>
      </c>
      <c r="B947" s="475">
        <v>2094.9436406273785</v>
      </c>
      <c r="C947" s="475">
        <v>2077.7962092756316</v>
      </c>
      <c r="D947" s="475">
        <v>2078.8048778060565</v>
      </c>
      <c r="E947" s="475">
        <v>2077.7962092756316</v>
      </c>
      <c r="F947" s="475">
        <v>2077.7962092756316</v>
      </c>
      <c r="G947" s="475">
        <v>2071.7442083739506</v>
      </c>
      <c r="H947" s="475">
        <v>2065.6922251337533</v>
      </c>
      <c r="I947" s="475">
        <v>2058.6316004112473</v>
      </c>
      <c r="J947" s="475">
        <v>2040.4758195537197</v>
      </c>
      <c r="K947" s="475">
        <v>2028.3720552189336</v>
      </c>
      <c r="L947" s="475">
        <v>2016.2683630379474</v>
      </c>
      <c r="M947" s="475">
        <v>2020.3029190546104</v>
      </c>
      <c r="N947" s="475">
        <v>2011.2251793605242</v>
      </c>
      <c r="O947" s="475">
        <v>1998.1129610018729</v>
      </c>
      <c r="P947" s="475">
        <v>1983.9922066112313</v>
      </c>
      <c r="Q947" s="475">
        <v>1953.7337862129405</v>
      </c>
      <c r="R947" s="475">
        <v>1896.2440833351525</v>
      </c>
      <c r="S947" s="475">
        <v>1824.6365442391952</v>
      </c>
      <c r="T947" s="475">
        <v>1760.0913066134603</v>
      </c>
      <c r="U947" s="475">
        <v>1713.7008728243975</v>
      </c>
      <c r="V947" s="475">
        <v>1663.2779124666752</v>
      </c>
      <c r="W947" s="475">
        <v>1587.6463503082571</v>
      </c>
      <c r="X947" s="475">
        <v>1494.8765694134015</v>
      </c>
      <c r="Y947" s="475">
        <v>1390.0133312824107</v>
      </c>
      <c r="Z947" s="475">
        <v>1276.084376499027</v>
      </c>
      <c r="AA947" s="475">
        <v>1142.0041118423874</v>
      </c>
      <c r="AB947" s="475">
        <v>1004.9157936679831</v>
      </c>
      <c r="AC947" s="475">
        <v>865.83063828540855</v>
      </c>
      <c r="AD947" s="475">
        <v>698.55536095230354</v>
      </c>
      <c r="AE947" s="475">
        <v>508.15320548172508</v>
      </c>
      <c r="AF947" s="475">
        <v>364.13907033784858</v>
      </c>
      <c r="AG947" s="475">
        <v>244.33848676014631</v>
      </c>
      <c r="AH947" s="475">
        <v>163.83239950048687</v>
      </c>
      <c r="AI947" s="475">
        <v>89.400386559498514</v>
      </c>
      <c r="AJ947" s="475">
        <v>41.152539512670401</v>
      </c>
      <c r="AK947" s="475">
        <v>8.016652840637061</v>
      </c>
      <c r="AL947" s="475">
        <v>0</v>
      </c>
    </row>
    <row r="948" spans="1:38">
      <c r="A948" s="256">
        <v>180</v>
      </c>
      <c r="B948" s="475">
        <v>2094.9436406273785</v>
      </c>
      <c r="C948" s="475">
        <v>2078.8048778060565</v>
      </c>
      <c r="D948" s="475">
        <v>2080.8222163334694</v>
      </c>
      <c r="E948" s="475">
        <v>2071.7442083739506</v>
      </c>
      <c r="F948" s="475">
        <v>2071.7442083739506</v>
      </c>
      <c r="G948" s="475">
        <v>2071.7442083739506</v>
      </c>
      <c r="H948" s="475">
        <v>2062.6662401528342</v>
      </c>
      <c r="I948" s="475">
        <v>2056.6142835017777</v>
      </c>
      <c r="J948" s="475">
        <v>2038.4585205054343</v>
      </c>
      <c r="K948" s="475">
        <v>2022.3202000823192</v>
      </c>
      <c r="L948" s="475">
        <v>2011.2251793605242</v>
      </c>
      <c r="M948" s="475">
        <v>2011.2251793605242</v>
      </c>
      <c r="N948" s="475">
        <v>2004.1647434430383</v>
      </c>
      <c r="O948" s="475">
        <v>1991.0525713007953</v>
      </c>
      <c r="P948" s="475">
        <v>1983.9922066112313</v>
      </c>
      <c r="Q948" s="475">
        <v>1952.7251802224259</v>
      </c>
      <c r="R948" s="475">
        <v>1885.1497780941129</v>
      </c>
      <c r="S948" s="475">
        <v>1817.5767962963719</v>
      </c>
      <c r="T948" s="475">
        <v>1745.972348128648</v>
      </c>
      <c r="U948" s="475">
        <v>1693.5315083418986</v>
      </c>
      <c r="V948" s="475">
        <v>1637.0585737058739</v>
      </c>
      <c r="W948" s="475">
        <v>1567.4785347016514</v>
      </c>
      <c r="X948" s="475">
        <v>1484.7932379245299</v>
      </c>
      <c r="Y948" s="475">
        <v>1378.9224793778756</v>
      </c>
      <c r="Z948" s="475">
        <v>1261.9699745374417</v>
      </c>
      <c r="AA948" s="475">
        <v>1142.0041118423874</v>
      </c>
      <c r="AB948" s="475">
        <v>995.84440545096857</v>
      </c>
      <c r="AC948" s="475">
        <v>862.80728378953188</v>
      </c>
      <c r="AD948" s="475">
        <v>698.55536095230354</v>
      </c>
      <c r="AE948" s="475">
        <v>537.36428484003864</v>
      </c>
      <c r="AF948" s="475">
        <v>379.24310317649696</v>
      </c>
      <c r="AG948" s="475">
        <v>256.41694440954058</v>
      </c>
      <c r="AH948" s="475">
        <v>167.85689589015533</v>
      </c>
      <c r="AI948" s="475">
        <v>98.450358463414005</v>
      </c>
      <c r="AJ948" s="475">
        <v>49.191070759971105</v>
      </c>
      <c r="AK948" s="475">
        <v>11.02640849775289</v>
      </c>
      <c r="AL948" s="475">
        <v>0</v>
      </c>
    </row>
    <row r="949" spans="1:38">
      <c r="B949" s="22" t="s">
        <v>568</v>
      </c>
    </row>
    <row r="950" spans="1:38">
      <c r="B950" s="256" t="s">
        <v>524</v>
      </c>
    </row>
    <row r="951" spans="1:38">
      <c r="B951" s="256" t="s">
        <v>330</v>
      </c>
    </row>
    <row r="952" spans="1:38">
      <c r="B952" s="256" t="s">
        <v>315</v>
      </c>
    </row>
    <row r="953" spans="1:38">
      <c r="B953" s="256">
        <v>282</v>
      </c>
    </row>
    <row r="954" spans="1:38">
      <c r="B954" s="256" t="s">
        <v>338</v>
      </c>
    </row>
    <row r="956" spans="1:38">
      <c r="B956" s="256">
        <v>37</v>
      </c>
    </row>
    <row r="957" spans="1:38">
      <c r="B957" s="256">
        <v>30</v>
      </c>
    </row>
    <row r="958" spans="1:38">
      <c r="B958" s="256">
        <v>0</v>
      </c>
      <c r="C958" s="256">
        <v>2.5</v>
      </c>
      <c r="D958" s="256">
        <v>5</v>
      </c>
      <c r="E958" s="256">
        <v>7.5</v>
      </c>
      <c r="F958" s="256">
        <v>10</v>
      </c>
      <c r="G958" s="256">
        <v>12.5</v>
      </c>
      <c r="H958" s="256">
        <v>15</v>
      </c>
      <c r="I958" s="256">
        <v>17.5</v>
      </c>
      <c r="J958" s="256">
        <v>20</v>
      </c>
      <c r="K958" s="256">
        <v>22.5</v>
      </c>
      <c r="L958" s="256">
        <v>25</v>
      </c>
      <c r="M958" s="256">
        <v>27.5</v>
      </c>
      <c r="N958" s="256">
        <v>30</v>
      </c>
      <c r="O958" s="256">
        <v>32.5</v>
      </c>
      <c r="P958" s="256">
        <v>35</v>
      </c>
      <c r="Q958" s="256">
        <v>37.5</v>
      </c>
      <c r="R958" s="256">
        <v>40</v>
      </c>
      <c r="S958" s="256">
        <v>42.5</v>
      </c>
      <c r="T958" s="256">
        <v>45</v>
      </c>
      <c r="U958" s="256">
        <v>47.5</v>
      </c>
      <c r="V958" s="256">
        <v>50</v>
      </c>
      <c r="W958" s="256">
        <v>52.5</v>
      </c>
      <c r="X958" s="256">
        <v>55</v>
      </c>
      <c r="Y958" s="256">
        <v>57.5</v>
      </c>
      <c r="Z958" s="256">
        <v>60</v>
      </c>
      <c r="AA958" s="256">
        <v>62.5</v>
      </c>
      <c r="AB958" s="256">
        <v>65</v>
      </c>
      <c r="AC958" s="256">
        <v>67.5</v>
      </c>
      <c r="AD958" s="256">
        <v>70</v>
      </c>
      <c r="AE958" s="256">
        <v>72.5</v>
      </c>
      <c r="AF958" s="256">
        <v>75</v>
      </c>
      <c r="AG958" s="256">
        <v>77.5</v>
      </c>
      <c r="AH958" s="256">
        <v>80</v>
      </c>
      <c r="AI958" s="256">
        <v>82.5</v>
      </c>
      <c r="AJ958" s="256">
        <v>85</v>
      </c>
      <c r="AK958" s="256">
        <v>87.5</v>
      </c>
      <c r="AL958" s="256">
        <v>90</v>
      </c>
    </row>
    <row r="959" spans="1:38">
      <c r="A959" s="256">
        <v>0</v>
      </c>
      <c r="B959" s="476">
        <v>1785.3040133183388</v>
      </c>
      <c r="C959" s="476">
        <v>2262.3904646246178</v>
      </c>
      <c r="D959" s="476">
        <v>2463.1411671742726</v>
      </c>
      <c r="E959" s="476">
        <v>2727.4708645430419</v>
      </c>
      <c r="F959" s="476">
        <v>2894.9603506155022</v>
      </c>
      <c r="G959" s="476">
        <v>3255.1957742373597</v>
      </c>
      <c r="H959" s="476">
        <v>3522.6234637169282</v>
      </c>
      <c r="I959" s="476">
        <v>3120.9855144537578</v>
      </c>
      <c r="J959" s="476">
        <v>3709.3303896992193</v>
      </c>
      <c r="K959" s="476">
        <v>4041.3888652634932</v>
      </c>
      <c r="L959" s="476">
        <v>4110.0244884667936</v>
      </c>
      <c r="M959" s="476">
        <v>4810.5739748260203</v>
      </c>
      <c r="N959" s="476">
        <v>5939.3342803995502</v>
      </c>
      <c r="O959" s="476">
        <v>5269.9243516662336</v>
      </c>
      <c r="P959" s="476">
        <v>4890.326283487303</v>
      </c>
      <c r="Q959" s="476">
        <v>5762.6346768361018</v>
      </c>
      <c r="R959" s="476">
        <v>6100.892804086152</v>
      </c>
      <c r="S959" s="476">
        <v>6761.3065674228365</v>
      </c>
      <c r="T959" s="476">
        <v>7002.6668669461233</v>
      </c>
      <c r="U959" s="476">
        <v>6935.0043421314558</v>
      </c>
      <c r="V959" s="476">
        <v>5917.1203240706891</v>
      </c>
      <c r="W959" s="476">
        <v>5835.3332962388849</v>
      </c>
      <c r="X959" s="476">
        <v>7093.5578524762404</v>
      </c>
      <c r="Y959" s="476">
        <v>5865.6246553525571</v>
      </c>
      <c r="Z959" s="476">
        <v>4614.7321838874468</v>
      </c>
      <c r="AA959" s="476">
        <v>5242.665045098579</v>
      </c>
      <c r="AB959" s="476">
        <v>4303.8253093175517</v>
      </c>
      <c r="AC959" s="476">
        <v>5887.8384180703379</v>
      </c>
      <c r="AD959" s="476">
        <v>7862.1367385545327</v>
      </c>
      <c r="AE959" s="476">
        <v>5860.5760846259909</v>
      </c>
      <c r="AF959" s="476">
        <v>3031.1788467449569</v>
      </c>
      <c r="AG959" s="476">
        <v>604.85788491463472</v>
      </c>
      <c r="AH959" s="476">
        <v>243.33197514986256</v>
      </c>
      <c r="AI959" s="476">
        <v>128.62256901424442</v>
      </c>
      <c r="AJ959" s="476">
        <v>56.225874000831865</v>
      </c>
      <c r="AK959" s="476">
        <v>4.0055490228453374</v>
      </c>
      <c r="AL959" s="476">
        <v>0</v>
      </c>
    </row>
    <row r="960" spans="1:38">
      <c r="A960" s="256">
        <v>5</v>
      </c>
      <c r="B960" s="476">
        <v>1785.3040133183388</v>
      </c>
      <c r="C960" s="476">
        <v>2271.4692692998578</v>
      </c>
      <c r="D960" s="476">
        <v>2470.2030554113535</v>
      </c>
      <c r="E960" s="476">
        <v>2744.6229403708576</v>
      </c>
      <c r="F960" s="476">
        <v>2914.1314622566638</v>
      </c>
      <c r="G960" s="476">
        <v>3268.314370634625</v>
      </c>
      <c r="H960" s="476">
        <v>3539.7799116493329</v>
      </c>
      <c r="I960" s="476">
        <v>3134.1035602056086</v>
      </c>
      <c r="J960" s="476">
        <v>3728.5062354560223</v>
      </c>
      <c r="K960" s="476">
        <v>4039.3701879957171</v>
      </c>
      <c r="L960" s="476">
        <v>4096.9028831461083</v>
      </c>
      <c r="M960" s="476">
        <v>4559.2115223034107</v>
      </c>
      <c r="N960" s="476">
        <v>5603.1048230840588</v>
      </c>
      <c r="O960" s="476">
        <v>5222.4730574064979</v>
      </c>
      <c r="P960" s="476">
        <v>4873.1642838341195</v>
      </c>
      <c r="Q960" s="476">
        <v>5693.9757107139358</v>
      </c>
      <c r="R960" s="476">
        <v>6149.3611998575643</v>
      </c>
      <c r="S960" s="476">
        <v>6767.3657177385612</v>
      </c>
      <c r="T960" s="476">
        <v>7063.2607272870764</v>
      </c>
      <c r="U960" s="476">
        <v>6995.5976172722903</v>
      </c>
      <c r="V960" s="476">
        <v>5997.8987441340623</v>
      </c>
      <c r="W960" s="476">
        <v>5954.4802073218007</v>
      </c>
      <c r="X960" s="476">
        <v>7233.9362109793183</v>
      </c>
      <c r="Y960" s="476">
        <v>5933.2759204289659</v>
      </c>
      <c r="Z960" s="476">
        <v>4649.0543816984855</v>
      </c>
      <c r="AA960" s="476">
        <v>5236.6074406197249</v>
      </c>
      <c r="AB960" s="476">
        <v>4086.8093691536783</v>
      </c>
      <c r="AC960" s="476">
        <v>5846.4401097174714</v>
      </c>
      <c r="AD960" s="476">
        <v>7834.8665125459747</v>
      </c>
      <c r="AE960" s="476">
        <v>5917.1203240706891</v>
      </c>
      <c r="AF960" s="476">
        <v>3237.0316510790094</v>
      </c>
      <c r="AG960" s="476">
        <v>622.99181331659202</v>
      </c>
      <c r="AH960" s="476">
        <v>270.50919518025506</v>
      </c>
      <c r="AI960" s="476">
        <v>140.69354214646376</v>
      </c>
      <c r="AJ960" s="476">
        <v>60.246164270520133</v>
      </c>
      <c r="AK960" s="476">
        <v>4.0055490228453374</v>
      </c>
      <c r="AL960" s="476">
        <v>0</v>
      </c>
    </row>
    <row r="961" spans="1:38">
      <c r="A961" s="256">
        <v>15</v>
      </c>
      <c r="B961" s="476">
        <v>1785.3040133183388</v>
      </c>
      <c r="C961" s="476">
        <v>2266.4254844400321</v>
      </c>
      <c r="D961" s="476">
        <v>2439.9379628315669</v>
      </c>
      <c r="E961" s="476">
        <v>2734.5334709900767</v>
      </c>
      <c r="F961" s="476">
        <v>2860.6544679356371</v>
      </c>
      <c r="G961" s="476">
        <v>3164.3761824468479</v>
      </c>
      <c r="H961" s="476">
        <v>3558.9548635074461</v>
      </c>
      <c r="I961" s="476">
        <v>3173.4580256634567</v>
      </c>
      <c r="J961" s="476">
        <v>3651.8034486854785</v>
      </c>
      <c r="K961" s="476">
        <v>4104.9777122296382</v>
      </c>
      <c r="L961" s="476">
        <v>4076.7158800650545</v>
      </c>
      <c r="M961" s="476">
        <v>4234.1771147614481</v>
      </c>
      <c r="N961" s="476">
        <v>5059.9304235921099</v>
      </c>
      <c r="O961" s="476">
        <v>4944.8412687205109</v>
      </c>
      <c r="P961" s="476">
        <v>4825.7167173173448</v>
      </c>
      <c r="Q961" s="476">
        <v>5546.5636789866312</v>
      </c>
      <c r="R961" s="476">
        <v>6214.99609356778</v>
      </c>
      <c r="S961" s="476">
        <v>6612.8590911638121</v>
      </c>
      <c r="T961" s="476">
        <v>7490.4619317507822</v>
      </c>
      <c r="U961" s="476">
        <v>6898.6486306208153</v>
      </c>
      <c r="V961" s="476">
        <v>6218.0254131282791</v>
      </c>
      <c r="W961" s="476">
        <v>5990.8305887772003</v>
      </c>
      <c r="X961" s="476">
        <v>7343.0090473060773</v>
      </c>
      <c r="Y961" s="476">
        <v>6205.908143739628</v>
      </c>
      <c r="Z961" s="476">
        <v>4916.5741639715079</v>
      </c>
      <c r="AA961" s="476">
        <v>4327.0416252982213</v>
      </c>
      <c r="AB961" s="476">
        <v>4211.9706837724943</v>
      </c>
      <c r="AC961" s="476">
        <v>5979.7235043376886</v>
      </c>
      <c r="AD961" s="476">
        <v>6851.1845176999932</v>
      </c>
      <c r="AE961" s="476">
        <v>5651.5691147753441</v>
      </c>
      <c r="AF961" s="476">
        <v>4040.3795265036656</v>
      </c>
      <c r="AG961" s="476">
        <v>798.31163786566447</v>
      </c>
      <c r="AH961" s="476">
        <v>309.76993684768291</v>
      </c>
      <c r="AI961" s="476">
        <v>142.70547410211842</v>
      </c>
      <c r="AJ961" s="476">
        <v>54.215835334169334</v>
      </c>
      <c r="AK961" s="476">
        <v>4.0055490228453374</v>
      </c>
      <c r="AL961" s="476">
        <v>0</v>
      </c>
    </row>
    <row r="962" spans="1:38">
      <c r="A962" s="256">
        <v>25</v>
      </c>
      <c r="B962" s="476">
        <v>1785.3040133183388</v>
      </c>
      <c r="C962" s="476">
        <v>2251.2941972408598</v>
      </c>
      <c r="D962" s="476">
        <v>2403.6203471994572</v>
      </c>
      <c r="E962" s="476">
        <v>2719.3993366918717</v>
      </c>
      <c r="F962" s="476">
        <v>2812.223334420547</v>
      </c>
      <c r="G962" s="476">
        <v>3131.076314001376</v>
      </c>
      <c r="H962" s="476">
        <v>3493.3567748269197</v>
      </c>
      <c r="I962" s="476">
        <v>3190.6126891880594</v>
      </c>
      <c r="J962" s="476">
        <v>3588.2220940880884</v>
      </c>
      <c r="K962" s="476">
        <v>4136.2678245258603</v>
      </c>
      <c r="L962" s="476">
        <v>4196.8300023922084</v>
      </c>
      <c r="M962" s="476">
        <v>4172.6050257662846</v>
      </c>
      <c r="N962" s="476">
        <v>5521.322282356391</v>
      </c>
      <c r="O962" s="476">
        <v>5820.1876755383619</v>
      </c>
      <c r="P962" s="476">
        <v>4521.8616385863006</v>
      </c>
      <c r="Q962" s="476">
        <v>5006.4237331768309</v>
      </c>
      <c r="R962" s="476">
        <v>5334.5395656292712</v>
      </c>
      <c r="S962" s="476">
        <v>5932.266194367855</v>
      </c>
      <c r="T962" s="476">
        <v>6826.9476504245631</v>
      </c>
      <c r="U962" s="476">
        <v>6386.6598403961489</v>
      </c>
      <c r="V962" s="476">
        <v>6161.4783585498108</v>
      </c>
      <c r="W962" s="476">
        <v>6242.2600226291624</v>
      </c>
      <c r="X962" s="476">
        <v>6978.4294692185958</v>
      </c>
      <c r="Y962" s="476">
        <v>6378.5814420902443</v>
      </c>
      <c r="Z962" s="476">
        <v>5408.2422480889118</v>
      </c>
      <c r="AA962" s="476">
        <v>6280.6316797580757</v>
      </c>
      <c r="AB962" s="476">
        <v>4308.8723239112096</v>
      </c>
      <c r="AC962" s="476">
        <v>5344.6357636820503</v>
      </c>
      <c r="AD962" s="476">
        <v>7577.3191012509369</v>
      </c>
      <c r="AE962" s="476">
        <v>6474.5130783904087</v>
      </c>
      <c r="AF962" s="476">
        <v>3939.4469331823561</v>
      </c>
      <c r="AG962" s="476">
        <v>1086.561883942285</v>
      </c>
      <c r="AH962" s="476">
        <v>317.82405891022592</v>
      </c>
      <c r="AI962" s="476">
        <v>108.50685582932681</v>
      </c>
      <c r="AJ962" s="476">
        <v>47.181305740243346</v>
      </c>
      <c r="AK962" s="476">
        <v>4.0055490228453374</v>
      </c>
      <c r="AL962" s="476">
        <v>0</v>
      </c>
    </row>
    <row r="963" spans="1:38">
      <c r="A963" s="256">
        <v>35</v>
      </c>
      <c r="B963" s="476">
        <v>1785.3040133183388</v>
      </c>
      <c r="C963" s="476">
        <v>2229.101826654532</v>
      </c>
      <c r="D963" s="476">
        <v>2342.0834210246758</v>
      </c>
      <c r="E963" s="476">
        <v>2671.9795962551161</v>
      </c>
      <c r="F963" s="476">
        <v>2812.223334420547</v>
      </c>
      <c r="G963" s="476">
        <v>3068.5138845993224</v>
      </c>
      <c r="H963" s="476">
        <v>3392.439049575843</v>
      </c>
      <c r="I963" s="476">
        <v>3256.2048951647485</v>
      </c>
      <c r="J963" s="476">
        <v>3486.2924382672177</v>
      </c>
      <c r="K963" s="476">
        <v>3950.5493931740411</v>
      </c>
      <c r="L963" s="476">
        <v>3714.3766553177006</v>
      </c>
      <c r="M963" s="476">
        <v>3593.2681924837666</v>
      </c>
      <c r="N963" s="476">
        <v>3888.9816012260922</v>
      </c>
      <c r="O963" s="476">
        <v>4549.1169288886786</v>
      </c>
      <c r="P963" s="476">
        <v>4682.3673452010944</v>
      </c>
      <c r="Q963" s="476">
        <v>4872.1547563210106</v>
      </c>
      <c r="R963" s="476">
        <v>4731.832484888293</v>
      </c>
      <c r="S963" s="476">
        <v>5126.5621861253412</v>
      </c>
      <c r="T963" s="476">
        <v>6409.885292342944</v>
      </c>
      <c r="U963" s="476">
        <v>7267.263848904161</v>
      </c>
      <c r="V963" s="476">
        <v>7460.1631552535991</v>
      </c>
      <c r="W963" s="476">
        <v>7754.0664008708081</v>
      </c>
      <c r="X963" s="476">
        <v>9519.726782996473</v>
      </c>
      <c r="Y963" s="476">
        <v>6874.4115958859957</v>
      </c>
      <c r="Z963" s="476">
        <v>5000.3664078822803</v>
      </c>
      <c r="AA963" s="476">
        <v>4275.5621370549952</v>
      </c>
      <c r="AB963" s="476">
        <v>4644.0069837467909</v>
      </c>
      <c r="AC963" s="476">
        <v>6864.312856590961</v>
      </c>
      <c r="AD963" s="476">
        <v>7718.7166159922681</v>
      </c>
      <c r="AE963" s="476">
        <v>6593.6722437796252</v>
      </c>
      <c r="AF963" s="476">
        <v>4199.858134309141</v>
      </c>
      <c r="AG963" s="476">
        <v>1652.1850645275526</v>
      </c>
      <c r="AH963" s="476">
        <v>404.41781565261778</v>
      </c>
      <c r="AI963" s="476">
        <v>124.59915780868042</v>
      </c>
      <c r="AJ963" s="476">
        <v>39.143140946941287</v>
      </c>
      <c r="AK963" s="476">
        <v>4.0055490228453374</v>
      </c>
      <c r="AL963" s="476">
        <v>0</v>
      </c>
    </row>
    <row r="964" spans="1:38">
      <c r="A964" s="256">
        <v>45</v>
      </c>
      <c r="B964" s="476">
        <v>1785.3040133183388</v>
      </c>
      <c r="C964" s="476">
        <v>2232.1280460590165</v>
      </c>
      <c r="D964" s="476">
        <v>2276.5130653482238</v>
      </c>
      <c r="E964" s="476">
        <v>2587.2315258169774</v>
      </c>
      <c r="F964" s="476">
        <v>2720.4082763658648</v>
      </c>
      <c r="G964" s="476">
        <v>2996.8713790258439</v>
      </c>
      <c r="H964" s="476">
        <v>3264.277873822874</v>
      </c>
      <c r="I964" s="476">
        <v>3022.0974202989837</v>
      </c>
      <c r="J964" s="476">
        <v>3467.1178826308915</v>
      </c>
      <c r="K964" s="476">
        <v>3706.3026336194725</v>
      </c>
      <c r="L964" s="476">
        <v>3661.8958293969185</v>
      </c>
      <c r="M964" s="476">
        <v>3438.8608360077051</v>
      </c>
      <c r="N964" s="476">
        <v>3543.8167350149947</v>
      </c>
      <c r="O964" s="476">
        <v>3942.4748737201289</v>
      </c>
      <c r="P964" s="476">
        <v>4194.8112489934265</v>
      </c>
      <c r="Q964" s="476">
        <v>4371.4557933550677</v>
      </c>
      <c r="R964" s="476">
        <v>4893.3548779132107</v>
      </c>
      <c r="S964" s="476">
        <v>5640.4626777956291</v>
      </c>
      <c r="T964" s="476">
        <v>5903.9939344708637</v>
      </c>
      <c r="U964" s="476">
        <v>8374.2281805735638</v>
      </c>
      <c r="V964" s="476">
        <v>9601.5535901445601</v>
      </c>
      <c r="W964" s="476">
        <v>6928.9450436305042</v>
      </c>
      <c r="X964" s="476">
        <v>6218.0254131282791</v>
      </c>
      <c r="Y964" s="476">
        <v>6060.5027679936966</v>
      </c>
      <c r="Z964" s="476">
        <v>4075.7065325282688</v>
      </c>
      <c r="AA964" s="476">
        <v>4382.5594059868718</v>
      </c>
      <c r="AB964" s="476">
        <v>5446.6084259839818</v>
      </c>
      <c r="AC964" s="476">
        <v>4442.1156243407095</v>
      </c>
      <c r="AD964" s="476">
        <v>5212.3770927884489</v>
      </c>
      <c r="AE964" s="476">
        <v>5438.5313134004937</v>
      </c>
      <c r="AF964" s="476">
        <v>3024.1155127116162</v>
      </c>
      <c r="AG964" s="476">
        <v>1785.3040133183388</v>
      </c>
      <c r="AH964" s="476">
        <v>530.31318604523244</v>
      </c>
      <c r="AI964" s="476">
        <v>144.71743439597881</v>
      </c>
      <c r="AJ964" s="476">
        <v>32.111095952304076</v>
      </c>
      <c r="AK964" s="476">
        <v>4.0055490228453374</v>
      </c>
      <c r="AL964" s="476">
        <v>0</v>
      </c>
    </row>
    <row r="965" spans="1:38">
      <c r="A965" s="256">
        <v>55</v>
      </c>
      <c r="B965" s="476">
        <v>1785.3040133183388</v>
      </c>
      <c r="C965" s="476">
        <v>2207.9184060557081</v>
      </c>
      <c r="D965" s="476">
        <v>2252.302946567509</v>
      </c>
      <c r="E965" s="476">
        <v>2449.017451437222</v>
      </c>
      <c r="F965" s="476">
        <v>2719.3993366918717</v>
      </c>
      <c r="G965" s="476">
        <v>2817.2682055292994</v>
      </c>
      <c r="H965" s="476">
        <v>3005.9527295399853</v>
      </c>
      <c r="I965" s="476">
        <v>2725.4529803403711</v>
      </c>
      <c r="J965" s="476">
        <v>3256.2048951647485</v>
      </c>
      <c r="K965" s="476">
        <v>3482.2556809374919</v>
      </c>
      <c r="L965" s="476">
        <v>3188.5944886872308</v>
      </c>
      <c r="M965" s="476">
        <v>3185.567190328984</v>
      </c>
      <c r="N965" s="476">
        <v>3287.4877983976407</v>
      </c>
      <c r="O965" s="476">
        <v>3496.3843520086962</v>
      </c>
      <c r="P965" s="476">
        <v>3544.8259415743978</v>
      </c>
      <c r="Q965" s="476">
        <v>4384.57824766872</v>
      </c>
      <c r="R965" s="476">
        <v>5812.1100272575686</v>
      </c>
      <c r="S965" s="476">
        <v>5960.5385888725714</v>
      </c>
      <c r="T965" s="476">
        <v>4674.2914534547617</v>
      </c>
      <c r="U965" s="476">
        <v>5992.8500608866461</v>
      </c>
      <c r="V965" s="476">
        <v>5852.4983805020629</v>
      </c>
      <c r="W965" s="476">
        <v>5205.3099291771987</v>
      </c>
      <c r="X965" s="476">
        <v>4991.2804336876488</v>
      </c>
      <c r="Y965" s="476">
        <v>4025.2394753686367</v>
      </c>
      <c r="Z965" s="476">
        <v>3352.0727943008783</v>
      </c>
      <c r="AA965" s="476">
        <v>3067.504823530363</v>
      </c>
      <c r="AB965" s="476">
        <v>3612.4434308660921</v>
      </c>
      <c r="AC965" s="476">
        <v>3654.8311599766735</v>
      </c>
      <c r="AD965" s="476">
        <v>3789.0621822999292</v>
      </c>
      <c r="AE965" s="476">
        <v>3175.4762165736051</v>
      </c>
      <c r="AF965" s="476">
        <v>3127.0399902778909</v>
      </c>
      <c r="AG965" s="476">
        <v>2242.2154736447596</v>
      </c>
      <c r="AH965" s="476">
        <v>1154.1009599179961</v>
      </c>
      <c r="AI965" s="476">
        <v>185.96829104052892</v>
      </c>
      <c r="AJ965" s="476">
        <v>33.11558670666593</v>
      </c>
      <c r="AK965" s="476">
        <v>7.0136346326260179</v>
      </c>
      <c r="AL965" s="476">
        <v>0</v>
      </c>
    </row>
    <row r="966" spans="1:38">
      <c r="A966" s="256">
        <v>60</v>
      </c>
      <c r="B966" s="476">
        <v>1785.3040133183388</v>
      </c>
      <c r="C966" s="476">
        <v>2174.6305846598557</v>
      </c>
      <c r="D966" s="476">
        <v>2231.1193058018348</v>
      </c>
      <c r="E966" s="476">
        <v>2385.4617444424284</v>
      </c>
      <c r="F966" s="476">
        <v>2606.400492722641</v>
      </c>
      <c r="G966" s="476">
        <v>2710.3188964706906</v>
      </c>
      <c r="H966" s="476">
        <v>2815.2502560019175</v>
      </c>
      <c r="I966" s="476">
        <v>2606.400492722641</v>
      </c>
      <c r="J966" s="476">
        <v>2859.6454775840339</v>
      </c>
      <c r="K966" s="476">
        <v>3069.5229459997654</v>
      </c>
      <c r="L966" s="476">
        <v>2974.6726381183794</v>
      </c>
      <c r="M966" s="476">
        <v>2964.5823559770597</v>
      </c>
      <c r="N966" s="476">
        <v>3084.6589067117029</v>
      </c>
      <c r="O966" s="476">
        <v>3280.4238909269366</v>
      </c>
      <c r="P966" s="476">
        <v>3284.4604076229998</v>
      </c>
      <c r="Q966" s="476">
        <v>4004.0434994010784</v>
      </c>
      <c r="R966" s="476">
        <v>4456.2477258570616</v>
      </c>
      <c r="S966" s="476">
        <v>3655.840397630664</v>
      </c>
      <c r="T966" s="476">
        <v>3652.8126855040018</v>
      </c>
      <c r="U966" s="476">
        <v>4153.4270188754326</v>
      </c>
      <c r="V966" s="476">
        <v>4547.0980128894607</v>
      </c>
      <c r="W966" s="476">
        <v>4266.4775855495036</v>
      </c>
      <c r="X966" s="476">
        <v>3993.9502168727063</v>
      </c>
      <c r="Y966" s="476">
        <v>3712.3581482479185</v>
      </c>
      <c r="Z966" s="476">
        <v>3338.9538656128216</v>
      </c>
      <c r="AA966" s="476">
        <v>2847.5376211416979</v>
      </c>
      <c r="AB966" s="476">
        <v>3345.0087493901683</v>
      </c>
      <c r="AC966" s="476">
        <v>3045.3055641018332</v>
      </c>
      <c r="AD966" s="476">
        <v>3710.3396422745623</v>
      </c>
      <c r="AE966" s="476">
        <v>2701.2384866414727</v>
      </c>
      <c r="AF966" s="476">
        <v>2266.4254844400321</v>
      </c>
      <c r="AG966" s="476">
        <v>2023.3288413501423</v>
      </c>
      <c r="AH966" s="476">
        <v>1175.2707480638032</v>
      </c>
      <c r="AI966" s="476">
        <v>232.26062580560185</v>
      </c>
      <c r="AJ966" s="476">
        <v>52.205871129025049</v>
      </c>
      <c r="AK966" s="476">
        <v>13.03338714150617</v>
      </c>
      <c r="AL966" s="476">
        <v>0</v>
      </c>
    </row>
    <row r="967" spans="1:38">
      <c r="A967" s="256">
        <v>62.5</v>
      </c>
      <c r="B967" s="476">
        <v>1785.3040133183388</v>
      </c>
      <c r="C967" s="476">
        <v>2170.5957316541662</v>
      </c>
      <c r="D967" s="476">
        <v>2215.9882567338755</v>
      </c>
      <c r="E967" s="476">
        <v>2375.3736914004407</v>
      </c>
      <c r="F967" s="476">
        <v>2566.0449380352884</v>
      </c>
      <c r="G967" s="476">
        <v>2719.3993366918717</v>
      </c>
      <c r="H967" s="476">
        <v>2766.8199032442285</v>
      </c>
      <c r="I967" s="476">
        <v>2563.0182968698623</v>
      </c>
      <c r="J967" s="476">
        <v>2839.4657454064568</v>
      </c>
      <c r="K967" s="476">
        <v>2969.6274927663708</v>
      </c>
      <c r="L967" s="476">
        <v>2926.2395977368037</v>
      </c>
      <c r="M967" s="476">
        <v>2917.1584914230884</v>
      </c>
      <c r="N967" s="476">
        <v>2969.6274927663708</v>
      </c>
      <c r="O967" s="476">
        <v>3317.7618589035956</v>
      </c>
      <c r="P967" s="476">
        <v>3287.4877983976407</v>
      </c>
      <c r="Q967" s="476">
        <v>3924.3072654043785</v>
      </c>
      <c r="R967" s="476">
        <v>4325.0228102633255</v>
      </c>
      <c r="S967" s="476">
        <v>3479.2281160077923</v>
      </c>
      <c r="T967" s="476">
        <v>3582.1667853718809</v>
      </c>
      <c r="U967" s="476">
        <v>3957.614611221908</v>
      </c>
      <c r="V967" s="476">
        <v>4193.801872657963</v>
      </c>
      <c r="W967" s="476">
        <v>3731.5340095948823</v>
      </c>
      <c r="X967" s="476">
        <v>3646.7572687739848</v>
      </c>
      <c r="Y967" s="476">
        <v>3218.8676297440725</v>
      </c>
      <c r="Z967" s="476">
        <v>2981.7358559689492</v>
      </c>
      <c r="AA967" s="476">
        <v>2792.0439405578245</v>
      </c>
      <c r="AB967" s="476">
        <v>3380.3291223492802</v>
      </c>
      <c r="AC967" s="476">
        <v>2888.9063416701338</v>
      </c>
      <c r="AD967" s="476">
        <v>3470.1454370192455</v>
      </c>
      <c r="AE967" s="476">
        <v>2634.6497530007728</v>
      </c>
      <c r="AF967" s="476">
        <v>2225.06687383394</v>
      </c>
      <c r="AG967" s="476">
        <v>1947.6821580817668</v>
      </c>
      <c r="AH967" s="476">
        <v>1301.2890525268974</v>
      </c>
      <c r="AI967" s="476">
        <v>216.15779343785601</v>
      </c>
      <c r="AJ967" s="476">
        <v>52.205871129025049</v>
      </c>
      <c r="AK967" s="476">
        <v>14.036995597894803</v>
      </c>
      <c r="AL967" s="476">
        <v>0</v>
      </c>
    </row>
    <row r="968" spans="1:38">
      <c r="A968" s="256">
        <v>65</v>
      </c>
      <c r="B968" s="476">
        <v>1785.3040133183388</v>
      </c>
      <c r="C968" s="476">
        <v>2149.4128766270524</v>
      </c>
      <c r="D968" s="476">
        <v>2205.9009479859465</v>
      </c>
      <c r="E968" s="476">
        <v>2351.1625390726026</v>
      </c>
      <c r="F968" s="476">
        <v>2476.2561185264826</v>
      </c>
      <c r="G968" s="476">
        <v>2667.943912276251</v>
      </c>
      <c r="H968" s="476">
        <v>2692.1581073061711</v>
      </c>
      <c r="I968" s="476">
        <v>2465.1588474663408</v>
      </c>
      <c r="J968" s="476">
        <v>2752.6945425601039</v>
      </c>
      <c r="K968" s="476">
        <v>2880.8343494628666</v>
      </c>
      <c r="L968" s="476">
        <v>2842.492696124335</v>
      </c>
      <c r="M968" s="476">
        <v>2856.6185086636519</v>
      </c>
      <c r="N968" s="476">
        <v>2864.6904328960863</v>
      </c>
      <c r="O968" s="476">
        <v>3371.2467053627852</v>
      </c>
      <c r="P968" s="476">
        <v>3542.8075287426982</v>
      </c>
      <c r="Q968" s="476">
        <v>3648.7757399020425</v>
      </c>
      <c r="R968" s="476">
        <v>3768.876758490404</v>
      </c>
      <c r="S968" s="476">
        <v>3444.9158979647782</v>
      </c>
      <c r="T968" s="476">
        <v>3384.3657599502199</v>
      </c>
      <c r="U968" s="476">
        <v>3407.5765193208617</v>
      </c>
      <c r="V968" s="476">
        <v>3359.1368540832968</v>
      </c>
      <c r="W968" s="476">
        <v>3385.3749201022106</v>
      </c>
      <c r="X968" s="476">
        <v>3487.3016283294669</v>
      </c>
      <c r="Y968" s="476">
        <v>2904.0413877397095</v>
      </c>
      <c r="Z968" s="476">
        <v>2765.8109465161397</v>
      </c>
      <c r="AA968" s="476">
        <v>2724.4440387986579</v>
      </c>
      <c r="AB968" s="476">
        <v>2986.7810218124014</v>
      </c>
      <c r="AC968" s="476">
        <v>2676.0152863232888</v>
      </c>
      <c r="AD968" s="476">
        <v>2981.7358559689492</v>
      </c>
      <c r="AE968" s="476">
        <v>2438.9291328454833</v>
      </c>
      <c r="AF968" s="476">
        <v>1990.0439462403338</v>
      </c>
      <c r="AG968" s="476">
        <v>1590.6715448037448</v>
      </c>
      <c r="AH968" s="476">
        <v>1212.5708213838691</v>
      </c>
      <c r="AI968" s="476">
        <v>322.85798908042426</v>
      </c>
      <c r="AJ968" s="476">
        <v>47.181305740243346</v>
      </c>
      <c r="AK968" s="476">
        <v>13.03338714150617</v>
      </c>
      <c r="AL968" s="476">
        <v>0</v>
      </c>
    </row>
    <row r="969" spans="1:38">
      <c r="A969" s="256">
        <v>67.5</v>
      </c>
      <c r="B969" s="476">
        <v>1785.3040133183388</v>
      </c>
      <c r="C969" s="476">
        <v>2134.2823934592843</v>
      </c>
      <c r="D969" s="476">
        <v>2186.7351884950017</v>
      </c>
      <c r="E969" s="476">
        <v>2336.0306951843845</v>
      </c>
      <c r="F969" s="476">
        <v>2382.4353240465639</v>
      </c>
      <c r="G969" s="476">
        <v>2544.8585250067572</v>
      </c>
      <c r="H969" s="476">
        <v>2648.7744968170055</v>
      </c>
      <c r="I969" s="476">
        <v>2383.4441304186876</v>
      </c>
      <c r="J969" s="476">
        <v>2652.8101517456475</v>
      </c>
      <c r="K969" s="476">
        <v>2819.2861565006547</v>
      </c>
      <c r="L969" s="476">
        <v>2766.8199032442285</v>
      </c>
      <c r="M969" s="476">
        <v>2772.8736513268914</v>
      </c>
      <c r="N969" s="476">
        <v>2821.3041089149538</v>
      </c>
      <c r="O969" s="476">
        <v>3084.6589067117029</v>
      </c>
      <c r="P969" s="476">
        <v>3231.9860793589319</v>
      </c>
      <c r="Q969" s="476">
        <v>3537.7615016908253</v>
      </c>
      <c r="R969" s="476">
        <v>3478.2189282826434</v>
      </c>
      <c r="S969" s="476">
        <v>3170.4307417026257</v>
      </c>
      <c r="T969" s="476">
        <v>3139.1489770359726</v>
      </c>
      <c r="U969" s="476">
        <v>3331.8898484042343</v>
      </c>
      <c r="V969" s="476">
        <v>3030.1697980183194</v>
      </c>
      <c r="W969" s="476">
        <v>3013.016021115458</v>
      </c>
      <c r="X969" s="476">
        <v>3154.285276082383</v>
      </c>
      <c r="Y969" s="476">
        <v>2748.6587385055973</v>
      </c>
      <c r="Z969" s="476">
        <v>2645.7477596510598</v>
      </c>
      <c r="AA969" s="476">
        <v>2587.2315258169774</v>
      </c>
      <c r="AB969" s="476">
        <v>2957.5191788850611</v>
      </c>
      <c r="AC969" s="476">
        <v>2855.6095197354166</v>
      </c>
      <c r="AD969" s="476">
        <v>2607.4093896281333</v>
      </c>
      <c r="AE969" s="476">
        <v>2052.5796556151499</v>
      </c>
      <c r="AF969" s="476">
        <v>1871.029847627455</v>
      </c>
      <c r="AG969" s="476">
        <v>1334.559970193191</v>
      </c>
      <c r="AH969" s="476">
        <v>1112.770593487423</v>
      </c>
      <c r="AI969" s="476">
        <v>419.52340124922512</v>
      </c>
      <c r="AJ969" s="476">
        <v>48.186177781824156</v>
      </c>
      <c r="AK969" s="476">
        <v>13.03338714150617</v>
      </c>
      <c r="AL969" s="476">
        <v>0</v>
      </c>
    </row>
    <row r="970" spans="1:38">
      <c r="A970" s="256">
        <v>70</v>
      </c>
      <c r="B970" s="476">
        <v>1785.3040133183388</v>
      </c>
      <c r="C970" s="476">
        <v>2118.1433295430343</v>
      </c>
      <c r="D970" s="476">
        <v>2161.5173398079901</v>
      </c>
      <c r="E970" s="476">
        <v>2314.8462783888795</v>
      </c>
      <c r="F970" s="476">
        <v>2339.0570561486738</v>
      </c>
      <c r="G970" s="476">
        <v>2442.9644552893333</v>
      </c>
      <c r="H970" s="476">
        <v>2562.0094172746362</v>
      </c>
      <c r="I970" s="476">
        <v>2334.0131233838633</v>
      </c>
      <c r="J970" s="476">
        <v>2606.400492722641</v>
      </c>
      <c r="K970" s="476">
        <v>2757.7393059397168</v>
      </c>
      <c r="L970" s="476">
        <v>2727.4708645430419</v>
      </c>
      <c r="M970" s="476">
        <v>2699.2206219280793</v>
      </c>
      <c r="N970" s="476">
        <v>2771.8646923954316</v>
      </c>
      <c r="O970" s="476">
        <v>2998.8894545449957</v>
      </c>
      <c r="P970" s="476">
        <v>2960.5462527205259</v>
      </c>
      <c r="Q970" s="476">
        <v>3203.7310234935962</v>
      </c>
      <c r="R970" s="476">
        <v>3126.0309101600064</v>
      </c>
      <c r="S970" s="476">
        <v>3020.0793292326421</v>
      </c>
      <c r="T970" s="476">
        <v>3085.6679734012773</v>
      </c>
      <c r="U970" s="476">
        <v>3618.4987904535092</v>
      </c>
      <c r="V970" s="476">
        <v>2826.3489962567992</v>
      </c>
      <c r="W970" s="476">
        <v>2927.248611288916</v>
      </c>
      <c r="X970" s="476">
        <v>2929.266639435391</v>
      </c>
      <c r="Y970" s="476">
        <v>2614.4716788777887</v>
      </c>
      <c r="Z970" s="476">
        <v>2565.0360572503428</v>
      </c>
      <c r="AA970" s="476">
        <v>2627.5874094357528</v>
      </c>
      <c r="AB970" s="476">
        <v>2796.0798077079462</v>
      </c>
      <c r="AC970" s="476">
        <v>2636.6675689238086</v>
      </c>
      <c r="AD970" s="476">
        <v>2053.5883118446627</v>
      </c>
      <c r="AE970" s="476">
        <v>1648.1513200615109</v>
      </c>
      <c r="AF970" s="476">
        <v>1538.235663427984</v>
      </c>
      <c r="AG970" s="476">
        <v>1170.2302875026519</v>
      </c>
      <c r="AH970" s="476">
        <v>957.54390769882389</v>
      </c>
      <c r="AI970" s="476">
        <v>403.41079642490519</v>
      </c>
      <c r="AJ970" s="476">
        <v>48.186177781824156</v>
      </c>
      <c r="AK970" s="476">
        <v>11.02640849775289</v>
      </c>
      <c r="AL970" s="476">
        <v>0</v>
      </c>
    </row>
    <row r="971" spans="1:38">
      <c r="A971" s="256">
        <v>72.5</v>
      </c>
      <c r="B971" s="476">
        <v>1785.3040133183388</v>
      </c>
      <c r="C971" s="476">
        <v>2094.9436406273785</v>
      </c>
      <c r="D971" s="476">
        <v>2135.2910890117496</v>
      </c>
      <c r="E971" s="476">
        <v>2281.5568725603935</v>
      </c>
      <c r="F971" s="476">
        <v>2296.6883609339457</v>
      </c>
      <c r="G971" s="476">
        <v>2361.2504890871387</v>
      </c>
      <c r="H971" s="476">
        <v>2480.2915021508074</v>
      </c>
      <c r="I971" s="476">
        <v>2272.4780276152401</v>
      </c>
      <c r="J971" s="476">
        <v>2546.8762710599367</v>
      </c>
      <c r="K971" s="476">
        <v>2718.3903973918368</v>
      </c>
      <c r="L971" s="476">
        <v>2625.5696004693659</v>
      </c>
      <c r="M971" s="476">
        <v>2656.8458128075108</v>
      </c>
      <c r="N971" s="476">
        <v>2715.3635817368627</v>
      </c>
      <c r="O971" s="476">
        <v>2926.2395977368037</v>
      </c>
      <c r="P971" s="476">
        <v>2806.1695010255689</v>
      </c>
      <c r="Q971" s="476">
        <v>3027.1426538529072</v>
      </c>
      <c r="R971" s="476">
        <v>2855.6095197354166</v>
      </c>
      <c r="S971" s="476">
        <v>2856.6185086636519</v>
      </c>
      <c r="T971" s="476">
        <v>2773.8826106251081</v>
      </c>
      <c r="U971" s="476">
        <v>3016.0431511424208</v>
      </c>
      <c r="V971" s="476">
        <v>2706.2831550106789</v>
      </c>
      <c r="W971" s="476">
        <v>2717.3814584658967</v>
      </c>
      <c r="X971" s="476">
        <v>2765.8109465161397</v>
      </c>
      <c r="Y971" s="476">
        <v>2574.1159985672007</v>
      </c>
      <c r="Z971" s="476">
        <v>2609.4271846089255</v>
      </c>
      <c r="AA971" s="476">
        <v>2726.4619222552083</v>
      </c>
      <c r="AB971" s="476">
        <v>2699.2206219280793</v>
      </c>
      <c r="AC971" s="476">
        <v>2402.6115323302456</v>
      </c>
      <c r="AD971" s="476">
        <v>1747.9893352360714</v>
      </c>
      <c r="AE971" s="476">
        <v>1444.4606007517443</v>
      </c>
      <c r="AF971" s="476">
        <v>1191.4003665316188</v>
      </c>
      <c r="AG971" s="476">
        <v>888.00222450550336</v>
      </c>
      <c r="AH971" s="476">
        <v>760.01978588315012</v>
      </c>
      <c r="AI971" s="476">
        <v>363.13215678677932</v>
      </c>
      <c r="AJ971" s="476">
        <v>52.205871129025049</v>
      </c>
      <c r="AK971" s="476">
        <v>13.03338714150617</v>
      </c>
      <c r="AL971" s="476">
        <v>0</v>
      </c>
    </row>
    <row r="972" spans="1:38">
      <c r="A972" s="256">
        <v>75</v>
      </c>
      <c r="B972" s="476">
        <v>1785.3040133183388</v>
      </c>
      <c r="C972" s="476">
        <v>2062.6662401528342</v>
      </c>
      <c r="D972" s="476">
        <v>2106.0391121736243</v>
      </c>
      <c r="E972" s="476">
        <v>2241.2067288426606</v>
      </c>
      <c r="F972" s="476">
        <v>2264.4079736344561</v>
      </c>
      <c r="G972" s="476">
        <v>2277.5218258983418</v>
      </c>
      <c r="H972" s="476">
        <v>2426.8232055778144</v>
      </c>
      <c r="I972" s="476">
        <v>2202.874764337957</v>
      </c>
      <c r="J972" s="476">
        <v>2474.238429177256</v>
      </c>
      <c r="K972" s="476">
        <v>2684.0866846909244</v>
      </c>
      <c r="L972" s="476">
        <v>2568.0627007938024</v>
      </c>
      <c r="M972" s="476">
        <v>2642.7210259442413</v>
      </c>
      <c r="N972" s="476">
        <v>2715.3635817368627</v>
      </c>
      <c r="O972" s="476">
        <v>2859.6454775840339</v>
      </c>
      <c r="P972" s="476">
        <v>2677.0242097907121</v>
      </c>
      <c r="Q972" s="476">
        <v>2766.8199032442285</v>
      </c>
      <c r="R972" s="476">
        <v>2693.1670368343684</v>
      </c>
      <c r="S972" s="476">
        <v>2747.6497884165942</v>
      </c>
      <c r="T972" s="476">
        <v>2602.3649090035683</v>
      </c>
      <c r="U972" s="476">
        <v>2630.614125787446</v>
      </c>
      <c r="V972" s="476">
        <v>2555.9561480433085</v>
      </c>
      <c r="W972" s="476">
        <v>2496.4331021313724</v>
      </c>
      <c r="X972" s="476">
        <v>2631.6230320113164</v>
      </c>
      <c r="Y972" s="476">
        <v>2429.8496817506452</v>
      </c>
      <c r="Z972" s="476">
        <v>2559.9916592749919</v>
      </c>
      <c r="AA972" s="476">
        <v>2742.6050435261163</v>
      </c>
      <c r="AB972" s="476">
        <v>2913.1224532323995</v>
      </c>
      <c r="AC972" s="476">
        <v>2264.4079736344561</v>
      </c>
      <c r="AD972" s="476">
        <v>1569.4953046517671</v>
      </c>
      <c r="AE972" s="476">
        <v>1183.3355298428294</v>
      </c>
      <c r="AF972" s="476">
        <v>1057.3298383323311</v>
      </c>
      <c r="AG972" s="476">
        <v>705.60838979549055</v>
      </c>
      <c r="AH972" s="476">
        <v>753.97387774006802</v>
      </c>
      <c r="AI972" s="476">
        <v>389.31279381754297</v>
      </c>
      <c r="AJ972" s="476">
        <v>74.319187225450264</v>
      </c>
      <c r="AK972" s="476">
        <v>11.02640849775289</v>
      </c>
      <c r="AL972" s="476">
        <v>0</v>
      </c>
    </row>
    <row r="973" spans="1:38">
      <c r="A973" s="256">
        <v>77.5</v>
      </c>
      <c r="B973" s="476">
        <v>1785.3040133183388</v>
      </c>
      <c r="C973" s="476">
        <v>2025.346125392472</v>
      </c>
      <c r="D973" s="476">
        <v>2069.7268786622876</v>
      </c>
      <c r="E973" s="476">
        <v>2210.9445966128064</v>
      </c>
      <c r="F973" s="476">
        <v>2232.1280460590165</v>
      </c>
      <c r="G973" s="476">
        <v>2223.0494001639518</v>
      </c>
      <c r="H973" s="476">
        <v>2348.1361624916653</v>
      </c>
      <c r="I973" s="476">
        <v>2130.2476160141623</v>
      </c>
      <c r="J973" s="476">
        <v>2398.5762770867805</v>
      </c>
      <c r="K973" s="476">
        <v>2582.1870843805104</v>
      </c>
      <c r="L973" s="476">
        <v>2510.5570876684474</v>
      </c>
      <c r="M973" s="476">
        <v>2514.5925267072198</v>
      </c>
      <c r="N973" s="476">
        <v>2659.8725626232413</v>
      </c>
      <c r="O973" s="476">
        <v>2758.7482597224889</v>
      </c>
      <c r="P973" s="476">
        <v>2610.4360826839252</v>
      </c>
      <c r="Q973" s="476">
        <v>2691.1491781557102</v>
      </c>
      <c r="R973" s="476">
        <v>2567.0538192164927</v>
      </c>
      <c r="S973" s="476">
        <v>2562.0094172746362</v>
      </c>
      <c r="T973" s="476">
        <v>2524.6811525862477</v>
      </c>
      <c r="U973" s="476">
        <v>2515.601387478202</v>
      </c>
      <c r="V973" s="476">
        <v>2431.8673346249552</v>
      </c>
      <c r="W973" s="476">
        <v>2401.6027178841937</v>
      </c>
      <c r="X973" s="476">
        <v>2459.1058115448759</v>
      </c>
      <c r="Y973" s="476">
        <v>2316.8638335766491</v>
      </c>
      <c r="Z973" s="476">
        <v>2380.4177125827059</v>
      </c>
      <c r="AA973" s="476">
        <v>2603.3738043476001</v>
      </c>
      <c r="AB973" s="476">
        <v>2858.6364875880849</v>
      </c>
      <c r="AC973" s="476">
        <v>2216.9969901350937</v>
      </c>
      <c r="AD973" s="476">
        <v>1462.6101501037324</v>
      </c>
      <c r="AE973" s="476">
        <v>1228.7009399454205</v>
      </c>
      <c r="AF973" s="476">
        <v>980.72560891008311</v>
      </c>
      <c r="AG973" s="476">
        <v>681.426874236142</v>
      </c>
      <c r="AH973" s="476">
        <v>744.90510645760855</v>
      </c>
      <c r="AI973" s="476">
        <v>340.98077844143347</v>
      </c>
      <c r="AJ973" s="476">
        <v>56.225874000831865</v>
      </c>
      <c r="AK973" s="476">
        <v>13.03338714150617</v>
      </c>
      <c r="AL973" s="476">
        <v>0</v>
      </c>
    </row>
    <row r="974" spans="1:38">
      <c r="A974" s="256">
        <v>80</v>
      </c>
      <c r="B974" s="476">
        <v>1785.3040133183388</v>
      </c>
      <c r="C974" s="476">
        <v>1986.0094511080301</v>
      </c>
      <c r="D974" s="476">
        <v>2033.4152816143667</v>
      </c>
      <c r="E974" s="476">
        <v>2184.7177498639853</v>
      </c>
      <c r="F974" s="476">
        <v>2160.5086319512475</v>
      </c>
      <c r="G974" s="476">
        <v>2169.5870195729431</v>
      </c>
      <c r="H974" s="476">
        <v>2268.4429970397496</v>
      </c>
      <c r="I974" s="476">
        <v>2066.7008877784397</v>
      </c>
      <c r="J974" s="476">
        <v>2319.8901696487505</v>
      </c>
      <c r="K974" s="476">
        <v>2457.0881362102509</v>
      </c>
      <c r="L974" s="476">
        <v>2424.8055568903728</v>
      </c>
      <c r="M974" s="476">
        <v>2423.7967331755085</v>
      </c>
      <c r="N974" s="476">
        <v>2500.4685184444229</v>
      </c>
      <c r="O974" s="476">
        <v>2658.8636456354934</v>
      </c>
      <c r="P974" s="476">
        <v>2508.5393705784218</v>
      </c>
      <c r="Q974" s="476">
        <v>2586.2226367430271</v>
      </c>
      <c r="R974" s="476">
        <v>2482.3091964232399</v>
      </c>
      <c r="S974" s="476">
        <v>2487.3534392694373</v>
      </c>
      <c r="T974" s="476">
        <v>2454.061626312217</v>
      </c>
      <c r="U974" s="476">
        <v>2494.4153964179209</v>
      </c>
      <c r="V974" s="476">
        <v>2313.8375014536578</v>
      </c>
      <c r="W974" s="476">
        <v>2324.9340718640956</v>
      </c>
      <c r="X974" s="476">
        <v>2340.0658440062871</v>
      </c>
      <c r="Y974" s="476">
        <v>2208.9271357812904</v>
      </c>
      <c r="Z974" s="476">
        <v>2213.9707913078155</v>
      </c>
      <c r="AA974" s="476">
        <v>2444.9821190090515</v>
      </c>
      <c r="AB974" s="476">
        <v>2458.0969736707507</v>
      </c>
      <c r="AC974" s="476">
        <v>1742.9468718328628</v>
      </c>
      <c r="AD974" s="476">
        <v>1318.4285113946478</v>
      </c>
      <c r="AE974" s="476">
        <v>1408.1621884105498</v>
      </c>
      <c r="AF974" s="476">
        <v>996.85233341219282</v>
      </c>
      <c r="AG974" s="476">
        <v>634.07391905157954</v>
      </c>
      <c r="AH974" s="476">
        <v>695.5326560411628</v>
      </c>
      <c r="AI974" s="476">
        <v>355.07694944629657</v>
      </c>
      <c r="AJ974" s="476">
        <v>48.186177781824156</v>
      </c>
      <c r="AK974" s="476">
        <v>16.044422974417238</v>
      </c>
      <c r="AL974" s="476">
        <v>0</v>
      </c>
    </row>
    <row r="975" spans="1:38">
      <c r="A975" s="256">
        <v>82.5</v>
      </c>
      <c r="B975" s="476">
        <v>1785.3040133183388</v>
      </c>
      <c r="C975" s="476">
        <v>1935.5789582303112</v>
      </c>
      <c r="D975" s="476">
        <v>1991.0525713007953</v>
      </c>
      <c r="E975" s="476">
        <v>2139.3258759796122</v>
      </c>
      <c r="F975" s="476">
        <v>2134.2823934592843</v>
      </c>
      <c r="G975" s="476">
        <v>2100.9957087583844</v>
      </c>
      <c r="H975" s="476">
        <v>2191.7787932036431</v>
      </c>
      <c r="I975" s="476">
        <v>1994.0784495437802</v>
      </c>
      <c r="J975" s="476">
        <v>2232.1280460590165</v>
      </c>
      <c r="K975" s="476">
        <v>2345.1097898073535</v>
      </c>
      <c r="L975" s="476">
        <v>2307.7848490756414</v>
      </c>
      <c r="M975" s="476">
        <v>2300.7234413475567</v>
      </c>
      <c r="N975" s="476">
        <v>2366.29448025184</v>
      </c>
      <c r="O975" s="476">
        <v>2505.512797983738</v>
      </c>
      <c r="P975" s="476">
        <v>2388.4881686740619</v>
      </c>
      <c r="Q975" s="476">
        <v>2473.2295851189601</v>
      </c>
      <c r="R975" s="476">
        <v>2405.637978206652</v>
      </c>
      <c r="S975" s="476">
        <v>2433.8849891715854</v>
      </c>
      <c r="T975" s="476">
        <v>2375.3736914004407</v>
      </c>
      <c r="U975" s="476">
        <v>2540.8230376963083</v>
      </c>
      <c r="V975" s="476">
        <v>2233.136786771614</v>
      </c>
      <c r="W975" s="476">
        <v>2315.8550557632743</v>
      </c>
      <c r="X975" s="476">
        <v>2333.0043381368682</v>
      </c>
      <c r="Y975" s="476">
        <v>2219.0144583128704</v>
      </c>
      <c r="Z975" s="476">
        <v>2068.7182145429474</v>
      </c>
      <c r="AA975" s="476">
        <v>2065.6922251337533</v>
      </c>
      <c r="AB975" s="476">
        <v>2307.7848490756414</v>
      </c>
      <c r="AC975" s="476">
        <v>1955.750999754207</v>
      </c>
      <c r="AD975" s="476">
        <v>1185.3517338818122</v>
      </c>
      <c r="AE975" s="476">
        <v>1226.6846634991973</v>
      </c>
      <c r="AF975" s="476">
        <v>1297.2562713408183</v>
      </c>
      <c r="AG975" s="476">
        <v>588.73929294176708</v>
      </c>
      <c r="AH975" s="476">
        <v>540.38621268984684</v>
      </c>
      <c r="AI975" s="476">
        <v>359.10453055246012</v>
      </c>
      <c r="AJ975" s="476">
        <v>48.186177781824156</v>
      </c>
      <c r="AK975" s="476">
        <v>14.036995597894803</v>
      </c>
      <c r="AL975" s="476">
        <v>0</v>
      </c>
    </row>
    <row r="976" spans="1:38">
      <c r="A976" s="256">
        <v>85</v>
      </c>
      <c r="B976" s="476">
        <v>1785.3040133183388</v>
      </c>
      <c r="C976" s="476">
        <v>1901.2869708129176</v>
      </c>
      <c r="D976" s="476">
        <v>1950.7079698029713</v>
      </c>
      <c r="E976" s="476">
        <v>2065.6922251337533</v>
      </c>
      <c r="F976" s="476">
        <v>2107.0477943054639</v>
      </c>
      <c r="G976" s="476">
        <v>2071.7442083739506</v>
      </c>
      <c r="H976" s="476">
        <v>2069.7268786622876</v>
      </c>
      <c r="I976" s="476">
        <v>1890.1926360499049</v>
      </c>
      <c r="J976" s="476">
        <v>2120.1607058334635</v>
      </c>
      <c r="K976" s="476">
        <v>2209.9358659670606</v>
      </c>
      <c r="L976" s="476">
        <v>2137.3084815445268</v>
      </c>
      <c r="M976" s="476">
        <v>2169.5870195729431</v>
      </c>
      <c r="N976" s="476">
        <v>2222.0406640147612</v>
      </c>
      <c r="O976" s="476">
        <v>2329.977985011195</v>
      </c>
      <c r="P976" s="476">
        <v>2200.8573108795235</v>
      </c>
      <c r="Q976" s="476">
        <v>2288.6182213657398</v>
      </c>
      <c r="R976" s="476">
        <v>2216.9969901350937</v>
      </c>
      <c r="S976" s="476">
        <v>2260.3729574121126</v>
      </c>
      <c r="T976" s="476">
        <v>2214.9795237913791</v>
      </c>
      <c r="U976" s="476">
        <v>2209.9358659670606</v>
      </c>
      <c r="V976" s="476">
        <v>2157.4825112047693</v>
      </c>
      <c r="W976" s="476">
        <v>2163.5347569320406</v>
      </c>
      <c r="X976" s="476">
        <v>2208.9271357812904</v>
      </c>
      <c r="Y976" s="476">
        <v>2017.2770012866408</v>
      </c>
      <c r="Z976" s="476">
        <v>1854.8929146325258</v>
      </c>
      <c r="AA976" s="476">
        <v>1833.7134031046771</v>
      </c>
      <c r="AB976" s="476">
        <v>1968.8629383413631</v>
      </c>
      <c r="AC976" s="476">
        <v>2016.2683630379474</v>
      </c>
      <c r="AD976" s="476">
        <v>1132.9315597183911</v>
      </c>
      <c r="AE976" s="476">
        <v>896.06475734774426</v>
      </c>
      <c r="AF976" s="476">
        <v>1205.5139617506477</v>
      </c>
      <c r="AG976" s="476">
        <v>597.80594744145617</v>
      </c>
      <c r="AH976" s="476">
        <v>507.14595626443844</v>
      </c>
      <c r="AI976" s="476">
        <v>304.73621645504568</v>
      </c>
      <c r="AJ976" s="476">
        <v>63.261558950597731</v>
      </c>
      <c r="AK976" s="476">
        <v>14.036995597894803</v>
      </c>
      <c r="AL976" s="476">
        <v>0</v>
      </c>
    </row>
    <row r="977" spans="1:38">
      <c r="A977" s="256">
        <v>87.5</v>
      </c>
      <c r="B977" s="476">
        <v>1785.3040133183388</v>
      </c>
      <c r="C977" s="476">
        <v>1861.9528056326203</v>
      </c>
      <c r="D977" s="476">
        <v>1884.1412081189699</v>
      </c>
      <c r="E977" s="476">
        <v>1990.0439462403338</v>
      </c>
      <c r="F977" s="476">
        <v>2014.2510880530133</v>
      </c>
      <c r="G977" s="476">
        <v>1953.7337862129405</v>
      </c>
      <c r="H977" s="476">
        <v>1935.5789582303112</v>
      </c>
      <c r="I977" s="476">
        <v>1760.0913066134603</v>
      </c>
      <c r="J977" s="476">
        <v>1953.7337862129405</v>
      </c>
      <c r="K977" s="476">
        <v>2025.346125392472</v>
      </c>
      <c r="L977" s="476">
        <v>1945.6649528760877</v>
      </c>
      <c r="M977" s="476">
        <v>1996.0957042545253</v>
      </c>
      <c r="N977" s="476">
        <v>2049.5536898985906</v>
      </c>
      <c r="O977" s="476">
        <v>2116.1259551720873</v>
      </c>
      <c r="P977" s="476">
        <v>1991.0525713007953</v>
      </c>
      <c r="Q977" s="476">
        <v>2076.787541234376</v>
      </c>
      <c r="R977" s="476">
        <v>1995.0870766444493</v>
      </c>
      <c r="S977" s="476">
        <v>1982.9835851310775</v>
      </c>
      <c r="T977" s="476">
        <v>1998.1129610018729</v>
      </c>
      <c r="U977" s="476">
        <v>1951.7165747523459</v>
      </c>
      <c r="V977" s="476">
        <v>1939.6133498034187</v>
      </c>
      <c r="W977" s="476">
        <v>1951.7165747523459</v>
      </c>
      <c r="X977" s="476">
        <v>2174.6305846598557</v>
      </c>
      <c r="Y977" s="476">
        <v>1802.448857371257</v>
      </c>
      <c r="Z977" s="476">
        <v>1764.1253155737052</v>
      </c>
      <c r="AA977" s="476">
        <v>1948.6907614674124</v>
      </c>
      <c r="AB977" s="476">
        <v>2111.0825276544465</v>
      </c>
      <c r="AC977" s="476">
        <v>1643.1091533508616</v>
      </c>
      <c r="AD977" s="476">
        <v>1215.5952023717614</v>
      </c>
      <c r="AE977" s="476">
        <v>903.11953305778582</v>
      </c>
      <c r="AF977" s="476">
        <v>960.56757634820201</v>
      </c>
      <c r="AG977" s="476">
        <v>597.80594744145617</v>
      </c>
      <c r="AH977" s="476">
        <v>467.86483635338556</v>
      </c>
      <c r="AI977" s="476">
        <v>288.62887634657591</v>
      </c>
      <c r="AJ977" s="476">
        <v>58.235984471133037</v>
      </c>
      <c r="AK977" s="476">
        <v>16.044422974417238</v>
      </c>
      <c r="AL977" s="476">
        <v>0</v>
      </c>
    </row>
    <row r="978" spans="1:38">
      <c r="A978" s="256">
        <v>90</v>
      </c>
      <c r="B978" s="476">
        <v>1785.3040133183388</v>
      </c>
      <c r="C978" s="476">
        <v>1833.7134031046771</v>
      </c>
      <c r="D978" s="476">
        <v>1832.7048610100917</v>
      </c>
      <c r="E978" s="476">
        <v>1914.3985407022963</v>
      </c>
      <c r="F978" s="476">
        <v>1897.2526597600297</v>
      </c>
      <c r="G978" s="476">
        <v>1802.448857371257</v>
      </c>
      <c r="H978" s="476">
        <v>1798.4147617028943</v>
      </c>
      <c r="I978" s="476">
        <v>1611.8480666005</v>
      </c>
      <c r="J978" s="476">
        <v>1784.2954981868616</v>
      </c>
      <c r="K978" s="476">
        <v>1843.7988544784041</v>
      </c>
      <c r="L978" s="476">
        <v>1773.2018693958976</v>
      </c>
      <c r="M978" s="476">
        <v>1769.1678397306264</v>
      </c>
      <c r="N978" s="476">
        <v>1812.5341359598203</v>
      </c>
      <c r="O978" s="476">
        <v>1878.0897996043796</v>
      </c>
      <c r="P978" s="476">
        <v>1742.9468718328628</v>
      </c>
      <c r="Q978" s="476">
        <v>1790.3465975064146</v>
      </c>
      <c r="R978" s="476">
        <v>1710.6754529653192</v>
      </c>
      <c r="S978" s="476">
        <v>1727.8195692338438</v>
      </c>
      <c r="T978" s="476">
        <v>1796.3977172574425</v>
      </c>
      <c r="U978" s="476">
        <v>1732.8619887894267</v>
      </c>
      <c r="V978" s="476">
        <v>1652.1850645275526</v>
      </c>
      <c r="W978" s="476">
        <v>1606.806012253599</v>
      </c>
      <c r="X978" s="476">
        <v>1521.0935481479901</v>
      </c>
      <c r="Y978" s="476">
        <v>1470.6766888703037</v>
      </c>
      <c r="Z978" s="476">
        <v>1989.0353216905689</v>
      </c>
      <c r="AA978" s="476">
        <v>1798.4147617028943</v>
      </c>
      <c r="AB978" s="476">
        <v>1974.9146317621396</v>
      </c>
      <c r="AC978" s="476">
        <v>1298.2644654647133</v>
      </c>
      <c r="AD978" s="476">
        <v>1079.50580018799</v>
      </c>
      <c r="AE978" s="476">
        <v>916.22140511708278</v>
      </c>
      <c r="AF978" s="476">
        <v>830.55883525843592</v>
      </c>
      <c r="AG978" s="476">
        <v>630.04403985316117</v>
      </c>
      <c r="AH978" s="476">
        <v>429.5940947792626</v>
      </c>
      <c r="AI978" s="476">
        <v>270.50919518025506</v>
      </c>
      <c r="AJ978" s="476">
        <v>60.246164270520133</v>
      </c>
      <c r="AK978" s="476">
        <v>18.052101952375242</v>
      </c>
      <c r="AL978" s="476">
        <v>0</v>
      </c>
    </row>
    <row r="979" spans="1:38">
      <c r="A979" s="256">
        <v>95</v>
      </c>
      <c r="B979" s="476">
        <v>1785.3040133183388</v>
      </c>
      <c r="C979" s="476">
        <v>1775.2188876679345</v>
      </c>
      <c r="D979" s="476">
        <v>1709.6669808663319</v>
      </c>
      <c r="E979" s="476">
        <v>1706.6415681363681</v>
      </c>
      <c r="F979" s="476">
        <v>1668.3201405373907</v>
      </c>
      <c r="G979" s="476">
        <v>1568.4869193528862</v>
      </c>
      <c r="H979" s="476">
        <v>1553.3612178210465</v>
      </c>
      <c r="I979" s="476">
        <v>1351.6998585572758</v>
      </c>
      <c r="J979" s="476">
        <v>1442.4439981679486</v>
      </c>
      <c r="K979" s="476">
        <v>1464.6267806383148</v>
      </c>
      <c r="L979" s="476">
        <v>1373.881212474487</v>
      </c>
      <c r="M979" s="476">
        <v>1353.716330339915</v>
      </c>
      <c r="N979" s="476">
        <v>1332.5435271419701</v>
      </c>
      <c r="O979" s="476">
        <v>1345.6504612583315</v>
      </c>
      <c r="P979" s="476">
        <v>1256.929154821795</v>
      </c>
      <c r="Q979" s="476">
        <v>1232.7335027485854</v>
      </c>
      <c r="R979" s="476">
        <v>1150.0686630859591</v>
      </c>
      <c r="S979" s="476">
        <v>1094.6260356973835</v>
      </c>
      <c r="T979" s="476">
        <v>1048.2579873104198</v>
      </c>
      <c r="U979" s="476">
        <v>1019.0270043413617</v>
      </c>
      <c r="V979" s="476">
        <v>947.465081258998</v>
      </c>
      <c r="W979" s="476">
        <v>900.09605098701365</v>
      </c>
      <c r="X979" s="476">
        <v>883.9709854667052</v>
      </c>
      <c r="Y979" s="476">
        <v>988.78893831612163</v>
      </c>
      <c r="Z979" s="476">
        <v>1261.9699745374417</v>
      </c>
      <c r="AA979" s="476">
        <v>1550.3360951255308</v>
      </c>
      <c r="AB979" s="476">
        <v>1179.3031320662135</v>
      </c>
      <c r="AC979" s="476">
        <v>931.33918221922693</v>
      </c>
      <c r="AD979" s="476">
        <v>856.76060658544282</v>
      </c>
      <c r="AE979" s="476">
        <v>1067.4097639723441</v>
      </c>
      <c r="AF979" s="476">
        <v>850.71397201382797</v>
      </c>
      <c r="AG979" s="476">
        <v>915.2135621254165</v>
      </c>
      <c r="AH979" s="476">
        <v>371.18754265259679</v>
      </c>
      <c r="AI979" s="476">
        <v>200.05616048375992</v>
      </c>
      <c r="AJ979" s="476">
        <v>56.225874000831865</v>
      </c>
      <c r="AK979" s="476">
        <v>16.044422974417238</v>
      </c>
      <c r="AL979" s="476">
        <v>0</v>
      </c>
    </row>
    <row r="980" spans="1:38">
      <c r="A980" s="256">
        <v>105</v>
      </c>
      <c r="B980" s="476">
        <v>1785.3040133183388</v>
      </c>
      <c r="C980" s="476">
        <v>1672.3539339575655</v>
      </c>
      <c r="D980" s="476">
        <v>1531.1771221372917</v>
      </c>
      <c r="E980" s="476">
        <v>1449.5021195076226</v>
      </c>
      <c r="F980" s="476">
        <v>1391.0215949408339</v>
      </c>
      <c r="G980" s="476">
        <v>1272.0516742341567</v>
      </c>
      <c r="H980" s="476">
        <v>1247.85573028107</v>
      </c>
      <c r="I980" s="476">
        <v>1069.4257605404598</v>
      </c>
      <c r="J980" s="476">
        <v>1072.4497625090453</v>
      </c>
      <c r="K980" s="476">
        <v>1056.3218510332676</v>
      </c>
      <c r="L980" s="476">
        <v>984.75726536836657</v>
      </c>
      <c r="M980" s="476">
        <v>971.654442519893</v>
      </c>
      <c r="N980" s="476">
        <v>976.6939690089232</v>
      </c>
      <c r="O980" s="476">
        <v>1011.9713744327134</v>
      </c>
      <c r="P980" s="476">
        <v>960.56757634820201</v>
      </c>
      <c r="Q980" s="476">
        <v>980.72560891008311</v>
      </c>
      <c r="R980" s="476">
        <v>886.99441302859464</v>
      </c>
      <c r="S980" s="476">
        <v>860.79172000305243</v>
      </c>
      <c r="T980" s="476">
        <v>798.31163786566447</v>
      </c>
      <c r="U980" s="476">
        <v>787.22696170574807</v>
      </c>
      <c r="V980" s="476">
        <v>801.33475813991458</v>
      </c>
      <c r="W980" s="476">
        <v>734.82882334190344</v>
      </c>
      <c r="X980" s="476">
        <v>678.4042444537622</v>
      </c>
      <c r="Y980" s="476">
        <v>806.37331722858721</v>
      </c>
      <c r="Z980" s="476">
        <v>979.71769737990815</v>
      </c>
      <c r="AA980" s="476">
        <v>840.63634328996886</v>
      </c>
      <c r="AB980" s="476">
        <v>620.97690605782327</v>
      </c>
      <c r="AC980" s="476">
        <v>498.08080372144371</v>
      </c>
      <c r="AD980" s="476">
        <v>358.09763102539472</v>
      </c>
      <c r="AE980" s="476">
        <v>369.17367966376946</v>
      </c>
      <c r="AF980" s="476">
        <v>340.98077844143347</v>
      </c>
      <c r="AG980" s="476">
        <v>512.18222225713123</v>
      </c>
      <c r="AH980" s="476">
        <v>476.92942740841636</v>
      </c>
      <c r="AI980" s="476">
        <v>435.63662446655979</v>
      </c>
      <c r="AJ980" s="476">
        <v>74.319187225450264</v>
      </c>
      <c r="AK980" s="476">
        <v>23.072229545451361</v>
      </c>
      <c r="AL980" s="476">
        <v>0</v>
      </c>
    </row>
    <row r="981" spans="1:38">
      <c r="A981" s="256">
        <v>115</v>
      </c>
      <c r="B981" s="476">
        <v>1785.3040133183388</v>
      </c>
      <c r="C981" s="476">
        <v>1607.8144218600987</v>
      </c>
      <c r="D981" s="476">
        <v>1392.0298593293548</v>
      </c>
      <c r="E981" s="476">
        <v>1321.4531449723431</v>
      </c>
      <c r="F981" s="476">
        <v>1181.3193292356812</v>
      </c>
      <c r="G981" s="476">
        <v>1051.2819289698355</v>
      </c>
      <c r="H981" s="476">
        <v>985.76518206204776</v>
      </c>
      <c r="I981" s="476">
        <v>874.90076490654008</v>
      </c>
      <c r="J981" s="476">
        <v>977.70187742826306</v>
      </c>
      <c r="K981" s="476">
        <v>1090.5939523736934</v>
      </c>
      <c r="L981" s="476">
        <v>1264.9944760272024</v>
      </c>
      <c r="M981" s="476">
        <v>1300.2808560583592</v>
      </c>
      <c r="N981" s="476">
        <v>1409.1704651305902</v>
      </c>
      <c r="O981" s="476">
        <v>1680.421549934586</v>
      </c>
      <c r="P981" s="476">
        <v>1424.2947021300658</v>
      </c>
      <c r="Q981" s="476">
        <v>1001.8919884694633</v>
      </c>
      <c r="R981" s="476">
        <v>808.38874968158041</v>
      </c>
      <c r="S981" s="476">
        <v>655.23120091604528</v>
      </c>
      <c r="T981" s="476">
        <v>608.88760041014177</v>
      </c>
      <c r="U981" s="476">
        <v>608.88760041014177</v>
      </c>
      <c r="V981" s="476">
        <v>643.1412405542178</v>
      </c>
      <c r="W981" s="476">
        <v>695.5326560411628</v>
      </c>
      <c r="X981" s="476">
        <v>660.26875041270193</v>
      </c>
      <c r="Y981" s="476">
        <v>630.04403985316117</v>
      </c>
      <c r="Z981" s="476">
        <v>531.32048016773717</v>
      </c>
      <c r="AA981" s="476">
        <v>512.18222225713123</v>
      </c>
      <c r="AB981" s="476">
        <v>539.37890152609612</v>
      </c>
      <c r="AC981" s="476">
        <v>545.42279657635379</v>
      </c>
      <c r="AD981" s="476">
        <v>457.79327444158969</v>
      </c>
      <c r="AE981" s="476">
        <v>410.45998340822337</v>
      </c>
      <c r="AF981" s="476">
        <v>280.57554002346535</v>
      </c>
      <c r="AG981" s="476">
        <v>251.38418306924891</v>
      </c>
      <c r="AH981" s="476">
        <v>224.20906517072982</v>
      </c>
      <c r="AI981" s="476">
        <v>176.9123618266558</v>
      </c>
      <c r="AJ981" s="476">
        <v>140.69354214646376</v>
      </c>
      <c r="AK981" s="476">
        <v>30.102209640499385</v>
      </c>
      <c r="AL981" s="476">
        <v>0</v>
      </c>
    </row>
    <row r="982" spans="1:38">
      <c r="A982" s="256">
        <v>125</v>
      </c>
      <c r="B982" s="476">
        <v>1785.3040133183388</v>
      </c>
      <c r="C982" s="476">
        <v>1553.3612178210465</v>
      </c>
      <c r="D982" s="476">
        <v>1303.3054478043848</v>
      </c>
      <c r="E982" s="476">
        <v>1183.3355298428294</v>
      </c>
      <c r="F982" s="476">
        <v>1045.2340543655314</v>
      </c>
      <c r="G982" s="476">
        <v>938.39422900883744</v>
      </c>
      <c r="H982" s="476">
        <v>972.66234573309464</v>
      </c>
      <c r="I982" s="476">
        <v>930.33132274107584</v>
      </c>
      <c r="J982" s="476">
        <v>1323.4695712007247</v>
      </c>
      <c r="K982" s="476">
        <v>1909.3556185560697</v>
      </c>
      <c r="L982" s="476">
        <v>3084.6589067117029</v>
      </c>
      <c r="M982" s="476">
        <v>2067.7095509149171</v>
      </c>
      <c r="N982" s="476">
        <v>1207.5302031596229</v>
      </c>
      <c r="O982" s="476">
        <v>692.5099642532108</v>
      </c>
      <c r="P982" s="476">
        <v>615.93966653181371</v>
      </c>
      <c r="Q982" s="476">
        <v>611.90990452585947</v>
      </c>
      <c r="R982" s="476">
        <v>606.87273932099311</v>
      </c>
      <c r="S982" s="476">
        <v>721.72986193823385</v>
      </c>
      <c r="T982" s="476">
        <v>687.47217392475886</v>
      </c>
      <c r="U982" s="476">
        <v>665.30633830583247</v>
      </c>
      <c r="V982" s="476">
        <v>581.68754688117576</v>
      </c>
      <c r="W982" s="476">
        <v>528.29860353797324</v>
      </c>
      <c r="X982" s="476">
        <v>495.05912268737313</v>
      </c>
      <c r="Y982" s="476">
        <v>496.0663476570511</v>
      </c>
      <c r="Z982" s="476">
        <v>499.08803480791187</v>
      </c>
      <c r="AA982" s="476">
        <v>500.09526792509121</v>
      </c>
      <c r="AB982" s="476">
        <v>482.97258393675241</v>
      </c>
      <c r="AC982" s="476">
        <v>426.57286170170653</v>
      </c>
      <c r="AD982" s="476">
        <v>356.08384046433116</v>
      </c>
      <c r="AE982" s="476">
        <v>372.19447824394808</v>
      </c>
      <c r="AF982" s="476">
        <v>416.5022400230921</v>
      </c>
      <c r="AG982" s="476">
        <v>314.80373896081153</v>
      </c>
      <c r="AH982" s="476">
        <v>225.21549466265694</v>
      </c>
      <c r="AI982" s="476">
        <v>114.54120724389411</v>
      </c>
      <c r="AJ982" s="476">
        <v>78.340564620239888</v>
      </c>
      <c r="AK982" s="476">
        <v>36.12923810708449</v>
      </c>
      <c r="AL982" s="476">
        <v>0</v>
      </c>
    </row>
    <row r="983" spans="1:38">
      <c r="A983" s="256">
        <v>135</v>
      </c>
      <c r="B983" s="476">
        <v>1785.3040133183388</v>
      </c>
      <c r="C983" s="476">
        <v>1498.9099210598927</v>
      </c>
      <c r="D983" s="476">
        <v>1257.937317151861</v>
      </c>
      <c r="E983" s="476">
        <v>1079.50580018799</v>
      </c>
      <c r="F983" s="476">
        <v>891.02566578692733</v>
      </c>
      <c r="G983" s="476">
        <v>927.30775085588652</v>
      </c>
      <c r="H983" s="476">
        <v>1130.9154468603931</v>
      </c>
      <c r="I983" s="476">
        <v>1168.2141093458158</v>
      </c>
      <c r="J983" s="476">
        <v>1713.7008728243975</v>
      </c>
      <c r="K983" s="476">
        <v>1551.3444687027222</v>
      </c>
      <c r="L983" s="476">
        <v>903.11953305778582</v>
      </c>
      <c r="M983" s="476">
        <v>663.29129855967244</v>
      </c>
      <c r="N983" s="476">
        <v>588.73929294176708</v>
      </c>
      <c r="O983" s="476">
        <v>616.94711115541907</v>
      </c>
      <c r="P983" s="476">
        <v>592.76890006969472</v>
      </c>
      <c r="Q983" s="476">
        <v>647.1712023231205</v>
      </c>
      <c r="R983" s="476">
        <v>657.24621608837697</v>
      </c>
      <c r="S983" s="476">
        <v>646.16370952449347</v>
      </c>
      <c r="T983" s="476">
        <v>582.69493397084909</v>
      </c>
      <c r="U983" s="476">
        <v>548.44476923822299</v>
      </c>
      <c r="V983" s="476">
        <v>558.51813107578766</v>
      </c>
      <c r="W983" s="476">
        <v>569.59903862060082</v>
      </c>
      <c r="X983" s="476">
        <v>568.59167442682008</v>
      </c>
      <c r="Y983" s="476">
        <v>542.40084064130906</v>
      </c>
      <c r="Z983" s="476">
        <v>510.16770989602873</v>
      </c>
      <c r="AA983" s="476">
        <v>470.88634737729012</v>
      </c>
      <c r="AB983" s="476">
        <v>421.53752081806556</v>
      </c>
      <c r="AC983" s="476">
        <v>362.12524602494449</v>
      </c>
      <c r="AD983" s="476">
        <v>336.95340690676727</v>
      </c>
      <c r="AE983" s="476">
        <v>335.94657151454635</v>
      </c>
      <c r="AF983" s="476">
        <v>313.79697206375391</v>
      </c>
      <c r="AG983" s="476">
        <v>292.65562908951142</v>
      </c>
      <c r="AH983" s="476">
        <v>182.94959793098093</v>
      </c>
      <c r="AI983" s="476">
        <v>126.61084744487482</v>
      </c>
      <c r="AJ983" s="476">
        <v>76.329849463361882</v>
      </c>
      <c r="AK983" s="476">
        <v>38.138479987815508</v>
      </c>
      <c r="AL983" s="476">
        <v>0</v>
      </c>
    </row>
    <row r="984" spans="1:38">
      <c r="A984" s="256">
        <v>145</v>
      </c>
      <c r="B984" s="476">
        <v>1785.3040133183388</v>
      </c>
      <c r="C984" s="476">
        <v>1457.5685859282098</v>
      </c>
      <c r="D984" s="476">
        <v>1194.4246943704641</v>
      </c>
      <c r="E984" s="476">
        <v>920.25278814681985</v>
      </c>
      <c r="F984" s="476">
        <v>863.81506744737169</v>
      </c>
      <c r="G984" s="476">
        <v>925.29204173531855</v>
      </c>
      <c r="H984" s="476">
        <v>1316.4120928596087</v>
      </c>
      <c r="I984" s="476">
        <v>1533.1938449098943</v>
      </c>
      <c r="J984" s="476">
        <v>977.70187742826306</v>
      </c>
      <c r="K984" s="476">
        <v>682.43442047637177</v>
      </c>
      <c r="L984" s="476">
        <v>594.78371390751465</v>
      </c>
      <c r="M984" s="476">
        <v>544.41547606823053</v>
      </c>
      <c r="N984" s="476">
        <v>558.51813107578766</v>
      </c>
      <c r="O984" s="476">
        <v>765.05807938825171</v>
      </c>
      <c r="P984" s="476">
        <v>714.67667312976948</v>
      </c>
      <c r="Q984" s="476">
        <v>747.92801802915096</v>
      </c>
      <c r="R984" s="476">
        <v>765.05807938825171</v>
      </c>
      <c r="S984" s="476">
        <v>580.68016153438612</v>
      </c>
      <c r="T984" s="476">
        <v>596.79853456367937</v>
      </c>
      <c r="U984" s="476">
        <v>651.20118916201011</v>
      </c>
      <c r="V984" s="476">
        <v>677.39670417975822</v>
      </c>
      <c r="W984" s="476">
        <v>682.43442047637177</v>
      </c>
      <c r="X984" s="476">
        <v>647.1712023231205</v>
      </c>
      <c r="Y984" s="476">
        <v>610.90246816001093</v>
      </c>
      <c r="Z984" s="476">
        <v>535.34967569936532</v>
      </c>
      <c r="AA984" s="476">
        <v>462.82902802857438</v>
      </c>
      <c r="AB984" s="476">
        <v>411.46702004179934</v>
      </c>
      <c r="AC984" s="476">
        <v>432.61534908352962</v>
      </c>
      <c r="AD984" s="476">
        <v>431.60826196609258</v>
      </c>
      <c r="AE984" s="476">
        <v>414.48814469174425</v>
      </c>
      <c r="AF984" s="476">
        <v>367.1598276496963</v>
      </c>
      <c r="AG984" s="476">
        <v>280.57554002346535</v>
      </c>
      <c r="AH984" s="476">
        <v>144.71743439597881</v>
      </c>
      <c r="AI984" s="476">
        <v>88.394889005535376</v>
      </c>
      <c r="AJ984" s="476">
        <v>69.292772726876819</v>
      </c>
      <c r="AK984" s="476">
        <v>41.152539512670401</v>
      </c>
      <c r="AL984" s="476">
        <v>0</v>
      </c>
    </row>
    <row r="985" spans="1:38">
      <c r="A985" s="256">
        <v>155</v>
      </c>
      <c r="B985" s="476">
        <v>1785.3040133183388</v>
      </c>
      <c r="C985" s="476">
        <v>1420.2615565053034</v>
      </c>
      <c r="D985" s="476">
        <v>1132.9315597183911</v>
      </c>
      <c r="E985" s="476">
        <v>884.97879350789503</v>
      </c>
      <c r="F985" s="476">
        <v>840.63634328996886</v>
      </c>
      <c r="G985" s="476">
        <v>948.4729591018255</v>
      </c>
      <c r="H985" s="476">
        <v>1478.7432718374282</v>
      </c>
      <c r="I985" s="476">
        <v>1316.4120928596087</v>
      </c>
      <c r="J985" s="476">
        <v>739.86694776308775</v>
      </c>
      <c r="K985" s="476">
        <v>601.83561588397004</v>
      </c>
      <c r="L985" s="476">
        <v>526.28402870531886</v>
      </c>
      <c r="M985" s="476">
        <v>539.37890152609612</v>
      </c>
      <c r="N985" s="476">
        <v>623.99926938862291</v>
      </c>
      <c r="O985" s="476">
        <v>687.47217392475886</v>
      </c>
      <c r="P985" s="476">
        <v>654.22369565013753</v>
      </c>
      <c r="Q985" s="476">
        <v>619.96945487635514</v>
      </c>
      <c r="R985" s="476">
        <v>577.65801598154644</v>
      </c>
      <c r="S985" s="476">
        <v>622.99181331659202</v>
      </c>
      <c r="T985" s="476">
        <v>683.44196820265972</v>
      </c>
      <c r="U985" s="476">
        <v>755.98917509219189</v>
      </c>
      <c r="V985" s="476">
        <v>791.25773511047908</v>
      </c>
      <c r="W985" s="476">
        <v>783.19620891882039</v>
      </c>
      <c r="X985" s="476">
        <v>754.98152574436392</v>
      </c>
      <c r="Y985" s="476">
        <v>649.18619261853939</v>
      </c>
      <c r="Z985" s="476">
        <v>529.30589383410154</v>
      </c>
      <c r="AA985" s="476">
        <v>417.50929134044378</v>
      </c>
      <c r="AB985" s="476">
        <v>421.53752081806556</v>
      </c>
      <c r="AC985" s="476">
        <v>412.47405913757262</v>
      </c>
      <c r="AD985" s="476">
        <v>404.41781565261778</v>
      </c>
      <c r="AE985" s="476">
        <v>400.38975383450293</v>
      </c>
      <c r="AF985" s="476">
        <v>342.99448206442173</v>
      </c>
      <c r="AG985" s="476">
        <v>258.43007668638376</v>
      </c>
      <c r="AH985" s="476">
        <v>115.54696382165466</v>
      </c>
      <c r="AI985" s="476">
        <v>68.287532720608553</v>
      </c>
      <c r="AJ985" s="476">
        <v>76.329849463361882</v>
      </c>
      <c r="AK985" s="476">
        <v>46.176455080303917</v>
      </c>
      <c r="AL985" s="476">
        <v>0</v>
      </c>
    </row>
    <row r="986" spans="1:38">
      <c r="A986" s="256">
        <v>165</v>
      </c>
      <c r="B986" s="476">
        <v>1785.3040133183388</v>
      </c>
      <c r="C986" s="476">
        <v>1399.0877304474784</v>
      </c>
      <c r="D986" s="476">
        <v>1088.5779162930164</v>
      </c>
      <c r="E986" s="476">
        <v>871.87737888041204</v>
      </c>
      <c r="F986" s="476">
        <v>842.65185942550795</v>
      </c>
      <c r="G986" s="476">
        <v>1011.9713744327134</v>
      </c>
      <c r="H986" s="476">
        <v>1679.4130958175858</v>
      </c>
      <c r="I986" s="476">
        <v>816.45052956695815</v>
      </c>
      <c r="J986" s="476">
        <v>595.7911233847426</v>
      </c>
      <c r="K986" s="476">
        <v>561.54017517044895</v>
      </c>
      <c r="L986" s="476">
        <v>517.21853772302381</v>
      </c>
      <c r="M986" s="476">
        <v>553.48142726268577</v>
      </c>
      <c r="N986" s="476">
        <v>666.3138604664249</v>
      </c>
      <c r="O986" s="476">
        <v>710.64631070258758</v>
      </c>
      <c r="P986" s="476">
        <v>603.8504602244393</v>
      </c>
      <c r="Q986" s="476">
        <v>580.68016153438612</v>
      </c>
      <c r="R986" s="476">
        <v>589.74669214800133</v>
      </c>
      <c r="S986" s="476">
        <v>644.14872863759194</v>
      </c>
      <c r="T986" s="476">
        <v>699.56293216247195</v>
      </c>
      <c r="U986" s="476">
        <v>765.05807938825171</v>
      </c>
      <c r="V986" s="476">
        <v>780.17315792272359</v>
      </c>
      <c r="W986" s="476">
        <v>777.15011862876509</v>
      </c>
      <c r="X986" s="476">
        <v>706.6159711103785</v>
      </c>
      <c r="Y986" s="476">
        <v>587.73189545758112</v>
      </c>
      <c r="Z986" s="476">
        <v>437.65081969353872</v>
      </c>
      <c r="AA986" s="476">
        <v>415.49519113823135</v>
      </c>
      <c r="AB986" s="476">
        <v>438.65792078245397</v>
      </c>
      <c r="AC986" s="476">
        <v>443.69346076982475</v>
      </c>
      <c r="AD986" s="476">
        <v>448.72905785103239</v>
      </c>
      <c r="AE986" s="476">
        <v>452.75757619336599</v>
      </c>
      <c r="AF986" s="476">
        <v>387.29883465531185</v>
      </c>
      <c r="AG986" s="476">
        <v>260.44322462984479</v>
      </c>
      <c r="AH986" s="476">
        <v>88.394889005535376</v>
      </c>
      <c r="AI986" s="476">
        <v>66.277097278608665</v>
      </c>
      <c r="AJ986" s="476">
        <v>56.225874000831865</v>
      </c>
      <c r="AK986" s="476">
        <v>41.152539512670401</v>
      </c>
      <c r="AL986" s="476">
        <v>0</v>
      </c>
    </row>
    <row r="987" spans="1:38">
      <c r="A987" s="256">
        <v>175</v>
      </c>
      <c r="B987" s="476">
        <v>1785.3040133183388</v>
      </c>
      <c r="C987" s="476">
        <v>1390.0133312824107</v>
      </c>
      <c r="D987" s="476">
        <v>1065.3937712079951</v>
      </c>
      <c r="E987" s="476">
        <v>861.79950130763405</v>
      </c>
      <c r="F987" s="476">
        <v>820.48144938076518</v>
      </c>
      <c r="G987" s="476">
        <v>998.86819238794283</v>
      </c>
      <c r="H987" s="476">
        <v>1685.4638295811908</v>
      </c>
      <c r="I987" s="476">
        <v>694.5250906509001</v>
      </c>
      <c r="J987" s="476">
        <v>576.65063763657156</v>
      </c>
      <c r="K987" s="476">
        <v>538.37159224165714</v>
      </c>
      <c r="L987" s="476">
        <v>530.31318604523244</v>
      </c>
      <c r="M987" s="476">
        <v>647.1712023231205</v>
      </c>
      <c r="N987" s="476">
        <v>632.0589762438625</v>
      </c>
      <c r="O987" s="476">
        <v>636.08886825596176</v>
      </c>
      <c r="P987" s="476">
        <v>582.69493397084909</v>
      </c>
      <c r="Q987" s="476">
        <v>559.52547729664832</v>
      </c>
      <c r="R987" s="476">
        <v>591.76149571488634</v>
      </c>
      <c r="S987" s="476">
        <v>644.14872863759194</v>
      </c>
      <c r="T987" s="476">
        <v>697.5477911939663</v>
      </c>
      <c r="U987" s="476">
        <v>739.86694776308775</v>
      </c>
      <c r="V987" s="476">
        <v>733.8212025910484</v>
      </c>
      <c r="W987" s="476">
        <v>722.73746597640445</v>
      </c>
      <c r="X987" s="476">
        <v>638.10382383678518</v>
      </c>
      <c r="Y987" s="476">
        <v>536.35697932476273</v>
      </c>
      <c r="Z987" s="476">
        <v>384.27791554552124</v>
      </c>
      <c r="AA987" s="476">
        <v>405.42483738535867</v>
      </c>
      <c r="AB987" s="476">
        <v>428.5870147208546</v>
      </c>
      <c r="AC987" s="476">
        <v>437.65081969353872</v>
      </c>
      <c r="AD987" s="476">
        <v>440.67212988461301</v>
      </c>
      <c r="AE987" s="476">
        <v>440.67212988461301</v>
      </c>
      <c r="AF987" s="476">
        <v>379.24310317649696</v>
      </c>
      <c r="AG987" s="476">
        <v>244.33848676014631</v>
      </c>
      <c r="AH987" s="476">
        <v>72.308579335641099</v>
      </c>
      <c r="AI987" s="476">
        <v>58.235984471133037</v>
      </c>
      <c r="AJ987" s="476">
        <v>52.205871129025049</v>
      </c>
      <c r="AK987" s="476">
        <v>39.143140946941287</v>
      </c>
      <c r="AL987" s="476">
        <v>0</v>
      </c>
    </row>
    <row r="988" spans="1:38">
      <c r="A988" s="256">
        <v>180</v>
      </c>
      <c r="B988" s="476">
        <v>1785.3040133183388</v>
      </c>
      <c r="C988" s="476">
        <v>1390.0133312824107</v>
      </c>
      <c r="D988" s="476">
        <v>1067.4097639723441</v>
      </c>
      <c r="E988" s="476">
        <v>859.78393987716277</v>
      </c>
      <c r="F988" s="476">
        <v>812.4196296344146</v>
      </c>
      <c r="G988" s="476">
        <v>994.83647850888315</v>
      </c>
      <c r="H988" s="476">
        <v>1679.4130958175858</v>
      </c>
      <c r="I988" s="476">
        <v>683.44196820265972</v>
      </c>
      <c r="J988" s="476">
        <v>570.60640459417959</v>
      </c>
      <c r="K988" s="476">
        <v>538.37159224165714</v>
      </c>
      <c r="L988" s="476">
        <v>555.49610331653514</v>
      </c>
      <c r="M988" s="476">
        <v>681.426874236142</v>
      </c>
      <c r="N988" s="476">
        <v>628.02910989995701</v>
      </c>
      <c r="O988" s="476">
        <v>628.02910989995701</v>
      </c>
      <c r="P988" s="476">
        <v>566.57695139125042</v>
      </c>
      <c r="Q988" s="476">
        <v>553.48142726268577</v>
      </c>
      <c r="R988" s="476">
        <v>582.69493397084909</v>
      </c>
      <c r="S988" s="476">
        <v>642.13375404750673</v>
      </c>
      <c r="T988" s="476">
        <v>697.5477911939663</v>
      </c>
      <c r="U988" s="476">
        <v>741.88220714112128</v>
      </c>
      <c r="V988" s="476">
        <v>723.74507141792458</v>
      </c>
      <c r="W988" s="476">
        <v>715.68426728943632</v>
      </c>
      <c r="X988" s="476">
        <v>634.07391905157954</v>
      </c>
      <c r="Y988" s="476">
        <v>524.26946157658676</v>
      </c>
      <c r="Z988" s="476">
        <v>381.25702016037638</v>
      </c>
      <c r="AA988" s="476">
        <v>403.41079642490519</v>
      </c>
      <c r="AB988" s="476">
        <v>426.57286170170653</v>
      </c>
      <c r="AC988" s="476">
        <v>432.61534908352962</v>
      </c>
      <c r="AD988" s="476">
        <v>431.60826196609258</v>
      </c>
      <c r="AE988" s="476">
        <v>430.60117719617693</v>
      </c>
      <c r="AF988" s="476">
        <v>368.16675228114894</v>
      </c>
      <c r="AG988" s="476">
        <v>236.28651130948512</v>
      </c>
      <c r="AH988" s="476">
        <v>74.319187225450264</v>
      </c>
      <c r="AI988" s="476">
        <v>60.246164270520133</v>
      </c>
      <c r="AJ988" s="476">
        <v>56.225874000831865</v>
      </c>
      <c r="AK988" s="476">
        <v>39.143140946941287</v>
      </c>
      <c r="AL988" s="476">
        <v>0</v>
      </c>
    </row>
    <row r="989" spans="1:38">
      <c r="B989" s="22" t="s">
        <v>569</v>
      </c>
    </row>
    <row r="990" spans="1:38">
      <c r="B990" s="256" t="s">
        <v>524</v>
      </c>
    </row>
    <row r="991" spans="1:38">
      <c r="B991" s="256" t="s">
        <v>330</v>
      </c>
    </row>
    <row r="992" spans="1:38">
      <c r="B992" s="256" t="s">
        <v>315</v>
      </c>
    </row>
    <row r="993" spans="1:74">
      <c r="B993" s="256">
        <v>214</v>
      </c>
    </row>
    <row r="994" spans="1:74">
      <c r="B994" s="256" t="s">
        <v>333</v>
      </c>
    </row>
    <row r="996" spans="1:74">
      <c r="B996" s="256">
        <v>73</v>
      </c>
    </row>
    <row r="997" spans="1:74">
      <c r="B997" s="256">
        <v>73</v>
      </c>
    </row>
    <row r="998" spans="1:74">
      <c r="B998" s="256">
        <v>0</v>
      </c>
      <c r="C998" s="256">
        <v>2.5</v>
      </c>
      <c r="D998" s="256">
        <v>5</v>
      </c>
      <c r="E998" s="256">
        <v>7.5</v>
      </c>
      <c r="F998" s="256">
        <v>10</v>
      </c>
      <c r="G998" s="256">
        <v>12.5</v>
      </c>
      <c r="H998" s="256">
        <v>15</v>
      </c>
      <c r="I998" s="256">
        <v>17.5</v>
      </c>
      <c r="J998" s="256">
        <v>20</v>
      </c>
      <c r="K998" s="256">
        <v>22.5</v>
      </c>
      <c r="L998" s="256">
        <v>25</v>
      </c>
      <c r="M998" s="256">
        <v>27.5</v>
      </c>
      <c r="N998" s="256">
        <v>30</v>
      </c>
      <c r="O998" s="256">
        <v>32.5</v>
      </c>
      <c r="P998" s="256">
        <v>35</v>
      </c>
      <c r="Q998" s="256">
        <v>37.5</v>
      </c>
      <c r="R998" s="256">
        <v>40</v>
      </c>
      <c r="S998" s="256">
        <v>42.5</v>
      </c>
      <c r="T998" s="256">
        <v>45</v>
      </c>
      <c r="U998" s="256">
        <v>47.5</v>
      </c>
      <c r="V998" s="256">
        <v>50</v>
      </c>
      <c r="W998" s="256">
        <v>52.5</v>
      </c>
      <c r="X998" s="256">
        <v>55</v>
      </c>
      <c r="Y998" s="256">
        <v>57.5</v>
      </c>
      <c r="Z998" s="256">
        <v>60</v>
      </c>
      <c r="AA998" s="256">
        <v>62.5</v>
      </c>
      <c r="AB998" s="256">
        <v>65</v>
      </c>
      <c r="AC998" s="256">
        <v>67.5</v>
      </c>
      <c r="AD998" s="256">
        <v>70</v>
      </c>
      <c r="AE998" s="256">
        <v>72.5</v>
      </c>
      <c r="AF998" s="256">
        <v>75</v>
      </c>
      <c r="AG998" s="256">
        <v>77.5</v>
      </c>
      <c r="AH998" s="256">
        <v>80</v>
      </c>
      <c r="AI998" s="256">
        <v>82.5</v>
      </c>
      <c r="AJ998" s="256">
        <v>85</v>
      </c>
      <c r="AK998" s="256">
        <v>87.5</v>
      </c>
      <c r="AL998" s="256">
        <v>90</v>
      </c>
      <c r="AM998" s="256">
        <v>92.5</v>
      </c>
      <c r="AN998" s="256">
        <v>95</v>
      </c>
      <c r="AO998" s="256">
        <v>97.5</v>
      </c>
      <c r="AP998" s="256">
        <v>100</v>
      </c>
      <c r="AQ998" s="256">
        <v>102.5</v>
      </c>
      <c r="AR998" s="256">
        <v>105</v>
      </c>
      <c r="AS998" s="256">
        <v>107.5</v>
      </c>
      <c r="AT998" s="256">
        <v>110</v>
      </c>
      <c r="AU998" s="256">
        <v>112.5</v>
      </c>
      <c r="AV998" s="256">
        <v>115</v>
      </c>
      <c r="AW998" s="256">
        <v>117.5</v>
      </c>
      <c r="AX998" s="256">
        <v>120</v>
      </c>
      <c r="AY998" s="256">
        <v>122.5</v>
      </c>
      <c r="AZ998" s="256">
        <v>125</v>
      </c>
      <c r="BA998" s="256">
        <v>127.5</v>
      </c>
      <c r="BB998" s="256">
        <v>130</v>
      </c>
      <c r="BC998" s="256">
        <v>132.5</v>
      </c>
      <c r="BD998" s="256">
        <v>135</v>
      </c>
      <c r="BE998" s="256">
        <v>137.5</v>
      </c>
      <c r="BF998" s="256">
        <v>140</v>
      </c>
      <c r="BG998" s="256">
        <v>142.5</v>
      </c>
      <c r="BH998" s="256">
        <v>145</v>
      </c>
      <c r="BI998" s="256">
        <v>147.5</v>
      </c>
      <c r="BJ998" s="256">
        <v>150</v>
      </c>
      <c r="BK998" s="256">
        <v>152.5</v>
      </c>
      <c r="BL998" s="256">
        <v>155</v>
      </c>
      <c r="BM998" s="256">
        <v>157.5</v>
      </c>
      <c r="BN998" s="256">
        <v>160</v>
      </c>
      <c r="BO998" s="256">
        <v>162.5</v>
      </c>
      <c r="BP998" s="256">
        <v>165</v>
      </c>
      <c r="BQ998" s="256">
        <v>167.5</v>
      </c>
      <c r="BR998" s="256">
        <v>170</v>
      </c>
      <c r="BS998" s="256">
        <v>172.5</v>
      </c>
      <c r="BT998" s="256">
        <v>175</v>
      </c>
      <c r="BU998" s="256">
        <v>177.5</v>
      </c>
      <c r="BV998" s="256">
        <v>180</v>
      </c>
    </row>
    <row r="999" spans="1:74">
      <c r="A999" s="256">
        <v>0</v>
      </c>
      <c r="B999" s="477">
        <v>2325.831006457166</v>
      </c>
      <c r="C999" s="477">
        <v>2383.638308207665</v>
      </c>
      <c r="D999" s="477">
        <v>2413.0926701498115</v>
      </c>
      <c r="E999" s="477">
        <v>2438.1862326320324</v>
      </c>
      <c r="F999" s="477">
        <v>2461.0999802940059</v>
      </c>
      <c r="G999" s="477">
        <v>2479.6507527039757</v>
      </c>
      <c r="H999" s="477">
        <v>2487.2897060426303</v>
      </c>
      <c r="I999" s="477">
        <v>2485.1071242120329</v>
      </c>
      <c r="J999" s="477">
        <v>2472.0120323585243</v>
      </c>
      <c r="K999" s="477">
        <v>2441.4594950874894</v>
      </c>
      <c r="L999" s="477">
        <v>2390.1834121144484</v>
      </c>
      <c r="M999" s="477">
        <v>2322.5593171111541</v>
      </c>
      <c r="N999" s="477">
        <v>2240.7820799072165</v>
      </c>
      <c r="O999" s="477">
        <v>2155.7651096360396</v>
      </c>
      <c r="P999" s="477">
        <v>2068.6027079111132</v>
      </c>
      <c r="Q999" s="477">
        <v>1981.47666463469</v>
      </c>
      <c r="R999" s="477">
        <v>1892.2118445783431</v>
      </c>
      <c r="S999" s="477">
        <v>1795.3741002055219</v>
      </c>
      <c r="T999" s="477">
        <v>1693.1522413297068</v>
      </c>
      <c r="U999" s="477">
        <v>1595.3374584863545</v>
      </c>
      <c r="V999" s="477">
        <v>1497.582055556215</v>
      </c>
      <c r="W999" s="477">
        <v>1405.315451682533</v>
      </c>
      <c r="X999" s="477">
        <v>1312.0244186790019</v>
      </c>
      <c r="Y999" s="477">
        <v>1228.5519951355097</v>
      </c>
      <c r="Z999" s="477">
        <v>1149.4675970216774</v>
      </c>
      <c r="AA999" s="477">
        <v>1074.7660573848871</v>
      </c>
      <c r="AB999" s="477">
        <v>988.22017968112107</v>
      </c>
      <c r="AC999" s="477">
        <v>904.99059664848824</v>
      </c>
      <c r="AD999" s="477">
        <v>806.72668188126579</v>
      </c>
      <c r="AE999" s="477">
        <v>699.95944442795724</v>
      </c>
      <c r="AF999" s="477">
        <v>583.6713338005826</v>
      </c>
      <c r="AG999" s="477">
        <v>464.39362718599915</v>
      </c>
      <c r="AH999" s="477">
        <v>339.00138935070413</v>
      </c>
      <c r="AI999" s="477">
        <v>226.86256835967529</v>
      </c>
      <c r="AJ999" s="477">
        <v>128.00396694287443</v>
      </c>
      <c r="AK999" s="477">
        <v>49.894612002056832</v>
      </c>
      <c r="AL999" s="477">
        <v>10.232929922807543</v>
      </c>
      <c r="AM999" s="477">
        <v>1</v>
      </c>
      <c r="AN999" s="477">
        <v>0</v>
      </c>
      <c r="AO999" s="477">
        <v>0</v>
      </c>
      <c r="AP999" s="477">
        <v>1</v>
      </c>
      <c r="AQ999" s="477">
        <v>0</v>
      </c>
      <c r="AR999" s="477">
        <v>0</v>
      </c>
      <c r="AS999" s="477">
        <v>0</v>
      </c>
      <c r="AT999" s="477">
        <v>0</v>
      </c>
      <c r="AU999" s="477">
        <v>0</v>
      </c>
      <c r="AV999" s="477">
        <v>0</v>
      </c>
      <c r="AW999" s="477">
        <v>0</v>
      </c>
      <c r="AX999" s="477">
        <v>0</v>
      </c>
      <c r="AY999" s="477">
        <v>0</v>
      </c>
      <c r="AZ999" s="477">
        <v>0</v>
      </c>
      <c r="BA999" s="477">
        <v>0</v>
      </c>
      <c r="BB999" s="477">
        <v>0</v>
      </c>
      <c r="BC999" s="477">
        <v>0</v>
      </c>
      <c r="BD999" s="477">
        <v>0</v>
      </c>
      <c r="BE999" s="477">
        <v>0</v>
      </c>
      <c r="BF999" s="477">
        <v>0</v>
      </c>
      <c r="BG999" s="477">
        <v>0</v>
      </c>
      <c r="BH999" s="477">
        <v>0</v>
      </c>
      <c r="BI999" s="477">
        <v>0</v>
      </c>
      <c r="BJ999" s="477">
        <v>0</v>
      </c>
      <c r="BK999" s="477">
        <v>0</v>
      </c>
      <c r="BL999" s="477">
        <v>0</v>
      </c>
      <c r="BM999" s="477">
        <v>0</v>
      </c>
      <c r="BN999" s="477">
        <v>0</v>
      </c>
      <c r="BO999" s="477">
        <v>0</v>
      </c>
      <c r="BP999" s="477">
        <v>0</v>
      </c>
      <c r="BQ999" s="477">
        <v>0</v>
      </c>
      <c r="BR999" s="477">
        <v>0</v>
      </c>
      <c r="BS999" s="477">
        <v>0</v>
      </c>
      <c r="BT999" s="477">
        <v>0</v>
      </c>
      <c r="BU999" s="477">
        <v>0</v>
      </c>
      <c r="BV999" s="477">
        <v>0</v>
      </c>
    </row>
    <row r="1000" spans="1:74">
      <c r="A1000" s="256">
        <v>2.5</v>
      </c>
      <c r="B1000" s="477">
        <v>2325.831006457166</v>
      </c>
      <c r="C1000" s="477">
        <v>2371.6394135269497</v>
      </c>
      <c r="D1000" s="477">
        <v>2400.0014005576918</v>
      </c>
      <c r="E1000" s="477">
        <v>2421.820574121567</v>
      </c>
      <c r="F1000" s="477">
        <v>2443.6416942005872</v>
      </c>
      <c r="G1000" s="477">
        <v>2462.1911639793502</v>
      </c>
      <c r="H1000" s="477">
        <v>2468.7383665667949</v>
      </c>
      <c r="I1000" s="477">
        <v>2469.829583724571</v>
      </c>
      <c r="J1000" s="477">
        <v>2456.7352934743167</v>
      </c>
      <c r="K1000" s="477">
        <v>2421.820574121567</v>
      </c>
      <c r="L1000" s="477">
        <v>2372.73019734332</v>
      </c>
      <c r="M1000" s="477">
        <v>2304.0206079080485</v>
      </c>
      <c r="N1000" s="477">
        <v>2226.6103334682998</v>
      </c>
      <c r="O1000" s="477">
        <v>2142.6884895418448</v>
      </c>
      <c r="P1000" s="477">
        <v>2054.4422120687759</v>
      </c>
      <c r="Q1000" s="477">
        <v>1968.410989164275</v>
      </c>
      <c r="R1000" s="477">
        <v>1875.8873675903194</v>
      </c>
      <c r="S1000" s="477">
        <v>1777.9704717287827</v>
      </c>
      <c r="T1000" s="477">
        <v>1679.0199032668422</v>
      </c>
      <c r="U1000" s="477">
        <v>1581.2134800214446</v>
      </c>
      <c r="V1000" s="477">
        <v>1487.8099233349751</v>
      </c>
      <c r="W1000" s="477">
        <v>1393.3793688642434</v>
      </c>
      <c r="X1000" s="477">
        <v>1301.1807992393649</v>
      </c>
      <c r="Y1000" s="477">
        <v>1218.7990714726304</v>
      </c>
      <c r="Z1000" s="477">
        <v>1139.7211225563478</v>
      </c>
      <c r="AA1000" s="477">
        <v>1062.8617764842531</v>
      </c>
      <c r="AB1000" s="477">
        <v>979.56961411219243</v>
      </c>
      <c r="AC1000" s="477">
        <v>890.9461416737272</v>
      </c>
      <c r="AD1000" s="477">
        <v>790.54034135946483</v>
      </c>
      <c r="AE1000" s="477">
        <v>681.64125400207229</v>
      </c>
      <c r="AF1000" s="477">
        <v>566.46195727142288</v>
      </c>
      <c r="AG1000" s="477">
        <v>447.22380964155195</v>
      </c>
      <c r="AH1000" s="477">
        <v>327.23373113031232</v>
      </c>
      <c r="AI1000" s="477">
        <v>215.1426279035604</v>
      </c>
      <c r="AJ1000" s="477">
        <v>116.35263111945157</v>
      </c>
      <c r="AK1000" s="477">
        <v>42.551188538175488</v>
      </c>
      <c r="AL1000" s="477">
        <v>7.1375476469952135</v>
      </c>
      <c r="AM1000" s="477">
        <v>1</v>
      </c>
      <c r="AN1000" s="477">
        <v>0</v>
      </c>
      <c r="AO1000" s="477">
        <v>0</v>
      </c>
      <c r="AP1000" s="477">
        <v>1</v>
      </c>
      <c r="AQ1000" s="477">
        <v>0</v>
      </c>
      <c r="AR1000" s="477">
        <v>0</v>
      </c>
      <c r="AS1000" s="477">
        <v>0</v>
      </c>
      <c r="AT1000" s="477">
        <v>0</v>
      </c>
      <c r="AU1000" s="477">
        <v>0</v>
      </c>
      <c r="AV1000" s="477">
        <v>0</v>
      </c>
      <c r="AW1000" s="477">
        <v>0</v>
      </c>
      <c r="AX1000" s="477">
        <v>0</v>
      </c>
      <c r="AY1000" s="477">
        <v>0</v>
      </c>
      <c r="AZ1000" s="477">
        <v>0</v>
      </c>
      <c r="BA1000" s="477">
        <v>0</v>
      </c>
      <c r="BB1000" s="477">
        <v>0</v>
      </c>
      <c r="BC1000" s="477">
        <v>0</v>
      </c>
      <c r="BD1000" s="477">
        <v>0</v>
      </c>
      <c r="BE1000" s="477">
        <v>0</v>
      </c>
      <c r="BF1000" s="477">
        <v>0</v>
      </c>
      <c r="BG1000" s="477">
        <v>0</v>
      </c>
      <c r="BH1000" s="477">
        <v>0</v>
      </c>
      <c r="BI1000" s="477">
        <v>0</v>
      </c>
      <c r="BJ1000" s="477">
        <v>0</v>
      </c>
      <c r="BK1000" s="477">
        <v>0</v>
      </c>
      <c r="BL1000" s="477">
        <v>0</v>
      </c>
      <c r="BM1000" s="477">
        <v>0</v>
      </c>
      <c r="BN1000" s="477">
        <v>0</v>
      </c>
      <c r="BO1000" s="477">
        <v>0</v>
      </c>
      <c r="BP1000" s="477">
        <v>0</v>
      </c>
      <c r="BQ1000" s="477">
        <v>0</v>
      </c>
      <c r="BR1000" s="477">
        <v>0</v>
      </c>
      <c r="BS1000" s="477">
        <v>0</v>
      </c>
      <c r="BT1000" s="477">
        <v>0</v>
      </c>
      <c r="BU1000" s="477">
        <v>0</v>
      </c>
      <c r="BV1000" s="477">
        <v>0</v>
      </c>
    </row>
    <row r="1001" spans="1:74">
      <c r="A1001" s="256">
        <v>5</v>
      </c>
      <c r="B1001" s="477">
        <v>2325.831006457166</v>
      </c>
      <c r="C1001" s="477">
        <v>2385.8199897630652</v>
      </c>
      <c r="D1001" s="477">
        <v>2413.0926701498115</v>
      </c>
      <c r="E1001" s="477">
        <v>2437.0951548124681</v>
      </c>
      <c r="F1001" s="477">
        <v>2461.0999802940059</v>
      </c>
      <c r="G1001" s="477">
        <v>2477.4682373711053</v>
      </c>
      <c r="H1001" s="477">
        <v>2486.1984127559895</v>
      </c>
      <c r="I1001" s="477">
        <v>2484.0158404127978</v>
      </c>
      <c r="J1001" s="477">
        <v>2470.9208056558359</v>
      </c>
      <c r="K1001" s="477">
        <v>2438.1862326320324</v>
      </c>
      <c r="L1001" s="477">
        <v>2389.0925491270582</v>
      </c>
      <c r="M1001" s="477">
        <v>2323.6498751596077</v>
      </c>
      <c r="N1001" s="477">
        <v>2244.0526091636348</v>
      </c>
      <c r="O1001" s="477">
        <v>2160.1241577669116</v>
      </c>
      <c r="P1001" s="477">
        <v>2075.1386454934413</v>
      </c>
      <c r="Q1001" s="477">
        <v>1986.9209481709393</v>
      </c>
      <c r="R1001" s="477">
        <v>1895.4769076973703</v>
      </c>
      <c r="S1001" s="477">
        <v>1801.9008924162843</v>
      </c>
      <c r="T1001" s="477">
        <v>1700.7624462293727</v>
      </c>
      <c r="U1001" s="477">
        <v>1606.2029004146848</v>
      </c>
      <c r="V1001" s="477">
        <v>1511.6984712785093</v>
      </c>
      <c r="W1001" s="477">
        <v>1419.4230249507279</v>
      </c>
      <c r="X1001" s="477">
        <v>1326.1224495633958</v>
      </c>
      <c r="Y1001" s="477">
        <v>1242.6409034426263</v>
      </c>
      <c r="Z1001" s="477">
        <v>1162.464168068502</v>
      </c>
      <c r="AA1001" s="477">
        <v>1083.4245371068407</v>
      </c>
      <c r="AB1001" s="477">
        <v>997.95296189648411</v>
      </c>
      <c r="AC1001" s="477">
        <v>906.07102915751875</v>
      </c>
      <c r="AD1001" s="477">
        <v>805.64749174834765</v>
      </c>
      <c r="AE1001" s="477">
        <v>695.64885027100161</v>
      </c>
      <c r="AF1001" s="477">
        <v>579.36851277698258</v>
      </c>
      <c r="AG1001" s="477">
        <v>455.807917909916</v>
      </c>
      <c r="AH1001" s="477">
        <v>335.79162087794612</v>
      </c>
      <c r="AI1001" s="477">
        <v>219.40371066836855</v>
      </c>
      <c r="AJ1001" s="477">
        <v>117.41138278867602</v>
      </c>
      <c r="AK1001" s="477">
        <v>43.599527557808578</v>
      </c>
      <c r="AL1001" s="477">
        <v>8.1680970056575433</v>
      </c>
      <c r="AM1001" s="477">
        <v>0</v>
      </c>
      <c r="AN1001" s="477">
        <v>0</v>
      </c>
      <c r="AO1001" s="477">
        <v>0</v>
      </c>
      <c r="AP1001" s="477">
        <v>1</v>
      </c>
      <c r="AQ1001" s="477">
        <v>0</v>
      </c>
      <c r="AR1001" s="477">
        <v>0</v>
      </c>
      <c r="AS1001" s="477">
        <v>0</v>
      </c>
      <c r="AT1001" s="477">
        <v>0</v>
      </c>
      <c r="AU1001" s="477">
        <v>0</v>
      </c>
      <c r="AV1001" s="477">
        <v>0</v>
      </c>
      <c r="AW1001" s="477">
        <v>0</v>
      </c>
      <c r="AX1001" s="477">
        <v>0</v>
      </c>
      <c r="AY1001" s="477">
        <v>0</v>
      </c>
      <c r="AZ1001" s="477">
        <v>0</v>
      </c>
      <c r="BA1001" s="477">
        <v>0</v>
      </c>
      <c r="BB1001" s="477">
        <v>0</v>
      </c>
      <c r="BC1001" s="477">
        <v>0</v>
      </c>
      <c r="BD1001" s="477">
        <v>0</v>
      </c>
      <c r="BE1001" s="477">
        <v>0</v>
      </c>
      <c r="BF1001" s="477">
        <v>0</v>
      </c>
      <c r="BG1001" s="477">
        <v>0</v>
      </c>
      <c r="BH1001" s="477">
        <v>0</v>
      </c>
      <c r="BI1001" s="477">
        <v>0</v>
      </c>
      <c r="BJ1001" s="477">
        <v>0</v>
      </c>
      <c r="BK1001" s="477">
        <v>0</v>
      </c>
      <c r="BL1001" s="477">
        <v>0</v>
      </c>
      <c r="BM1001" s="477">
        <v>0</v>
      </c>
      <c r="BN1001" s="477">
        <v>0</v>
      </c>
      <c r="BO1001" s="477">
        <v>0</v>
      </c>
      <c r="BP1001" s="477">
        <v>0</v>
      </c>
      <c r="BQ1001" s="477">
        <v>0</v>
      </c>
      <c r="BR1001" s="477">
        <v>0</v>
      </c>
      <c r="BS1001" s="477">
        <v>0</v>
      </c>
      <c r="BT1001" s="477">
        <v>0</v>
      </c>
      <c r="BU1001" s="477">
        <v>0</v>
      </c>
      <c r="BV1001" s="477">
        <v>0</v>
      </c>
    </row>
    <row r="1002" spans="1:74">
      <c r="A1002" s="256">
        <v>7.5</v>
      </c>
      <c r="B1002" s="477">
        <v>2325.831006457166</v>
      </c>
      <c r="C1002" s="477">
        <v>2386.9108379491572</v>
      </c>
      <c r="D1002" s="477">
        <v>2414.183641076796</v>
      </c>
      <c r="E1002" s="477">
        <v>2437.0951548124681</v>
      </c>
      <c r="F1002" s="477">
        <v>2460.0088013987483</v>
      </c>
      <c r="G1002" s="477">
        <v>2476.376986842236</v>
      </c>
      <c r="H1002" s="477">
        <v>2485.1071242120329</v>
      </c>
      <c r="I1002" s="477">
        <v>2485.1071242120329</v>
      </c>
      <c r="J1002" s="477">
        <v>2469.829583724571</v>
      </c>
      <c r="K1002" s="477">
        <v>2439.2773152858044</v>
      </c>
      <c r="L1002" s="477">
        <v>2390.1834121144484</v>
      </c>
      <c r="M1002" s="477">
        <v>2324.7404382757204</v>
      </c>
      <c r="N1002" s="477">
        <v>2247.3231856141942</v>
      </c>
      <c r="O1002" s="477">
        <v>2165.573090387395</v>
      </c>
      <c r="P1002" s="477">
        <v>2083.8535458921097</v>
      </c>
      <c r="Q1002" s="477">
        <v>1997.8099579593547</v>
      </c>
      <c r="R1002" s="477">
        <v>1906.3608530819795</v>
      </c>
      <c r="S1002" s="477">
        <v>1813.8672854954518</v>
      </c>
      <c r="T1002" s="477">
        <v>1715.9838660649618</v>
      </c>
      <c r="U1002" s="477">
        <v>1623.5891193037373</v>
      </c>
      <c r="V1002" s="477">
        <v>1529.0743120280163</v>
      </c>
      <c r="W1002" s="477">
        <v>1440.0442796790594</v>
      </c>
      <c r="X1002" s="477">
        <v>1349.9840285734381</v>
      </c>
      <c r="Y1002" s="477">
        <v>1264.3192295623426</v>
      </c>
      <c r="Z1002" s="477">
        <v>1180.8784363519678</v>
      </c>
      <c r="AA1002" s="477">
        <v>1096.4135397273076</v>
      </c>
      <c r="AB1002" s="477">
        <v>1007.6866840327075</v>
      </c>
      <c r="AC1002" s="477">
        <v>915.79549398218001</v>
      </c>
      <c r="AD1002" s="477">
        <v>813.20212219951463</v>
      </c>
      <c r="AE1002" s="477">
        <v>702.11484017448458</v>
      </c>
      <c r="AF1002" s="477">
        <v>584.74708822143202</v>
      </c>
      <c r="AG1002" s="477">
        <v>462.24705137782735</v>
      </c>
      <c r="AH1002" s="477">
        <v>341.14140235680253</v>
      </c>
      <c r="AI1002" s="477">
        <v>222.60006143079301</v>
      </c>
      <c r="AJ1002" s="477">
        <v>116.35263111945157</v>
      </c>
      <c r="AK1002" s="477">
        <v>42.551188538175488</v>
      </c>
      <c r="AL1002" s="477">
        <v>8.1680970056575433</v>
      </c>
      <c r="AM1002" s="477">
        <v>1</v>
      </c>
      <c r="AN1002" s="477">
        <v>0</v>
      </c>
      <c r="AO1002" s="477">
        <v>0</v>
      </c>
      <c r="AP1002" s="477">
        <v>1</v>
      </c>
      <c r="AQ1002" s="477">
        <v>0</v>
      </c>
      <c r="AR1002" s="477">
        <v>0</v>
      </c>
      <c r="AS1002" s="477">
        <v>0</v>
      </c>
      <c r="AT1002" s="477">
        <v>0</v>
      </c>
      <c r="AU1002" s="477">
        <v>0</v>
      </c>
      <c r="AV1002" s="477">
        <v>0</v>
      </c>
      <c r="AW1002" s="477">
        <v>0</v>
      </c>
      <c r="AX1002" s="477">
        <v>0</v>
      </c>
      <c r="AY1002" s="477">
        <v>0</v>
      </c>
      <c r="AZ1002" s="477">
        <v>0</v>
      </c>
      <c r="BA1002" s="477">
        <v>0</v>
      </c>
      <c r="BB1002" s="477">
        <v>0</v>
      </c>
      <c r="BC1002" s="477">
        <v>0</v>
      </c>
      <c r="BD1002" s="477">
        <v>0</v>
      </c>
      <c r="BE1002" s="477">
        <v>0</v>
      </c>
      <c r="BF1002" s="477">
        <v>0</v>
      </c>
      <c r="BG1002" s="477">
        <v>0</v>
      </c>
      <c r="BH1002" s="477">
        <v>0</v>
      </c>
      <c r="BI1002" s="477">
        <v>0</v>
      </c>
      <c r="BJ1002" s="477">
        <v>0</v>
      </c>
      <c r="BK1002" s="477">
        <v>0</v>
      </c>
      <c r="BL1002" s="477">
        <v>0</v>
      </c>
      <c r="BM1002" s="477">
        <v>0</v>
      </c>
      <c r="BN1002" s="477">
        <v>0</v>
      </c>
      <c r="BO1002" s="477">
        <v>0</v>
      </c>
      <c r="BP1002" s="477">
        <v>0</v>
      </c>
      <c r="BQ1002" s="477">
        <v>0</v>
      </c>
      <c r="BR1002" s="477">
        <v>0</v>
      </c>
      <c r="BS1002" s="477">
        <v>0</v>
      </c>
      <c r="BT1002" s="477">
        <v>0</v>
      </c>
      <c r="BU1002" s="477">
        <v>0</v>
      </c>
      <c r="BV1002" s="477">
        <v>0</v>
      </c>
    </row>
    <row r="1003" spans="1:74">
      <c r="A1003" s="256">
        <v>10</v>
      </c>
      <c r="B1003" s="477">
        <v>2325.831006457166</v>
      </c>
      <c r="C1003" s="477">
        <v>2374.9117798684956</v>
      </c>
      <c r="D1003" s="477">
        <v>2403.2741518235634</v>
      </c>
      <c r="E1003" s="477">
        <v>2426.1846429657708</v>
      </c>
      <c r="F1003" s="477">
        <v>2449.097276359907</v>
      </c>
      <c r="G1003" s="477">
        <v>2467.6471541845749</v>
      </c>
      <c r="H1003" s="477">
        <v>2475.2857410744869</v>
      </c>
      <c r="I1003" s="477">
        <v>2473.1032638305705</v>
      </c>
      <c r="J1003" s="477">
        <v>2462.1911639793502</v>
      </c>
      <c r="K1003" s="477">
        <v>2430.5487895323295</v>
      </c>
      <c r="L1003" s="477">
        <v>2381.4566464227355</v>
      </c>
      <c r="M1003" s="477">
        <v>2319.2876733950943</v>
      </c>
      <c r="N1003" s="477">
        <v>2244.0526091636348</v>
      </c>
      <c r="O1003" s="477">
        <v>2166.6628932122067</v>
      </c>
      <c r="P1003" s="477">
        <v>2084.9429338462242</v>
      </c>
      <c r="Q1003" s="477">
        <v>2003.2546834223624</v>
      </c>
      <c r="R1003" s="477">
        <v>1917.2454137470149</v>
      </c>
      <c r="S1003" s="477">
        <v>1825.8344602584345</v>
      </c>
      <c r="T1003" s="477">
        <v>1732.294013488875</v>
      </c>
      <c r="U1003" s="477">
        <v>1643.1508182754401</v>
      </c>
      <c r="V1003" s="477">
        <v>1556.2279693903772</v>
      </c>
      <c r="W1003" s="477">
        <v>1468.2675693746307</v>
      </c>
      <c r="X1003" s="477">
        <v>1378.1894558989111</v>
      </c>
      <c r="Y1003" s="477">
        <v>1291.4223064700227</v>
      </c>
      <c r="Z1003" s="477">
        <v>1204.7128807369463</v>
      </c>
      <c r="AA1003" s="477">
        <v>1116.9825698729069</v>
      </c>
      <c r="AB1003" s="477">
        <v>1026.0751367514697</v>
      </c>
      <c r="AC1003" s="477">
        <v>932.00520237834712</v>
      </c>
      <c r="AD1003" s="477">
        <v>827.23398916459007</v>
      </c>
      <c r="AE1003" s="477">
        <v>716.12650072218662</v>
      </c>
      <c r="AF1003" s="477">
        <v>596.58167242276886</v>
      </c>
      <c r="AG1003" s="477">
        <v>472.98090844789732</v>
      </c>
      <c r="AH1003" s="477">
        <v>351.8434451634983</v>
      </c>
      <c r="AI1003" s="477">
        <v>227.92831958998121</v>
      </c>
      <c r="AJ1003" s="477">
        <v>117.41138278867602</v>
      </c>
      <c r="AK1003" s="477">
        <v>42.551188538175488</v>
      </c>
      <c r="AL1003" s="477">
        <v>7.1375476469952135</v>
      </c>
      <c r="AM1003" s="477">
        <v>0</v>
      </c>
      <c r="AN1003" s="477">
        <v>0</v>
      </c>
      <c r="AO1003" s="477">
        <v>0</v>
      </c>
      <c r="AP1003" s="477">
        <v>0</v>
      </c>
      <c r="AQ1003" s="477">
        <v>0</v>
      </c>
      <c r="AR1003" s="477">
        <v>0</v>
      </c>
      <c r="AS1003" s="477">
        <v>0</v>
      </c>
      <c r="AT1003" s="477">
        <v>0</v>
      </c>
      <c r="AU1003" s="477">
        <v>0</v>
      </c>
      <c r="AV1003" s="477">
        <v>0</v>
      </c>
      <c r="AW1003" s="477">
        <v>0</v>
      </c>
      <c r="AX1003" s="477">
        <v>0</v>
      </c>
      <c r="AY1003" s="477">
        <v>0</v>
      </c>
      <c r="AZ1003" s="477">
        <v>0</v>
      </c>
      <c r="BA1003" s="477">
        <v>0</v>
      </c>
      <c r="BB1003" s="477">
        <v>0</v>
      </c>
      <c r="BC1003" s="477">
        <v>0</v>
      </c>
      <c r="BD1003" s="477">
        <v>0</v>
      </c>
      <c r="BE1003" s="477">
        <v>0</v>
      </c>
      <c r="BF1003" s="477">
        <v>0</v>
      </c>
      <c r="BG1003" s="477">
        <v>0</v>
      </c>
      <c r="BH1003" s="477">
        <v>0</v>
      </c>
      <c r="BI1003" s="477">
        <v>0</v>
      </c>
      <c r="BJ1003" s="477">
        <v>0</v>
      </c>
      <c r="BK1003" s="477">
        <v>0</v>
      </c>
      <c r="BL1003" s="477">
        <v>0</v>
      </c>
      <c r="BM1003" s="477">
        <v>0</v>
      </c>
      <c r="BN1003" s="477">
        <v>0</v>
      </c>
      <c r="BO1003" s="477">
        <v>0</v>
      </c>
      <c r="BP1003" s="477">
        <v>0</v>
      </c>
      <c r="BQ1003" s="477">
        <v>0</v>
      </c>
      <c r="BR1003" s="477">
        <v>0</v>
      </c>
      <c r="BS1003" s="477">
        <v>0</v>
      </c>
      <c r="BT1003" s="477">
        <v>0</v>
      </c>
      <c r="BU1003" s="477">
        <v>0</v>
      </c>
      <c r="BV1003" s="477">
        <v>0</v>
      </c>
    </row>
    <row r="1004" spans="1:74">
      <c r="A1004" s="256">
        <v>12.5</v>
      </c>
      <c r="B1004" s="477">
        <v>2325.831006457166</v>
      </c>
      <c r="C1004" s="477">
        <v>2373.82098612458</v>
      </c>
      <c r="D1004" s="477">
        <v>2402.1832298289978</v>
      </c>
      <c r="E1004" s="477">
        <v>2424.0025988198076</v>
      </c>
      <c r="F1004" s="477">
        <v>2448.0061502934391</v>
      </c>
      <c r="G1004" s="477">
        <v>2464.3735457119706</v>
      </c>
      <c r="H1004" s="477">
        <v>2474.1945000699116</v>
      </c>
      <c r="I1004" s="477">
        <v>2469.829583724571</v>
      </c>
      <c r="J1004" s="477">
        <v>2458.9176272956556</v>
      </c>
      <c r="K1004" s="477">
        <v>2429.4577456117072</v>
      </c>
      <c r="L1004" s="477">
        <v>2384.7291465151638</v>
      </c>
      <c r="M1004" s="477">
        <v>2322.5593171111541</v>
      </c>
      <c r="N1004" s="477">
        <v>2250.5938091915718</v>
      </c>
      <c r="O1004" s="477">
        <v>2175.3815109698435</v>
      </c>
      <c r="P1004" s="477">
        <v>2100.1949556491486</v>
      </c>
      <c r="Q1004" s="477">
        <v>2019.5897373958935</v>
      </c>
      <c r="R1004" s="477">
        <v>1937.9277618753629</v>
      </c>
      <c r="S1004" s="477">
        <v>1851.9473488154185</v>
      </c>
      <c r="T1004" s="477">
        <v>1762.7436797517571</v>
      </c>
      <c r="U1004" s="477">
        <v>1680.1069645081495</v>
      </c>
      <c r="V1004" s="477">
        <v>1597.5104884166533</v>
      </c>
      <c r="W1004" s="477">
        <v>1513.8703436969756</v>
      </c>
      <c r="X1004" s="477">
        <v>1422.678816446082</v>
      </c>
      <c r="Y1004" s="477">
        <v>1331.5451651542369</v>
      </c>
      <c r="Z1004" s="477">
        <v>1239.3894758747203</v>
      </c>
      <c r="AA1004" s="477">
        <v>1147.3016428492035</v>
      </c>
      <c r="AB1004" s="477">
        <v>1055.2870113491429</v>
      </c>
      <c r="AC1004" s="477">
        <v>960.10861691293951</v>
      </c>
      <c r="AD1004" s="477">
        <v>852.06534984007237</v>
      </c>
      <c r="AE1004" s="477">
        <v>738.76643475035814</v>
      </c>
      <c r="AF1004" s="477">
        <v>617.02867786598563</v>
      </c>
      <c r="AG1004" s="477">
        <v>492.30789550323971</v>
      </c>
      <c r="AH1004" s="477">
        <v>363.61941288015822</v>
      </c>
      <c r="AI1004" s="477">
        <v>233.25781139467395</v>
      </c>
      <c r="AJ1004" s="477">
        <v>115.29397483024779</v>
      </c>
      <c r="AK1004" s="477">
        <v>40.455283887127329</v>
      </c>
      <c r="AL1004" s="477">
        <v>7.1375476469952135</v>
      </c>
      <c r="AM1004" s="477">
        <v>1</v>
      </c>
      <c r="AN1004" s="477">
        <v>0</v>
      </c>
      <c r="AO1004" s="477">
        <v>0</v>
      </c>
      <c r="AP1004" s="477">
        <v>1</v>
      </c>
      <c r="AQ1004" s="477">
        <v>0</v>
      </c>
      <c r="AR1004" s="477">
        <v>0</v>
      </c>
      <c r="AS1004" s="477">
        <v>0</v>
      </c>
      <c r="AT1004" s="477">
        <v>0</v>
      </c>
      <c r="AU1004" s="477">
        <v>0</v>
      </c>
      <c r="AV1004" s="477">
        <v>0</v>
      </c>
      <c r="AW1004" s="477">
        <v>0</v>
      </c>
      <c r="AX1004" s="477">
        <v>0</v>
      </c>
      <c r="AY1004" s="477">
        <v>0</v>
      </c>
      <c r="AZ1004" s="477">
        <v>0</v>
      </c>
      <c r="BA1004" s="477">
        <v>0</v>
      </c>
      <c r="BB1004" s="477">
        <v>0</v>
      </c>
      <c r="BC1004" s="477">
        <v>0</v>
      </c>
      <c r="BD1004" s="477">
        <v>0</v>
      </c>
      <c r="BE1004" s="477">
        <v>0</v>
      </c>
      <c r="BF1004" s="477">
        <v>0</v>
      </c>
      <c r="BG1004" s="477">
        <v>0</v>
      </c>
      <c r="BH1004" s="477">
        <v>0</v>
      </c>
      <c r="BI1004" s="477">
        <v>0</v>
      </c>
      <c r="BJ1004" s="477">
        <v>0</v>
      </c>
      <c r="BK1004" s="477">
        <v>0</v>
      </c>
      <c r="BL1004" s="477">
        <v>0</v>
      </c>
      <c r="BM1004" s="477">
        <v>0</v>
      </c>
      <c r="BN1004" s="477">
        <v>0</v>
      </c>
      <c r="BO1004" s="477">
        <v>0</v>
      </c>
      <c r="BP1004" s="477">
        <v>0</v>
      </c>
      <c r="BQ1004" s="477">
        <v>0</v>
      </c>
      <c r="BR1004" s="477">
        <v>0</v>
      </c>
      <c r="BS1004" s="477">
        <v>0</v>
      </c>
      <c r="BT1004" s="477">
        <v>0</v>
      </c>
      <c r="BU1004" s="477">
        <v>0</v>
      </c>
      <c r="BV1004" s="477">
        <v>0</v>
      </c>
    </row>
    <row r="1005" spans="1:74">
      <c r="A1005" s="256">
        <v>15</v>
      </c>
      <c r="B1005" s="477">
        <v>2325.831006457166</v>
      </c>
      <c r="C1005" s="477">
        <v>2370.5486346777088</v>
      </c>
      <c r="D1005" s="477">
        <v>2398.9104932853224</v>
      </c>
      <c r="E1005" s="477">
        <v>2421.820574121567</v>
      </c>
      <c r="F1005" s="477">
        <v>2442.55059223117</v>
      </c>
      <c r="G1005" s="477">
        <v>2460.0088013987483</v>
      </c>
      <c r="H1005" s="477">
        <v>2466.5559465799834</v>
      </c>
      <c r="I1005" s="477">
        <v>2466.5559465799834</v>
      </c>
      <c r="J1005" s="477">
        <v>2453.4618287357298</v>
      </c>
      <c r="K1005" s="477">
        <v>2426.1846429657708</v>
      </c>
      <c r="L1005" s="477">
        <v>2383.638308207665</v>
      </c>
      <c r="M1005" s="477">
        <v>2324.7404382757204</v>
      </c>
      <c r="N1005" s="477">
        <v>2258.2254470996772</v>
      </c>
      <c r="O1005" s="477">
        <v>2187.3701750380064</v>
      </c>
      <c r="P1005" s="477">
        <v>2114.3585295307998</v>
      </c>
      <c r="Q1005" s="477">
        <v>2039.1935281668418</v>
      </c>
      <c r="R1005" s="477">
        <v>1962.9672108095081</v>
      </c>
      <c r="S1005" s="477">
        <v>1881.3287042411284</v>
      </c>
      <c r="T1005" s="477">
        <v>1796.4618826164549</v>
      </c>
      <c r="U1005" s="477">
        <v>1718.1584640237422</v>
      </c>
      <c r="V1005" s="477">
        <v>1640.9771817940998</v>
      </c>
      <c r="W1005" s="477">
        <v>1560.572992069317</v>
      </c>
      <c r="X1005" s="477">
        <v>1469.353188460891</v>
      </c>
      <c r="Y1005" s="477">
        <v>1331.5451651542369</v>
      </c>
      <c r="Z1005" s="477">
        <v>1272.9915941488593</v>
      </c>
      <c r="AA1005" s="477">
        <v>1177.628651728154</v>
      </c>
      <c r="AB1005" s="477">
        <v>1082.3421895608992</v>
      </c>
      <c r="AC1005" s="477">
        <v>982.81348792149424</v>
      </c>
      <c r="AD1005" s="477">
        <v>871.50359879103087</v>
      </c>
      <c r="AE1005" s="477">
        <v>756.02053206785797</v>
      </c>
      <c r="AF1005" s="477">
        <v>631.02261461965691</v>
      </c>
      <c r="AG1005" s="477">
        <v>503.04837698161265</v>
      </c>
      <c r="AH1005" s="477">
        <v>370.04426788884615</v>
      </c>
      <c r="AI1005" s="477">
        <v>235.38994730430215</v>
      </c>
      <c r="AJ1005" s="477">
        <v>113.17695184119231</v>
      </c>
      <c r="AK1005" s="477">
        <v>39.407731236207468</v>
      </c>
      <c r="AL1005" s="477">
        <v>7.1375476469952135</v>
      </c>
      <c r="AM1005" s="477">
        <v>1</v>
      </c>
      <c r="AN1005" s="477">
        <v>0</v>
      </c>
      <c r="AO1005" s="477">
        <v>0</v>
      </c>
      <c r="AP1005" s="477">
        <v>0</v>
      </c>
      <c r="AQ1005" s="477">
        <v>0</v>
      </c>
      <c r="AR1005" s="477">
        <v>0</v>
      </c>
      <c r="AS1005" s="477">
        <v>0</v>
      </c>
      <c r="AT1005" s="477">
        <v>0</v>
      </c>
      <c r="AU1005" s="477">
        <v>0</v>
      </c>
      <c r="AV1005" s="477">
        <v>0</v>
      </c>
      <c r="AW1005" s="477">
        <v>0</v>
      </c>
      <c r="AX1005" s="477">
        <v>0</v>
      </c>
      <c r="AY1005" s="477">
        <v>0</v>
      </c>
      <c r="AZ1005" s="477">
        <v>0</v>
      </c>
      <c r="BA1005" s="477">
        <v>0</v>
      </c>
      <c r="BB1005" s="477">
        <v>0</v>
      </c>
      <c r="BC1005" s="477">
        <v>0</v>
      </c>
      <c r="BD1005" s="477">
        <v>0</v>
      </c>
      <c r="BE1005" s="477">
        <v>0</v>
      </c>
      <c r="BF1005" s="477">
        <v>0</v>
      </c>
      <c r="BG1005" s="477">
        <v>0</v>
      </c>
      <c r="BH1005" s="477">
        <v>0</v>
      </c>
      <c r="BI1005" s="477">
        <v>0</v>
      </c>
      <c r="BJ1005" s="477">
        <v>0</v>
      </c>
      <c r="BK1005" s="477">
        <v>0</v>
      </c>
      <c r="BL1005" s="477">
        <v>0</v>
      </c>
      <c r="BM1005" s="477">
        <v>0</v>
      </c>
      <c r="BN1005" s="477">
        <v>0</v>
      </c>
      <c r="BO1005" s="477">
        <v>0</v>
      </c>
      <c r="BP1005" s="477">
        <v>0</v>
      </c>
      <c r="BQ1005" s="477">
        <v>0</v>
      </c>
      <c r="BR1005" s="477">
        <v>0</v>
      </c>
      <c r="BS1005" s="477">
        <v>0</v>
      </c>
      <c r="BT1005" s="477">
        <v>0</v>
      </c>
      <c r="BU1005" s="477">
        <v>0</v>
      </c>
      <c r="BV1005" s="477">
        <v>0</v>
      </c>
    </row>
    <row r="1006" spans="1:74">
      <c r="A1006" s="256">
        <v>17.5</v>
      </c>
      <c r="B1006" s="477">
        <v>2325.831006457166</v>
      </c>
      <c r="C1006" s="477">
        <v>2349.8247832882898</v>
      </c>
      <c r="D1006" s="477">
        <v>2374.9117798684956</v>
      </c>
      <c r="E1006" s="477">
        <v>2397.8195909247265</v>
      </c>
      <c r="F1006" s="477">
        <v>2418.5475735762684</v>
      </c>
      <c r="G1006" s="477">
        <v>2437.0951548124681</v>
      </c>
      <c r="H1006" s="477">
        <v>2443.6416942005872</v>
      </c>
      <c r="I1006" s="477">
        <v>2442.55059223117</v>
      </c>
      <c r="J1006" s="477">
        <v>2432.7308919187217</v>
      </c>
      <c r="K1006" s="477">
        <v>2406.546947216732</v>
      </c>
      <c r="L1006" s="477">
        <v>2365.0948150169029</v>
      </c>
      <c r="M1006" s="477">
        <v>2311.6540158621642</v>
      </c>
      <c r="N1006" s="477">
        <v>2249.5035961002814</v>
      </c>
      <c r="O1006" s="477">
        <v>2183.0105853696969</v>
      </c>
      <c r="P1006" s="477">
        <v>2115.4480742050969</v>
      </c>
      <c r="Q1006" s="477">
        <v>2046.8177295210917</v>
      </c>
      <c r="R1006" s="477">
        <v>1974.9437199205092</v>
      </c>
      <c r="S1006" s="477">
        <v>1899.830411796815</v>
      </c>
      <c r="T1006" s="477">
        <v>1820.3947387854671</v>
      </c>
      <c r="U1006" s="477">
        <v>1751.8681963827157</v>
      </c>
      <c r="V1006" s="477">
        <v>1680.1069645081495</v>
      </c>
      <c r="W1006" s="477">
        <v>1601.8566360380844</v>
      </c>
      <c r="X1006" s="477">
        <v>1510.6125466518552</v>
      </c>
      <c r="Y1006" s="477">
        <v>1409.6560947626983</v>
      </c>
      <c r="Z1006" s="477">
        <v>1305.5181400644422</v>
      </c>
      <c r="AA1006" s="477">
        <v>1206.8798813390636</v>
      </c>
      <c r="AB1006" s="477">
        <v>1109.404066108586</v>
      </c>
      <c r="AC1006" s="477">
        <v>1006.6051132132686</v>
      </c>
      <c r="AD1006" s="477">
        <v>893.10668524426615</v>
      </c>
      <c r="AE1006" s="477">
        <v>773.27852938739181</v>
      </c>
      <c r="AF1006" s="477">
        <v>642.86604134174593</v>
      </c>
      <c r="AG1006" s="477">
        <v>507.34520813847598</v>
      </c>
      <c r="AH1006" s="477">
        <v>367.90252587600776</v>
      </c>
      <c r="AI1006" s="477">
        <v>231.12586843241152</v>
      </c>
      <c r="AJ1006" s="477">
        <v>110.00215468643779</v>
      </c>
      <c r="AK1006" s="477">
        <v>37.313460312522984</v>
      </c>
      <c r="AL1006" s="477">
        <v>7.1375476469952135</v>
      </c>
      <c r="AM1006" s="477">
        <v>1</v>
      </c>
      <c r="AN1006" s="477">
        <v>0</v>
      </c>
      <c r="AO1006" s="477">
        <v>0</v>
      </c>
      <c r="AP1006" s="477">
        <v>0</v>
      </c>
      <c r="AQ1006" s="477">
        <v>0</v>
      </c>
      <c r="AR1006" s="477">
        <v>0</v>
      </c>
      <c r="AS1006" s="477">
        <v>0</v>
      </c>
      <c r="AT1006" s="477">
        <v>0</v>
      </c>
      <c r="AU1006" s="477">
        <v>0</v>
      </c>
      <c r="AV1006" s="477">
        <v>0</v>
      </c>
      <c r="AW1006" s="477">
        <v>0</v>
      </c>
      <c r="AX1006" s="477">
        <v>0</v>
      </c>
      <c r="AY1006" s="477">
        <v>0</v>
      </c>
      <c r="AZ1006" s="477">
        <v>0</v>
      </c>
      <c r="BA1006" s="477">
        <v>0</v>
      </c>
      <c r="BB1006" s="477">
        <v>0</v>
      </c>
      <c r="BC1006" s="477">
        <v>0</v>
      </c>
      <c r="BD1006" s="477">
        <v>0</v>
      </c>
      <c r="BE1006" s="477">
        <v>0</v>
      </c>
      <c r="BF1006" s="477">
        <v>0</v>
      </c>
      <c r="BG1006" s="477">
        <v>0</v>
      </c>
      <c r="BH1006" s="477">
        <v>0</v>
      </c>
      <c r="BI1006" s="477">
        <v>0</v>
      </c>
      <c r="BJ1006" s="477">
        <v>0</v>
      </c>
      <c r="BK1006" s="477">
        <v>0</v>
      </c>
      <c r="BL1006" s="477">
        <v>0</v>
      </c>
      <c r="BM1006" s="477">
        <v>0</v>
      </c>
      <c r="BN1006" s="477">
        <v>0</v>
      </c>
      <c r="BO1006" s="477">
        <v>0</v>
      </c>
      <c r="BP1006" s="477">
        <v>0</v>
      </c>
      <c r="BQ1006" s="477">
        <v>0</v>
      </c>
      <c r="BR1006" s="477">
        <v>0</v>
      </c>
      <c r="BS1006" s="477">
        <v>0</v>
      </c>
      <c r="BT1006" s="477">
        <v>0</v>
      </c>
      <c r="BU1006" s="477">
        <v>0</v>
      </c>
      <c r="BV1006" s="477">
        <v>0</v>
      </c>
    </row>
    <row r="1007" spans="1:74">
      <c r="A1007" s="256">
        <v>20</v>
      </c>
      <c r="B1007" s="477">
        <v>2325.831006457166</v>
      </c>
      <c r="C1007" s="477">
        <v>2361.8225829696521</v>
      </c>
      <c r="D1007" s="477">
        <v>2389.0925491270582</v>
      </c>
      <c r="E1007" s="477">
        <v>2410.9107429484311</v>
      </c>
      <c r="F1007" s="477">
        <v>2431.6398383020437</v>
      </c>
      <c r="G1007" s="477">
        <v>2449.097276359907</v>
      </c>
      <c r="H1007" s="477">
        <v>2458.9176272956556</v>
      </c>
      <c r="I1007" s="477">
        <v>2456.7352934743167</v>
      </c>
      <c r="J1007" s="477">
        <v>2446.9150290421662</v>
      </c>
      <c r="K1007" s="477">
        <v>2420.7295690707115</v>
      </c>
      <c r="L1007" s="477">
        <v>2381.4566464227355</v>
      </c>
      <c r="M1007" s="477">
        <v>2332.3745217875576</v>
      </c>
      <c r="N1007" s="477">
        <v>2271.3088485904909</v>
      </c>
      <c r="O1007" s="477">
        <v>2208.0793979714908</v>
      </c>
      <c r="P1007" s="477">
        <v>2143.7781777704245</v>
      </c>
      <c r="Q1007" s="477">
        <v>2078.4066907590027</v>
      </c>
      <c r="R1007" s="477">
        <v>2010.8775451424156</v>
      </c>
      <c r="S1007" s="477">
        <v>1943.3708492769567</v>
      </c>
      <c r="T1007" s="477">
        <v>1872.6226405802122</v>
      </c>
      <c r="U1007" s="477">
        <v>1807.3400647713784</v>
      </c>
      <c r="V1007" s="477">
        <v>1743.1682907552354</v>
      </c>
      <c r="W1007" s="477">
        <v>1664.8887428633086</v>
      </c>
      <c r="X1007" s="477">
        <v>1570.3497305529825</v>
      </c>
      <c r="Y1007" s="477">
        <v>1463.9251725612944</v>
      </c>
      <c r="Z1007" s="477">
        <v>1356.492459881807</v>
      </c>
      <c r="AA1007" s="477">
        <v>1252.3956906958547</v>
      </c>
      <c r="AB1007" s="477">
        <v>1149.4675970216774</v>
      </c>
      <c r="AC1007" s="477">
        <v>1035.8115248079168</v>
      </c>
      <c r="AD1007" s="477">
        <v>916.87605338592562</v>
      </c>
      <c r="AE1007" s="477">
        <v>787.30346485257655</v>
      </c>
      <c r="AF1007" s="477">
        <v>649.32700551513756</v>
      </c>
      <c r="AG1007" s="477">
        <v>509.49375903120728</v>
      </c>
      <c r="AH1007" s="477">
        <v>360.40740559407163</v>
      </c>
      <c r="AI1007" s="477">
        <v>222.60006143079301</v>
      </c>
      <c r="AJ1007" s="477">
        <v>103.65530802692754</v>
      </c>
      <c r="AK1007" s="477">
        <v>35.220353145464401</v>
      </c>
      <c r="AL1007" s="477">
        <v>6.1084744668798434</v>
      </c>
      <c r="AM1007" s="477">
        <v>1</v>
      </c>
      <c r="AN1007" s="477">
        <v>0</v>
      </c>
      <c r="AO1007" s="477">
        <v>0</v>
      </c>
      <c r="AP1007" s="477">
        <v>0</v>
      </c>
      <c r="AQ1007" s="477">
        <v>0</v>
      </c>
      <c r="AR1007" s="477">
        <v>0</v>
      </c>
      <c r="AS1007" s="477">
        <v>0</v>
      </c>
      <c r="AT1007" s="477">
        <v>0</v>
      </c>
      <c r="AU1007" s="477">
        <v>0</v>
      </c>
      <c r="AV1007" s="477">
        <v>0</v>
      </c>
      <c r="AW1007" s="477">
        <v>0</v>
      </c>
      <c r="AX1007" s="477">
        <v>0</v>
      </c>
      <c r="AY1007" s="477">
        <v>0</v>
      </c>
      <c r="AZ1007" s="477">
        <v>0</v>
      </c>
      <c r="BA1007" s="477">
        <v>0</v>
      </c>
      <c r="BB1007" s="477">
        <v>0</v>
      </c>
      <c r="BC1007" s="477">
        <v>0</v>
      </c>
      <c r="BD1007" s="477">
        <v>0</v>
      </c>
      <c r="BE1007" s="477">
        <v>0</v>
      </c>
      <c r="BF1007" s="477">
        <v>0</v>
      </c>
      <c r="BG1007" s="477">
        <v>0</v>
      </c>
      <c r="BH1007" s="477">
        <v>0</v>
      </c>
      <c r="BI1007" s="477">
        <v>0</v>
      </c>
      <c r="BJ1007" s="477">
        <v>0</v>
      </c>
      <c r="BK1007" s="477">
        <v>0</v>
      </c>
      <c r="BL1007" s="477">
        <v>0</v>
      </c>
      <c r="BM1007" s="477">
        <v>0</v>
      </c>
      <c r="BN1007" s="477">
        <v>0</v>
      </c>
      <c r="BO1007" s="477">
        <v>0</v>
      </c>
      <c r="BP1007" s="477">
        <v>0</v>
      </c>
      <c r="BQ1007" s="477">
        <v>0</v>
      </c>
      <c r="BR1007" s="477">
        <v>0</v>
      </c>
      <c r="BS1007" s="477">
        <v>0</v>
      </c>
      <c r="BT1007" s="477">
        <v>0</v>
      </c>
      <c r="BU1007" s="477">
        <v>0</v>
      </c>
      <c r="BV1007" s="477">
        <v>0</v>
      </c>
    </row>
    <row r="1008" spans="1:74">
      <c r="A1008" s="256">
        <v>22.5</v>
      </c>
      <c r="B1008" s="477">
        <v>2325.831006457166</v>
      </c>
      <c r="C1008" s="477">
        <v>2382.5474748427805</v>
      </c>
      <c r="D1008" s="477">
        <v>2408.7288352982841</v>
      </c>
      <c r="E1008" s="477">
        <v>2430.5487895323295</v>
      </c>
      <c r="F1008" s="477">
        <v>2450.1884072394719</v>
      </c>
      <c r="G1008" s="477">
        <v>2467.6471541845749</v>
      </c>
      <c r="H1008" s="477">
        <v>2475.2857410744869</v>
      </c>
      <c r="I1008" s="477">
        <v>2476.376986842236</v>
      </c>
      <c r="J1008" s="477">
        <v>2465.4647437550921</v>
      </c>
      <c r="K1008" s="477">
        <v>2442.55059223117</v>
      </c>
      <c r="L1008" s="477">
        <v>2404.3650787211618</v>
      </c>
      <c r="M1008" s="477">
        <v>2355.2782535950632</v>
      </c>
      <c r="N1008" s="477">
        <v>2300.7492239586213</v>
      </c>
      <c r="O1008" s="477">
        <v>2239.69191398766</v>
      </c>
      <c r="P1008" s="477">
        <v>2177.5612195224239</v>
      </c>
      <c r="Q1008" s="477">
        <v>2117.6271802191272</v>
      </c>
      <c r="R1008" s="477">
        <v>2053.3529830991765</v>
      </c>
      <c r="S1008" s="477">
        <v>1991.2764813657343</v>
      </c>
      <c r="T1008" s="477">
        <v>1928.1305862683516</v>
      </c>
      <c r="U1008" s="477">
        <v>1868.2697589098352</v>
      </c>
      <c r="V1008" s="477">
        <v>1806.252217318998</v>
      </c>
      <c r="W1008" s="477">
        <v>1726.8571280294195</v>
      </c>
      <c r="X1008" s="477">
        <v>1627.9359628436705</v>
      </c>
      <c r="Y1008" s="477">
        <v>1519.3001596201761</v>
      </c>
      <c r="Z1008" s="477">
        <v>1407.4857566552689</v>
      </c>
      <c r="AA1008" s="477">
        <v>1296.8436015587463</v>
      </c>
      <c r="AB1008" s="477">
        <v>1188.4616110954935</v>
      </c>
      <c r="AC1008" s="477">
        <v>1070.4370761522764</v>
      </c>
      <c r="AD1008" s="477">
        <v>941.7323705813028</v>
      </c>
      <c r="AE1008" s="477">
        <v>800.25175615248781</v>
      </c>
      <c r="AF1008" s="477">
        <v>654.71162887260823</v>
      </c>
      <c r="AG1008" s="477">
        <v>497.67784936516188</v>
      </c>
      <c r="AH1008" s="477">
        <v>346.4920146447925</v>
      </c>
      <c r="AI1008" s="477">
        <v>205.55827166399794</v>
      </c>
      <c r="AJ1008" s="477">
        <v>95.198872818176369</v>
      </c>
      <c r="AK1008" s="477">
        <v>32.083025079116879</v>
      </c>
      <c r="AL1008" s="477">
        <v>5.0811229563366282</v>
      </c>
      <c r="AM1008" s="477">
        <v>0</v>
      </c>
      <c r="AN1008" s="477">
        <v>0</v>
      </c>
      <c r="AO1008" s="477">
        <v>0</v>
      </c>
      <c r="AP1008" s="477">
        <v>0</v>
      </c>
      <c r="AQ1008" s="477">
        <v>0</v>
      </c>
      <c r="AR1008" s="477">
        <v>0</v>
      </c>
      <c r="AS1008" s="477">
        <v>0</v>
      </c>
      <c r="AT1008" s="477">
        <v>0</v>
      </c>
      <c r="AU1008" s="477">
        <v>0</v>
      </c>
      <c r="AV1008" s="477">
        <v>0</v>
      </c>
      <c r="AW1008" s="477">
        <v>0</v>
      </c>
      <c r="AX1008" s="477">
        <v>0</v>
      </c>
      <c r="AY1008" s="477">
        <v>0</v>
      </c>
      <c r="AZ1008" s="477">
        <v>0</v>
      </c>
      <c r="BA1008" s="477">
        <v>0</v>
      </c>
      <c r="BB1008" s="477">
        <v>0</v>
      </c>
      <c r="BC1008" s="477">
        <v>0</v>
      </c>
      <c r="BD1008" s="477">
        <v>0</v>
      </c>
      <c r="BE1008" s="477">
        <v>0</v>
      </c>
      <c r="BF1008" s="477">
        <v>0</v>
      </c>
      <c r="BG1008" s="477">
        <v>0</v>
      </c>
      <c r="BH1008" s="477">
        <v>0</v>
      </c>
      <c r="BI1008" s="477">
        <v>0</v>
      </c>
      <c r="BJ1008" s="477">
        <v>0</v>
      </c>
      <c r="BK1008" s="477">
        <v>0</v>
      </c>
      <c r="BL1008" s="477">
        <v>0</v>
      </c>
      <c r="BM1008" s="477">
        <v>0</v>
      </c>
      <c r="BN1008" s="477">
        <v>0</v>
      </c>
      <c r="BO1008" s="477">
        <v>0</v>
      </c>
      <c r="BP1008" s="477">
        <v>0</v>
      </c>
      <c r="BQ1008" s="477">
        <v>0</v>
      </c>
      <c r="BR1008" s="477">
        <v>0</v>
      </c>
      <c r="BS1008" s="477">
        <v>0</v>
      </c>
      <c r="BT1008" s="477">
        <v>0</v>
      </c>
      <c r="BU1008" s="477">
        <v>0</v>
      </c>
      <c r="BV1008" s="477">
        <v>0</v>
      </c>
    </row>
    <row r="1009" spans="1:74">
      <c r="A1009" s="256">
        <v>25</v>
      </c>
      <c r="B1009" s="477">
        <v>2325.831006457166</v>
      </c>
      <c r="C1009" s="477">
        <v>2386.9108379491572</v>
      </c>
      <c r="D1009" s="477">
        <v>2414.183641076796</v>
      </c>
      <c r="E1009" s="477">
        <v>2434.9130136844437</v>
      </c>
      <c r="F1009" s="477">
        <v>2454.5529788466802</v>
      </c>
      <c r="G1009" s="477">
        <v>2472.0120323585243</v>
      </c>
      <c r="H1009" s="477">
        <v>2478.5594926590356</v>
      </c>
      <c r="I1009" s="477">
        <v>2477.4682373711053</v>
      </c>
      <c r="J1009" s="477">
        <v>2469.829583724571</v>
      </c>
      <c r="K1009" s="477">
        <v>2449.097276359907</v>
      </c>
      <c r="L1009" s="477">
        <v>2413.0926701498115</v>
      </c>
      <c r="M1009" s="477">
        <v>2368.3670918895714</v>
      </c>
      <c r="N1009" s="477">
        <v>2316.016075372077</v>
      </c>
      <c r="O1009" s="477">
        <v>2261.4962272826901</v>
      </c>
      <c r="P1009" s="477">
        <v>2201.5394347457918</v>
      </c>
      <c r="Q1009" s="477">
        <v>2144.8678714831058</v>
      </c>
      <c r="R1009" s="477">
        <v>2086.0323274360881</v>
      </c>
      <c r="S1009" s="477">
        <v>2031.5696090365111</v>
      </c>
      <c r="T1009" s="477">
        <v>1974.9437199205092</v>
      </c>
      <c r="U1009" s="477">
        <v>1918.3339035217809</v>
      </c>
      <c r="V1009" s="477">
        <v>1859.564297033204</v>
      </c>
      <c r="W1009" s="477">
        <v>1777.9704717287827</v>
      </c>
      <c r="X1009" s="477">
        <v>1675.7587613705437</v>
      </c>
      <c r="Y1009" s="477">
        <v>1563.8318377032479</v>
      </c>
      <c r="Z1009" s="477">
        <v>1448.7277904459427</v>
      </c>
      <c r="AA1009" s="477">
        <v>1336.9680994079624</v>
      </c>
      <c r="AB1009" s="477">
        <v>1220.9663212825797</v>
      </c>
      <c r="AC1009" s="477">
        <v>1097.4960256371642</v>
      </c>
      <c r="AD1009" s="477">
        <v>959.02756418629679</v>
      </c>
      <c r="AE1009" s="477">
        <v>812.12284658234466</v>
      </c>
      <c r="AF1009" s="477">
        <v>654.71162887260823</v>
      </c>
      <c r="AG1009" s="477">
        <v>491.23397411887214</v>
      </c>
      <c r="AH1009" s="477">
        <v>335.79162087794612</v>
      </c>
      <c r="AI1009" s="477">
        <v>194.91418471751194</v>
      </c>
      <c r="AJ1009" s="477">
        <v>90.973403979795918</v>
      </c>
      <c r="AK1009" s="477">
        <v>29.993142982489761</v>
      </c>
      <c r="AL1009" s="477">
        <v>5.0811229563366282</v>
      </c>
      <c r="AM1009" s="477">
        <v>1</v>
      </c>
      <c r="AN1009" s="477">
        <v>0</v>
      </c>
      <c r="AO1009" s="477">
        <v>0</v>
      </c>
      <c r="AP1009" s="477">
        <v>0</v>
      </c>
      <c r="AQ1009" s="477">
        <v>0</v>
      </c>
      <c r="AR1009" s="477">
        <v>0</v>
      </c>
      <c r="AS1009" s="477">
        <v>0</v>
      </c>
      <c r="AT1009" s="477">
        <v>0</v>
      </c>
      <c r="AU1009" s="477">
        <v>0</v>
      </c>
      <c r="AV1009" s="477">
        <v>0</v>
      </c>
      <c r="AW1009" s="477">
        <v>0</v>
      </c>
      <c r="AX1009" s="477">
        <v>0</v>
      </c>
      <c r="AY1009" s="477">
        <v>0</v>
      </c>
      <c r="AZ1009" s="477">
        <v>0</v>
      </c>
      <c r="BA1009" s="477">
        <v>0</v>
      </c>
      <c r="BB1009" s="477">
        <v>0</v>
      </c>
      <c r="BC1009" s="477">
        <v>0</v>
      </c>
      <c r="BD1009" s="477">
        <v>0</v>
      </c>
      <c r="BE1009" s="477">
        <v>0</v>
      </c>
      <c r="BF1009" s="477">
        <v>0</v>
      </c>
      <c r="BG1009" s="477">
        <v>0</v>
      </c>
      <c r="BH1009" s="477">
        <v>0</v>
      </c>
      <c r="BI1009" s="477">
        <v>0</v>
      </c>
      <c r="BJ1009" s="477">
        <v>0</v>
      </c>
      <c r="BK1009" s="477">
        <v>0</v>
      </c>
      <c r="BL1009" s="477">
        <v>0</v>
      </c>
      <c r="BM1009" s="477">
        <v>0</v>
      </c>
      <c r="BN1009" s="477">
        <v>0</v>
      </c>
      <c r="BO1009" s="477">
        <v>0</v>
      </c>
      <c r="BP1009" s="477">
        <v>0</v>
      </c>
      <c r="BQ1009" s="477">
        <v>0</v>
      </c>
      <c r="BR1009" s="477">
        <v>0</v>
      </c>
      <c r="BS1009" s="477">
        <v>0</v>
      </c>
      <c r="BT1009" s="477">
        <v>0</v>
      </c>
      <c r="BU1009" s="477">
        <v>0</v>
      </c>
      <c r="BV1009" s="477">
        <v>0</v>
      </c>
    </row>
    <row r="1010" spans="1:74">
      <c r="A1010" s="256">
        <v>27.5</v>
      </c>
      <c r="B1010" s="477">
        <v>2325.831006457166</v>
      </c>
      <c r="C1010" s="477">
        <v>2343.2807843520932</v>
      </c>
      <c r="D1010" s="477">
        <v>2370.5486346777088</v>
      </c>
      <c r="E1010" s="477">
        <v>2389.0925491270582</v>
      </c>
      <c r="F1010" s="477">
        <v>2408.7288352982841</v>
      </c>
      <c r="G1010" s="477">
        <v>2422.911584038648</v>
      </c>
      <c r="H1010" s="477">
        <v>2432.7308919187217</v>
      </c>
      <c r="I1010" s="477">
        <v>2431.6398383020437</v>
      </c>
      <c r="J1010" s="477">
        <v>2424.0025988198076</v>
      </c>
      <c r="K1010" s="477">
        <v>2403.2741518235634</v>
      </c>
      <c r="L1010" s="477">
        <v>2376.0025785728294</v>
      </c>
      <c r="M1010" s="477">
        <v>2336.7369663536861</v>
      </c>
      <c r="N1010" s="477">
        <v>2289.8449437667564</v>
      </c>
      <c r="O1010" s="477">
        <v>2238.6017533219056</v>
      </c>
      <c r="P1010" s="477">
        <v>2186.2802695489295</v>
      </c>
      <c r="Q1010" s="477">
        <v>2132.8815427211807</v>
      </c>
      <c r="R1010" s="477">
        <v>2080.5854158731768</v>
      </c>
      <c r="S1010" s="477">
        <v>2030.4805008313006</v>
      </c>
      <c r="T1010" s="477">
        <v>1977.1213444197042</v>
      </c>
      <c r="U1010" s="477">
        <v>1927.0420415794815</v>
      </c>
      <c r="V1010" s="477">
        <v>1870.44618720792</v>
      </c>
      <c r="W1010" s="477">
        <v>1791.0230358542874</v>
      </c>
      <c r="X1010" s="477">
        <v>1689.890828526941</v>
      </c>
      <c r="Y1010" s="477">
        <v>1577.9542773527587</v>
      </c>
      <c r="Z1010" s="477">
        <v>1462.8395932697706</v>
      </c>
      <c r="AA1010" s="477">
        <v>1348.8993201853148</v>
      </c>
      <c r="AB1010" s="477">
        <v>1231.8031403492121</v>
      </c>
      <c r="AC1010" s="477">
        <v>1107.2388733089908</v>
      </c>
      <c r="AD1010" s="477">
        <v>964.43294820618519</v>
      </c>
      <c r="AE1010" s="477">
        <v>811.04358516608113</v>
      </c>
      <c r="AF1010" s="477">
        <v>645.01962494946997</v>
      </c>
      <c r="AG1010" s="477">
        <v>479.42238413878749</v>
      </c>
      <c r="AH1010" s="477">
        <v>322.95561353177851</v>
      </c>
      <c r="AI1010" s="477">
        <v>185.33941781646422</v>
      </c>
      <c r="AJ1010" s="477">
        <v>85.694310920051294</v>
      </c>
      <c r="AK1010" s="477">
        <v>26.861055949311186</v>
      </c>
      <c r="AL1010" s="477">
        <v>4.0558379191601164</v>
      </c>
      <c r="AM1010" s="477">
        <v>0</v>
      </c>
      <c r="AN1010" s="477">
        <v>0</v>
      </c>
      <c r="AO1010" s="477">
        <v>0</v>
      </c>
      <c r="AP1010" s="477">
        <v>0</v>
      </c>
      <c r="AQ1010" s="477">
        <v>0</v>
      </c>
      <c r="AR1010" s="477">
        <v>0</v>
      </c>
      <c r="AS1010" s="477">
        <v>0</v>
      </c>
      <c r="AT1010" s="477">
        <v>0</v>
      </c>
      <c r="AU1010" s="477">
        <v>0</v>
      </c>
      <c r="AV1010" s="477">
        <v>0</v>
      </c>
      <c r="AW1010" s="477">
        <v>0</v>
      </c>
      <c r="AX1010" s="477">
        <v>0</v>
      </c>
      <c r="AY1010" s="477">
        <v>0</v>
      </c>
      <c r="AZ1010" s="477">
        <v>0</v>
      </c>
      <c r="BA1010" s="477">
        <v>0</v>
      </c>
      <c r="BB1010" s="477">
        <v>0</v>
      </c>
      <c r="BC1010" s="477">
        <v>0</v>
      </c>
      <c r="BD1010" s="477">
        <v>0</v>
      </c>
      <c r="BE1010" s="477">
        <v>0</v>
      </c>
      <c r="BF1010" s="477">
        <v>0</v>
      </c>
      <c r="BG1010" s="477">
        <v>0</v>
      </c>
      <c r="BH1010" s="477">
        <v>0</v>
      </c>
      <c r="BI1010" s="477">
        <v>0</v>
      </c>
      <c r="BJ1010" s="477">
        <v>0</v>
      </c>
      <c r="BK1010" s="477">
        <v>0</v>
      </c>
      <c r="BL1010" s="477">
        <v>0</v>
      </c>
      <c r="BM1010" s="477">
        <v>0</v>
      </c>
      <c r="BN1010" s="477">
        <v>0</v>
      </c>
      <c r="BO1010" s="477">
        <v>0</v>
      </c>
      <c r="BP1010" s="477">
        <v>0</v>
      </c>
      <c r="BQ1010" s="477">
        <v>0</v>
      </c>
      <c r="BR1010" s="477">
        <v>0</v>
      </c>
      <c r="BS1010" s="477">
        <v>0</v>
      </c>
      <c r="BT1010" s="477">
        <v>0</v>
      </c>
      <c r="BU1010" s="477">
        <v>0</v>
      </c>
      <c r="BV1010" s="477">
        <v>0</v>
      </c>
    </row>
    <row r="1011" spans="1:74">
      <c r="A1011" s="256">
        <v>30</v>
      </c>
      <c r="B1011" s="477">
        <v>2325.831006457166</v>
      </c>
      <c r="C1011" s="477">
        <v>2343.2807843520932</v>
      </c>
      <c r="D1011" s="477">
        <v>2367.2763279551641</v>
      </c>
      <c r="E1011" s="477">
        <v>2386.9108379491572</v>
      </c>
      <c r="F1011" s="477">
        <v>2402.1832298289978</v>
      </c>
      <c r="G1011" s="477">
        <v>2418.5475735762684</v>
      </c>
      <c r="H1011" s="477">
        <v>2426.1846429657708</v>
      </c>
      <c r="I1011" s="477">
        <v>2427.2756723262933</v>
      </c>
      <c r="J1011" s="477">
        <v>2421.820574121567</v>
      </c>
      <c r="K1011" s="477">
        <v>2406.546947216732</v>
      </c>
      <c r="L1011" s="477">
        <v>2379.2750044260347</v>
      </c>
      <c r="M1011" s="477">
        <v>2345.4620972510734</v>
      </c>
      <c r="N1011" s="477">
        <v>2302.9301414784331</v>
      </c>
      <c r="O1011" s="477">
        <v>2257.1351974584481</v>
      </c>
      <c r="P1011" s="477">
        <v>2208.0793979714908</v>
      </c>
      <c r="Q1011" s="477">
        <v>2159.0343875623253</v>
      </c>
      <c r="R1011" s="477">
        <v>2107.8213783200881</v>
      </c>
      <c r="S1011" s="477">
        <v>2056.6206871582622</v>
      </c>
      <c r="T1011" s="477">
        <v>2005.4326146559354</v>
      </c>
      <c r="U1011" s="477">
        <v>1956.4348741204674</v>
      </c>
      <c r="V1011" s="477">
        <v>1899.830411796815</v>
      </c>
      <c r="W1011" s="477">
        <v>1824.7465031115321</v>
      </c>
      <c r="X1011" s="477">
        <v>1726.8571280294195</v>
      </c>
      <c r="Y1011" s="477">
        <v>1614.8957781963086</v>
      </c>
      <c r="Z1011" s="477">
        <v>1495.4104159112949</v>
      </c>
      <c r="AA1011" s="477">
        <v>1380.3593424058936</v>
      </c>
      <c r="AB1011" s="477">
        <v>1261.0672444654592</v>
      </c>
      <c r="AC1011" s="477">
        <v>1131.0582822179467</v>
      </c>
      <c r="AD1011" s="477">
        <v>981.73218485579537</v>
      </c>
      <c r="AE1011" s="477">
        <v>819.67807309035425</v>
      </c>
      <c r="AF1011" s="477">
        <v>646.09644346568859</v>
      </c>
      <c r="AG1011" s="477">
        <v>471.90741328832104</v>
      </c>
      <c r="AH1011" s="477">
        <v>313.33191151491894</v>
      </c>
      <c r="AI1011" s="477">
        <v>174.70654248029146</v>
      </c>
      <c r="AJ1011" s="477">
        <v>80.418437824753767</v>
      </c>
      <c r="AK1011" s="477">
        <v>25.817810497411077</v>
      </c>
      <c r="AL1011" s="477">
        <v>4.0558379191601164</v>
      </c>
      <c r="AM1011" s="477">
        <v>0</v>
      </c>
      <c r="AN1011" s="477">
        <v>0</v>
      </c>
      <c r="AO1011" s="477">
        <v>0</v>
      </c>
      <c r="AP1011" s="477">
        <v>0</v>
      </c>
      <c r="AQ1011" s="477">
        <v>0</v>
      </c>
      <c r="AR1011" s="477">
        <v>0</v>
      </c>
      <c r="AS1011" s="477">
        <v>0</v>
      </c>
      <c r="AT1011" s="477">
        <v>0</v>
      </c>
      <c r="AU1011" s="477">
        <v>0</v>
      </c>
      <c r="AV1011" s="477">
        <v>0</v>
      </c>
      <c r="AW1011" s="477">
        <v>0</v>
      </c>
      <c r="AX1011" s="477">
        <v>0</v>
      </c>
      <c r="AY1011" s="477">
        <v>0</v>
      </c>
      <c r="AZ1011" s="477">
        <v>0</v>
      </c>
      <c r="BA1011" s="477">
        <v>0</v>
      </c>
      <c r="BB1011" s="477">
        <v>0</v>
      </c>
      <c r="BC1011" s="477">
        <v>0</v>
      </c>
      <c r="BD1011" s="477">
        <v>0</v>
      </c>
      <c r="BE1011" s="477">
        <v>0</v>
      </c>
      <c r="BF1011" s="477">
        <v>0</v>
      </c>
      <c r="BG1011" s="477">
        <v>0</v>
      </c>
      <c r="BH1011" s="477">
        <v>0</v>
      </c>
      <c r="BI1011" s="477">
        <v>0</v>
      </c>
      <c r="BJ1011" s="477">
        <v>0</v>
      </c>
      <c r="BK1011" s="477">
        <v>0</v>
      </c>
      <c r="BL1011" s="477">
        <v>0</v>
      </c>
      <c r="BM1011" s="477">
        <v>0</v>
      </c>
      <c r="BN1011" s="477">
        <v>0</v>
      </c>
      <c r="BO1011" s="477">
        <v>0</v>
      </c>
      <c r="BP1011" s="477">
        <v>0</v>
      </c>
      <c r="BQ1011" s="477">
        <v>0</v>
      </c>
      <c r="BR1011" s="477">
        <v>0</v>
      </c>
      <c r="BS1011" s="477">
        <v>0</v>
      </c>
      <c r="BT1011" s="477">
        <v>0</v>
      </c>
      <c r="BU1011" s="477">
        <v>0</v>
      </c>
      <c r="BV1011" s="477">
        <v>0</v>
      </c>
    </row>
    <row r="1012" spans="1:74">
      <c r="A1012" s="256">
        <v>32.5</v>
      </c>
      <c r="B1012" s="477">
        <v>2325.831006457166</v>
      </c>
      <c r="C1012" s="477">
        <v>2377.0933822353495</v>
      </c>
      <c r="D1012" s="477">
        <v>2401.0923127396454</v>
      </c>
      <c r="E1012" s="477">
        <v>2420.7295690707115</v>
      </c>
      <c r="F1012" s="477">
        <v>2438.1862326320324</v>
      </c>
      <c r="G1012" s="477">
        <v>2453.4618287357298</v>
      </c>
      <c r="H1012" s="477">
        <v>2462.1911639793502</v>
      </c>
      <c r="I1012" s="477">
        <v>2463.2823524526966</v>
      </c>
      <c r="J1012" s="477">
        <v>2460.0088013987483</v>
      </c>
      <c r="K1012" s="477">
        <v>2446.9150290421662</v>
      </c>
      <c r="L1012" s="477">
        <v>2427.2756723262933</v>
      </c>
      <c r="M1012" s="477">
        <v>2398.9104932853224</v>
      </c>
      <c r="N1012" s="477">
        <v>2358.550395808692</v>
      </c>
      <c r="O1012" s="477">
        <v>2314.9255528626768</v>
      </c>
      <c r="P1012" s="477">
        <v>2269.1282297401967</v>
      </c>
      <c r="Q1012" s="477">
        <v>2218.9797626086065</v>
      </c>
      <c r="R1012" s="477">
        <v>2169.9323342398561</v>
      </c>
      <c r="S1012" s="477">
        <v>2117.6271802191272</v>
      </c>
      <c r="T1012" s="477">
        <v>2065.3348157521536</v>
      </c>
      <c r="U1012" s="477">
        <v>2018.5006929812796</v>
      </c>
      <c r="V1012" s="477">
        <v>1960.7897412965333</v>
      </c>
      <c r="W1012" s="477">
        <v>1890.035166815836</v>
      </c>
      <c r="X1012" s="477">
        <v>1797.5496715488855</v>
      </c>
      <c r="Y1012" s="477">
        <v>1679.0199032668422</v>
      </c>
      <c r="Z1012" s="477">
        <v>1552.9692811851619</v>
      </c>
      <c r="AA1012" s="477">
        <v>1436.7880966283078</v>
      </c>
      <c r="AB1012" s="477">
        <v>1310.9400166827902</v>
      </c>
      <c r="AC1012" s="477">
        <v>1170.0461666533452</v>
      </c>
      <c r="AD1012" s="477">
        <v>1010.9314654061828</v>
      </c>
      <c r="AE1012" s="477">
        <v>834.79058863058049</v>
      </c>
      <c r="AF1012" s="477">
        <v>643.94282423176401</v>
      </c>
      <c r="AG1012" s="477">
        <v>465.46695195939168</v>
      </c>
      <c r="AH1012" s="477">
        <v>304.77996344944074</v>
      </c>
      <c r="AI1012" s="477">
        <v>169.39248328170342</v>
      </c>
      <c r="AJ1012" s="477">
        <v>76.200196052738491</v>
      </c>
      <c r="AK1012" s="477">
        <v>23.732588790915425</v>
      </c>
      <c r="AL1012" s="477">
        <v>5.0811229563366282</v>
      </c>
      <c r="AM1012" s="477">
        <v>1</v>
      </c>
      <c r="AN1012" s="477">
        <v>0</v>
      </c>
      <c r="AO1012" s="477">
        <v>0</v>
      </c>
      <c r="AP1012" s="477">
        <v>0</v>
      </c>
      <c r="AQ1012" s="477">
        <v>0</v>
      </c>
      <c r="AR1012" s="477">
        <v>0</v>
      </c>
      <c r="AS1012" s="477">
        <v>0</v>
      </c>
      <c r="AT1012" s="477">
        <v>0</v>
      </c>
      <c r="AU1012" s="477">
        <v>0</v>
      </c>
      <c r="AV1012" s="477">
        <v>0</v>
      </c>
      <c r="AW1012" s="477">
        <v>0</v>
      </c>
      <c r="AX1012" s="477">
        <v>0</v>
      </c>
      <c r="AY1012" s="477">
        <v>0</v>
      </c>
      <c r="AZ1012" s="477">
        <v>0</v>
      </c>
      <c r="BA1012" s="477">
        <v>0</v>
      </c>
      <c r="BB1012" s="477">
        <v>0</v>
      </c>
      <c r="BC1012" s="477">
        <v>0</v>
      </c>
      <c r="BD1012" s="477">
        <v>0</v>
      </c>
      <c r="BE1012" s="477">
        <v>0</v>
      </c>
      <c r="BF1012" s="477">
        <v>0</v>
      </c>
      <c r="BG1012" s="477">
        <v>0</v>
      </c>
      <c r="BH1012" s="477">
        <v>0</v>
      </c>
      <c r="BI1012" s="477">
        <v>0</v>
      </c>
      <c r="BJ1012" s="477">
        <v>0</v>
      </c>
      <c r="BK1012" s="477">
        <v>0</v>
      </c>
      <c r="BL1012" s="477">
        <v>0</v>
      </c>
      <c r="BM1012" s="477">
        <v>0</v>
      </c>
      <c r="BN1012" s="477">
        <v>0</v>
      </c>
      <c r="BO1012" s="477">
        <v>0</v>
      </c>
      <c r="BP1012" s="477">
        <v>0</v>
      </c>
      <c r="BQ1012" s="477">
        <v>0</v>
      </c>
      <c r="BR1012" s="477">
        <v>0</v>
      </c>
      <c r="BS1012" s="477">
        <v>0</v>
      </c>
      <c r="BT1012" s="477">
        <v>0</v>
      </c>
      <c r="BU1012" s="477">
        <v>0</v>
      </c>
      <c r="BV1012" s="477">
        <v>0</v>
      </c>
    </row>
    <row r="1013" spans="1:74">
      <c r="A1013" s="256">
        <v>35</v>
      </c>
      <c r="B1013" s="477">
        <v>2325.831006457166</v>
      </c>
      <c r="C1013" s="477">
        <v>2368.3670918895714</v>
      </c>
      <c r="D1013" s="477">
        <v>2391.2742800311898</v>
      </c>
      <c r="E1013" s="477">
        <v>2409.8197866783685</v>
      </c>
      <c r="F1013" s="477">
        <v>2425.0936184628968</v>
      </c>
      <c r="G1013" s="477">
        <v>2439.2773152858044</v>
      </c>
      <c r="H1013" s="477">
        <v>2449.097276359907</v>
      </c>
      <c r="I1013" s="477">
        <v>2452.3706834294803</v>
      </c>
      <c r="J1013" s="477">
        <v>2450.1884072394719</v>
      </c>
      <c r="K1013" s="477">
        <v>2442.55059223117</v>
      </c>
      <c r="L1013" s="477">
        <v>2425.0936184628968</v>
      </c>
      <c r="M1013" s="477">
        <v>2398.9104932853224</v>
      </c>
      <c r="N1013" s="477">
        <v>2365.0948150169029</v>
      </c>
      <c r="O1013" s="477">
        <v>2325.831006457166</v>
      </c>
      <c r="P1013" s="477">
        <v>2283.3026222658987</v>
      </c>
      <c r="Q1013" s="477">
        <v>2240.7820799072165</v>
      </c>
      <c r="R1013" s="477">
        <v>2191.7298507376045</v>
      </c>
      <c r="S1013" s="477">
        <v>2139.4194577880648</v>
      </c>
      <c r="T1013" s="477">
        <v>2087.1217266588219</v>
      </c>
      <c r="U1013" s="477">
        <v>2039.1935281668418</v>
      </c>
      <c r="V1013" s="477">
        <v>1984.7432170097504</v>
      </c>
      <c r="W1013" s="477">
        <v>1917.2454137470149</v>
      </c>
      <c r="X1013" s="477">
        <v>1821.4826702202306</v>
      </c>
      <c r="Y1013" s="477">
        <v>1706.1985133884175</v>
      </c>
      <c r="Z1013" s="477">
        <v>1583.3863187616705</v>
      </c>
      <c r="AA1013" s="477">
        <v>1466.0963550500803</v>
      </c>
      <c r="AB1013" s="477">
        <v>1338.0527124216242</v>
      </c>
      <c r="AC1013" s="477">
        <v>1189.5449609531815</v>
      </c>
      <c r="AD1013" s="477">
        <v>1014.1763498995227</v>
      </c>
      <c r="AE1013" s="477">
        <v>825.07508599873893</v>
      </c>
      <c r="AF1013" s="477">
        <v>629.94604797289367</v>
      </c>
      <c r="AG1013" s="477">
        <v>451.51566179374936</v>
      </c>
      <c r="AH1013" s="477">
        <v>293.0249272243106</v>
      </c>
      <c r="AI1013" s="477">
        <v>161.95558458905384</v>
      </c>
      <c r="AJ1013" s="477">
        <v>71.984266164529302</v>
      </c>
      <c r="AK1013" s="477">
        <v>22.690648469048671</v>
      </c>
      <c r="AL1013" s="477">
        <v>4.0558379191601164</v>
      </c>
      <c r="AM1013" s="477">
        <v>0</v>
      </c>
      <c r="AN1013" s="477">
        <v>0</v>
      </c>
      <c r="AO1013" s="477">
        <v>0</v>
      </c>
      <c r="AP1013" s="477">
        <v>0</v>
      </c>
      <c r="AQ1013" s="477">
        <v>0</v>
      </c>
      <c r="AR1013" s="477">
        <v>0</v>
      </c>
      <c r="AS1013" s="477">
        <v>0</v>
      </c>
      <c r="AT1013" s="477">
        <v>0</v>
      </c>
      <c r="AU1013" s="477">
        <v>0</v>
      </c>
      <c r="AV1013" s="477">
        <v>0</v>
      </c>
      <c r="AW1013" s="477">
        <v>0</v>
      </c>
      <c r="AX1013" s="477">
        <v>0</v>
      </c>
      <c r="AY1013" s="477">
        <v>0</v>
      </c>
      <c r="AZ1013" s="477">
        <v>0</v>
      </c>
      <c r="BA1013" s="477">
        <v>0</v>
      </c>
      <c r="BB1013" s="477">
        <v>0</v>
      </c>
      <c r="BC1013" s="477">
        <v>0</v>
      </c>
      <c r="BD1013" s="477">
        <v>0</v>
      </c>
      <c r="BE1013" s="477">
        <v>0</v>
      </c>
      <c r="BF1013" s="477">
        <v>0</v>
      </c>
      <c r="BG1013" s="477">
        <v>0</v>
      </c>
      <c r="BH1013" s="477">
        <v>0</v>
      </c>
      <c r="BI1013" s="477">
        <v>0</v>
      </c>
      <c r="BJ1013" s="477">
        <v>0</v>
      </c>
      <c r="BK1013" s="477">
        <v>0</v>
      </c>
      <c r="BL1013" s="477">
        <v>0</v>
      </c>
      <c r="BM1013" s="477">
        <v>0</v>
      </c>
      <c r="BN1013" s="477">
        <v>0</v>
      </c>
      <c r="BO1013" s="477">
        <v>0</v>
      </c>
      <c r="BP1013" s="477">
        <v>0</v>
      </c>
      <c r="BQ1013" s="477">
        <v>0</v>
      </c>
      <c r="BR1013" s="477">
        <v>0</v>
      </c>
      <c r="BS1013" s="477">
        <v>0</v>
      </c>
      <c r="BT1013" s="477">
        <v>0</v>
      </c>
      <c r="BU1013" s="477">
        <v>0</v>
      </c>
      <c r="BV1013" s="477">
        <v>0</v>
      </c>
    </row>
    <row r="1014" spans="1:74">
      <c r="A1014" s="256">
        <v>37.5</v>
      </c>
      <c r="B1014" s="477">
        <v>2325.831006457166</v>
      </c>
      <c r="C1014" s="477">
        <v>2337.8275901005868</v>
      </c>
      <c r="D1014" s="477">
        <v>2360.7318489256236</v>
      </c>
      <c r="E1014" s="477">
        <v>2378.1841908538286</v>
      </c>
      <c r="F1014" s="477">
        <v>2393.4560306439121</v>
      </c>
      <c r="G1014" s="477">
        <v>2405.4560105196101</v>
      </c>
      <c r="H1014" s="477">
        <v>2415.2746168850972</v>
      </c>
      <c r="I1014" s="477">
        <v>2418.5475735762684</v>
      </c>
      <c r="J1014" s="477">
        <v>2418.5475735762684</v>
      </c>
      <c r="K1014" s="477">
        <v>2413.0926701498115</v>
      </c>
      <c r="L1014" s="477">
        <v>2401.0923127396454</v>
      </c>
      <c r="M1014" s="477">
        <v>2380.3658229497464</v>
      </c>
      <c r="N1014" s="477">
        <v>2352.0061563899726</v>
      </c>
      <c r="O1014" s="477">
        <v>2318.1971356406293</v>
      </c>
      <c r="P1014" s="477">
        <v>2280.0315310811411</v>
      </c>
      <c r="Q1014" s="477">
        <v>2239.69191398766</v>
      </c>
      <c r="R1014" s="477">
        <v>2196.0896123007433</v>
      </c>
      <c r="S1014" s="477">
        <v>2145.957570677157</v>
      </c>
      <c r="T1014" s="477">
        <v>2096.9265726678727</v>
      </c>
      <c r="U1014" s="477">
        <v>2052.263759850302</v>
      </c>
      <c r="V1014" s="477">
        <v>1999.9878305367613</v>
      </c>
      <c r="W1014" s="477">
        <v>1934.6619820620249</v>
      </c>
      <c r="X1014" s="477">
        <v>1847.5949461550183</v>
      </c>
      <c r="Y1014" s="477">
        <v>1737.7310679035402</v>
      </c>
      <c r="Z1014" s="477">
        <v>1621.4157407235175</v>
      </c>
      <c r="AA1014" s="477">
        <v>1506.2689254895213</v>
      </c>
      <c r="AB1014" s="477">
        <v>1370.5951198394444</v>
      </c>
      <c r="AC1014" s="477">
        <v>1211.2139980500669</v>
      </c>
      <c r="AD1014" s="477">
        <v>1022.8298769035448</v>
      </c>
      <c r="AE1014" s="477">
        <v>819.67807309035425</v>
      </c>
      <c r="AF1014" s="477">
        <v>615.95235043957587</v>
      </c>
      <c r="AG1014" s="477">
        <v>435.4233304433215</v>
      </c>
      <c r="AH1014" s="477">
        <v>280.20658207146562</v>
      </c>
      <c r="AI1014" s="477">
        <v>154.52206669540226</v>
      </c>
      <c r="AJ1014" s="477">
        <v>67.770780948473742</v>
      </c>
      <c r="AK1014" s="477">
        <v>20.60821115822505</v>
      </c>
      <c r="AL1014" s="477">
        <v>4.0558379191601164</v>
      </c>
      <c r="AM1014" s="477">
        <v>0</v>
      </c>
      <c r="AN1014" s="477">
        <v>0</v>
      </c>
      <c r="AO1014" s="477">
        <v>0</v>
      </c>
      <c r="AP1014" s="477">
        <v>0</v>
      </c>
      <c r="AQ1014" s="477">
        <v>0</v>
      </c>
      <c r="AR1014" s="477">
        <v>0</v>
      </c>
      <c r="AS1014" s="477">
        <v>0</v>
      </c>
      <c r="AT1014" s="477">
        <v>0</v>
      </c>
      <c r="AU1014" s="477">
        <v>0</v>
      </c>
      <c r="AV1014" s="477">
        <v>0</v>
      </c>
      <c r="AW1014" s="477">
        <v>0</v>
      </c>
      <c r="AX1014" s="477">
        <v>0</v>
      </c>
      <c r="AY1014" s="477">
        <v>0</v>
      </c>
      <c r="AZ1014" s="477">
        <v>0</v>
      </c>
      <c r="BA1014" s="477">
        <v>0</v>
      </c>
      <c r="BB1014" s="477">
        <v>0</v>
      </c>
      <c r="BC1014" s="477">
        <v>0</v>
      </c>
      <c r="BD1014" s="477">
        <v>0</v>
      </c>
      <c r="BE1014" s="477">
        <v>0</v>
      </c>
      <c r="BF1014" s="477">
        <v>0</v>
      </c>
      <c r="BG1014" s="477">
        <v>0</v>
      </c>
      <c r="BH1014" s="477">
        <v>0</v>
      </c>
      <c r="BI1014" s="477">
        <v>0</v>
      </c>
      <c r="BJ1014" s="477">
        <v>0</v>
      </c>
      <c r="BK1014" s="477">
        <v>0</v>
      </c>
      <c r="BL1014" s="477">
        <v>0</v>
      </c>
      <c r="BM1014" s="477">
        <v>0</v>
      </c>
      <c r="BN1014" s="477">
        <v>0</v>
      </c>
      <c r="BO1014" s="477">
        <v>0</v>
      </c>
      <c r="BP1014" s="477">
        <v>0</v>
      </c>
      <c r="BQ1014" s="477">
        <v>0</v>
      </c>
      <c r="BR1014" s="477">
        <v>0</v>
      </c>
      <c r="BS1014" s="477">
        <v>0</v>
      </c>
      <c r="BT1014" s="477">
        <v>0</v>
      </c>
      <c r="BU1014" s="477">
        <v>0</v>
      </c>
      <c r="BV1014" s="477">
        <v>0</v>
      </c>
    </row>
    <row r="1015" spans="1:74">
      <c r="A1015" s="256">
        <v>40</v>
      </c>
      <c r="B1015" s="477">
        <v>2325.831006457166</v>
      </c>
      <c r="C1015" s="477">
        <v>2361.8225829696521</v>
      </c>
      <c r="D1015" s="477">
        <v>2382.5474748427805</v>
      </c>
      <c r="E1015" s="477">
        <v>2398.9104932853224</v>
      </c>
      <c r="F1015" s="477">
        <v>2412.0017041063002</v>
      </c>
      <c r="G1015" s="477">
        <v>2425.0936184628968</v>
      </c>
      <c r="H1015" s="477">
        <v>2433.8219503802316</v>
      </c>
      <c r="I1015" s="477">
        <v>2438.1862326320324</v>
      </c>
      <c r="J1015" s="477">
        <v>2439.2773152858044</v>
      </c>
      <c r="K1015" s="477">
        <v>2436.0040818292323</v>
      </c>
      <c r="L1015" s="477">
        <v>2427.2756723262933</v>
      </c>
      <c r="M1015" s="477">
        <v>2410.9107429484311</v>
      </c>
      <c r="N1015" s="477">
        <v>2384.7291465151638</v>
      </c>
      <c r="O1015" s="477">
        <v>2352.0061563899726</v>
      </c>
      <c r="P1015" s="477">
        <v>2319.2876733950943</v>
      </c>
      <c r="Q1015" s="477">
        <v>2282.2122533790071</v>
      </c>
      <c r="R1015" s="477">
        <v>2238.6017533219056</v>
      </c>
      <c r="S1015" s="477">
        <v>2196.0896123007433</v>
      </c>
      <c r="T1015" s="477">
        <v>2153.5856182850712</v>
      </c>
      <c r="U1015" s="477">
        <v>2110.0004064506011</v>
      </c>
      <c r="V1015" s="477">
        <v>2062.066974786947</v>
      </c>
      <c r="W1015" s="477">
        <v>2001.0767756324954</v>
      </c>
      <c r="X1015" s="477">
        <v>1918.3339035217809</v>
      </c>
      <c r="Y1015" s="477">
        <v>1817.1309831209417</v>
      </c>
      <c r="Z1015" s="477">
        <v>1707.2857474158902</v>
      </c>
      <c r="AA1015" s="477">
        <v>1589.9050119586807</v>
      </c>
      <c r="AB1015" s="477">
        <v>1441.1296902373979</v>
      </c>
      <c r="AC1015" s="477">
        <v>1264.3192295623426</v>
      </c>
      <c r="AD1015" s="477">
        <v>1056.3690877856964</v>
      </c>
      <c r="AE1015" s="477">
        <v>836.94974171901242</v>
      </c>
      <c r="AF1015" s="477">
        <v>622.41059320889133</v>
      </c>
      <c r="AG1015" s="477">
        <v>434.35071533043168</v>
      </c>
      <c r="AH1015" s="477">
        <v>275.93507744429598</v>
      </c>
      <c r="AI1015" s="477">
        <v>151.33734723060692</v>
      </c>
      <c r="AJ1015" s="477">
        <v>65.665000959912319</v>
      </c>
      <c r="AK1015" s="477">
        <v>20.60821115822505</v>
      </c>
      <c r="AL1015" s="477">
        <v>4.0558379191601164</v>
      </c>
      <c r="AM1015" s="477">
        <v>0</v>
      </c>
      <c r="AN1015" s="477">
        <v>0</v>
      </c>
      <c r="AO1015" s="477">
        <v>0</v>
      </c>
      <c r="AP1015" s="477">
        <v>0</v>
      </c>
      <c r="AQ1015" s="477">
        <v>0</v>
      </c>
      <c r="AR1015" s="477">
        <v>0</v>
      </c>
      <c r="AS1015" s="477">
        <v>0</v>
      </c>
      <c r="AT1015" s="477">
        <v>0</v>
      </c>
      <c r="AU1015" s="477">
        <v>0</v>
      </c>
      <c r="AV1015" s="477">
        <v>0</v>
      </c>
      <c r="AW1015" s="477">
        <v>0</v>
      </c>
      <c r="AX1015" s="477">
        <v>0</v>
      </c>
      <c r="AY1015" s="477">
        <v>0</v>
      </c>
      <c r="AZ1015" s="477">
        <v>0</v>
      </c>
      <c r="BA1015" s="477">
        <v>0</v>
      </c>
      <c r="BB1015" s="477">
        <v>0</v>
      </c>
      <c r="BC1015" s="477">
        <v>0</v>
      </c>
      <c r="BD1015" s="477">
        <v>0</v>
      </c>
      <c r="BE1015" s="477">
        <v>0</v>
      </c>
      <c r="BF1015" s="477">
        <v>0</v>
      </c>
      <c r="BG1015" s="477">
        <v>0</v>
      </c>
      <c r="BH1015" s="477">
        <v>0</v>
      </c>
      <c r="BI1015" s="477">
        <v>0</v>
      </c>
      <c r="BJ1015" s="477">
        <v>0</v>
      </c>
      <c r="BK1015" s="477">
        <v>0</v>
      </c>
      <c r="BL1015" s="477">
        <v>0</v>
      </c>
      <c r="BM1015" s="477">
        <v>0</v>
      </c>
      <c r="BN1015" s="477">
        <v>0</v>
      </c>
      <c r="BO1015" s="477">
        <v>0</v>
      </c>
      <c r="BP1015" s="477">
        <v>0</v>
      </c>
      <c r="BQ1015" s="477">
        <v>0</v>
      </c>
      <c r="BR1015" s="477">
        <v>0</v>
      </c>
      <c r="BS1015" s="477">
        <v>0</v>
      </c>
      <c r="BT1015" s="477">
        <v>0</v>
      </c>
      <c r="BU1015" s="477">
        <v>0</v>
      </c>
      <c r="BV1015" s="477">
        <v>0</v>
      </c>
    </row>
    <row r="1016" spans="1:74">
      <c r="A1016" s="256">
        <v>42.5</v>
      </c>
      <c r="B1016" s="477">
        <v>2325.831006457166</v>
      </c>
      <c r="C1016" s="477">
        <v>2357.4596767403145</v>
      </c>
      <c r="D1016" s="477">
        <v>2378.1841908538286</v>
      </c>
      <c r="E1016" s="477">
        <v>2394.5469133354923</v>
      </c>
      <c r="F1016" s="477">
        <v>2405.4560105196101</v>
      </c>
      <c r="G1016" s="477">
        <v>2417.45658313699</v>
      </c>
      <c r="H1016" s="477">
        <v>2427.2756723262933</v>
      </c>
      <c r="I1016" s="477">
        <v>2433.8219503802316</v>
      </c>
      <c r="J1016" s="477">
        <v>2437.0951548124681</v>
      </c>
      <c r="K1016" s="477">
        <v>2437.0951548124681</v>
      </c>
      <c r="L1016" s="477">
        <v>2432.7308919187217</v>
      </c>
      <c r="M1016" s="477">
        <v>2419.6385688882269</v>
      </c>
      <c r="N1016" s="477">
        <v>2397.8195909247265</v>
      </c>
      <c r="O1016" s="477">
        <v>2369.4578607978347</v>
      </c>
      <c r="P1016" s="477">
        <v>2340.0088527046896</v>
      </c>
      <c r="Q1016" s="477">
        <v>2308.3825247025916</v>
      </c>
      <c r="R1016" s="477">
        <v>2270.2185365730725</v>
      </c>
      <c r="S1016" s="477">
        <v>2234.2411632470644</v>
      </c>
      <c r="T1016" s="477">
        <v>2198.2695252289022</v>
      </c>
      <c r="U1016" s="477">
        <v>2164.483292992581</v>
      </c>
      <c r="V1016" s="477">
        <v>2126.3438260708599</v>
      </c>
      <c r="W1016" s="477">
        <v>2075.1386454934413</v>
      </c>
      <c r="X1016" s="477">
        <v>2007.6105693082538</v>
      </c>
      <c r="Y1016" s="477">
        <v>1921.5994095232572</v>
      </c>
      <c r="Z1016" s="477">
        <v>1819.3068137881473</v>
      </c>
      <c r="AA1016" s="477">
        <v>1699.6752534233128</v>
      </c>
      <c r="AB1016" s="477">
        <v>1534.5046642607267</v>
      </c>
      <c r="AC1016" s="477">
        <v>1338.0527124216242</v>
      </c>
      <c r="AD1016" s="477">
        <v>1105.0737224294955</v>
      </c>
      <c r="AE1016" s="477">
        <v>862.86384131139641</v>
      </c>
      <c r="AF1016" s="477">
        <v>633.17580243905263</v>
      </c>
      <c r="AG1016" s="477">
        <v>434.35071533043168</v>
      </c>
      <c r="AH1016" s="477">
        <v>271.66422742918644</v>
      </c>
      <c r="AI1016" s="477">
        <v>147.09208906116967</v>
      </c>
      <c r="AJ1016" s="477">
        <v>63.559889478569481</v>
      </c>
      <c r="AK1016" s="477">
        <v>20.60821115822505</v>
      </c>
      <c r="AL1016" s="477">
        <v>4.0558379191601164</v>
      </c>
      <c r="AM1016" s="477">
        <v>0</v>
      </c>
      <c r="AN1016" s="477">
        <v>0</v>
      </c>
      <c r="AO1016" s="477">
        <v>0</v>
      </c>
      <c r="AP1016" s="477">
        <v>0</v>
      </c>
      <c r="AQ1016" s="477">
        <v>0</v>
      </c>
      <c r="AR1016" s="477">
        <v>0</v>
      </c>
      <c r="AS1016" s="477">
        <v>0</v>
      </c>
      <c r="AT1016" s="477">
        <v>0</v>
      </c>
      <c r="AU1016" s="477">
        <v>0</v>
      </c>
      <c r="AV1016" s="477">
        <v>0</v>
      </c>
      <c r="AW1016" s="477">
        <v>0</v>
      </c>
      <c r="AX1016" s="477">
        <v>0</v>
      </c>
      <c r="AY1016" s="477">
        <v>0</v>
      </c>
      <c r="AZ1016" s="477">
        <v>0</v>
      </c>
      <c r="BA1016" s="477">
        <v>0</v>
      </c>
      <c r="BB1016" s="477">
        <v>0</v>
      </c>
      <c r="BC1016" s="477">
        <v>0</v>
      </c>
      <c r="BD1016" s="477">
        <v>0</v>
      </c>
      <c r="BE1016" s="477">
        <v>0</v>
      </c>
      <c r="BF1016" s="477">
        <v>0</v>
      </c>
      <c r="BG1016" s="477">
        <v>0</v>
      </c>
      <c r="BH1016" s="477">
        <v>0</v>
      </c>
      <c r="BI1016" s="477">
        <v>0</v>
      </c>
      <c r="BJ1016" s="477">
        <v>0</v>
      </c>
      <c r="BK1016" s="477">
        <v>0</v>
      </c>
      <c r="BL1016" s="477">
        <v>0</v>
      </c>
      <c r="BM1016" s="477">
        <v>0</v>
      </c>
      <c r="BN1016" s="477">
        <v>0</v>
      </c>
      <c r="BO1016" s="477">
        <v>0</v>
      </c>
      <c r="BP1016" s="477">
        <v>0</v>
      </c>
      <c r="BQ1016" s="477">
        <v>0</v>
      </c>
      <c r="BR1016" s="477">
        <v>0</v>
      </c>
      <c r="BS1016" s="477">
        <v>0</v>
      </c>
      <c r="BT1016" s="477">
        <v>0</v>
      </c>
      <c r="BU1016" s="477">
        <v>0</v>
      </c>
      <c r="BV1016" s="477">
        <v>0</v>
      </c>
    </row>
    <row r="1017" spans="1:74">
      <c r="A1017" s="256">
        <v>45</v>
      </c>
      <c r="B1017" s="477">
        <v>2325.831006457166</v>
      </c>
      <c r="C1017" s="477">
        <v>2353.0968504536027</v>
      </c>
      <c r="D1017" s="477">
        <v>2371.6394135269497</v>
      </c>
      <c r="E1017" s="477">
        <v>2389.0925491270582</v>
      </c>
      <c r="F1017" s="477">
        <v>2394.5469133354923</v>
      </c>
      <c r="G1017" s="477">
        <v>2408.7288352982841</v>
      </c>
      <c r="H1017" s="477">
        <v>2416.3655975725496</v>
      </c>
      <c r="I1017" s="477">
        <v>2426.1846429657708</v>
      </c>
      <c r="J1017" s="477">
        <v>2426.1846429657708</v>
      </c>
      <c r="K1017" s="477">
        <v>2430.5487895323295</v>
      </c>
      <c r="L1017" s="477">
        <v>2472.0120323585243</v>
      </c>
      <c r="M1017" s="477">
        <v>2421.820574121567</v>
      </c>
      <c r="N1017" s="477">
        <v>2402.1832298289978</v>
      </c>
      <c r="O1017" s="477">
        <v>2379.2750044260347</v>
      </c>
      <c r="P1017" s="477">
        <v>2354.1875495227223</v>
      </c>
      <c r="Q1017" s="477">
        <v>2329.1027413702145</v>
      </c>
      <c r="R1017" s="477">
        <v>2297.4778860630963</v>
      </c>
      <c r="S1017" s="477">
        <v>2274.5798157256204</v>
      </c>
      <c r="T1017" s="477">
        <v>2248.4133882403248</v>
      </c>
      <c r="U1017" s="477">
        <v>2229.8806574340738</v>
      </c>
      <c r="V1017" s="477">
        <v>2205.8993888919867</v>
      </c>
      <c r="W1017" s="477">
        <v>2176.471362544461</v>
      </c>
      <c r="X1017" s="477">
        <v>2127.4334317083194</v>
      </c>
      <c r="Y1017" s="477">
        <v>2069.6920166601144</v>
      </c>
      <c r="Z1017" s="477">
        <v>1976.032529200078</v>
      </c>
      <c r="AA1017" s="477">
        <v>1855.2117172876899</v>
      </c>
      <c r="AB1017" s="477">
        <v>1670.3236645683025</v>
      </c>
      <c r="AC1017" s="477">
        <v>1440.0442796790594</v>
      </c>
      <c r="AD1017" s="477">
        <v>1171.129349093831</v>
      </c>
      <c r="AE1017" s="477">
        <v>901.74937580726578</v>
      </c>
      <c r="AF1017" s="477">
        <v>645.01962494946997</v>
      </c>
      <c r="AG1017" s="477">
        <v>436.49597171790003</v>
      </c>
      <c r="AH1017" s="477">
        <v>267.39404211278946</v>
      </c>
      <c r="AI1017" s="477">
        <v>142.84804381358487</v>
      </c>
      <c r="AJ1017" s="477">
        <v>61.455468207629799</v>
      </c>
      <c r="AK1017" s="477">
        <v>19.567761076438654</v>
      </c>
      <c r="AL1017" s="477">
        <v>3.0331400758135616</v>
      </c>
      <c r="AM1017" s="477">
        <v>0</v>
      </c>
      <c r="AN1017" s="477">
        <v>0</v>
      </c>
      <c r="AO1017" s="477">
        <v>0</v>
      </c>
      <c r="AP1017" s="477">
        <v>0</v>
      </c>
      <c r="AQ1017" s="477">
        <v>0</v>
      </c>
      <c r="AR1017" s="477">
        <v>0</v>
      </c>
      <c r="AS1017" s="477">
        <v>0</v>
      </c>
      <c r="AT1017" s="477">
        <v>0</v>
      </c>
      <c r="AU1017" s="477">
        <v>0</v>
      </c>
      <c r="AV1017" s="477">
        <v>0</v>
      </c>
      <c r="AW1017" s="477">
        <v>0</v>
      </c>
      <c r="AX1017" s="477">
        <v>0</v>
      </c>
      <c r="AY1017" s="477">
        <v>0</v>
      </c>
      <c r="AZ1017" s="477">
        <v>0</v>
      </c>
      <c r="BA1017" s="477">
        <v>0</v>
      </c>
      <c r="BB1017" s="477">
        <v>0</v>
      </c>
      <c r="BC1017" s="477">
        <v>0</v>
      </c>
      <c r="BD1017" s="477">
        <v>0</v>
      </c>
      <c r="BE1017" s="477">
        <v>0</v>
      </c>
      <c r="BF1017" s="477">
        <v>0</v>
      </c>
      <c r="BG1017" s="477">
        <v>0</v>
      </c>
      <c r="BH1017" s="477">
        <v>0</v>
      </c>
      <c r="BI1017" s="477">
        <v>0</v>
      </c>
      <c r="BJ1017" s="477">
        <v>0</v>
      </c>
      <c r="BK1017" s="477">
        <v>0</v>
      </c>
      <c r="BL1017" s="477">
        <v>0</v>
      </c>
      <c r="BM1017" s="477">
        <v>0</v>
      </c>
      <c r="BN1017" s="477">
        <v>0</v>
      </c>
      <c r="BO1017" s="477">
        <v>0</v>
      </c>
      <c r="BP1017" s="477">
        <v>0</v>
      </c>
      <c r="BQ1017" s="477">
        <v>0</v>
      </c>
      <c r="BR1017" s="477">
        <v>0</v>
      </c>
      <c r="BS1017" s="477">
        <v>0</v>
      </c>
      <c r="BT1017" s="477">
        <v>0</v>
      </c>
      <c r="BU1017" s="477">
        <v>0</v>
      </c>
      <c r="BV1017" s="477">
        <v>0</v>
      </c>
    </row>
    <row r="1018" spans="1:74">
      <c r="A1018" s="256">
        <v>47.5</v>
      </c>
      <c r="B1018" s="477">
        <v>2325.831006457166</v>
      </c>
      <c r="C1018" s="477">
        <v>2354.1875495227223</v>
      </c>
      <c r="D1018" s="477">
        <v>2373.82098612458</v>
      </c>
      <c r="E1018" s="477">
        <v>2386.9108379491572</v>
      </c>
      <c r="F1018" s="477">
        <v>2398.9104932853224</v>
      </c>
      <c r="G1018" s="477">
        <v>2408.7288352982841</v>
      </c>
      <c r="H1018" s="477">
        <v>2419.6385688882269</v>
      </c>
      <c r="I1018" s="477">
        <v>2428.3667065423178</v>
      </c>
      <c r="J1018" s="477">
        <v>2432.7308919187217</v>
      </c>
      <c r="K1018" s="477">
        <v>2438.1862326320324</v>
      </c>
      <c r="L1018" s="477">
        <v>2438.1862326320324</v>
      </c>
      <c r="M1018" s="477">
        <v>2431.6398383020437</v>
      </c>
      <c r="N1018" s="477">
        <v>2417.45658313699</v>
      </c>
      <c r="O1018" s="477">
        <v>2398.9104932853224</v>
      </c>
      <c r="P1018" s="477">
        <v>2379.2750044260347</v>
      </c>
      <c r="Q1018" s="477">
        <v>2359.6411198712153</v>
      </c>
      <c r="R1018" s="477">
        <v>2341.0994915572896</v>
      </c>
      <c r="S1018" s="477">
        <v>2331.2839232629449</v>
      </c>
      <c r="T1018" s="477">
        <v>2323.6498751596077</v>
      </c>
      <c r="U1018" s="477">
        <v>2322.5593171111541</v>
      </c>
      <c r="V1018" s="477">
        <v>2328.012158006738</v>
      </c>
      <c r="W1018" s="477">
        <v>2328.012158006738</v>
      </c>
      <c r="X1018" s="477">
        <v>2319.2876733950943</v>
      </c>
      <c r="Y1018" s="477">
        <v>2286.5737598494607</v>
      </c>
      <c r="Z1018" s="477">
        <v>2215.7095974314529</v>
      </c>
      <c r="AA1018" s="477">
        <v>2077.3173366801493</v>
      </c>
      <c r="AB1018" s="477">
        <v>1866.0933557145936</v>
      </c>
      <c r="AC1018" s="477">
        <v>1597.5104884166533</v>
      </c>
      <c r="AD1018" s="477">
        <v>1290.3380744609933</v>
      </c>
      <c r="AE1018" s="477">
        <v>974.1633942786666</v>
      </c>
      <c r="AF1018" s="477">
        <v>687.02845691462926</v>
      </c>
      <c r="AG1018" s="477">
        <v>451.51566179374936</v>
      </c>
      <c r="AH1018" s="477">
        <v>271.66422742918644</v>
      </c>
      <c r="AI1018" s="477">
        <v>140.72648699268763</v>
      </c>
      <c r="AJ1018" s="477">
        <v>59.351760314890811</v>
      </c>
      <c r="AK1018" s="477">
        <v>17.488534197701451</v>
      </c>
      <c r="AL1018" s="477">
        <v>4.0558379191601164</v>
      </c>
      <c r="AM1018" s="477">
        <v>0</v>
      </c>
      <c r="AN1018" s="477">
        <v>0</v>
      </c>
      <c r="AO1018" s="477">
        <v>0</v>
      </c>
      <c r="AP1018" s="477">
        <v>0</v>
      </c>
      <c r="AQ1018" s="477">
        <v>0</v>
      </c>
      <c r="AR1018" s="477">
        <v>0</v>
      </c>
      <c r="AS1018" s="477">
        <v>0</v>
      </c>
      <c r="AT1018" s="477">
        <v>0</v>
      </c>
      <c r="AU1018" s="477">
        <v>0</v>
      </c>
      <c r="AV1018" s="477">
        <v>0</v>
      </c>
      <c r="AW1018" s="477">
        <v>0</v>
      </c>
      <c r="AX1018" s="477">
        <v>0</v>
      </c>
      <c r="AY1018" s="477">
        <v>0</v>
      </c>
      <c r="AZ1018" s="477">
        <v>0</v>
      </c>
      <c r="BA1018" s="477">
        <v>0</v>
      </c>
      <c r="BB1018" s="477">
        <v>0</v>
      </c>
      <c r="BC1018" s="477">
        <v>0</v>
      </c>
      <c r="BD1018" s="477">
        <v>0</v>
      </c>
      <c r="BE1018" s="477">
        <v>0</v>
      </c>
      <c r="BF1018" s="477">
        <v>0</v>
      </c>
      <c r="BG1018" s="477">
        <v>0</v>
      </c>
      <c r="BH1018" s="477">
        <v>0</v>
      </c>
      <c r="BI1018" s="477">
        <v>0</v>
      </c>
      <c r="BJ1018" s="477">
        <v>0</v>
      </c>
      <c r="BK1018" s="477">
        <v>0</v>
      </c>
      <c r="BL1018" s="477">
        <v>0</v>
      </c>
      <c r="BM1018" s="477">
        <v>0</v>
      </c>
      <c r="BN1018" s="477">
        <v>0</v>
      </c>
      <c r="BO1018" s="477">
        <v>0</v>
      </c>
      <c r="BP1018" s="477">
        <v>0</v>
      </c>
      <c r="BQ1018" s="477">
        <v>0</v>
      </c>
      <c r="BR1018" s="477">
        <v>0</v>
      </c>
      <c r="BS1018" s="477">
        <v>0</v>
      </c>
      <c r="BT1018" s="477">
        <v>0</v>
      </c>
      <c r="BU1018" s="477">
        <v>0</v>
      </c>
      <c r="BV1018" s="477">
        <v>0</v>
      </c>
    </row>
    <row r="1019" spans="1:74">
      <c r="A1019" s="256">
        <v>50</v>
      </c>
      <c r="B1019" s="477">
        <v>2325.831006457166</v>
      </c>
      <c r="C1019" s="477">
        <v>2347.6434302359053</v>
      </c>
      <c r="D1019" s="477">
        <v>2367.2763279551641</v>
      </c>
      <c r="E1019" s="477">
        <v>2380.3658229497464</v>
      </c>
      <c r="F1019" s="477">
        <v>2388.0016910712238</v>
      </c>
      <c r="G1019" s="477">
        <v>2397.8195909247265</v>
      </c>
      <c r="H1019" s="477">
        <v>2407.6378888103472</v>
      </c>
      <c r="I1019" s="477">
        <v>2417.45658313699</v>
      </c>
      <c r="J1019" s="477">
        <v>2422.911584038648</v>
      </c>
      <c r="K1019" s="477">
        <v>2427.2756723262933</v>
      </c>
      <c r="L1019" s="477">
        <v>2429.4577456117072</v>
      </c>
      <c r="M1019" s="477">
        <v>2425.0936184628968</v>
      </c>
      <c r="N1019" s="477">
        <v>2413.0926701498115</v>
      </c>
      <c r="O1019" s="477">
        <v>2400.0014005576918</v>
      </c>
      <c r="P1019" s="477">
        <v>2320.3782162265602</v>
      </c>
      <c r="Q1019" s="477">
        <v>2374.9117798684956</v>
      </c>
      <c r="R1019" s="477">
        <v>2370.5486346777088</v>
      </c>
      <c r="S1019" s="477">
        <v>2376.0025785728294</v>
      </c>
      <c r="T1019" s="477">
        <v>2394.5469133354923</v>
      </c>
      <c r="U1019" s="477">
        <v>2421.820574121567</v>
      </c>
      <c r="V1019" s="477">
        <v>2461.0999802940059</v>
      </c>
      <c r="W1019" s="477">
        <v>2503.6596730811784</v>
      </c>
      <c r="X1019" s="477">
        <v>2535.3112752318252</v>
      </c>
      <c r="Y1019" s="477">
        <v>2536.4027798544712</v>
      </c>
      <c r="Z1019" s="477">
        <v>2468.7383665667949</v>
      </c>
      <c r="AA1019" s="477">
        <v>2314.9255528626768</v>
      </c>
      <c r="AB1019" s="477">
        <v>2075.1386454934413</v>
      </c>
      <c r="AC1019" s="477">
        <v>1772.5321829420659</v>
      </c>
      <c r="AD1019" s="477">
        <v>1428.1052994625652</v>
      </c>
      <c r="AE1019" s="477">
        <v>1074.7660573848871</v>
      </c>
      <c r="AF1019" s="477">
        <v>749.54978383561649</v>
      </c>
      <c r="AG1019" s="477">
        <v>478.34874503503397</v>
      </c>
      <c r="AH1019" s="477">
        <v>278.07074854978981</v>
      </c>
      <c r="AI1019" s="477">
        <v>140.72648699268763</v>
      </c>
      <c r="AJ1019" s="477">
        <v>57.248790586512769</v>
      </c>
      <c r="AK1019" s="477">
        <v>17.488534197701451</v>
      </c>
      <c r="AL1019" s="477">
        <v>3.0331400758135616</v>
      </c>
      <c r="AM1019" s="477">
        <v>0</v>
      </c>
      <c r="AN1019" s="477">
        <v>0</v>
      </c>
      <c r="AO1019" s="477">
        <v>0</v>
      </c>
      <c r="AP1019" s="477">
        <v>0</v>
      </c>
      <c r="AQ1019" s="477">
        <v>0</v>
      </c>
      <c r="AR1019" s="477">
        <v>0</v>
      </c>
      <c r="AS1019" s="477">
        <v>0</v>
      </c>
      <c r="AT1019" s="477">
        <v>0</v>
      </c>
      <c r="AU1019" s="477">
        <v>0</v>
      </c>
      <c r="AV1019" s="477">
        <v>0</v>
      </c>
      <c r="AW1019" s="477">
        <v>0</v>
      </c>
      <c r="AX1019" s="477">
        <v>0</v>
      </c>
      <c r="AY1019" s="477">
        <v>0</v>
      </c>
      <c r="AZ1019" s="477">
        <v>0</v>
      </c>
      <c r="BA1019" s="477">
        <v>0</v>
      </c>
      <c r="BB1019" s="477">
        <v>0</v>
      </c>
      <c r="BC1019" s="477">
        <v>0</v>
      </c>
      <c r="BD1019" s="477">
        <v>0</v>
      </c>
      <c r="BE1019" s="477">
        <v>0</v>
      </c>
      <c r="BF1019" s="477">
        <v>0</v>
      </c>
      <c r="BG1019" s="477">
        <v>0</v>
      </c>
      <c r="BH1019" s="477">
        <v>0</v>
      </c>
      <c r="BI1019" s="477">
        <v>0</v>
      </c>
      <c r="BJ1019" s="477">
        <v>0</v>
      </c>
      <c r="BK1019" s="477">
        <v>0</v>
      </c>
      <c r="BL1019" s="477">
        <v>0</v>
      </c>
      <c r="BM1019" s="477">
        <v>0</v>
      </c>
      <c r="BN1019" s="477">
        <v>0</v>
      </c>
      <c r="BO1019" s="477">
        <v>0</v>
      </c>
      <c r="BP1019" s="477">
        <v>0</v>
      </c>
      <c r="BQ1019" s="477">
        <v>0</v>
      </c>
      <c r="BR1019" s="477">
        <v>0</v>
      </c>
      <c r="BS1019" s="477">
        <v>0</v>
      </c>
      <c r="BT1019" s="477">
        <v>0</v>
      </c>
      <c r="BU1019" s="477">
        <v>0</v>
      </c>
      <c r="BV1019" s="477">
        <v>0</v>
      </c>
    </row>
    <row r="1020" spans="1:74">
      <c r="A1020" s="256">
        <v>52.5</v>
      </c>
      <c r="B1020" s="477">
        <v>2325.831006457166</v>
      </c>
      <c r="C1020" s="477">
        <v>2366.185568996857</v>
      </c>
      <c r="D1020" s="477">
        <v>2382.5474748427805</v>
      </c>
      <c r="E1020" s="477">
        <v>2395.6378009476189</v>
      </c>
      <c r="F1020" s="477">
        <v>2402.1832298289978</v>
      </c>
      <c r="G1020" s="477">
        <v>2410.9107429484311</v>
      </c>
      <c r="H1020" s="477">
        <v>2421.820574121567</v>
      </c>
      <c r="I1020" s="477">
        <v>2429.4577456117072</v>
      </c>
      <c r="J1020" s="477">
        <v>2434.9130136844437</v>
      </c>
      <c r="K1020" s="477">
        <v>2441.4594950874894</v>
      </c>
      <c r="L1020" s="477">
        <v>2445.8239126081958</v>
      </c>
      <c r="M1020" s="477">
        <v>2441.4594950874894</v>
      </c>
      <c r="N1020" s="477">
        <v>2432.7308919187217</v>
      </c>
      <c r="O1020" s="477">
        <v>2422.911584038648</v>
      </c>
      <c r="P1020" s="477">
        <v>2417.45658313699</v>
      </c>
      <c r="Q1020" s="477">
        <v>2417.45658313699</v>
      </c>
      <c r="R1020" s="477">
        <v>2430.5487895323295</v>
      </c>
      <c r="S1020" s="477">
        <v>2461.0999802940059</v>
      </c>
      <c r="T1020" s="477">
        <v>2509.1165646102377</v>
      </c>
      <c r="U1020" s="477">
        <v>2575.7000284737542</v>
      </c>
      <c r="V1020" s="477">
        <v>2658.6802781836332</v>
      </c>
      <c r="W1020" s="477">
        <v>2749.3327263856449</v>
      </c>
      <c r="X1020" s="477">
        <v>2822.5316459465826</v>
      </c>
      <c r="Y1020" s="477">
        <v>2836.7366142473952</v>
      </c>
      <c r="Z1020" s="477">
        <v>2755.8870744568653</v>
      </c>
      <c r="AA1020" s="477">
        <v>2576.7917038771839</v>
      </c>
      <c r="AB1020" s="477">
        <v>2306.2015560948394</v>
      </c>
      <c r="AC1020" s="477">
        <v>1973.8549165842055</v>
      </c>
      <c r="AD1020" s="477">
        <v>1593.1644578617343</v>
      </c>
      <c r="AE1020" s="477">
        <v>1207.9633960911644</v>
      </c>
      <c r="AF1020" s="477">
        <v>854.22494028480196</v>
      </c>
      <c r="AG1020" s="477">
        <v>537.43295297390966</v>
      </c>
      <c r="AH1020" s="477">
        <v>299.43619804149256</v>
      </c>
      <c r="AI1020" s="477">
        <v>147.09208906116967</v>
      </c>
      <c r="AJ1020" s="477">
        <v>59.351760314890811</v>
      </c>
      <c r="AK1020" s="477">
        <v>17.488534197701451</v>
      </c>
      <c r="AL1020" s="477">
        <v>3.0331400758135616</v>
      </c>
      <c r="AM1020" s="477">
        <v>0</v>
      </c>
      <c r="AN1020" s="477">
        <v>0</v>
      </c>
      <c r="AO1020" s="477">
        <v>0</v>
      </c>
      <c r="AP1020" s="477">
        <v>0</v>
      </c>
      <c r="AQ1020" s="477">
        <v>0</v>
      </c>
      <c r="AR1020" s="477">
        <v>0</v>
      </c>
      <c r="AS1020" s="477">
        <v>0</v>
      </c>
      <c r="AT1020" s="477">
        <v>0</v>
      </c>
      <c r="AU1020" s="477">
        <v>0</v>
      </c>
      <c r="AV1020" s="477">
        <v>0</v>
      </c>
      <c r="AW1020" s="477">
        <v>0</v>
      </c>
      <c r="AX1020" s="477">
        <v>0</v>
      </c>
      <c r="AY1020" s="477">
        <v>0</v>
      </c>
      <c r="AZ1020" s="477">
        <v>0</v>
      </c>
      <c r="BA1020" s="477">
        <v>0</v>
      </c>
      <c r="BB1020" s="477">
        <v>0</v>
      </c>
      <c r="BC1020" s="477">
        <v>0</v>
      </c>
      <c r="BD1020" s="477">
        <v>0</v>
      </c>
      <c r="BE1020" s="477">
        <v>0</v>
      </c>
      <c r="BF1020" s="477">
        <v>0</v>
      </c>
      <c r="BG1020" s="477">
        <v>0</v>
      </c>
      <c r="BH1020" s="477">
        <v>0</v>
      </c>
      <c r="BI1020" s="477">
        <v>0</v>
      </c>
      <c r="BJ1020" s="477">
        <v>0</v>
      </c>
      <c r="BK1020" s="477">
        <v>0</v>
      </c>
      <c r="BL1020" s="477">
        <v>0</v>
      </c>
      <c r="BM1020" s="477">
        <v>0</v>
      </c>
      <c r="BN1020" s="477">
        <v>0</v>
      </c>
      <c r="BO1020" s="477">
        <v>0</v>
      </c>
      <c r="BP1020" s="477">
        <v>0</v>
      </c>
      <c r="BQ1020" s="477">
        <v>0</v>
      </c>
      <c r="BR1020" s="477">
        <v>0</v>
      </c>
      <c r="BS1020" s="477">
        <v>0</v>
      </c>
      <c r="BT1020" s="477">
        <v>0</v>
      </c>
      <c r="BU1020" s="477">
        <v>0</v>
      </c>
      <c r="BV1020" s="477">
        <v>0</v>
      </c>
    </row>
    <row r="1021" spans="1:74">
      <c r="A1021" s="256">
        <v>55</v>
      </c>
      <c r="B1021" s="477">
        <v>2325.831006457166</v>
      </c>
      <c r="C1021" s="477">
        <v>2333.465125361251</v>
      </c>
      <c r="D1021" s="477">
        <v>2350.9154673341095</v>
      </c>
      <c r="E1021" s="477">
        <v>2360.7318489256236</v>
      </c>
      <c r="F1021" s="477">
        <v>2369.4578607978347</v>
      </c>
      <c r="G1021" s="477">
        <v>2374.9117798684956</v>
      </c>
      <c r="H1021" s="477">
        <v>2384.7291465151638</v>
      </c>
      <c r="I1021" s="477">
        <v>2394.5469133354923</v>
      </c>
      <c r="J1021" s="477">
        <v>2400.0014005576918</v>
      </c>
      <c r="K1021" s="477">
        <v>2407.6378888103472</v>
      </c>
      <c r="L1021" s="477">
        <v>2410.9107429484311</v>
      </c>
      <c r="M1021" s="477">
        <v>2409.8197866783685</v>
      </c>
      <c r="N1021" s="477">
        <v>2404.3650787211618</v>
      </c>
      <c r="O1021" s="477">
        <v>2401.0923127396454</v>
      </c>
      <c r="P1021" s="477">
        <v>2404.3650787211618</v>
      </c>
      <c r="Q1021" s="477">
        <v>2417.45658313699</v>
      </c>
      <c r="R1021" s="477">
        <v>2449.097276359907</v>
      </c>
      <c r="S1021" s="477">
        <v>2510.2079570247229</v>
      </c>
      <c r="T1021" s="477">
        <v>2592.075639476901</v>
      </c>
      <c r="U1021" s="477">
        <v>2702.3644477020471</v>
      </c>
      <c r="V1021" s="477">
        <v>2901.2141176479831</v>
      </c>
      <c r="W1021" s="477">
        <v>2964.6126169966869</v>
      </c>
      <c r="X1021" s="477">
        <v>3057.5483915514369</v>
      </c>
      <c r="Y1021" s="477">
        <v>3066.2967416244278</v>
      </c>
      <c r="Z1021" s="477">
        <v>2963.5194248548355</v>
      </c>
      <c r="AA1021" s="477">
        <v>2766.811330715931</v>
      </c>
      <c r="AB1021" s="477">
        <v>2532.0367892874046</v>
      </c>
      <c r="AC1021" s="477">
        <v>2135.0608257266135</v>
      </c>
      <c r="AD1021" s="477">
        <v>1729.0318619052798</v>
      </c>
      <c r="AE1021" s="477">
        <v>1320.6999535118487</v>
      </c>
      <c r="AF1021" s="477">
        <v>934.16670881607422</v>
      </c>
      <c r="AG1021" s="477">
        <v>594.42975557753084</v>
      </c>
      <c r="AH1021" s="477">
        <v>329.37299806661247</v>
      </c>
      <c r="AI1021" s="477">
        <v>153.46042066143025</v>
      </c>
      <c r="AJ1021" s="477">
        <v>59.351760314890811</v>
      </c>
      <c r="AK1021" s="477">
        <v>16.449821226497065</v>
      </c>
      <c r="AL1021" s="477">
        <v>3.0331400758135616</v>
      </c>
      <c r="AM1021" s="477">
        <v>0</v>
      </c>
      <c r="AN1021" s="477">
        <v>0</v>
      </c>
      <c r="AO1021" s="477">
        <v>0</v>
      </c>
      <c r="AP1021" s="477">
        <v>0</v>
      </c>
      <c r="AQ1021" s="477">
        <v>0</v>
      </c>
      <c r="AR1021" s="477">
        <v>0</v>
      </c>
      <c r="AS1021" s="477">
        <v>0</v>
      </c>
      <c r="AT1021" s="477">
        <v>0</v>
      </c>
      <c r="AU1021" s="477">
        <v>0</v>
      </c>
      <c r="AV1021" s="477">
        <v>0</v>
      </c>
      <c r="AW1021" s="477">
        <v>0</v>
      </c>
      <c r="AX1021" s="477">
        <v>0</v>
      </c>
      <c r="AY1021" s="477">
        <v>0</v>
      </c>
      <c r="AZ1021" s="477">
        <v>0</v>
      </c>
      <c r="BA1021" s="477">
        <v>0</v>
      </c>
      <c r="BB1021" s="477">
        <v>0</v>
      </c>
      <c r="BC1021" s="477">
        <v>0</v>
      </c>
      <c r="BD1021" s="477">
        <v>0</v>
      </c>
      <c r="BE1021" s="477">
        <v>0</v>
      </c>
      <c r="BF1021" s="477">
        <v>0</v>
      </c>
      <c r="BG1021" s="477">
        <v>0</v>
      </c>
      <c r="BH1021" s="477">
        <v>0</v>
      </c>
      <c r="BI1021" s="477">
        <v>0</v>
      </c>
      <c r="BJ1021" s="477">
        <v>0</v>
      </c>
      <c r="BK1021" s="477">
        <v>0</v>
      </c>
      <c r="BL1021" s="477">
        <v>0</v>
      </c>
      <c r="BM1021" s="477">
        <v>0</v>
      </c>
      <c r="BN1021" s="477">
        <v>0</v>
      </c>
      <c r="BO1021" s="477">
        <v>0</v>
      </c>
      <c r="BP1021" s="477">
        <v>0</v>
      </c>
      <c r="BQ1021" s="477">
        <v>0</v>
      </c>
      <c r="BR1021" s="477">
        <v>0</v>
      </c>
      <c r="BS1021" s="477">
        <v>0</v>
      </c>
      <c r="BT1021" s="477">
        <v>0</v>
      </c>
      <c r="BU1021" s="477">
        <v>0</v>
      </c>
      <c r="BV1021" s="477">
        <v>0</v>
      </c>
    </row>
    <row r="1022" spans="1:74">
      <c r="A1022" s="256">
        <v>57.5</v>
      </c>
      <c r="B1022" s="477">
        <v>2325.831006457166</v>
      </c>
      <c r="C1022" s="477">
        <v>2325.831006457166</v>
      </c>
      <c r="D1022" s="477">
        <v>2344.3714382897078</v>
      </c>
      <c r="E1022" s="477">
        <v>2352.0061563899726</v>
      </c>
      <c r="F1022" s="477">
        <v>2357.4596767403145</v>
      </c>
      <c r="G1022" s="477">
        <v>2365.0948150169029</v>
      </c>
      <c r="H1022" s="477">
        <v>2372.73019734332</v>
      </c>
      <c r="I1022" s="477">
        <v>2381.4566464227355</v>
      </c>
      <c r="J1022" s="477">
        <v>2389.0925491270582</v>
      </c>
      <c r="K1022" s="477">
        <v>2395.6378009476189</v>
      </c>
      <c r="L1022" s="477">
        <v>2400.0014005576918</v>
      </c>
      <c r="M1022" s="477">
        <v>2398.9104932853224</v>
      </c>
      <c r="N1022" s="477">
        <v>2395.6378009476189</v>
      </c>
      <c r="O1022" s="477">
        <v>2396.7286934780941</v>
      </c>
      <c r="P1022" s="477">
        <v>2405.4560105196101</v>
      </c>
      <c r="Q1022" s="477">
        <v>2434.9130136844437</v>
      </c>
      <c r="R1022" s="477">
        <v>2490.5636143382453</v>
      </c>
      <c r="S1022" s="477">
        <v>2586.6169883435964</v>
      </c>
      <c r="T1022" s="477">
        <v>2706.7332511025947</v>
      </c>
      <c r="U1022" s="477">
        <v>2861.8702044286629</v>
      </c>
      <c r="V1022" s="477">
        <v>3038.9589713722244</v>
      </c>
      <c r="W1022" s="477">
        <v>3199.7393032099162</v>
      </c>
      <c r="X1022" s="477">
        <v>3280.7068811450249</v>
      </c>
      <c r="Y1022" s="477">
        <v>3267.5756465091877</v>
      </c>
      <c r="Z1022" s="477">
        <v>3145.0429313343893</v>
      </c>
      <c r="AA1022" s="477">
        <v>2927.4463327466592</v>
      </c>
      <c r="AB1022" s="477">
        <v>2629.1974736752309</v>
      </c>
      <c r="AC1022" s="477">
        <v>2262.5864977552615</v>
      </c>
      <c r="AD1022" s="477">
        <v>1843.2426450072926</v>
      </c>
      <c r="AE1022" s="477">
        <v>1415.0820846677648</v>
      </c>
      <c r="AF1022" s="477">
        <v>1009.849860141233</v>
      </c>
      <c r="AG1022" s="477">
        <v>649.32700551513756</v>
      </c>
      <c r="AH1022" s="477">
        <v>364.69014452868907</v>
      </c>
      <c r="AI1022" s="477">
        <v>166.20483664591984</v>
      </c>
      <c r="AJ1022" s="477">
        <v>60.403523579725551</v>
      </c>
      <c r="AK1022" s="477">
        <v>16.449821226497065</v>
      </c>
      <c r="AL1022" s="477">
        <v>2.0139111001134378</v>
      </c>
      <c r="AM1022" s="477">
        <v>0</v>
      </c>
      <c r="AN1022" s="477">
        <v>0</v>
      </c>
      <c r="AO1022" s="477">
        <v>0</v>
      </c>
      <c r="AP1022" s="477">
        <v>0</v>
      </c>
      <c r="AQ1022" s="477">
        <v>0</v>
      </c>
      <c r="AR1022" s="477">
        <v>0</v>
      </c>
      <c r="AS1022" s="477">
        <v>0</v>
      </c>
      <c r="AT1022" s="477">
        <v>0</v>
      </c>
      <c r="AU1022" s="477">
        <v>0</v>
      </c>
      <c r="AV1022" s="477">
        <v>0</v>
      </c>
      <c r="AW1022" s="477">
        <v>0</v>
      </c>
      <c r="AX1022" s="477">
        <v>0</v>
      </c>
      <c r="AY1022" s="477">
        <v>0</v>
      </c>
      <c r="AZ1022" s="477">
        <v>0</v>
      </c>
      <c r="BA1022" s="477">
        <v>0</v>
      </c>
      <c r="BB1022" s="477">
        <v>0</v>
      </c>
      <c r="BC1022" s="477">
        <v>0</v>
      </c>
      <c r="BD1022" s="477">
        <v>0</v>
      </c>
      <c r="BE1022" s="477">
        <v>0</v>
      </c>
      <c r="BF1022" s="477">
        <v>0</v>
      </c>
      <c r="BG1022" s="477">
        <v>0</v>
      </c>
      <c r="BH1022" s="477">
        <v>0</v>
      </c>
      <c r="BI1022" s="477">
        <v>0</v>
      </c>
      <c r="BJ1022" s="477">
        <v>0</v>
      </c>
      <c r="BK1022" s="477">
        <v>0</v>
      </c>
      <c r="BL1022" s="477">
        <v>0</v>
      </c>
      <c r="BM1022" s="477">
        <v>0</v>
      </c>
      <c r="BN1022" s="477">
        <v>0</v>
      </c>
      <c r="BO1022" s="477">
        <v>0</v>
      </c>
      <c r="BP1022" s="477">
        <v>0</v>
      </c>
      <c r="BQ1022" s="477">
        <v>0</v>
      </c>
      <c r="BR1022" s="477">
        <v>0</v>
      </c>
      <c r="BS1022" s="477">
        <v>0</v>
      </c>
      <c r="BT1022" s="477">
        <v>0</v>
      </c>
      <c r="BU1022" s="477">
        <v>0</v>
      </c>
      <c r="BV1022" s="477">
        <v>0</v>
      </c>
    </row>
    <row r="1023" spans="1:74">
      <c r="A1023" s="256">
        <v>60</v>
      </c>
      <c r="B1023" s="477">
        <v>2325.831006457166</v>
      </c>
      <c r="C1023" s="477">
        <v>2369.4578607978347</v>
      </c>
      <c r="D1023" s="477">
        <v>2383.638308207665</v>
      </c>
      <c r="E1023" s="477">
        <v>2391.2742800311898</v>
      </c>
      <c r="F1023" s="477">
        <v>2395.6378009476189</v>
      </c>
      <c r="G1023" s="477">
        <v>2402.1832298289978</v>
      </c>
      <c r="H1023" s="477">
        <v>2407.6378888103472</v>
      </c>
      <c r="I1023" s="477">
        <v>2415.2746168850972</v>
      </c>
      <c r="J1023" s="477">
        <v>2419.6385688882269</v>
      </c>
      <c r="K1023" s="477">
        <v>2425.0936184628968</v>
      </c>
      <c r="L1023" s="477">
        <v>2427.2756723262933</v>
      </c>
      <c r="M1023" s="477">
        <v>2429.4577456117072</v>
      </c>
      <c r="N1023" s="477">
        <v>2430.5487895323295</v>
      </c>
      <c r="O1023" s="477">
        <v>2436.0040818292323</v>
      </c>
      <c r="P1023" s="477">
        <v>2456.7352934743167</v>
      </c>
      <c r="Q1023" s="477">
        <v>2500.3855946707586</v>
      </c>
      <c r="R1023" s="477">
        <v>2582.250149544107</v>
      </c>
      <c r="S1023" s="477">
        <v>2712.1943535214359</v>
      </c>
      <c r="T1023" s="477">
        <v>2882.6343848030251</v>
      </c>
      <c r="U1023" s="477">
        <v>3084.8878052281743</v>
      </c>
      <c r="V1023" s="477">
        <v>3300.4047082202333</v>
      </c>
      <c r="W1023" s="477">
        <v>3466.7876757824306</v>
      </c>
      <c r="X1023" s="477">
        <v>3532.4871505367064</v>
      </c>
      <c r="Y1023" s="477">
        <v>3499.6358866629184</v>
      </c>
      <c r="Z1023" s="477">
        <v>3357.3160569786151</v>
      </c>
      <c r="AA1023" s="477">
        <v>3123.1670103439365</v>
      </c>
      <c r="AB1023" s="477">
        <v>2807.2347794218667</v>
      </c>
      <c r="AC1023" s="477">
        <v>2424.0025988198076</v>
      </c>
      <c r="AD1023" s="477">
        <v>1981.47666463469</v>
      </c>
      <c r="AE1023" s="477">
        <v>1525.816192295898</v>
      </c>
      <c r="AF1023" s="477">
        <v>1097.4960256371642</v>
      </c>
      <c r="AG1023" s="477">
        <v>711.81492895055942</v>
      </c>
      <c r="AH1023" s="477">
        <v>388.25396199754647</v>
      </c>
      <c r="AI1023" s="477">
        <v>178.9589448977022</v>
      </c>
      <c r="AJ1023" s="477">
        <v>62.507591154840597</v>
      </c>
      <c r="AK1023" s="477">
        <v>16.449821226497065</v>
      </c>
      <c r="AL1023" s="477">
        <v>2.0139111001134378</v>
      </c>
      <c r="AM1023" s="477">
        <v>0</v>
      </c>
      <c r="AN1023" s="477">
        <v>0</v>
      </c>
      <c r="AO1023" s="477">
        <v>0</v>
      </c>
      <c r="AP1023" s="477">
        <v>0</v>
      </c>
      <c r="AQ1023" s="477">
        <v>0</v>
      </c>
      <c r="AR1023" s="477">
        <v>0</v>
      </c>
      <c r="AS1023" s="477">
        <v>0</v>
      </c>
      <c r="AT1023" s="477">
        <v>0</v>
      </c>
      <c r="AU1023" s="477">
        <v>0</v>
      </c>
      <c r="AV1023" s="477">
        <v>0</v>
      </c>
      <c r="AW1023" s="477">
        <v>0</v>
      </c>
      <c r="AX1023" s="477">
        <v>0</v>
      </c>
      <c r="AY1023" s="477">
        <v>0</v>
      </c>
      <c r="AZ1023" s="477">
        <v>0</v>
      </c>
      <c r="BA1023" s="477">
        <v>0</v>
      </c>
      <c r="BB1023" s="477">
        <v>0</v>
      </c>
      <c r="BC1023" s="477">
        <v>0</v>
      </c>
      <c r="BD1023" s="477">
        <v>0</v>
      </c>
      <c r="BE1023" s="477">
        <v>0</v>
      </c>
      <c r="BF1023" s="477">
        <v>0</v>
      </c>
      <c r="BG1023" s="477">
        <v>0</v>
      </c>
      <c r="BH1023" s="477">
        <v>0</v>
      </c>
      <c r="BI1023" s="477">
        <v>0</v>
      </c>
      <c r="BJ1023" s="477">
        <v>0</v>
      </c>
      <c r="BK1023" s="477">
        <v>0</v>
      </c>
      <c r="BL1023" s="477">
        <v>0</v>
      </c>
      <c r="BM1023" s="477">
        <v>0</v>
      </c>
      <c r="BN1023" s="477">
        <v>0</v>
      </c>
      <c r="BO1023" s="477">
        <v>0</v>
      </c>
      <c r="BP1023" s="477">
        <v>0</v>
      </c>
      <c r="BQ1023" s="477">
        <v>0</v>
      </c>
      <c r="BR1023" s="477">
        <v>0</v>
      </c>
      <c r="BS1023" s="477">
        <v>0</v>
      </c>
      <c r="BT1023" s="477">
        <v>0</v>
      </c>
      <c r="BU1023" s="477">
        <v>0</v>
      </c>
      <c r="BV1023" s="477">
        <v>0</v>
      </c>
    </row>
    <row r="1024" spans="1:74">
      <c r="A1024" s="256">
        <v>62.5</v>
      </c>
      <c r="B1024" s="477">
        <v>2325.831006457166</v>
      </c>
      <c r="C1024" s="477">
        <v>2347.6434302359053</v>
      </c>
      <c r="D1024" s="477">
        <v>2360.7318489256236</v>
      </c>
      <c r="E1024" s="477">
        <v>2369.4578607978347</v>
      </c>
      <c r="F1024" s="477">
        <v>2374.9117798684956</v>
      </c>
      <c r="G1024" s="477">
        <v>2377.0933822353495</v>
      </c>
      <c r="H1024" s="477">
        <v>2383.638308207665</v>
      </c>
      <c r="I1024" s="477">
        <v>2389.0925491270582</v>
      </c>
      <c r="J1024" s="477">
        <v>2395.6378009476189</v>
      </c>
      <c r="K1024" s="477">
        <v>2398.9104932853224</v>
      </c>
      <c r="L1024" s="477">
        <v>2402.1832298289978</v>
      </c>
      <c r="M1024" s="477">
        <v>2404.3650787211618</v>
      </c>
      <c r="N1024" s="477">
        <v>2406.546947216732</v>
      </c>
      <c r="O1024" s="477">
        <v>2417.45658313699</v>
      </c>
      <c r="P1024" s="477">
        <v>2443.6416942005872</v>
      </c>
      <c r="Q1024" s="477">
        <v>2506.9337938839244</v>
      </c>
      <c r="R1024" s="477">
        <v>2620.4624548426323</v>
      </c>
      <c r="S1024" s="477">
        <v>2786.4760670964129</v>
      </c>
      <c r="T1024" s="477">
        <v>2998.5035459221508</v>
      </c>
      <c r="U1024" s="477">
        <v>3242.4089088860155</v>
      </c>
      <c r="V1024" s="477">
        <v>3473.3570723657317</v>
      </c>
      <c r="W1024" s="477">
        <v>3622.2959598690959</v>
      </c>
      <c r="X1024" s="477">
        <v>3669.3996716764063</v>
      </c>
      <c r="Y1024" s="477">
        <v>3617.9145263319601</v>
      </c>
      <c r="Z1024" s="477">
        <v>3462.4081465195027</v>
      </c>
      <c r="AA1024" s="477">
        <v>3225.996860107467</v>
      </c>
      <c r="AB1024" s="477">
        <v>2907.7719520905971</v>
      </c>
      <c r="AC1024" s="477">
        <v>2511.2993541374171</v>
      </c>
      <c r="AD1024" s="477">
        <v>2045.7285406591793</v>
      </c>
      <c r="AE1024" s="477">
        <v>1583.3863187616705</v>
      </c>
      <c r="AF1024" s="477">
        <v>1140.8040235409026</v>
      </c>
      <c r="AG1024" s="477">
        <v>751.70663869507621</v>
      </c>
      <c r="AH1024" s="477">
        <v>425.77074391252245</v>
      </c>
      <c r="AI1024" s="477">
        <v>193.85008743957815</v>
      </c>
      <c r="AJ1024" s="477">
        <v>64.61236033205131</v>
      </c>
      <c r="AK1024" s="477">
        <v>16.449821226497065</v>
      </c>
      <c r="AL1024" s="477">
        <v>2.0139111001134378</v>
      </c>
      <c r="AM1024" s="477">
        <v>0</v>
      </c>
      <c r="AN1024" s="477">
        <v>0</v>
      </c>
      <c r="AO1024" s="477">
        <v>0</v>
      </c>
      <c r="AP1024" s="477">
        <v>0</v>
      </c>
      <c r="AQ1024" s="477">
        <v>0</v>
      </c>
      <c r="AR1024" s="477">
        <v>0</v>
      </c>
      <c r="AS1024" s="477">
        <v>0</v>
      </c>
      <c r="AT1024" s="477">
        <v>0</v>
      </c>
      <c r="AU1024" s="477">
        <v>0</v>
      </c>
      <c r="AV1024" s="477">
        <v>0</v>
      </c>
      <c r="AW1024" s="477">
        <v>0</v>
      </c>
      <c r="AX1024" s="477">
        <v>0</v>
      </c>
      <c r="AY1024" s="477">
        <v>0</v>
      </c>
      <c r="AZ1024" s="477">
        <v>0</v>
      </c>
      <c r="BA1024" s="477">
        <v>0</v>
      </c>
      <c r="BB1024" s="477">
        <v>0</v>
      </c>
      <c r="BC1024" s="477">
        <v>0</v>
      </c>
      <c r="BD1024" s="477">
        <v>0</v>
      </c>
      <c r="BE1024" s="477">
        <v>0</v>
      </c>
      <c r="BF1024" s="477">
        <v>0</v>
      </c>
      <c r="BG1024" s="477">
        <v>0</v>
      </c>
      <c r="BH1024" s="477">
        <v>0</v>
      </c>
      <c r="BI1024" s="477">
        <v>0</v>
      </c>
      <c r="BJ1024" s="477">
        <v>0</v>
      </c>
      <c r="BK1024" s="477">
        <v>0</v>
      </c>
      <c r="BL1024" s="477">
        <v>0</v>
      </c>
      <c r="BM1024" s="477">
        <v>0</v>
      </c>
      <c r="BN1024" s="477">
        <v>0</v>
      </c>
      <c r="BO1024" s="477">
        <v>0</v>
      </c>
      <c r="BP1024" s="477">
        <v>0</v>
      </c>
      <c r="BQ1024" s="477">
        <v>0</v>
      </c>
      <c r="BR1024" s="477">
        <v>0</v>
      </c>
      <c r="BS1024" s="477">
        <v>0</v>
      </c>
      <c r="BT1024" s="477">
        <v>0</v>
      </c>
      <c r="BU1024" s="477">
        <v>0</v>
      </c>
      <c r="BV1024" s="477">
        <v>0</v>
      </c>
    </row>
    <row r="1025" spans="1:74">
      <c r="A1025" s="256">
        <v>65</v>
      </c>
      <c r="B1025" s="477">
        <v>2325.831006457166</v>
      </c>
      <c r="C1025" s="477">
        <v>2346.5527612339006</v>
      </c>
      <c r="D1025" s="477">
        <v>2357.4596767403145</v>
      </c>
      <c r="E1025" s="477">
        <v>2364.0040660175482</v>
      </c>
      <c r="F1025" s="477">
        <v>2368.3670918895714</v>
      </c>
      <c r="G1025" s="477">
        <v>2370.5486346777088</v>
      </c>
      <c r="H1025" s="477">
        <v>2374.9117798684956</v>
      </c>
      <c r="I1025" s="477">
        <v>2380.3658229497464</v>
      </c>
      <c r="J1025" s="477">
        <v>2381.4566464227355</v>
      </c>
      <c r="K1025" s="477">
        <v>2384.7291465151638</v>
      </c>
      <c r="L1025" s="477">
        <v>2386.9108379491572</v>
      </c>
      <c r="M1025" s="477">
        <v>2389.0925491270582</v>
      </c>
      <c r="N1025" s="477">
        <v>2395.6378009476189</v>
      </c>
      <c r="O1025" s="477">
        <v>2408.7288352982841</v>
      </c>
      <c r="P1025" s="477">
        <v>2444.7328009936323</v>
      </c>
      <c r="Q1025" s="477">
        <v>2528.7623452695657</v>
      </c>
      <c r="R1025" s="477">
        <v>2672.8768593956511</v>
      </c>
      <c r="S1025" s="477">
        <v>2881.5414961905908</v>
      </c>
      <c r="T1025" s="477">
        <v>3131.9171972809163</v>
      </c>
      <c r="U1025" s="477">
        <v>3403.2898975503049</v>
      </c>
      <c r="V1025" s="477">
        <v>3626.6774458788123</v>
      </c>
      <c r="W1025" s="477">
        <v>3755.9546006210803</v>
      </c>
      <c r="X1025" s="477">
        <v>3787.7329094686806</v>
      </c>
      <c r="Y1025" s="477">
        <v>3720.891970575085</v>
      </c>
      <c r="Z1025" s="477">
        <v>3562.0558753177129</v>
      </c>
      <c r="AA1025" s="477">
        <v>3323.3869772436688</v>
      </c>
      <c r="AB1025" s="477">
        <v>2998.5035459221508</v>
      </c>
      <c r="AC1025" s="477">
        <v>2586.6169883435964</v>
      </c>
      <c r="AD1025" s="477">
        <v>2105.6423724927236</v>
      </c>
      <c r="AE1025" s="477">
        <v>1626.8492411730424</v>
      </c>
      <c r="AF1025" s="477">
        <v>1181.9617175830981</v>
      </c>
      <c r="AG1025" s="477">
        <v>781.90896372987925</v>
      </c>
      <c r="AH1025" s="477">
        <v>446.15091016657146</v>
      </c>
      <c r="AI1025" s="477">
        <v>202.36445931972352</v>
      </c>
      <c r="AJ1025" s="477">
        <v>67.770780948473742</v>
      </c>
      <c r="AK1025" s="477">
        <v>16.449821226497065</v>
      </c>
      <c r="AL1025" s="477">
        <v>2.0139111001134378</v>
      </c>
      <c r="AM1025" s="477">
        <v>0</v>
      </c>
      <c r="AN1025" s="477">
        <v>0</v>
      </c>
      <c r="AO1025" s="477">
        <v>0</v>
      </c>
      <c r="AP1025" s="477">
        <v>0</v>
      </c>
      <c r="AQ1025" s="477">
        <v>0</v>
      </c>
      <c r="AR1025" s="477">
        <v>0</v>
      </c>
      <c r="AS1025" s="477">
        <v>0</v>
      </c>
      <c r="AT1025" s="477">
        <v>0</v>
      </c>
      <c r="AU1025" s="477">
        <v>0</v>
      </c>
      <c r="AV1025" s="477">
        <v>0</v>
      </c>
      <c r="AW1025" s="477">
        <v>0</v>
      </c>
      <c r="AX1025" s="477">
        <v>0</v>
      </c>
      <c r="AY1025" s="477">
        <v>0</v>
      </c>
      <c r="AZ1025" s="477">
        <v>0</v>
      </c>
      <c r="BA1025" s="477">
        <v>0</v>
      </c>
      <c r="BB1025" s="477">
        <v>0</v>
      </c>
      <c r="BC1025" s="477">
        <v>0</v>
      </c>
      <c r="BD1025" s="477">
        <v>0</v>
      </c>
      <c r="BE1025" s="477">
        <v>0</v>
      </c>
      <c r="BF1025" s="477">
        <v>0</v>
      </c>
      <c r="BG1025" s="477">
        <v>0</v>
      </c>
      <c r="BH1025" s="477">
        <v>0</v>
      </c>
      <c r="BI1025" s="477">
        <v>0</v>
      </c>
      <c r="BJ1025" s="477">
        <v>0</v>
      </c>
      <c r="BK1025" s="477">
        <v>0</v>
      </c>
      <c r="BL1025" s="477">
        <v>0</v>
      </c>
      <c r="BM1025" s="477">
        <v>0</v>
      </c>
      <c r="BN1025" s="477">
        <v>0</v>
      </c>
      <c r="BO1025" s="477">
        <v>0</v>
      </c>
      <c r="BP1025" s="477">
        <v>0</v>
      </c>
      <c r="BQ1025" s="477">
        <v>0</v>
      </c>
      <c r="BR1025" s="477">
        <v>0</v>
      </c>
      <c r="BS1025" s="477">
        <v>0</v>
      </c>
      <c r="BT1025" s="477">
        <v>0</v>
      </c>
      <c r="BU1025" s="477">
        <v>0</v>
      </c>
      <c r="BV1025" s="477">
        <v>0</v>
      </c>
    </row>
    <row r="1026" spans="1:74">
      <c r="A1026" s="256">
        <v>67.5</v>
      </c>
      <c r="B1026" s="477">
        <v>2325.831006457166</v>
      </c>
      <c r="C1026" s="477">
        <v>2337.8275901005868</v>
      </c>
      <c r="D1026" s="477">
        <v>2348.7341042547946</v>
      </c>
      <c r="E1026" s="477">
        <v>2353.0968504536027</v>
      </c>
      <c r="F1026" s="477">
        <v>2355.2782535950632</v>
      </c>
      <c r="G1026" s="477">
        <v>2357.4596767403145</v>
      </c>
      <c r="H1026" s="477">
        <v>2361.8225829696521</v>
      </c>
      <c r="I1026" s="477">
        <v>2365.0948150169029</v>
      </c>
      <c r="J1026" s="477">
        <v>2364.0040660175482</v>
      </c>
      <c r="K1026" s="477">
        <v>2364.0040660175482</v>
      </c>
      <c r="L1026" s="477">
        <v>2364.0040660175482</v>
      </c>
      <c r="M1026" s="477">
        <v>2365.0948150169029</v>
      </c>
      <c r="N1026" s="477">
        <v>2370.5486346777088</v>
      </c>
      <c r="O1026" s="477">
        <v>2385.8199897630652</v>
      </c>
      <c r="P1026" s="477">
        <v>2429.4577456117072</v>
      </c>
      <c r="Q1026" s="477">
        <v>2529.8538219470529</v>
      </c>
      <c r="R1026" s="477">
        <v>2705.6410437027362</v>
      </c>
      <c r="S1026" s="477">
        <v>2947.1220226568262</v>
      </c>
      <c r="T1026" s="477">
        <v>3261.0102249827278</v>
      </c>
      <c r="U1026" s="477">
        <v>3507.3009095253219</v>
      </c>
      <c r="V1026" s="477">
        <v>3719.7963159361711</v>
      </c>
      <c r="W1026" s="477">
        <v>3831.5693870902141</v>
      </c>
      <c r="X1026" s="477">
        <v>3848.0093495542856</v>
      </c>
      <c r="Y1026" s="477">
        <v>3774.5829429964197</v>
      </c>
      <c r="Z1026" s="477">
        <v>3610.247144091566</v>
      </c>
      <c r="AA1026" s="477">
        <v>3371.5453931430752</v>
      </c>
      <c r="AB1026" s="477">
        <v>3042.2393756727979</v>
      </c>
      <c r="AC1026" s="477">
        <v>2611.7277242902483</v>
      </c>
      <c r="AD1026" s="477">
        <v>2120.8958808617599</v>
      </c>
      <c r="AE1026" s="477">
        <v>1636.6299943880642</v>
      </c>
      <c r="AF1026" s="477">
        <v>1190.6283205796242</v>
      </c>
      <c r="AG1026" s="477">
        <v>789.46136791694869</v>
      </c>
      <c r="AH1026" s="477">
        <v>452.58868809802965</v>
      </c>
      <c r="AI1026" s="477">
        <v>206.62298535028927</v>
      </c>
      <c r="AJ1026" s="477">
        <v>67.770780948473742</v>
      </c>
      <c r="AK1026" s="477">
        <v>16.449821226497065</v>
      </c>
      <c r="AL1026" s="477">
        <v>1</v>
      </c>
      <c r="AM1026" s="477">
        <v>0</v>
      </c>
      <c r="AN1026" s="477">
        <v>0</v>
      </c>
      <c r="AO1026" s="477">
        <v>0</v>
      </c>
      <c r="AP1026" s="477">
        <v>0</v>
      </c>
      <c r="AQ1026" s="477">
        <v>0</v>
      </c>
      <c r="AR1026" s="477">
        <v>0</v>
      </c>
      <c r="AS1026" s="477">
        <v>0</v>
      </c>
      <c r="AT1026" s="477">
        <v>0</v>
      </c>
      <c r="AU1026" s="477">
        <v>0</v>
      </c>
      <c r="AV1026" s="477">
        <v>0</v>
      </c>
      <c r="AW1026" s="477">
        <v>0</v>
      </c>
      <c r="AX1026" s="477">
        <v>0</v>
      </c>
      <c r="AY1026" s="477">
        <v>0</v>
      </c>
      <c r="AZ1026" s="477">
        <v>0</v>
      </c>
      <c r="BA1026" s="477">
        <v>0</v>
      </c>
      <c r="BB1026" s="477">
        <v>0</v>
      </c>
      <c r="BC1026" s="477">
        <v>0</v>
      </c>
      <c r="BD1026" s="477">
        <v>0</v>
      </c>
      <c r="BE1026" s="477">
        <v>0</v>
      </c>
      <c r="BF1026" s="477">
        <v>0</v>
      </c>
      <c r="BG1026" s="477">
        <v>0</v>
      </c>
      <c r="BH1026" s="477">
        <v>0</v>
      </c>
      <c r="BI1026" s="477">
        <v>0</v>
      </c>
      <c r="BJ1026" s="477">
        <v>0</v>
      </c>
      <c r="BK1026" s="477">
        <v>0</v>
      </c>
      <c r="BL1026" s="477">
        <v>0</v>
      </c>
      <c r="BM1026" s="477">
        <v>0</v>
      </c>
      <c r="BN1026" s="477">
        <v>0</v>
      </c>
      <c r="BO1026" s="477">
        <v>0</v>
      </c>
      <c r="BP1026" s="477">
        <v>0</v>
      </c>
      <c r="BQ1026" s="477">
        <v>0</v>
      </c>
      <c r="BR1026" s="477">
        <v>0</v>
      </c>
      <c r="BS1026" s="477">
        <v>0</v>
      </c>
      <c r="BT1026" s="477">
        <v>0</v>
      </c>
      <c r="BU1026" s="477">
        <v>0</v>
      </c>
      <c r="BV1026" s="477">
        <v>0</v>
      </c>
    </row>
    <row r="1027" spans="1:74">
      <c r="A1027" s="256">
        <v>70</v>
      </c>
      <c r="B1027" s="477">
        <v>2325.831006457166</v>
      </c>
      <c r="C1027" s="477">
        <v>2336.7369663536861</v>
      </c>
      <c r="D1027" s="477">
        <v>2344.3714382897078</v>
      </c>
      <c r="E1027" s="477">
        <v>2349.8247832882898</v>
      </c>
      <c r="F1027" s="477">
        <v>2349.8247832882898</v>
      </c>
      <c r="G1027" s="477">
        <v>2350.9154673341095</v>
      </c>
      <c r="H1027" s="477">
        <v>2354.1875495227223</v>
      </c>
      <c r="I1027" s="477">
        <v>2355.2782535950632</v>
      </c>
      <c r="J1027" s="477">
        <v>2350.9154673341095</v>
      </c>
      <c r="K1027" s="477">
        <v>2350.9154673341095</v>
      </c>
      <c r="L1027" s="477">
        <v>2346.5527612339006</v>
      </c>
      <c r="M1027" s="477">
        <v>2347.6434302359053</v>
      </c>
      <c r="N1027" s="477">
        <v>2353.0968504536027</v>
      </c>
      <c r="O1027" s="477">
        <v>2369.4578607978347</v>
      </c>
      <c r="P1027" s="477">
        <v>2417.45658313699</v>
      </c>
      <c r="Q1027" s="477">
        <v>2538.5858030497466</v>
      </c>
      <c r="R1027" s="477">
        <v>2744.9632469289536</v>
      </c>
      <c r="S1027" s="477">
        <v>3019.2772831178122</v>
      </c>
      <c r="T1027" s="477">
        <v>3319.0092805381378</v>
      </c>
      <c r="U1027" s="477">
        <v>3597.1034355274833</v>
      </c>
      <c r="V1027" s="477">
        <v>3792.1163321524564</v>
      </c>
      <c r="W1027" s="477">
        <v>3888.5642243301518</v>
      </c>
      <c r="X1027" s="477">
        <v>3897.3333980497905</v>
      </c>
      <c r="Y1027" s="477">
        <v>3811.8423542426835</v>
      </c>
      <c r="Z1027" s="477">
        <v>3650.7765541102772</v>
      </c>
      <c r="AA1027" s="477">
        <v>3409.8580929958439</v>
      </c>
      <c r="AB1027" s="477">
        <v>3069.5774366527039</v>
      </c>
      <c r="AC1027" s="477">
        <v>2619.3705977389395</v>
      </c>
      <c r="AD1027" s="477">
        <v>2118.7167415532563</v>
      </c>
      <c r="AE1027" s="477">
        <v>1633.3696788417667</v>
      </c>
      <c r="AF1027" s="477">
        <v>1187.3782710152873</v>
      </c>
      <c r="AG1027" s="477">
        <v>788.38240907479076</v>
      </c>
      <c r="AH1027" s="477">
        <v>451.51566179374936</v>
      </c>
      <c r="AI1027" s="477">
        <v>208.75257542110694</v>
      </c>
      <c r="AJ1027" s="477">
        <v>68.823915217669082</v>
      </c>
      <c r="AK1027" s="477">
        <v>16.449821226497065</v>
      </c>
      <c r="AL1027" s="477">
        <v>1</v>
      </c>
      <c r="AM1027" s="477">
        <v>0</v>
      </c>
      <c r="AN1027" s="477">
        <v>0</v>
      </c>
      <c r="AO1027" s="477">
        <v>0</v>
      </c>
      <c r="AP1027" s="477">
        <v>0</v>
      </c>
      <c r="AQ1027" s="477">
        <v>0</v>
      </c>
      <c r="AR1027" s="477">
        <v>0</v>
      </c>
      <c r="AS1027" s="477">
        <v>0</v>
      </c>
      <c r="AT1027" s="477">
        <v>0</v>
      </c>
      <c r="AU1027" s="477">
        <v>0</v>
      </c>
      <c r="AV1027" s="477">
        <v>0</v>
      </c>
      <c r="AW1027" s="477">
        <v>0</v>
      </c>
      <c r="AX1027" s="477">
        <v>0</v>
      </c>
      <c r="AY1027" s="477">
        <v>0</v>
      </c>
      <c r="AZ1027" s="477">
        <v>0</v>
      </c>
      <c r="BA1027" s="477">
        <v>0</v>
      </c>
      <c r="BB1027" s="477">
        <v>0</v>
      </c>
      <c r="BC1027" s="477">
        <v>0</v>
      </c>
      <c r="BD1027" s="477">
        <v>0</v>
      </c>
      <c r="BE1027" s="477">
        <v>0</v>
      </c>
      <c r="BF1027" s="477">
        <v>0</v>
      </c>
      <c r="BG1027" s="477">
        <v>0</v>
      </c>
      <c r="BH1027" s="477">
        <v>0</v>
      </c>
      <c r="BI1027" s="477">
        <v>0</v>
      </c>
      <c r="BJ1027" s="477">
        <v>0</v>
      </c>
      <c r="BK1027" s="477">
        <v>0</v>
      </c>
      <c r="BL1027" s="477">
        <v>0</v>
      </c>
      <c r="BM1027" s="477">
        <v>0</v>
      </c>
      <c r="BN1027" s="477">
        <v>0</v>
      </c>
      <c r="BO1027" s="477">
        <v>0</v>
      </c>
      <c r="BP1027" s="477">
        <v>0</v>
      </c>
      <c r="BQ1027" s="477">
        <v>0</v>
      </c>
      <c r="BR1027" s="477">
        <v>0</v>
      </c>
      <c r="BS1027" s="477">
        <v>0</v>
      </c>
      <c r="BT1027" s="477">
        <v>0</v>
      </c>
      <c r="BU1027" s="477">
        <v>0</v>
      </c>
      <c r="BV1027" s="477">
        <v>0</v>
      </c>
    </row>
    <row r="1028" spans="1:74">
      <c r="A1028" s="256">
        <v>72.5</v>
      </c>
      <c r="B1028" s="477">
        <v>2325.831006457166</v>
      </c>
      <c r="C1028" s="477">
        <v>2324.7404382757204</v>
      </c>
      <c r="D1028" s="477">
        <v>2333.465125361251</v>
      </c>
      <c r="E1028" s="477">
        <v>2334.5557339817105</v>
      </c>
      <c r="F1028" s="477">
        <v>2334.5557339817105</v>
      </c>
      <c r="G1028" s="477">
        <v>2335.6463476466238</v>
      </c>
      <c r="H1028" s="477">
        <v>2337.8275901005868</v>
      </c>
      <c r="I1028" s="477">
        <v>2337.8275901005868</v>
      </c>
      <c r="J1028" s="477">
        <v>2331.2839232629449</v>
      </c>
      <c r="K1028" s="477">
        <v>2325.831006457166</v>
      </c>
      <c r="L1028" s="477">
        <v>2321.4687641326927</v>
      </c>
      <c r="M1028" s="477">
        <v>2319.2876733950943</v>
      </c>
      <c r="N1028" s="477">
        <v>2320.3782162265602</v>
      </c>
      <c r="O1028" s="477">
        <v>2335.6463476466238</v>
      </c>
      <c r="P1028" s="477">
        <v>2391.2742800311898</v>
      </c>
      <c r="Q1028" s="477">
        <v>2526.5794059098216</v>
      </c>
      <c r="R1028" s="477">
        <v>2755.8870744568653</v>
      </c>
      <c r="S1028" s="477">
        <v>3044.4263313323027</v>
      </c>
      <c r="T1028" s="477">
        <v>3352.9379197063286</v>
      </c>
      <c r="U1028" s="477">
        <v>3622.2959598690959</v>
      </c>
      <c r="V1028" s="477">
        <v>3801.9792165320528</v>
      </c>
      <c r="W1028" s="477">
        <v>3885.2758346399369</v>
      </c>
      <c r="X1028" s="477">
        <v>3888.5642243301518</v>
      </c>
      <c r="Y1028" s="477">
        <v>3798.6915602257995</v>
      </c>
      <c r="Z1028" s="477">
        <v>3639.8222181228198</v>
      </c>
      <c r="AA1028" s="477">
        <v>3401.1005269469051</v>
      </c>
      <c r="AB1028" s="477">
        <v>3045.5198149956796</v>
      </c>
      <c r="AC1028" s="477">
        <v>2581.158451263746</v>
      </c>
      <c r="AD1028" s="477">
        <v>2079.4960504909795</v>
      </c>
      <c r="AE1028" s="477">
        <v>1601.8566360380844</v>
      </c>
      <c r="AF1028" s="477">
        <v>1165.7135362646686</v>
      </c>
      <c r="AG1028" s="477">
        <v>773.27852938739181</v>
      </c>
      <c r="AH1028" s="477">
        <v>442.93236525301455</v>
      </c>
      <c r="AI1028" s="477">
        <v>198.10682045352587</v>
      </c>
      <c r="AJ1028" s="477">
        <v>63.559889478569481</v>
      </c>
      <c r="AK1028" s="477">
        <v>13.337756541387643</v>
      </c>
      <c r="AL1028" s="477">
        <v>1</v>
      </c>
      <c r="AM1028" s="477">
        <v>0</v>
      </c>
      <c r="AN1028" s="477">
        <v>0</v>
      </c>
      <c r="AO1028" s="477">
        <v>0</v>
      </c>
      <c r="AP1028" s="477">
        <v>0</v>
      </c>
      <c r="AQ1028" s="477">
        <v>0</v>
      </c>
      <c r="AR1028" s="477">
        <v>0</v>
      </c>
      <c r="AS1028" s="477">
        <v>0</v>
      </c>
      <c r="AT1028" s="477">
        <v>0</v>
      </c>
      <c r="AU1028" s="477">
        <v>0</v>
      </c>
      <c r="AV1028" s="477">
        <v>0</v>
      </c>
      <c r="AW1028" s="477">
        <v>0</v>
      </c>
      <c r="AX1028" s="477">
        <v>0</v>
      </c>
      <c r="AY1028" s="477">
        <v>0</v>
      </c>
      <c r="AZ1028" s="477">
        <v>0</v>
      </c>
      <c r="BA1028" s="477">
        <v>0</v>
      </c>
      <c r="BB1028" s="477">
        <v>0</v>
      </c>
      <c r="BC1028" s="477">
        <v>0</v>
      </c>
      <c r="BD1028" s="477">
        <v>0</v>
      </c>
      <c r="BE1028" s="477">
        <v>0</v>
      </c>
      <c r="BF1028" s="477">
        <v>0</v>
      </c>
      <c r="BG1028" s="477">
        <v>0</v>
      </c>
      <c r="BH1028" s="477">
        <v>0</v>
      </c>
      <c r="BI1028" s="477">
        <v>0</v>
      </c>
      <c r="BJ1028" s="477">
        <v>0</v>
      </c>
      <c r="BK1028" s="477">
        <v>0</v>
      </c>
      <c r="BL1028" s="477">
        <v>0</v>
      </c>
      <c r="BM1028" s="477">
        <v>0</v>
      </c>
      <c r="BN1028" s="477">
        <v>0</v>
      </c>
      <c r="BO1028" s="477">
        <v>0</v>
      </c>
      <c r="BP1028" s="477">
        <v>0</v>
      </c>
      <c r="BQ1028" s="477">
        <v>0</v>
      </c>
      <c r="BR1028" s="477">
        <v>0</v>
      </c>
      <c r="BS1028" s="477">
        <v>0</v>
      </c>
      <c r="BT1028" s="477">
        <v>0</v>
      </c>
      <c r="BU1028" s="477">
        <v>0</v>
      </c>
      <c r="BV1028" s="477">
        <v>0</v>
      </c>
    </row>
    <row r="1029" spans="1:74">
      <c r="A1029" s="256">
        <v>75</v>
      </c>
      <c r="B1029" s="477">
        <v>2325.831006457166</v>
      </c>
      <c r="C1029" s="477">
        <v>2328.012158006738</v>
      </c>
      <c r="D1029" s="477">
        <v>2331.2839232629449</v>
      </c>
      <c r="E1029" s="477">
        <v>2333.465125361251</v>
      </c>
      <c r="F1029" s="477">
        <v>2331.2839232629449</v>
      </c>
      <c r="G1029" s="477">
        <v>2331.2839232629449</v>
      </c>
      <c r="H1029" s="477">
        <v>2332.3745217875576</v>
      </c>
      <c r="I1029" s="477">
        <v>2329.1027413702145</v>
      </c>
      <c r="J1029" s="477">
        <v>2322.5593171111541</v>
      </c>
      <c r="K1029" s="477">
        <v>2316.016075372077</v>
      </c>
      <c r="L1029" s="477">
        <v>2306.2015560948394</v>
      </c>
      <c r="M1029" s="477">
        <v>2302.9301414784331</v>
      </c>
      <c r="N1029" s="477">
        <v>2301.8396801611661</v>
      </c>
      <c r="O1029" s="477">
        <v>2317.106602965509</v>
      </c>
      <c r="P1029" s="477">
        <v>2373.82098612458</v>
      </c>
      <c r="Q1029" s="477">
        <v>2520.0306999348377</v>
      </c>
      <c r="R1029" s="477">
        <v>2767.9037798580521</v>
      </c>
      <c r="S1029" s="477">
        <v>3071.764585960771</v>
      </c>
      <c r="T1029" s="477">
        <v>3381.3968205004849</v>
      </c>
      <c r="U1029" s="477">
        <v>3640.917637049175</v>
      </c>
      <c r="V1029" s="477">
        <v>3804.1710030420581</v>
      </c>
      <c r="W1029" s="477">
        <v>3878.6991379510746</v>
      </c>
      <c r="X1029" s="477">
        <v>3869.93038081032</v>
      </c>
      <c r="Y1029" s="477">
        <v>3772.3913259730061</v>
      </c>
      <c r="Z1029" s="477">
        <v>3612.4378082950238</v>
      </c>
      <c r="AA1029" s="477">
        <v>3362.7888080543398</v>
      </c>
      <c r="AB1029" s="477">
        <v>2991.943713954508</v>
      </c>
      <c r="AC1029" s="477">
        <v>2524.3964852235654</v>
      </c>
      <c r="AD1029" s="477">
        <v>2034.8369683250712</v>
      </c>
      <c r="AE1029" s="477">
        <v>1567.0907505768239</v>
      </c>
      <c r="AF1029" s="477">
        <v>1137.555351158242</v>
      </c>
      <c r="AG1029" s="477">
        <v>750.62820359516331</v>
      </c>
      <c r="AH1029" s="477">
        <v>425.77074391252245</v>
      </c>
      <c r="AI1029" s="477">
        <v>185.33941781646422</v>
      </c>
      <c r="AJ1029" s="477">
        <v>60.403523579725551</v>
      </c>
      <c r="AK1029" s="477">
        <v>12.301924533608833</v>
      </c>
      <c r="AL1029" s="477">
        <v>1</v>
      </c>
      <c r="AM1029" s="477">
        <v>0</v>
      </c>
      <c r="AN1029" s="477">
        <v>0</v>
      </c>
      <c r="AO1029" s="477">
        <v>0</v>
      </c>
      <c r="AP1029" s="477">
        <v>0</v>
      </c>
      <c r="AQ1029" s="477">
        <v>0</v>
      </c>
      <c r="AR1029" s="477">
        <v>0</v>
      </c>
      <c r="AS1029" s="477">
        <v>0</v>
      </c>
      <c r="AT1029" s="477">
        <v>0</v>
      </c>
      <c r="AU1029" s="477">
        <v>0</v>
      </c>
      <c r="AV1029" s="477">
        <v>0</v>
      </c>
      <c r="AW1029" s="477">
        <v>0</v>
      </c>
      <c r="AX1029" s="477">
        <v>0</v>
      </c>
      <c r="AY1029" s="477">
        <v>0</v>
      </c>
      <c r="AZ1029" s="477">
        <v>0</v>
      </c>
      <c r="BA1029" s="477">
        <v>0</v>
      </c>
      <c r="BB1029" s="477">
        <v>0</v>
      </c>
      <c r="BC1029" s="477">
        <v>0</v>
      </c>
      <c r="BD1029" s="477">
        <v>0</v>
      </c>
      <c r="BE1029" s="477">
        <v>0</v>
      </c>
      <c r="BF1029" s="477">
        <v>0</v>
      </c>
      <c r="BG1029" s="477">
        <v>0</v>
      </c>
      <c r="BH1029" s="477">
        <v>0</v>
      </c>
      <c r="BI1029" s="477">
        <v>0</v>
      </c>
      <c r="BJ1029" s="477">
        <v>0</v>
      </c>
      <c r="BK1029" s="477">
        <v>0</v>
      </c>
      <c r="BL1029" s="477">
        <v>0</v>
      </c>
      <c r="BM1029" s="477">
        <v>0</v>
      </c>
      <c r="BN1029" s="477">
        <v>0</v>
      </c>
      <c r="BO1029" s="477">
        <v>0</v>
      </c>
      <c r="BP1029" s="477">
        <v>0</v>
      </c>
      <c r="BQ1029" s="477">
        <v>0</v>
      </c>
      <c r="BR1029" s="477">
        <v>0</v>
      </c>
      <c r="BS1029" s="477">
        <v>0</v>
      </c>
      <c r="BT1029" s="477">
        <v>0</v>
      </c>
      <c r="BU1029" s="477">
        <v>0</v>
      </c>
      <c r="BV1029" s="477">
        <v>0</v>
      </c>
    </row>
    <row r="1030" spans="1:74">
      <c r="A1030" s="256">
        <v>77.5</v>
      </c>
      <c r="B1030" s="477">
        <v>2325.831006457166</v>
      </c>
      <c r="C1030" s="477">
        <v>2334.5557339817105</v>
      </c>
      <c r="D1030" s="477">
        <v>2340.0088527046896</v>
      </c>
      <c r="E1030" s="477">
        <v>2337.8275901005868</v>
      </c>
      <c r="F1030" s="477">
        <v>2336.7369663536861</v>
      </c>
      <c r="G1030" s="477">
        <v>2333.465125361251</v>
      </c>
      <c r="H1030" s="477">
        <v>2331.2839232629449</v>
      </c>
      <c r="I1030" s="477">
        <v>2328.012158006738</v>
      </c>
      <c r="J1030" s="477">
        <v>2319.2876733950943</v>
      </c>
      <c r="K1030" s="477">
        <v>2308.3825247025916</v>
      </c>
      <c r="L1030" s="477">
        <v>2298.5683269072056</v>
      </c>
      <c r="M1030" s="477">
        <v>2290.9353486910236</v>
      </c>
      <c r="N1030" s="477">
        <v>2288.7545439834744</v>
      </c>
      <c r="O1030" s="477">
        <v>2299.6587728731738</v>
      </c>
      <c r="P1030" s="477">
        <v>2358.550395808692</v>
      </c>
      <c r="Q1030" s="477">
        <v>2512.3907559463264</v>
      </c>
      <c r="R1030" s="477">
        <v>2777.7360140468281</v>
      </c>
      <c r="S1030" s="477">
        <v>3093.6369253062057</v>
      </c>
      <c r="T1030" s="477">
        <v>3405.4792820987814</v>
      </c>
      <c r="U1030" s="477">
        <v>3644.2039134029583</v>
      </c>
      <c r="V1030" s="477">
        <v>3795.4039320912957</v>
      </c>
      <c r="W1030" s="477">
        <v>3858.9697110691118</v>
      </c>
      <c r="X1030" s="477">
        <v>3838.1452884356145</v>
      </c>
      <c r="Y1030" s="477">
        <v>3735.1357712302997</v>
      </c>
      <c r="Z1030" s="477">
        <v>3562.0558753177129</v>
      </c>
      <c r="AA1030" s="477">
        <v>3289.4613268081557</v>
      </c>
      <c r="AB1030" s="477">
        <v>2915.4229439970336</v>
      </c>
      <c r="AC1030" s="477">
        <v>2448.0061502934391</v>
      </c>
      <c r="AD1030" s="477">
        <v>1967.3222215551746</v>
      </c>
      <c r="AE1030" s="477">
        <v>1510.6125466518552</v>
      </c>
      <c r="AF1030" s="477">
        <v>1095.3310643988873</v>
      </c>
      <c r="AG1030" s="477">
        <v>717.20443388568299</v>
      </c>
      <c r="AH1030" s="477">
        <v>401.11298173126477</v>
      </c>
      <c r="AI1030" s="477">
        <v>172.58072397846351</v>
      </c>
      <c r="AJ1030" s="477">
        <v>55.146585603094351</v>
      </c>
      <c r="AK1030" s="477">
        <v>11.266956355606046</v>
      </c>
      <c r="AL1030" s="477">
        <v>1</v>
      </c>
      <c r="AM1030" s="477">
        <v>0</v>
      </c>
      <c r="AN1030" s="477">
        <v>0</v>
      </c>
      <c r="AO1030" s="477">
        <v>0</v>
      </c>
      <c r="AP1030" s="477">
        <v>0</v>
      </c>
      <c r="AQ1030" s="477">
        <v>0</v>
      </c>
      <c r="AR1030" s="477">
        <v>0</v>
      </c>
      <c r="AS1030" s="477">
        <v>0</v>
      </c>
      <c r="AT1030" s="477">
        <v>0</v>
      </c>
      <c r="AU1030" s="477">
        <v>0</v>
      </c>
      <c r="AV1030" s="477">
        <v>0</v>
      </c>
      <c r="AW1030" s="477">
        <v>0</v>
      </c>
      <c r="AX1030" s="477">
        <v>0</v>
      </c>
      <c r="AY1030" s="477">
        <v>0</v>
      </c>
      <c r="AZ1030" s="477">
        <v>0</v>
      </c>
      <c r="BA1030" s="477">
        <v>0</v>
      </c>
      <c r="BB1030" s="477">
        <v>0</v>
      </c>
      <c r="BC1030" s="477">
        <v>0</v>
      </c>
      <c r="BD1030" s="477">
        <v>0</v>
      </c>
      <c r="BE1030" s="477">
        <v>0</v>
      </c>
      <c r="BF1030" s="477">
        <v>0</v>
      </c>
      <c r="BG1030" s="477">
        <v>0</v>
      </c>
      <c r="BH1030" s="477">
        <v>0</v>
      </c>
      <c r="BI1030" s="477">
        <v>0</v>
      </c>
      <c r="BJ1030" s="477">
        <v>0</v>
      </c>
      <c r="BK1030" s="477">
        <v>0</v>
      </c>
      <c r="BL1030" s="477">
        <v>0</v>
      </c>
      <c r="BM1030" s="477">
        <v>0</v>
      </c>
      <c r="BN1030" s="477">
        <v>0</v>
      </c>
      <c r="BO1030" s="477">
        <v>0</v>
      </c>
      <c r="BP1030" s="477">
        <v>0</v>
      </c>
      <c r="BQ1030" s="477">
        <v>0</v>
      </c>
      <c r="BR1030" s="477">
        <v>0</v>
      </c>
      <c r="BS1030" s="477">
        <v>0</v>
      </c>
      <c r="BT1030" s="477">
        <v>0</v>
      </c>
      <c r="BU1030" s="477">
        <v>0</v>
      </c>
      <c r="BV1030" s="477">
        <v>0</v>
      </c>
    </row>
    <row r="1031" spans="1:74">
      <c r="A1031" s="256">
        <v>80</v>
      </c>
      <c r="B1031" s="477">
        <v>2325.831006457166</v>
      </c>
      <c r="C1031" s="477">
        <v>2316.016075372077</v>
      </c>
      <c r="D1031" s="477">
        <v>2317.106602965509</v>
      </c>
      <c r="E1031" s="477">
        <v>2314.9255528626768</v>
      </c>
      <c r="F1031" s="477">
        <v>2312.7445231053698</v>
      </c>
      <c r="G1031" s="477">
        <v>2309.4730166584181</v>
      </c>
      <c r="H1031" s="477">
        <v>2308.3825247025916</v>
      </c>
      <c r="I1031" s="477">
        <v>2302.9301414784331</v>
      </c>
      <c r="J1031" s="477">
        <v>2290.9353486910236</v>
      </c>
      <c r="K1031" s="477">
        <v>2278.9411776750021</v>
      </c>
      <c r="L1031" s="477">
        <v>2265.8573403732612</v>
      </c>
      <c r="M1031" s="477">
        <v>2257.1351974584481</v>
      </c>
      <c r="N1031" s="477">
        <v>2248.4133882403248</v>
      </c>
      <c r="O1031" s="477">
        <v>2261.4962272826901</v>
      </c>
      <c r="P1031" s="477">
        <v>2318.1971356406293</v>
      </c>
      <c r="Q1031" s="477">
        <v>2476.376986842236</v>
      </c>
      <c r="R1031" s="477">
        <v>2740.5938363366736</v>
      </c>
      <c r="S1031" s="477">
        <v>3053.1743094060103</v>
      </c>
      <c r="T1031" s="477">
        <v>3350.7488722911357</v>
      </c>
      <c r="U1031" s="477">
        <v>3579.5792307307224</v>
      </c>
      <c r="V1031" s="477">
        <v>3718.7006644925082</v>
      </c>
      <c r="W1031" s="477">
        <v>3771.2955221882235</v>
      </c>
      <c r="X1031" s="477">
        <v>3732.9443822265971</v>
      </c>
      <c r="Y1031" s="477">
        <v>3617.9145263319601</v>
      </c>
      <c r="Z1031" s="477">
        <v>3432.8477620001991</v>
      </c>
      <c r="AA1031" s="477">
        <v>3168.014269744192</v>
      </c>
      <c r="AB1031" s="477">
        <v>2786.4760670964129</v>
      </c>
      <c r="AC1031" s="477">
        <v>2340.0088527046896</v>
      </c>
      <c r="AD1031" s="477">
        <v>1876.9756224332232</v>
      </c>
      <c r="AE1031" s="477">
        <v>1435.7027185061356</v>
      </c>
      <c r="AF1031" s="477">
        <v>1023.9116188747347</v>
      </c>
      <c r="AG1031" s="477">
        <v>662.25083748229986</v>
      </c>
      <c r="AH1031" s="477">
        <v>365.76090730363575</v>
      </c>
      <c r="AI1031" s="477">
        <v>154.52206669540226</v>
      </c>
      <c r="AJ1031" s="477">
        <v>48.844856328615251</v>
      </c>
      <c r="AK1031" s="477">
        <v>9.1999387195062976</v>
      </c>
      <c r="AL1031" s="477">
        <v>1</v>
      </c>
      <c r="AM1031" s="477">
        <v>0</v>
      </c>
      <c r="AN1031" s="477">
        <v>0</v>
      </c>
      <c r="AO1031" s="477">
        <v>0</v>
      </c>
      <c r="AP1031" s="477">
        <v>0</v>
      </c>
      <c r="AQ1031" s="477">
        <v>0</v>
      </c>
      <c r="AR1031" s="477">
        <v>0</v>
      </c>
      <c r="AS1031" s="477">
        <v>0</v>
      </c>
      <c r="AT1031" s="477">
        <v>0</v>
      </c>
      <c r="AU1031" s="477">
        <v>0</v>
      </c>
      <c r="AV1031" s="477">
        <v>0</v>
      </c>
      <c r="AW1031" s="477">
        <v>0</v>
      </c>
      <c r="AX1031" s="477">
        <v>0</v>
      </c>
      <c r="AY1031" s="477">
        <v>0</v>
      </c>
      <c r="AZ1031" s="477">
        <v>0</v>
      </c>
      <c r="BA1031" s="477">
        <v>0</v>
      </c>
      <c r="BB1031" s="477">
        <v>0</v>
      </c>
      <c r="BC1031" s="477">
        <v>0</v>
      </c>
      <c r="BD1031" s="477">
        <v>0</v>
      </c>
      <c r="BE1031" s="477">
        <v>0</v>
      </c>
      <c r="BF1031" s="477">
        <v>0</v>
      </c>
      <c r="BG1031" s="477">
        <v>0</v>
      </c>
      <c r="BH1031" s="477">
        <v>0</v>
      </c>
      <c r="BI1031" s="477">
        <v>0</v>
      </c>
      <c r="BJ1031" s="477">
        <v>0</v>
      </c>
      <c r="BK1031" s="477">
        <v>0</v>
      </c>
      <c r="BL1031" s="477">
        <v>0</v>
      </c>
      <c r="BM1031" s="477">
        <v>0</v>
      </c>
      <c r="BN1031" s="477">
        <v>0</v>
      </c>
      <c r="BO1031" s="477">
        <v>0</v>
      </c>
      <c r="BP1031" s="477">
        <v>0</v>
      </c>
      <c r="BQ1031" s="477">
        <v>0</v>
      </c>
      <c r="BR1031" s="477">
        <v>0</v>
      </c>
      <c r="BS1031" s="477">
        <v>0</v>
      </c>
      <c r="BT1031" s="477">
        <v>0</v>
      </c>
      <c r="BU1031" s="477">
        <v>0</v>
      </c>
      <c r="BV1031" s="477">
        <v>0</v>
      </c>
    </row>
    <row r="1032" spans="1:74">
      <c r="A1032" s="256">
        <v>82.5</v>
      </c>
      <c r="B1032" s="477">
        <v>2325.831006457166</v>
      </c>
      <c r="C1032" s="477">
        <v>2335.6463476466238</v>
      </c>
      <c r="D1032" s="477">
        <v>2336.7369663536861</v>
      </c>
      <c r="E1032" s="477">
        <v>2333.465125361251</v>
      </c>
      <c r="F1032" s="477">
        <v>2329.1027413702145</v>
      </c>
      <c r="G1032" s="477">
        <v>2326.9215797016127</v>
      </c>
      <c r="H1032" s="477">
        <v>2322.5593171111541</v>
      </c>
      <c r="I1032" s="477">
        <v>2313.8350354396594</v>
      </c>
      <c r="J1032" s="477">
        <v>2301.8396801611661</v>
      </c>
      <c r="K1032" s="477">
        <v>2287.6641493435745</v>
      </c>
      <c r="L1032" s="477">
        <v>2273.4894881692007</v>
      </c>
      <c r="M1032" s="477">
        <v>2259.3157019524356</v>
      </c>
      <c r="N1032" s="477">
        <v>2248.4133882403248</v>
      </c>
      <c r="O1032" s="477">
        <v>2256.0449530312208</v>
      </c>
      <c r="P1032" s="477">
        <v>2309.4730166584181</v>
      </c>
      <c r="Q1032" s="477">
        <v>2464.3735457119706</v>
      </c>
      <c r="R1032" s="477">
        <v>2729.6706118448387</v>
      </c>
      <c r="S1032" s="477">
        <v>3034.5851535146526</v>
      </c>
      <c r="T1032" s="477">
        <v>3324.4814103439617</v>
      </c>
      <c r="U1032" s="477">
        <v>3545.6285046725698</v>
      </c>
      <c r="V1032" s="477">
        <v>3675.9727603804995</v>
      </c>
      <c r="W1032" s="477">
        <v>3717.6050162450315</v>
      </c>
      <c r="X1032" s="477">
        <v>3667.208668004389</v>
      </c>
      <c r="Y1032" s="477">
        <v>3541.2479996227607</v>
      </c>
      <c r="Z1032" s="477">
        <v>3345.2763157203103</v>
      </c>
      <c r="AA1032" s="477">
        <v>3068.4838677840939</v>
      </c>
      <c r="AB1032" s="477">
        <v>2695.8113737514491</v>
      </c>
      <c r="AC1032" s="477">
        <v>2258.2254470996772</v>
      </c>
      <c r="AD1032" s="477">
        <v>1805.1643763534644</v>
      </c>
      <c r="AE1032" s="477">
        <v>1374.934689576548</v>
      </c>
      <c r="AF1032" s="477">
        <v>981.73218485579537</v>
      </c>
      <c r="AG1032" s="477">
        <v>628.86949954200202</v>
      </c>
      <c r="AH1032" s="477">
        <v>337.93143295116374</v>
      </c>
      <c r="AI1032" s="477">
        <v>137.54474693686811</v>
      </c>
      <c r="AJ1032" s="477">
        <v>43.599527557808578</v>
      </c>
      <c r="AK1032" s="477">
        <v>8.1680970056575433</v>
      </c>
      <c r="AL1032" s="477">
        <v>1</v>
      </c>
      <c r="AM1032" s="477">
        <v>0</v>
      </c>
      <c r="AN1032" s="477">
        <v>0</v>
      </c>
      <c r="AO1032" s="477">
        <v>0</v>
      </c>
      <c r="AP1032" s="477">
        <v>0</v>
      </c>
      <c r="AQ1032" s="477">
        <v>0</v>
      </c>
      <c r="AR1032" s="477">
        <v>0</v>
      </c>
      <c r="AS1032" s="477">
        <v>0</v>
      </c>
      <c r="AT1032" s="477">
        <v>0</v>
      </c>
      <c r="AU1032" s="477">
        <v>0</v>
      </c>
      <c r="AV1032" s="477">
        <v>0</v>
      </c>
      <c r="AW1032" s="477">
        <v>0</v>
      </c>
      <c r="AX1032" s="477">
        <v>0</v>
      </c>
      <c r="AY1032" s="477">
        <v>0</v>
      </c>
      <c r="AZ1032" s="477">
        <v>0</v>
      </c>
      <c r="BA1032" s="477">
        <v>0</v>
      </c>
      <c r="BB1032" s="477">
        <v>0</v>
      </c>
      <c r="BC1032" s="477">
        <v>0</v>
      </c>
      <c r="BD1032" s="477">
        <v>0</v>
      </c>
      <c r="BE1032" s="477">
        <v>0</v>
      </c>
      <c r="BF1032" s="477">
        <v>0</v>
      </c>
      <c r="BG1032" s="477">
        <v>0</v>
      </c>
      <c r="BH1032" s="477">
        <v>0</v>
      </c>
      <c r="BI1032" s="477">
        <v>0</v>
      </c>
      <c r="BJ1032" s="477">
        <v>0</v>
      </c>
      <c r="BK1032" s="477">
        <v>0</v>
      </c>
      <c r="BL1032" s="477">
        <v>0</v>
      </c>
      <c r="BM1032" s="477">
        <v>0</v>
      </c>
      <c r="BN1032" s="477">
        <v>0</v>
      </c>
      <c r="BO1032" s="477">
        <v>0</v>
      </c>
      <c r="BP1032" s="477">
        <v>0</v>
      </c>
      <c r="BQ1032" s="477">
        <v>0</v>
      </c>
      <c r="BR1032" s="477">
        <v>0</v>
      </c>
      <c r="BS1032" s="477">
        <v>0</v>
      </c>
      <c r="BT1032" s="477">
        <v>0</v>
      </c>
      <c r="BU1032" s="477">
        <v>0</v>
      </c>
      <c r="BV1032" s="477">
        <v>0</v>
      </c>
    </row>
    <row r="1033" spans="1:74">
      <c r="A1033" s="256">
        <v>85</v>
      </c>
      <c r="B1033" s="477">
        <v>2325.831006457166</v>
      </c>
      <c r="C1033" s="477">
        <v>2308.3825247025916</v>
      </c>
      <c r="D1033" s="477">
        <v>2307.2920378472786</v>
      </c>
      <c r="E1033" s="477">
        <v>2305.1110794476422</v>
      </c>
      <c r="F1033" s="477">
        <v>2298.5683269072056</v>
      </c>
      <c r="G1033" s="477">
        <v>2294.2065942857421</v>
      </c>
      <c r="H1033" s="477">
        <v>2289.8449437667564</v>
      </c>
      <c r="I1033" s="477">
        <v>2280.0315310811411</v>
      </c>
      <c r="J1033" s="477">
        <v>2265.8573403732612</v>
      </c>
      <c r="K1033" s="477">
        <v>2258.2254470996772</v>
      </c>
      <c r="L1033" s="477">
        <v>2232.0608997977583</v>
      </c>
      <c r="M1033" s="477">
        <v>2214.6195529880547</v>
      </c>
      <c r="N1033" s="477">
        <v>2201.5394347457918</v>
      </c>
      <c r="O1033" s="477">
        <v>2203.719401143192</v>
      </c>
      <c r="P1033" s="477">
        <v>2248.4133882403248</v>
      </c>
      <c r="Q1033" s="477">
        <v>2384.7291465151638</v>
      </c>
      <c r="R1033" s="477">
        <v>2637.9327798492141</v>
      </c>
      <c r="S1033" s="477">
        <v>2931.8185954402875</v>
      </c>
      <c r="T1033" s="477">
        <v>3199.7393032099162</v>
      </c>
      <c r="U1033" s="477">
        <v>3409.8580929958439</v>
      </c>
      <c r="V1033" s="477">
        <v>3533.5822449188222</v>
      </c>
      <c r="W1033" s="477">
        <v>3567.5318323951951</v>
      </c>
      <c r="X1033" s="477">
        <v>3510.5859701177378</v>
      </c>
      <c r="Y1033" s="477">
        <v>3378.1129797656681</v>
      </c>
      <c r="Z1033" s="477">
        <v>3175.6717496362539</v>
      </c>
      <c r="AA1033" s="477">
        <v>2896.8423095333214</v>
      </c>
      <c r="AB1033" s="477">
        <v>2539.6773216184552</v>
      </c>
      <c r="AC1033" s="477">
        <v>2128.5230428711775</v>
      </c>
      <c r="AD1033" s="477">
        <v>1696.4137163342382</v>
      </c>
      <c r="AE1033" s="477">
        <v>1287.0854325848325</v>
      </c>
      <c r="AF1033" s="477">
        <v>907.15147442261855</v>
      </c>
      <c r="AG1033" s="477">
        <v>570.76382217513572</v>
      </c>
      <c r="AH1033" s="477">
        <v>299.43619804149256</v>
      </c>
      <c r="AI1033" s="477">
        <v>120.58820171881779</v>
      </c>
      <c r="AJ1033" s="477">
        <v>37.313460312522984</v>
      </c>
      <c r="AK1033" s="477">
        <v>7.1375476469952135</v>
      </c>
      <c r="AL1033" s="477">
        <v>0</v>
      </c>
      <c r="AM1033" s="477">
        <v>0</v>
      </c>
      <c r="AN1033" s="477">
        <v>0</v>
      </c>
      <c r="AO1033" s="477">
        <v>0</v>
      </c>
      <c r="AP1033" s="477">
        <v>0</v>
      </c>
      <c r="AQ1033" s="477">
        <v>0</v>
      </c>
      <c r="AR1033" s="477">
        <v>0</v>
      </c>
      <c r="AS1033" s="477">
        <v>0</v>
      </c>
      <c r="AT1033" s="477">
        <v>0</v>
      </c>
      <c r="AU1033" s="477">
        <v>0</v>
      </c>
      <c r="AV1033" s="477">
        <v>0</v>
      </c>
      <c r="AW1033" s="477">
        <v>0</v>
      </c>
      <c r="AX1033" s="477">
        <v>0</v>
      </c>
      <c r="AY1033" s="477">
        <v>0</v>
      </c>
      <c r="AZ1033" s="477">
        <v>0</v>
      </c>
      <c r="BA1033" s="477">
        <v>0</v>
      </c>
      <c r="BB1033" s="477">
        <v>0</v>
      </c>
      <c r="BC1033" s="477">
        <v>0</v>
      </c>
      <c r="BD1033" s="477">
        <v>0</v>
      </c>
      <c r="BE1033" s="477">
        <v>0</v>
      </c>
      <c r="BF1033" s="477">
        <v>0</v>
      </c>
      <c r="BG1033" s="477">
        <v>0</v>
      </c>
      <c r="BH1033" s="477">
        <v>0</v>
      </c>
      <c r="BI1033" s="477">
        <v>0</v>
      </c>
      <c r="BJ1033" s="477">
        <v>0</v>
      </c>
      <c r="BK1033" s="477">
        <v>0</v>
      </c>
      <c r="BL1033" s="477">
        <v>0</v>
      </c>
      <c r="BM1033" s="477">
        <v>0</v>
      </c>
      <c r="BN1033" s="477">
        <v>0</v>
      </c>
      <c r="BO1033" s="477">
        <v>0</v>
      </c>
      <c r="BP1033" s="477">
        <v>0</v>
      </c>
      <c r="BQ1033" s="477">
        <v>0</v>
      </c>
      <c r="BR1033" s="477">
        <v>0</v>
      </c>
      <c r="BS1033" s="477">
        <v>0</v>
      </c>
      <c r="BT1033" s="477">
        <v>0</v>
      </c>
      <c r="BU1033" s="477">
        <v>0</v>
      </c>
      <c r="BV1033" s="477">
        <v>0</v>
      </c>
    </row>
    <row r="1034" spans="1:74">
      <c r="A1034" s="256">
        <v>87.5</v>
      </c>
      <c r="B1034" s="477">
        <v>2325.831006457166</v>
      </c>
      <c r="C1034" s="477">
        <v>2318.1971356406293</v>
      </c>
      <c r="D1034" s="477">
        <v>2317.106602965509</v>
      </c>
      <c r="E1034" s="477">
        <v>2311.6540158621642</v>
      </c>
      <c r="F1034" s="477">
        <v>2304.0206079080485</v>
      </c>
      <c r="G1034" s="477">
        <v>2298.5683269072056</v>
      </c>
      <c r="H1034" s="477">
        <v>2292.0257587538749</v>
      </c>
      <c r="I1034" s="477">
        <v>2280.0315310811411</v>
      </c>
      <c r="J1034" s="477">
        <v>2262.5864977552615</v>
      </c>
      <c r="K1034" s="477">
        <v>2244.0526091636348</v>
      </c>
      <c r="L1034" s="477">
        <v>2224.4301439071628</v>
      </c>
      <c r="M1034" s="477">
        <v>2204.8093923499582</v>
      </c>
      <c r="N1034" s="477">
        <v>2188.4600859040347</v>
      </c>
      <c r="O1034" s="477">
        <v>2188.4600859040347</v>
      </c>
      <c r="P1034" s="477">
        <v>2221.1598992402864</v>
      </c>
      <c r="Q1034" s="477">
        <v>2342.1901354405222</v>
      </c>
      <c r="R1034" s="477">
        <v>2582.250149544107</v>
      </c>
      <c r="S1034" s="477">
        <v>2861.8702044286629</v>
      </c>
      <c r="T1034" s="477">
        <v>3117.698266722517</v>
      </c>
      <c r="U1034" s="477">
        <v>3314.6316410010013</v>
      </c>
      <c r="V1034" s="477">
        <v>3430.6582038760976</v>
      </c>
      <c r="W1034" s="477">
        <v>3459.1235355616805</v>
      </c>
      <c r="X1034" s="477">
        <v>3391.248532038172</v>
      </c>
      <c r="Y1034" s="477">
        <v>3247.8797748014908</v>
      </c>
      <c r="Z1034" s="477">
        <v>3041.1459036794131</v>
      </c>
      <c r="AA1034" s="477">
        <v>2762.4415768710523</v>
      </c>
      <c r="AB1034" s="477">
        <v>2417.45658313699</v>
      </c>
      <c r="AC1034" s="477">
        <v>2022.8569055141838</v>
      </c>
      <c r="AD1034" s="477">
        <v>1607.2894847155028</v>
      </c>
      <c r="AE1034" s="477">
        <v>1207.9633960911644</v>
      </c>
      <c r="AF1034" s="477">
        <v>840.18857471730837</v>
      </c>
      <c r="AG1034" s="477">
        <v>519.1633429298281</v>
      </c>
      <c r="AH1034" s="477">
        <v>266.32660085489778</v>
      </c>
      <c r="AI1034" s="477">
        <v>105.77050734497213</v>
      </c>
      <c r="AJ1034" s="477">
        <v>32.083025079116879</v>
      </c>
      <c r="AK1034" s="477">
        <v>5.0811229563366282</v>
      </c>
      <c r="AL1034" s="477">
        <v>0</v>
      </c>
      <c r="AM1034" s="477">
        <v>0</v>
      </c>
      <c r="AN1034" s="477">
        <v>0</v>
      </c>
      <c r="AO1034" s="477">
        <v>0</v>
      </c>
      <c r="AP1034" s="477">
        <v>0</v>
      </c>
      <c r="AQ1034" s="477">
        <v>0</v>
      </c>
      <c r="AR1034" s="477">
        <v>0</v>
      </c>
      <c r="AS1034" s="477">
        <v>0</v>
      </c>
      <c r="AT1034" s="477">
        <v>0</v>
      </c>
      <c r="AU1034" s="477">
        <v>0</v>
      </c>
      <c r="AV1034" s="477">
        <v>0</v>
      </c>
      <c r="AW1034" s="477">
        <v>0</v>
      </c>
      <c r="AX1034" s="477">
        <v>0</v>
      </c>
      <c r="AY1034" s="477">
        <v>0</v>
      </c>
      <c r="AZ1034" s="477">
        <v>0</v>
      </c>
      <c r="BA1034" s="477">
        <v>0</v>
      </c>
      <c r="BB1034" s="477">
        <v>0</v>
      </c>
      <c r="BC1034" s="477">
        <v>0</v>
      </c>
      <c r="BD1034" s="477">
        <v>0</v>
      </c>
      <c r="BE1034" s="477">
        <v>0</v>
      </c>
      <c r="BF1034" s="477">
        <v>0</v>
      </c>
      <c r="BG1034" s="477">
        <v>0</v>
      </c>
      <c r="BH1034" s="477">
        <v>0</v>
      </c>
      <c r="BI1034" s="477">
        <v>0</v>
      </c>
      <c r="BJ1034" s="477">
        <v>0</v>
      </c>
      <c r="BK1034" s="477">
        <v>0</v>
      </c>
      <c r="BL1034" s="477">
        <v>0</v>
      </c>
      <c r="BM1034" s="477">
        <v>0</v>
      </c>
      <c r="BN1034" s="477">
        <v>0</v>
      </c>
      <c r="BO1034" s="477">
        <v>0</v>
      </c>
      <c r="BP1034" s="477">
        <v>0</v>
      </c>
      <c r="BQ1034" s="477">
        <v>0</v>
      </c>
      <c r="BR1034" s="477">
        <v>0</v>
      </c>
      <c r="BS1034" s="477">
        <v>0</v>
      </c>
      <c r="BT1034" s="477">
        <v>0</v>
      </c>
      <c r="BU1034" s="477">
        <v>0</v>
      </c>
      <c r="BV1034" s="477">
        <v>0</v>
      </c>
    </row>
    <row r="1035" spans="1:74">
      <c r="A1035" s="256">
        <v>90</v>
      </c>
      <c r="B1035" s="477">
        <v>2325.831006457166</v>
      </c>
      <c r="C1035" s="477">
        <v>2309.4730166584181</v>
      </c>
      <c r="D1035" s="477">
        <v>2305.1110794476422</v>
      </c>
      <c r="E1035" s="477">
        <v>2298.5683269072056</v>
      </c>
      <c r="F1035" s="477">
        <v>2290.9353486910236</v>
      </c>
      <c r="G1035" s="477">
        <v>2283.3026222658987</v>
      </c>
      <c r="H1035" s="477">
        <v>2274.5798157256204</v>
      </c>
      <c r="I1035" s="477">
        <v>2259.3157019524356</v>
      </c>
      <c r="J1035" s="477">
        <v>2241.8722510780649</v>
      </c>
      <c r="K1035" s="477">
        <v>2222.2499755025451</v>
      </c>
      <c r="L1035" s="477">
        <v>2202.6294152742744</v>
      </c>
      <c r="M1035" s="477">
        <v>2179.7409496777764</v>
      </c>
      <c r="N1035" s="477">
        <v>2159.0343875623253</v>
      </c>
      <c r="O1035" s="477">
        <v>2152.4958807976632</v>
      </c>
      <c r="P1035" s="477">
        <v>2177.5612195224239</v>
      </c>
      <c r="Q1035" s="477">
        <v>2283.3026222658987</v>
      </c>
      <c r="R1035" s="477">
        <v>2499.2942446305333</v>
      </c>
      <c r="S1035" s="477">
        <v>2748.2403500713062</v>
      </c>
      <c r="T1035" s="477">
        <v>2987.5705717334122</v>
      </c>
      <c r="U1035" s="477">
        <v>3172.3899501282299</v>
      </c>
      <c r="V1035" s="477">
        <v>3282.8954709009599</v>
      </c>
      <c r="W1035" s="477">
        <v>3301.4990661409415</v>
      </c>
      <c r="X1035" s="477">
        <v>3227.0909710203773</v>
      </c>
      <c r="Y1035" s="477">
        <v>3079.4197298915387</v>
      </c>
      <c r="Z1035" s="477">
        <v>2869.5199926520413</v>
      </c>
      <c r="AA1035" s="477">
        <v>2590.9839001372798</v>
      </c>
      <c r="AB1035" s="477">
        <v>2261.4962272826901</v>
      </c>
      <c r="AC1035" s="477">
        <v>1881.3287042411284</v>
      </c>
      <c r="AD1035" s="477">
        <v>1482.3812353067317</v>
      </c>
      <c r="AE1035" s="477">
        <v>1101.826074886631</v>
      </c>
      <c r="AF1035" s="477">
        <v>754.94203582159594</v>
      </c>
      <c r="AG1035" s="477">
        <v>463.32032697355498</v>
      </c>
      <c r="AH1035" s="477">
        <v>228.99412016193918</v>
      </c>
      <c r="AI1035" s="477">
        <v>88.861392584619011</v>
      </c>
      <c r="AJ1035" s="477">
        <v>25.817810497411077</v>
      </c>
      <c r="AK1035" s="477">
        <v>3.0331400758135616</v>
      </c>
      <c r="AL1035" s="477">
        <v>0</v>
      </c>
      <c r="AM1035" s="477">
        <v>0</v>
      </c>
      <c r="AN1035" s="477">
        <v>0</v>
      </c>
      <c r="AO1035" s="477">
        <v>0</v>
      </c>
      <c r="AP1035" s="477">
        <v>0</v>
      </c>
      <c r="AQ1035" s="477">
        <v>0</v>
      </c>
      <c r="AR1035" s="477">
        <v>0</v>
      </c>
      <c r="AS1035" s="477">
        <v>0</v>
      </c>
      <c r="AT1035" s="477">
        <v>0</v>
      </c>
      <c r="AU1035" s="477">
        <v>0</v>
      </c>
      <c r="AV1035" s="477">
        <v>0</v>
      </c>
      <c r="AW1035" s="477">
        <v>0</v>
      </c>
      <c r="AX1035" s="477">
        <v>0</v>
      </c>
      <c r="AY1035" s="477">
        <v>0</v>
      </c>
      <c r="AZ1035" s="477">
        <v>0</v>
      </c>
      <c r="BA1035" s="477">
        <v>0</v>
      </c>
      <c r="BB1035" s="477">
        <v>0</v>
      </c>
      <c r="BC1035" s="477">
        <v>0</v>
      </c>
      <c r="BD1035" s="477">
        <v>0</v>
      </c>
      <c r="BE1035" s="477">
        <v>0</v>
      </c>
      <c r="BF1035" s="477">
        <v>0</v>
      </c>
      <c r="BG1035" s="477">
        <v>0</v>
      </c>
      <c r="BH1035" s="477">
        <v>0</v>
      </c>
      <c r="BI1035" s="477">
        <v>0</v>
      </c>
      <c r="BJ1035" s="477">
        <v>0</v>
      </c>
      <c r="BK1035" s="477">
        <v>0</v>
      </c>
      <c r="BL1035" s="477">
        <v>0</v>
      </c>
      <c r="BM1035" s="477">
        <v>0</v>
      </c>
      <c r="BN1035" s="477">
        <v>0</v>
      </c>
      <c r="BO1035" s="477">
        <v>0</v>
      </c>
      <c r="BP1035" s="477">
        <v>0</v>
      </c>
      <c r="BQ1035" s="477">
        <v>0</v>
      </c>
      <c r="BR1035" s="477">
        <v>0</v>
      </c>
      <c r="BS1035" s="477">
        <v>0</v>
      </c>
      <c r="BT1035" s="477">
        <v>0</v>
      </c>
      <c r="BU1035" s="477">
        <v>0</v>
      </c>
      <c r="BV1035" s="477">
        <v>0</v>
      </c>
    </row>
    <row r="1036" spans="1:74">
      <c r="A1036" s="256">
        <v>92.5</v>
      </c>
      <c r="B1036" s="477">
        <v>2325.831006457166</v>
      </c>
      <c r="C1036" s="477">
        <v>2328.012158006738</v>
      </c>
      <c r="D1036" s="477">
        <v>2323.6498751596077</v>
      </c>
      <c r="E1036" s="477">
        <v>2314.9255528626768</v>
      </c>
      <c r="F1036" s="477">
        <v>2305.1110794476422</v>
      </c>
      <c r="G1036" s="477">
        <v>2296.3874503432248</v>
      </c>
      <c r="H1036" s="477">
        <v>2286.5737598494607</v>
      </c>
      <c r="I1036" s="477">
        <v>2269.1282297401967</v>
      </c>
      <c r="J1036" s="477">
        <v>2249.5035961002814</v>
      </c>
      <c r="K1036" s="477">
        <v>2229.8806574340738</v>
      </c>
      <c r="L1036" s="477">
        <v>2209.16941050381</v>
      </c>
      <c r="M1036" s="477">
        <v>2184.1004747121438</v>
      </c>
      <c r="N1036" s="477">
        <v>2162.3037145036587</v>
      </c>
      <c r="O1036" s="477">
        <v>2152.4958807976632</v>
      </c>
      <c r="P1036" s="477">
        <v>2169.9323342398561</v>
      </c>
      <c r="Q1036" s="477">
        <v>2252.7742510582298</v>
      </c>
      <c r="R1036" s="477">
        <v>2441.4594950874894</v>
      </c>
      <c r="S1036" s="477">
        <v>2676.1530996899896</v>
      </c>
      <c r="T1036" s="477">
        <v>2899.0282054312497</v>
      </c>
      <c r="U1036" s="477">
        <v>3071.764585960771</v>
      </c>
      <c r="V1036" s="477">
        <v>3175.6717496362539</v>
      </c>
      <c r="W1036" s="477">
        <v>3188.7992831218835</v>
      </c>
      <c r="X1036" s="477">
        <v>3111.1358997590787</v>
      </c>
      <c r="Y1036" s="477">
        <v>2959.1466962284612</v>
      </c>
      <c r="Z1036" s="477">
        <v>2748.2403500713062</v>
      </c>
      <c r="AA1036" s="477">
        <v>2474.1945000699116</v>
      </c>
      <c r="AB1036" s="477">
        <v>2143.7781777704245</v>
      </c>
      <c r="AC1036" s="477">
        <v>1771.4445449922023</v>
      </c>
      <c r="AD1036" s="477">
        <v>1385.7842063158607</v>
      </c>
      <c r="AE1036" s="477">
        <v>1020.6664269541709</v>
      </c>
      <c r="AF1036" s="477">
        <v>689.18345537824177</v>
      </c>
      <c r="AG1036" s="477">
        <v>408.61597054408605</v>
      </c>
      <c r="AH1036" s="477">
        <v>198.10682045352587</v>
      </c>
      <c r="AI1036" s="477">
        <v>75.145991907032283</v>
      </c>
      <c r="AJ1036" s="477">
        <v>21.649181811129971</v>
      </c>
      <c r="AK1036" s="477">
        <v>3.0331400758135616</v>
      </c>
      <c r="AL1036" s="477">
        <v>0</v>
      </c>
      <c r="AM1036" s="477">
        <v>0</v>
      </c>
      <c r="AN1036" s="477">
        <v>0</v>
      </c>
      <c r="AO1036" s="477">
        <v>0</v>
      </c>
      <c r="AP1036" s="477">
        <v>0</v>
      </c>
      <c r="AQ1036" s="477">
        <v>0</v>
      </c>
      <c r="AR1036" s="477">
        <v>0</v>
      </c>
      <c r="AS1036" s="477">
        <v>0</v>
      </c>
      <c r="AT1036" s="477">
        <v>0</v>
      </c>
      <c r="AU1036" s="477">
        <v>0</v>
      </c>
      <c r="AV1036" s="477">
        <v>0</v>
      </c>
      <c r="AW1036" s="477">
        <v>0</v>
      </c>
      <c r="AX1036" s="477">
        <v>0</v>
      </c>
      <c r="AY1036" s="477">
        <v>0</v>
      </c>
      <c r="AZ1036" s="477">
        <v>0</v>
      </c>
      <c r="BA1036" s="477">
        <v>0</v>
      </c>
      <c r="BB1036" s="477">
        <v>0</v>
      </c>
      <c r="BC1036" s="477">
        <v>0</v>
      </c>
      <c r="BD1036" s="477">
        <v>0</v>
      </c>
      <c r="BE1036" s="477">
        <v>0</v>
      </c>
      <c r="BF1036" s="477">
        <v>0</v>
      </c>
      <c r="BG1036" s="477">
        <v>0</v>
      </c>
      <c r="BH1036" s="477">
        <v>0</v>
      </c>
      <c r="BI1036" s="477">
        <v>0</v>
      </c>
      <c r="BJ1036" s="477">
        <v>0</v>
      </c>
      <c r="BK1036" s="477">
        <v>0</v>
      </c>
      <c r="BL1036" s="477">
        <v>0</v>
      </c>
      <c r="BM1036" s="477">
        <v>0</v>
      </c>
      <c r="BN1036" s="477">
        <v>0</v>
      </c>
      <c r="BO1036" s="477">
        <v>0</v>
      </c>
      <c r="BP1036" s="477">
        <v>0</v>
      </c>
      <c r="BQ1036" s="477">
        <v>0</v>
      </c>
      <c r="BR1036" s="477">
        <v>0</v>
      </c>
      <c r="BS1036" s="477">
        <v>0</v>
      </c>
      <c r="BT1036" s="477">
        <v>0</v>
      </c>
      <c r="BU1036" s="477">
        <v>0</v>
      </c>
      <c r="BV1036" s="477">
        <v>0</v>
      </c>
    </row>
    <row r="1037" spans="1:74">
      <c r="A1037" s="256">
        <v>95</v>
      </c>
      <c r="B1037" s="477">
        <v>2325.831006457166</v>
      </c>
      <c r="C1037" s="477">
        <v>2336.7369663536861</v>
      </c>
      <c r="D1037" s="477">
        <v>2331.2839232629449</v>
      </c>
      <c r="E1037" s="477">
        <v>2321.4687641326927</v>
      </c>
      <c r="F1037" s="477">
        <v>2309.4730166584181</v>
      </c>
      <c r="G1037" s="477">
        <v>2299.6587728731738</v>
      </c>
      <c r="H1037" s="477">
        <v>2288.7545439834744</v>
      </c>
      <c r="I1037" s="477">
        <v>2271.3088485904909</v>
      </c>
      <c r="J1037" s="477">
        <v>2248.4133882403248</v>
      </c>
      <c r="K1037" s="477">
        <v>2225.5202360444378</v>
      </c>
      <c r="L1037" s="477">
        <v>2199.3594897205121</v>
      </c>
      <c r="M1037" s="477">
        <v>2174.2916648012192</v>
      </c>
      <c r="N1037" s="477">
        <v>2149.2267011202694</v>
      </c>
      <c r="O1037" s="477">
        <v>2133.9711814694933</v>
      </c>
      <c r="P1037" s="477">
        <v>2141.5988068000993</v>
      </c>
      <c r="Q1037" s="477">
        <v>2203.719401143192</v>
      </c>
      <c r="R1037" s="477">
        <v>2358.550395808692</v>
      </c>
      <c r="S1037" s="477">
        <v>2572.4250297576136</v>
      </c>
      <c r="T1037" s="477">
        <v>2771.1811528921576</v>
      </c>
      <c r="U1037" s="477">
        <v>2929.6324560176272</v>
      </c>
      <c r="V1037" s="477">
        <v>3029.117968975273</v>
      </c>
      <c r="W1037" s="477">
        <v>3043.3328515575558</v>
      </c>
      <c r="X1037" s="477">
        <v>2964.6126169966869</v>
      </c>
      <c r="Y1037" s="477">
        <v>2813.7904785671876</v>
      </c>
      <c r="Z1037" s="477">
        <v>2602.9932829630898</v>
      </c>
      <c r="AA1037" s="477">
        <v>2329.1027413702145</v>
      </c>
      <c r="AB1037" s="477">
        <v>2007.6105693082538</v>
      </c>
      <c r="AC1037" s="477">
        <v>1655.1063268300402</v>
      </c>
      <c r="AD1037" s="477">
        <v>1280.5803931834059</v>
      </c>
      <c r="AE1037" s="477">
        <v>937.40906128698748</v>
      </c>
      <c r="AF1037" s="477">
        <v>623.48703169904354</v>
      </c>
      <c r="AG1037" s="477">
        <v>361.47804332222398</v>
      </c>
      <c r="AH1037" s="477">
        <v>172.58072397846351</v>
      </c>
      <c r="AI1037" s="477">
        <v>65.665000959912319</v>
      </c>
      <c r="AJ1037" s="477">
        <v>18.527858707577128</v>
      </c>
      <c r="AK1037" s="477">
        <v>3.0331400758135616</v>
      </c>
      <c r="AL1037" s="477">
        <v>0</v>
      </c>
      <c r="AM1037" s="477">
        <v>0</v>
      </c>
      <c r="AN1037" s="477">
        <v>0</v>
      </c>
      <c r="AO1037" s="477">
        <v>0</v>
      </c>
      <c r="AP1037" s="477">
        <v>0</v>
      </c>
      <c r="AQ1037" s="477">
        <v>0</v>
      </c>
      <c r="AR1037" s="477">
        <v>0</v>
      </c>
      <c r="AS1037" s="477">
        <v>0</v>
      </c>
      <c r="AT1037" s="477">
        <v>0</v>
      </c>
      <c r="AU1037" s="477">
        <v>0</v>
      </c>
      <c r="AV1037" s="477">
        <v>0</v>
      </c>
      <c r="AW1037" s="477">
        <v>0</v>
      </c>
      <c r="AX1037" s="477">
        <v>0</v>
      </c>
      <c r="AY1037" s="477">
        <v>0</v>
      </c>
      <c r="AZ1037" s="477">
        <v>0</v>
      </c>
      <c r="BA1037" s="477">
        <v>0</v>
      </c>
      <c r="BB1037" s="477">
        <v>0</v>
      </c>
      <c r="BC1037" s="477">
        <v>0</v>
      </c>
      <c r="BD1037" s="477">
        <v>0</v>
      </c>
      <c r="BE1037" s="477">
        <v>0</v>
      </c>
      <c r="BF1037" s="477">
        <v>0</v>
      </c>
      <c r="BG1037" s="477">
        <v>0</v>
      </c>
      <c r="BH1037" s="477">
        <v>0</v>
      </c>
      <c r="BI1037" s="477">
        <v>0</v>
      </c>
      <c r="BJ1037" s="477">
        <v>0</v>
      </c>
      <c r="BK1037" s="477">
        <v>0</v>
      </c>
      <c r="BL1037" s="477">
        <v>0</v>
      </c>
      <c r="BM1037" s="477">
        <v>0</v>
      </c>
      <c r="BN1037" s="477">
        <v>0</v>
      </c>
      <c r="BO1037" s="477">
        <v>0</v>
      </c>
      <c r="BP1037" s="477">
        <v>0</v>
      </c>
      <c r="BQ1037" s="477">
        <v>0</v>
      </c>
      <c r="BR1037" s="477">
        <v>0</v>
      </c>
      <c r="BS1037" s="477">
        <v>0</v>
      </c>
      <c r="BT1037" s="477">
        <v>0</v>
      </c>
      <c r="BU1037" s="477">
        <v>0</v>
      </c>
      <c r="BV1037" s="477">
        <v>0</v>
      </c>
    </row>
    <row r="1038" spans="1:74">
      <c r="A1038" s="256">
        <v>97.5</v>
      </c>
      <c r="B1038" s="477">
        <v>2325.831006457166</v>
      </c>
      <c r="C1038" s="477">
        <v>2337.8275901005868</v>
      </c>
      <c r="D1038" s="477">
        <v>2331.2839232629449</v>
      </c>
      <c r="E1038" s="477">
        <v>2321.4687641326927</v>
      </c>
      <c r="F1038" s="477">
        <v>2308.3825247025916</v>
      </c>
      <c r="G1038" s="477">
        <v>2296.3874503432248</v>
      </c>
      <c r="H1038" s="477">
        <v>2284.3929963082151</v>
      </c>
      <c r="I1038" s="477">
        <v>2264.7670543030013</v>
      </c>
      <c r="J1038" s="477">
        <v>2240.7820799072165</v>
      </c>
      <c r="K1038" s="477">
        <v>2217.8897022442848</v>
      </c>
      <c r="L1038" s="477">
        <v>2192.8197830852205</v>
      </c>
      <c r="M1038" s="477">
        <v>2165.573090387395</v>
      </c>
      <c r="N1038" s="477">
        <v>2138.3297915232592</v>
      </c>
      <c r="O1038" s="477">
        <v>2118.7167415532563</v>
      </c>
      <c r="P1038" s="477">
        <v>2118.7167415532563</v>
      </c>
      <c r="Q1038" s="477">
        <v>2161.2139334149201</v>
      </c>
      <c r="R1038" s="477">
        <v>2278.9411776750021</v>
      </c>
      <c r="S1038" s="477">
        <v>2463.2823524526966</v>
      </c>
      <c r="T1038" s="477">
        <v>2644.4844474861829</v>
      </c>
      <c r="U1038" s="477">
        <v>2789.7536570141074</v>
      </c>
      <c r="V1038" s="477">
        <v>2888.0988893713607</v>
      </c>
      <c r="W1038" s="477">
        <v>2901.2141176479831</v>
      </c>
      <c r="X1038" s="477">
        <v>2824.7169797037845</v>
      </c>
      <c r="Y1038" s="477">
        <v>2679.4293796965817</v>
      </c>
      <c r="Z1038" s="477">
        <v>2472.0120323585243</v>
      </c>
      <c r="AA1038" s="477">
        <v>2209.16941050381</v>
      </c>
      <c r="AB1038" s="477">
        <v>1897.6536473862043</v>
      </c>
      <c r="AC1038" s="477">
        <v>1551.8830668211294</v>
      </c>
      <c r="AD1038" s="477">
        <v>1196.0452649387596</v>
      </c>
      <c r="AE1038" s="477">
        <v>858.54428321482908</v>
      </c>
      <c r="AF1038" s="477">
        <v>562.16041580707167</v>
      </c>
      <c r="AG1038" s="477">
        <v>322.95561353177851</v>
      </c>
      <c r="AH1038" s="477">
        <v>152.39884734101554</v>
      </c>
      <c r="AI1038" s="477">
        <v>58.30018156315969</v>
      </c>
      <c r="AJ1038" s="477">
        <v>16.449821226497065</v>
      </c>
      <c r="AK1038" s="477">
        <v>2.0139111001134378</v>
      </c>
      <c r="AL1038" s="477">
        <v>0</v>
      </c>
      <c r="AM1038" s="477">
        <v>0</v>
      </c>
      <c r="AN1038" s="477">
        <v>0</v>
      </c>
      <c r="AO1038" s="477">
        <v>0</v>
      </c>
      <c r="AP1038" s="477">
        <v>0</v>
      </c>
      <c r="AQ1038" s="477">
        <v>0</v>
      </c>
      <c r="AR1038" s="477">
        <v>0</v>
      </c>
      <c r="AS1038" s="477">
        <v>0</v>
      </c>
      <c r="AT1038" s="477">
        <v>0</v>
      </c>
      <c r="AU1038" s="477">
        <v>0</v>
      </c>
      <c r="AV1038" s="477">
        <v>0</v>
      </c>
      <c r="AW1038" s="477">
        <v>0</v>
      </c>
      <c r="AX1038" s="477">
        <v>0</v>
      </c>
      <c r="AY1038" s="477">
        <v>0</v>
      </c>
      <c r="AZ1038" s="477">
        <v>0</v>
      </c>
      <c r="BA1038" s="477">
        <v>0</v>
      </c>
      <c r="BB1038" s="477">
        <v>0</v>
      </c>
      <c r="BC1038" s="477">
        <v>0</v>
      </c>
      <c r="BD1038" s="477">
        <v>0</v>
      </c>
      <c r="BE1038" s="477">
        <v>0</v>
      </c>
      <c r="BF1038" s="477">
        <v>0</v>
      </c>
      <c r="BG1038" s="477">
        <v>0</v>
      </c>
      <c r="BH1038" s="477">
        <v>0</v>
      </c>
      <c r="BI1038" s="477">
        <v>0</v>
      </c>
      <c r="BJ1038" s="477">
        <v>0</v>
      </c>
      <c r="BK1038" s="477">
        <v>0</v>
      </c>
      <c r="BL1038" s="477">
        <v>0</v>
      </c>
      <c r="BM1038" s="477">
        <v>0</v>
      </c>
      <c r="BN1038" s="477">
        <v>0</v>
      </c>
      <c r="BO1038" s="477">
        <v>0</v>
      </c>
      <c r="BP1038" s="477">
        <v>0</v>
      </c>
      <c r="BQ1038" s="477">
        <v>0</v>
      </c>
      <c r="BR1038" s="477">
        <v>0</v>
      </c>
      <c r="BS1038" s="477">
        <v>0</v>
      </c>
      <c r="BT1038" s="477">
        <v>0</v>
      </c>
      <c r="BU1038" s="477">
        <v>0</v>
      </c>
      <c r="BV1038" s="477">
        <v>0</v>
      </c>
    </row>
    <row r="1039" spans="1:74">
      <c r="A1039" s="256">
        <v>100</v>
      </c>
      <c r="B1039" s="477">
        <v>2325.831006457166</v>
      </c>
      <c r="C1039" s="477">
        <v>2321.4687641326927</v>
      </c>
      <c r="D1039" s="477">
        <v>2312.7445231053698</v>
      </c>
      <c r="E1039" s="477">
        <v>2299.6587728731738</v>
      </c>
      <c r="F1039" s="477">
        <v>2286.5737598494607</v>
      </c>
      <c r="G1039" s="477">
        <v>2272.3991657900115</v>
      </c>
      <c r="H1039" s="477">
        <v>2258.2254470996772</v>
      </c>
      <c r="I1039" s="477">
        <v>2237.5115979124553</v>
      </c>
      <c r="J1039" s="477">
        <v>2212.4394800401078</v>
      </c>
      <c r="K1039" s="477">
        <v>2189.5500021443936</v>
      </c>
      <c r="L1039" s="477">
        <v>2163.3935010304408</v>
      </c>
      <c r="M1039" s="477">
        <v>2136.1504754897837</v>
      </c>
      <c r="N1039" s="477">
        <v>2105.6423724927236</v>
      </c>
      <c r="O1039" s="477">
        <v>2081.6747869026944</v>
      </c>
      <c r="P1039" s="477">
        <v>2072.9599769541387</v>
      </c>
      <c r="Q1039" s="477">
        <v>2099.1054890559626</v>
      </c>
      <c r="R1039" s="477">
        <v>2181.9207014147287</v>
      </c>
      <c r="S1039" s="477">
        <v>2326.9215797016127</v>
      </c>
      <c r="T1039" s="477">
        <v>2485.1071242120329</v>
      </c>
      <c r="U1039" s="477">
        <v>2615.0032144047041</v>
      </c>
      <c r="V1039" s="477">
        <v>2703.4566420007327</v>
      </c>
      <c r="W1039" s="477">
        <v>2717.6555648150838</v>
      </c>
      <c r="X1039" s="477">
        <v>2643.3924917088193</v>
      </c>
      <c r="Y1039" s="477">
        <v>2503.6596730811784</v>
      </c>
      <c r="Z1039" s="477">
        <v>2306.2015560948394</v>
      </c>
      <c r="AA1039" s="477">
        <v>2057.7099332722123</v>
      </c>
      <c r="AB1039" s="477">
        <v>1755.1307713940639</v>
      </c>
      <c r="AC1039" s="477">
        <v>1419.4230249507279</v>
      </c>
      <c r="AD1039" s="477">
        <v>1082.3421895608992</v>
      </c>
      <c r="AE1039" s="477">
        <v>767.88499151180622</v>
      </c>
      <c r="AF1039" s="477">
        <v>497.67784936516188</v>
      </c>
      <c r="AG1039" s="477">
        <v>282.34257679573011</v>
      </c>
      <c r="AH1039" s="477">
        <v>133.30356317508583</v>
      </c>
      <c r="AI1039" s="477">
        <v>49.894612002056832</v>
      </c>
      <c r="AJ1039" s="477">
        <v>14.374386433872205</v>
      </c>
      <c r="AK1039" s="477">
        <v>2.0139111001134378</v>
      </c>
      <c r="AL1039" s="477">
        <v>0</v>
      </c>
      <c r="AM1039" s="477">
        <v>0</v>
      </c>
      <c r="AN1039" s="477">
        <v>0</v>
      </c>
      <c r="AO1039" s="477">
        <v>0</v>
      </c>
      <c r="AP1039" s="477">
        <v>0</v>
      </c>
      <c r="AQ1039" s="477">
        <v>0</v>
      </c>
      <c r="AR1039" s="477">
        <v>0</v>
      </c>
      <c r="AS1039" s="477">
        <v>0</v>
      </c>
      <c r="AT1039" s="477">
        <v>0</v>
      </c>
      <c r="AU1039" s="477">
        <v>0</v>
      </c>
      <c r="AV1039" s="477">
        <v>0</v>
      </c>
      <c r="AW1039" s="477">
        <v>0</v>
      </c>
      <c r="AX1039" s="477">
        <v>0</v>
      </c>
      <c r="AY1039" s="477">
        <v>0</v>
      </c>
      <c r="AZ1039" s="477">
        <v>0</v>
      </c>
      <c r="BA1039" s="477">
        <v>0</v>
      </c>
      <c r="BB1039" s="477">
        <v>0</v>
      </c>
      <c r="BC1039" s="477">
        <v>0</v>
      </c>
      <c r="BD1039" s="477">
        <v>0</v>
      </c>
      <c r="BE1039" s="477">
        <v>0</v>
      </c>
      <c r="BF1039" s="477">
        <v>0</v>
      </c>
      <c r="BG1039" s="477">
        <v>0</v>
      </c>
      <c r="BH1039" s="477">
        <v>0</v>
      </c>
      <c r="BI1039" s="477">
        <v>0</v>
      </c>
      <c r="BJ1039" s="477">
        <v>0</v>
      </c>
      <c r="BK1039" s="477">
        <v>0</v>
      </c>
      <c r="BL1039" s="477">
        <v>0</v>
      </c>
      <c r="BM1039" s="477">
        <v>0</v>
      </c>
      <c r="BN1039" s="477">
        <v>0</v>
      </c>
      <c r="BO1039" s="477">
        <v>0</v>
      </c>
      <c r="BP1039" s="477">
        <v>0</v>
      </c>
      <c r="BQ1039" s="477">
        <v>0</v>
      </c>
      <c r="BR1039" s="477">
        <v>0</v>
      </c>
      <c r="BS1039" s="477">
        <v>0</v>
      </c>
      <c r="BT1039" s="477">
        <v>0</v>
      </c>
      <c r="BU1039" s="477">
        <v>0</v>
      </c>
      <c r="BV1039" s="477">
        <v>0</v>
      </c>
    </row>
    <row r="1040" spans="1:74">
      <c r="A1040" s="256">
        <v>102.5</v>
      </c>
      <c r="B1040" s="477">
        <v>2325.831006457166</v>
      </c>
      <c r="C1040" s="477">
        <v>2424.0025988198076</v>
      </c>
      <c r="D1040" s="477">
        <v>2331.2839232629449</v>
      </c>
      <c r="E1040" s="477">
        <v>2317.106602965509</v>
      </c>
      <c r="F1040" s="477">
        <v>2301.8396801611661</v>
      </c>
      <c r="G1040" s="477">
        <v>2287.6641493435745</v>
      </c>
      <c r="H1040" s="477">
        <v>2270.2185365730725</v>
      </c>
      <c r="I1040" s="477">
        <v>2247.3231856141942</v>
      </c>
      <c r="J1040" s="477">
        <v>2221.1598992402864</v>
      </c>
      <c r="K1040" s="477">
        <v>2194.9996638693997</v>
      </c>
      <c r="L1040" s="477">
        <v>2169.9323342398561</v>
      </c>
      <c r="M1040" s="477">
        <v>2137.2401307562486</v>
      </c>
      <c r="N1040" s="477">
        <v>2105.6423724927236</v>
      </c>
      <c r="O1040" s="477">
        <v>2078.4066907590027</v>
      </c>
      <c r="P1040" s="477">
        <v>2065.3348157521536</v>
      </c>
      <c r="Q1040" s="477">
        <v>2076.2279882573248</v>
      </c>
      <c r="R1040" s="477">
        <v>2126.3438260708599</v>
      </c>
      <c r="S1040" s="477">
        <v>2236.4214477618229</v>
      </c>
      <c r="T1040" s="477">
        <v>2367.2763279551641</v>
      </c>
      <c r="U1040" s="477">
        <v>2484.0158404127978</v>
      </c>
      <c r="V1040" s="477">
        <v>2565.8751562206544</v>
      </c>
      <c r="W1040" s="477">
        <v>2573.5166914120655</v>
      </c>
      <c r="X1040" s="477">
        <v>2502.5683088980941</v>
      </c>
      <c r="Y1040" s="477">
        <v>2366.185568996857</v>
      </c>
      <c r="Z1040" s="477">
        <v>2176.471362544461</v>
      </c>
      <c r="AA1040" s="477">
        <v>1931.396256829536</v>
      </c>
      <c r="AB1040" s="477">
        <v>1648.5850339525216</v>
      </c>
      <c r="AC1040" s="477">
        <v>1319.6154807238756</v>
      </c>
      <c r="AD1040" s="477">
        <v>999.03444032670427</v>
      </c>
      <c r="AE1040" s="477">
        <v>702.11484017448458</v>
      </c>
      <c r="AF1040" s="477">
        <v>449.3696849863494</v>
      </c>
      <c r="AG1040" s="477">
        <v>251.38694871974988</v>
      </c>
      <c r="AH1040" s="477">
        <v>116.35263111945157</v>
      </c>
      <c r="AI1040" s="477">
        <v>43.599527557808578</v>
      </c>
      <c r="AJ1040" s="477">
        <v>11.266956355606046</v>
      </c>
      <c r="AK1040" s="477">
        <v>2.0139111001134378</v>
      </c>
      <c r="AL1040" s="477">
        <v>0</v>
      </c>
      <c r="AM1040" s="477">
        <v>0</v>
      </c>
      <c r="AN1040" s="477">
        <v>0</v>
      </c>
      <c r="AO1040" s="477">
        <v>0</v>
      </c>
      <c r="AP1040" s="477">
        <v>0</v>
      </c>
      <c r="AQ1040" s="477">
        <v>0</v>
      </c>
      <c r="AR1040" s="477">
        <v>0</v>
      </c>
      <c r="AS1040" s="477">
        <v>0</v>
      </c>
      <c r="AT1040" s="477">
        <v>0</v>
      </c>
      <c r="AU1040" s="477">
        <v>0</v>
      </c>
      <c r="AV1040" s="477">
        <v>0</v>
      </c>
      <c r="AW1040" s="477">
        <v>0</v>
      </c>
      <c r="AX1040" s="477">
        <v>0</v>
      </c>
      <c r="AY1040" s="477">
        <v>0</v>
      </c>
      <c r="AZ1040" s="477">
        <v>0</v>
      </c>
      <c r="BA1040" s="477">
        <v>0</v>
      </c>
      <c r="BB1040" s="477">
        <v>0</v>
      </c>
      <c r="BC1040" s="477">
        <v>0</v>
      </c>
      <c r="BD1040" s="477">
        <v>0</v>
      </c>
      <c r="BE1040" s="477">
        <v>0</v>
      </c>
      <c r="BF1040" s="477">
        <v>0</v>
      </c>
      <c r="BG1040" s="477">
        <v>0</v>
      </c>
      <c r="BH1040" s="477">
        <v>0</v>
      </c>
      <c r="BI1040" s="477">
        <v>0</v>
      </c>
      <c r="BJ1040" s="477">
        <v>0</v>
      </c>
      <c r="BK1040" s="477">
        <v>0</v>
      </c>
      <c r="BL1040" s="477">
        <v>0</v>
      </c>
      <c r="BM1040" s="477">
        <v>0</v>
      </c>
      <c r="BN1040" s="477">
        <v>0</v>
      </c>
      <c r="BO1040" s="477">
        <v>0</v>
      </c>
      <c r="BP1040" s="477">
        <v>0</v>
      </c>
      <c r="BQ1040" s="477">
        <v>0</v>
      </c>
      <c r="BR1040" s="477">
        <v>0</v>
      </c>
      <c r="BS1040" s="477">
        <v>0</v>
      </c>
      <c r="BT1040" s="477">
        <v>0</v>
      </c>
      <c r="BU1040" s="477">
        <v>0</v>
      </c>
      <c r="BV1040" s="477">
        <v>0</v>
      </c>
    </row>
    <row r="1041" spans="1:74">
      <c r="A1041" s="256">
        <v>105</v>
      </c>
      <c r="B1041" s="477">
        <v>2325.831006457166</v>
      </c>
      <c r="C1041" s="477">
        <v>2321.4687641326927</v>
      </c>
      <c r="D1041" s="477">
        <v>2310.5635137123945</v>
      </c>
      <c r="E1041" s="477">
        <v>2296.3874503432248</v>
      </c>
      <c r="F1041" s="477">
        <v>2280.0315310811411</v>
      </c>
      <c r="G1041" s="477">
        <v>2263.6767734295181</v>
      </c>
      <c r="H1041" s="477">
        <v>2246.2329882243735</v>
      </c>
      <c r="I1041" s="477">
        <v>2222.2499755025451</v>
      </c>
      <c r="J1041" s="477">
        <v>2192.8197830852205</v>
      </c>
      <c r="K1041" s="477">
        <v>2165.573090387395</v>
      </c>
      <c r="L1041" s="477">
        <v>2139.4194577880648</v>
      </c>
      <c r="M1041" s="477">
        <v>2105.6423724927236</v>
      </c>
      <c r="N1041" s="477">
        <v>2068.6027079111132</v>
      </c>
      <c r="O1041" s="477">
        <v>2041.3718426577598</v>
      </c>
      <c r="P1041" s="477">
        <v>2021.7678436654173</v>
      </c>
      <c r="Q1041" s="477">
        <v>2019.5897373958935</v>
      </c>
      <c r="R1041" s="477">
        <v>2044.6393575388879</v>
      </c>
      <c r="S1041" s="477">
        <v>2115.4480742050969</v>
      </c>
      <c r="T1041" s="477">
        <v>2218.9797626086065</v>
      </c>
      <c r="U1041" s="477">
        <v>2317.106602965509</v>
      </c>
      <c r="V1041" s="477">
        <v>2389.0925491270582</v>
      </c>
      <c r="W1041" s="477">
        <v>2391.2742800311898</v>
      </c>
      <c r="X1041" s="477">
        <v>2323.6498751596077</v>
      </c>
      <c r="Y1041" s="477">
        <v>2191.7298507376045</v>
      </c>
      <c r="Z1041" s="477">
        <v>2008.6995554086579</v>
      </c>
      <c r="AA1041" s="477">
        <v>1776.8828007796674</v>
      </c>
      <c r="AB1041" s="477">
        <v>1507.3548191675486</v>
      </c>
      <c r="AC1041" s="477">
        <v>1203.6293949039111</v>
      </c>
      <c r="AD1041" s="477">
        <v>902.82976995838226</v>
      </c>
      <c r="AE1041" s="477">
        <v>627.79296935754849</v>
      </c>
      <c r="AF1041" s="477">
        <v>396.82618171897957</v>
      </c>
      <c r="AG1041" s="477">
        <v>218.33836253166385</v>
      </c>
      <c r="AH1041" s="477">
        <v>101.54053600763609</v>
      </c>
      <c r="AI1041" s="477">
        <v>38.360454252427829</v>
      </c>
      <c r="AJ1041" s="477">
        <v>9.1999387195062976</v>
      </c>
      <c r="AK1041" s="477">
        <v>1</v>
      </c>
      <c r="AL1041" s="477">
        <v>0</v>
      </c>
      <c r="AM1041" s="477">
        <v>0</v>
      </c>
      <c r="AN1041" s="477">
        <v>0</v>
      </c>
      <c r="AO1041" s="477">
        <v>0</v>
      </c>
      <c r="AP1041" s="477">
        <v>0</v>
      </c>
      <c r="AQ1041" s="477">
        <v>0</v>
      </c>
      <c r="AR1041" s="477">
        <v>0</v>
      </c>
      <c r="AS1041" s="477">
        <v>0</v>
      </c>
      <c r="AT1041" s="477">
        <v>0</v>
      </c>
      <c r="AU1041" s="477">
        <v>0</v>
      </c>
      <c r="AV1041" s="477">
        <v>0</v>
      </c>
      <c r="AW1041" s="477">
        <v>0</v>
      </c>
      <c r="AX1041" s="477">
        <v>0</v>
      </c>
      <c r="AY1041" s="477">
        <v>0</v>
      </c>
      <c r="AZ1041" s="477">
        <v>0</v>
      </c>
      <c r="BA1041" s="477">
        <v>0</v>
      </c>
      <c r="BB1041" s="477">
        <v>0</v>
      </c>
      <c r="BC1041" s="477">
        <v>0</v>
      </c>
      <c r="BD1041" s="477">
        <v>0</v>
      </c>
      <c r="BE1041" s="477">
        <v>0</v>
      </c>
      <c r="BF1041" s="477">
        <v>0</v>
      </c>
      <c r="BG1041" s="477">
        <v>0</v>
      </c>
      <c r="BH1041" s="477">
        <v>0</v>
      </c>
      <c r="BI1041" s="477">
        <v>0</v>
      </c>
      <c r="BJ1041" s="477">
        <v>0</v>
      </c>
      <c r="BK1041" s="477">
        <v>0</v>
      </c>
      <c r="BL1041" s="477">
        <v>0</v>
      </c>
      <c r="BM1041" s="477">
        <v>0</v>
      </c>
      <c r="BN1041" s="477">
        <v>0</v>
      </c>
      <c r="BO1041" s="477">
        <v>0</v>
      </c>
      <c r="BP1041" s="477">
        <v>0</v>
      </c>
      <c r="BQ1041" s="477">
        <v>0</v>
      </c>
      <c r="BR1041" s="477">
        <v>0</v>
      </c>
      <c r="BS1041" s="477">
        <v>0</v>
      </c>
      <c r="BT1041" s="477">
        <v>0</v>
      </c>
      <c r="BU1041" s="477">
        <v>0</v>
      </c>
      <c r="BV1041" s="477">
        <v>0</v>
      </c>
    </row>
    <row r="1042" spans="1:74">
      <c r="A1042" s="256">
        <v>107.5</v>
      </c>
      <c r="B1042" s="477">
        <v>2325.831006457166</v>
      </c>
      <c r="C1042" s="477">
        <v>2307.2920378472786</v>
      </c>
      <c r="D1042" s="477">
        <v>2294.2065942857421</v>
      </c>
      <c r="E1042" s="477">
        <v>2276.7604863604297</v>
      </c>
      <c r="F1042" s="477">
        <v>2259.3157019524356</v>
      </c>
      <c r="G1042" s="477">
        <v>2242.9624274977054</v>
      </c>
      <c r="H1042" s="477">
        <v>2223.3400570590188</v>
      </c>
      <c r="I1042" s="477">
        <v>2197.179566088113</v>
      </c>
      <c r="J1042" s="477">
        <v>2166.6628932122067</v>
      </c>
      <c r="K1042" s="477">
        <v>2139.4194577880648</v>
      </c>
      <c r="L1042" s="477">
        <v>2110.0004064506011</v>
      </c>
      <c r="M1042" s="477">
        <v>2074.0493083914071</v>
      </c>
      <c r="N1042" s="477">
        <v>2040.2826825339773</v>
      </c>
      <c r="O1042" s="477">
        <v>2010.8775451424156</v>
      </c>
      <c r="P1042" s="477">
        <v>1989.098702964722</v>
      </c>
      <c r="Q1042" s="477">
        <v>1977.1213444197042</v>
      </c>
      <c r="R1042" s="477">
        <v>1984.7432170097504</v>
      </c>
      <c r="S1042" s="477">
        <v>2025.0350466244051</v>
      </c>
      <c r="T1042" s="477">
        <v>2096.9265726678727</v>
      </c>
      <c r="U1042" s="477">
        <v>2176.471362544461</v>
      </c>
      <c r="V1042" s="477">
        <v>2239.69191398766</v>
      </c>
      <c r="W1042" s="477">
        <v>2237.5115979124553</v>
      </c>
      <c r="X1042" s="477">
        <v>2171.0221587579072</v>
      </c>
      <c r="Y1042" s="477">
        <v>2044.6393575388879</v>
      </c>
      <c r="Z1042" s="477">
        <v>1872.6226405802122</v>
      </c>
      <c r="AA1042" s="477">
        <v>1655.1063268300402</v>
      </c>
      <c r="AB1042" s="477">
        <v>1400.9749413419199</v>
      </c>
      <c r="AC1042" s="477">
        <v>1115.8998952275551</v>
      </c>
      <c r="AD1042" s="477">
        <v>832.63149083351254</v>
      </c>
      <c r="AE1042" s="477">
        <v>577.21722076164303</v>
      </c>
      <c r="AF1042" s="477">
        <v>362.54871244788256</v>
      </c>
      <c r="AG1042" s="477">
        <v>199.17114598984608</v>
      </c>
      <c r="AH1042" s="477">
        <v>93.085900993213755</v>
      </c>
      <c r="AI1042" s="477">
        <v>34.174256854631004</v>
      </c>
      <c r="AJ1042" s="477">
        <v>9.1999387195062976</v>
      </c>
      <c r="AK1042" s="477">
        <v>1</v>
      </c>
      <c r="AL1042" s="477">
        <v>0</v>
      </c>
      <c r="AM1042" s="477">
        <v>0</v>
      </c>
      <c r="AN1042" s="477">
        <v>0</v>
      </c>
      <c r="AO1042" s="477">
        <v>0</v>
      </c>
      <c r="AP1042" s="477">
        <v>0</v>
      </c>
      <c r="AQ1042" s="477">
        <v>0</v>
      </c>
      <c r="AR1042" s="477">
        <v>0</v>
      </c>
      <c r="AS1042" s="477">
        <v>0</v>
      </c>
      <c r="AT1042" s="477">
        <v>0</v>
      </c>
      <c r="AU1042" s="477">
        <v>0</v>
      </c>
      <c r="AV1042" s="477">
        <v>0</v>
      </c>
      <c r="AW1042" s="477">
        <v>0</v>
      </c>
      <c r="AX1042" s="477">
        <v>0</v>
      </c>
      <c r="AY1042" s="477">
        <v>0</v>
      </c>
      <c r="AZ1042" s="477">
        <v>0</v>
      </c>
      <c r="BA1042" s="477">
        <v>0</v>
      </c>
      <c r="BB1042" s="477">
        <v>0</v>
      </c>
      <c r="BC1042" s="477">
        <v>0</v>
      </c>
      <c r="BD1042" s="477">
        <v>0</v>
      </c>
      <c r="BE1042" s="477">
        <v>0</v>
      </c>
      <c r="BF1042" s="477">
        <v>0</v>
      </c>
      <c r="BG1042" s="477">
        <v>0</v>
      </c>
      <c r="BH1042" s="477">
        <v>0</v>
      </c>
      <c r="BI1042" s="477">
        <v>0</v>
      </c>
      <c r="BJ1042" s="477">
        <v>0</v>
      </c>
      <c r="BK1042" s="477">
        <v>0</v>
      </c>
      <c r="BL1042" s="477">
        <v>0</v>
      </c>
      <c r="BM1042" s="477">
        <v>0</v>
      </c>
      <c r="BN1042" s="477">
        <v>0</v>
      </c>
      <c r="BO1042" s="477">
        <v>0</v>
      </c>
      <c r="BP1042" s="477">
        <v>0</v>
      </c>
      <c r="BQ1042" s="477">
        <v>0</v>
      </c>
      <c r="BR1042" s="477">
        <v>0</v>
      </c>
      <c r="BS1042" s="477">
        <v>0</v>
      </c>
      <c r="BT1042" s="477">
        <v>0</v>
      </c>
      <c r="BU1042" s="477">
        <v>0</v>
      </c>
      <c r="BV1042" s="477">
        <v>0</v>
      </c>
    </row>
    <row r="1043" spans="1:74">
      <c r="A1043" s="256">
        <v>110</v>
      </c>
      <c r="B1043" s="477">
        <v>2325.831006457166</v>
      </c>
      <c r="C1043" s="477">
        <v>2328.012158006738</v>
      </c>
      <c r="D1043" s="477">
        <v>2313.8350354396594</v>
      </c>
      <c r="E1043" s="477">
        <v>2296.3874503432248</v>
      </c>
      <c r="F1043" s="477">
        <v>2277.8508294339608</v>
      </c>
      <c r="G1043" s="477">
        <v>2258.2254470996772</v>
      </c>
      <c r="H1043" s="477">
        <v>2236.4214477618229</v>
      </c>
      <c r="I1043" s="477">
        <v>2209.16941050381</v>
      </c>
      <c r="J1043" s="477">
        <v>2178.6510819010805</v>
      </c>
      <c r="K1043" s="477">
        <v>2148.1369854984623</v>
      </c>
      <c r="L1043" s="477">
        <v>2116.5376244354716</v>
      </c>
      <c r="M1043" s="477">
        <v>2079.4960504909795</v>
      </c>
      <c r="N1043" s="477">
        <v>2045.7285406591793</v>
      </c>
      <c r="O1043" s="477">
        <v>2016.3226216077171</v>
      </c>
      <c r="P1043" s="477">
        <v>1989.098702964722</v>
      </c>
      <c r="Q1043" s="477">
        <v>1971.6773277542568</v>
      </c>
      <c r="R1043" s="477">
        <v>1966.2334599119063</v>
      </c>
      <c r="S1043" s="477">
        <v>1982.5655095065679</v>
      </c>
      <c r="T1043" s="477">
        <v>2029.3913984099727</v>
      </c>
      <c r="U1043" s="477">
        <v>2090.389958095413</v>
      </c>
      <c r="V1043" s="477">
        <v>2140.5091295479256</v>
      </c>
      <c r="W1043" s="477">
        <v>2136.1504754897837</v>
      </c>
      <c r="X1043" s="477">
        <v>2068.6027079111132</v>
      </c>
      <c r="Y1043" s="477">
        <v>1950.991425138473</v>
      </c>
      <c r="Z1043" s="477">
        <v>1785.5843526150629</v>
      </c>
      <c r="AA1043" s="477">
        <v>1577.9542773527587</v>
      </c>
      <c r="AB1043" s="477">
        <v>1333.7143126650244</v>
      </c>
      <c r="AC1043" s="477">
        <v>1059.615382898131</v>
      </c>
      <c r="AD1043" s="477">
        <v>788.38240907479076</v>
      </c>
      <c r="AE1043" s="477">
        <v>543.88253003679768</v>
      </c>
      <c r="AF1043" s="477">
        <v>341.14140235680253</v>
      </c>
      <c r="AG1043" s="477">
        <v>188.53047480975883</v>
      </c>
      <c r="AH1043" s="477">
        <v>87.805572508372364</v>
      </c>
      <c r="AI1043" s="477">
        <v>31.037909841859324</v>
      </c>
      <c r="AJ1043" s="477">
        <v>8.1680970056575433</v>
      </c>
      <c r="AK1043" s="477">
        <v>1</v>
      </c>
      <c r="AL1043" s="477">
        <v>0</v>
      </c>
      <c r="AM1043" s="477">
        <v>0</v>
      </c>
      <c r="AN1043" s="477">
        <v>0</v>
      </c>
      <c r="AO1043" s="477">
        <v>0</v>
      </c>
      <c r="AP1043" s="477">
        <v>0</v>
      </c>
      <c r="AQ1043" s="477">
        <v>0</v>
      </c>
      <c r="AR1043" s="477">
        <v>0</v>
      </c>
      <c r="AS1043" s="477">
        <v>0</v>
      </c>
      <c r="AT1043" s="477">
        <v>0</v>
      </c>
      <c r="AU1043" s="477">
        <v>0</v>
      </c>
      <c r="AV1043" s="477">
        <v>0</v>
      </c>
      <c r="AW1043" s="477">
        <v>0</v>
      </c>
      <c r="AX1043" s="477">
        <v>0</v>
      </c>
      <c r="AY1043" s="477">
        <v>0</v>
      </c>
      <c r="AZ1043" s="477">
        <v>0</v>
      </c>
      <c r="BA1043" s="477">
        <v>0</v>
      </c>
      <c r="BB1043" s="477">
        <v>0</v>
      </c>
      <c r="BC1043" s="477">
        <v>0</v>
      </c>
      <c r="BD1043" s="477">
        <v>0</v>
      </c>
      <c r="BE1043" s="477">
        <v>0</v>
      </c>
      <c r="BF1043" s="477">
        <v>0</v>
      </c>
      <c r="BG1043" s="477">
        <v>0</v>
      </c>
      <c r="BH1043" s="477">
        <v>0</v>
      </c>
      <c r="BI1043" s="477">
        <v>0</v>
      </c>
      <c r="BJ1043" s="477">
        <v>0</v>
      </c>
      <c r="BK1043" s="477">
        <v>0</v>
      </c>
      <c r="BL1043" s="477">
        <v>0</v>
      </c>
      <c r="BM1043" s="477">
        <v>0</v>
      </c>
      <c r="BN1043" s="477">
        <v>0</v>
      </c>
      <c r="BO1043" s="477">
        <v>0</v>
      </c>
      <c r="BP1043" s="477">
        <v>0</v>
      </c>
      <c r="BQ1043" s="477">
        <v>0</v>
      </c>
      <c r="BR1043" s="477">
        <v>0</v>
      </c>
      <c r="BS1043" s="477">
        <v>0</v>
      </c>
      <c r="BT1043" s="477">
        <v>0</v>
      </c>
      <c r="BU1043" s="477">
        <v>0</v>
      </c>
      <c r="BV1043" s="477">
        <v>0</v>
      </c>
    </row>
    <row r="1044" spans="1:74">
      <c r="A1044" s="256">
        <v>112.5</v>
      </c>
      <c r="B1044" s="477">
        <v>2325.831006457166</v>
      </c>
      <c r="C1044" s="477">
        <v>2321.4687641326927</v>
      </c>
      <c r="D1044" s="477">
        <v>2306.2015560948394</v>
      </c>
      <c r="E1044" s="477">
        <v>2286.5737598494607</v>
      </c>
      <c r="F1044" s="477">
        <v>2266.9476316378464</v>
      </c>
      <c r="G1044" s="477">
        <v>2246.2329882243735</v>
      </c>
      <c r="H1044" s="477">
        <v>2222.2499755025451</v>
      </c>
      <c r="I1044" s="477">
        <v>2191.7298507376045</v>
      </c>
      <c r="J1044" s="477">
        <v>2159.0343875623253</v>
      </c>
      <c r="K1044" s="477">
        <v>2128.5230428711775</v>
      </c>
      <c r="L1044" s="477">
        <v>2093.6582401242349</v>
      </c>
      <c r="M1044" s="477">
        <v>2058.7991850950161</v>
      </c>
      <c r="N1044" s="477">
        <v>2025.0350466244051</v>
      </c>
      <c r="O1044" s="477">
        <v>1992.3653794110423</v>
      </c>
      <c r="P1044" s="477">
        <v>1961.8784730619907</v>
      </c>
      <c r="Q1044" s="477">
        <v>1937.9277618753629</v>
      </c>
      <c r="R1044" s="477">
        <v>1925.9535029786523</v>
      </c>
      <c r="S1044" s="477">
        <v>1925.9535029786523</v>
      </c>
      <c r="T1044" s="477">
        <v>1947.7254279003591</v>
      </c>
      <c r="U1044" s="477">
        <v>1986.9209481709393</v>
      </c>
      <c r="V1044" s="477">
        <v>2026.1241258797372</v>
      </c>
      <c r="W1044" s="477">
        <v>2015.2335946549294</v>
      </c>
      <c r="X1044" s="477">
        <v>1947.7254279003591</v>
      </c>
      <c r="Y1044" s="477">
        <v>1834.5383481907215</v>
      </c>
      <c r="Z1044" s="477">
        <v>1680.1069645081495</v>
      </c>
      <c r="AA1044" s="477">
        <v>1484.5526869378361</v>
      </c>
      <c r="AB1044" s="477">
        <v>1258.8993005148143</v>
      </c>
      <c r="AC1044" s="477">
        <v>1000.115930348398</v>
      </c>
      <c r="AD1044" s="477">
        <v>742.00127687406848</v>
      </c>
      <c r="AE1044" s="477">
        <v>510.56806814271971</v>
      </c>
      <c r="AF1044" s="477">
        <v>318.67805697705978</v>
      </c>
      <c r="AG1044" s="477">
        <v>175.76954797570502</v>
      </c>
      <c r="AH1044" s="477">
        <v>81.473345278526054</v>
      </c>
      <c r="AI1044" s="477">
        <v>27.904702825163429</v>
      </c>
      <c r="AJ1044" s="477">
        <v>7.1375476469952135</v>
      </c>
      <c r="AK1044" s="477">
        <v>1</v>
      </c>
      <c r="AL1044" s="477">
        <v>0</v>
      </c>
      <c r="AM1044" s="477">
        <v>0</v>
      </c>
      <c r="AN1044" s="477">
        <v>0</v>
      </c>
      <c r="AO1044" s="477">
        <v>0</v>
      </c>
      <c r="AP1044" s="477">
        <v>0</v>
      </c>
      <c r="AQ1044" s="477">
        <v>0</v>
      </c>
      <c r="AR1044" s="477">
        <v>0</v>
      </c>
      <c r="AS1044" s="477">
        <v>0</v>
      </c>
      <c r="AT1044" s="477">
        <v>0</v>
      </c>
      <c r="AU1044" s="477">
        <v>0</v>
      </c>
      <c r="AV1044" s="477">
        <v>0</v>
      </c>
      <c r="AW1044" s="477">
        <v>0</v>
      </c>
      <c r="AX1044" s="477">
        <v>0</v>
      </c>
      <c r="AY1044" s="477">
        <v>0</v>
      </c>
      <c r="AZ1044" s="477">
        <v>0</v>
      </c>
      <c r="BA1044" s="477">
        <v>0</v>
      </c>
      <c r="BB1044" s="477">
        <v>0</v>
      </c>
      <c r="BC1044" s="477">
        <v>0</v>
      </c>
      <c r="BD1044" s="477">
        <v>0</v>
      </c>
      <c r="BE1044" s="477">
        <v>0</v>
      </c>
      <c r="BF1044" s="477">
        <v>0</v>
      </c>
      <c r="BG1044" s="477">
        <v>0</v>
      </c>
      <c r="BH1044" s="477">
        <v>0</v>
      </c>
      <c r="BI1044" s="477">
        <v>0</v>
      </c>
      <c r="BJ1044" s="477">
        <v>0</v>
      </c>
      <c r="BK1044" s="477">
        <v>0</v>
      </c>
      <c r="BL1044" s="477">
        <v>0</v>
      </c>
      <c r="BM1044" s="477">
        <v>0</v>
      </c>
      <c r="BN1044" s="477">
        <v>0</v>
      </c>
      <c r="BO1044" s="477">
        <v>0</v>
      </c>
      <c r="BP1044" s="477">
        <v>0</v>
      </c>
      <c r="BQ1044" s="477">
        <v>0</v>
      </c>
      <c r="BR1044" s="477">
        <v>0</v>
      </c>
      <c r="BS1044" s="477">
        <v>0</v>
      </c>
      <c r="BT1044" s="477">
        <v>0</v>
      </c>
      <c r="BU1044" s="477">
        <v>0</v>
      </c>
      <c r="BV1044" s="477">
        <v>0</v>
      </c>
    </row>
    <row r="1045" spans="1:74">
      <c r="A1045" s="256">
        <v>115</v>
      </c>
      <c r="B1045" s="477">
        <v>2325.831006457166</v>
      </c>
      <c r="C1045" s="477">
        <v>2338.9182188850205</v>
      </c>
      <c r="D1045" s="477">
        <v>2321.4687641326927</v>
      </c>
      <c r="E1045" s="477">
        <v>2302.9301414784331</v>
      </c>
      <c r="F1045" s="477">
        <v>2280.0315310811411</v>
      </c>
      <c r="G1045" s="477">
        <v>2258.2254470996772</v>
      </c>
      <c r="H1045" s="477">
        <v>2230.970775978949</v>
      </c>
      <c r="I1045" s="477">
        <v>2200.4494595603401</v>
      </c>
      <c r="J1045" s="477">
        <v>2156.8548634941931</v>
      </c>
      <c r="K1045" s="477">
        <v>2132.8815427211807</v>
      </c>
      <c r="L1045" s="477">
        <v>2096.9265726678727</v>
      </c>
      <c r="M1045" s="477">
        <v>2063.1562494155846</v>
      </c>
      <c r="N1045" s="477">
        <v>2027.213210931146</v>
      </c>
      <c r="O1045" s="477">
        <v>1993.4542833486701</v>
      </c>
      <c r="P1045" s="477">
        <v>1958.6122957248235</v>
      </c>
      <c r="Q1045" s="477">
        <v>1933.5734009155296</v>
      </c>
      <c r="R1045" s="477">
        <v>1910.7146037069547</v>
      </c>
      <c r="S1045" s="477">
        <v>1902.0072009014405</v>
      </c>
      <c r="T1045" s="477">
        <v>1904.1840146723757</v>
      </c>
      <c r="U1045" s="477">
        <v>1928.1305862683516</v>
      </c>
      <c r="V1045" s="477">
        <v>1948.8140876261305</v>
      </c>
      <c r="W1045" s="477">
        <v>1935.7505692730583</v>
      </c>
      <c r="X1045" s="477">
        <v>1865.0051635395016</v>
      </c>
      <c r="Y1045" s="477">
        <v>1758.3934064533921</v>
      </c>
      <c r="Z1045" s="477">
        <v>1613.809143085324</v>
      </c>
      <c r="AA1045" s="477">
        <v>1428.1052994625652</v>
      </c>
      <c r="AB1045" s="477">
        <v>1215.5482683200612</v>
      </c>
      <c r="AC1045" s="477">
        <v>968.75747148351229</v>
      </c>
      <c r="AD1045" s="477">
        <v>718.28238308997743</v>
      </c>
      <c r="AE1045" s="477">
        <v>494.45580780782757</v>
      </c>
      <c r="AF1045" s="477">
        <v>306.91773030456426</v>
      </c>
      <c r="AG1045" s="477">
        <v>168.32986785345642</v>
      </c>
      <c r="AH1045" s="477">
        <v>76.200196052738491</v>
      </c>
      <c r="AI1045" s="477">
        <v>25.817810497411077</v>
      </c>
      <c r="AJ1045" s="477">
        <v>7.1375476469952135</v>
      </c>
      <c r="AK1045" s="477">
        <v>1</v>
      </c>
      <c r="AL1045" s="477">
        <v>0</v>
      </c>
      <c r="AM1045" s="477">
        <v>0</v>
      </c>
      <c r="AN1045" s="477">
        <v>0</v>
      </c>
      <c r="AO1045" s="477">
        <v>0</v>
      </c>
      <c r="AP1045" s="477">
        <v>0</v>
      </c>
      <c r="AQ1045" s="477">
        <v>0</v>
      </c>
      <c r="AR1045" s="477">
        <v>0</v>
      </c>
      <c r="AS1045" s="477">
        <v>0</v>
      </c>
      <c r="AT1045" s="477">
        <v>0</v>
      </c>
      <c r="AU1045" s="477">
        <v>0</v>
      </c>
      <c r="AV1045" s="477">
        <v>0</v>
      </c>
      <c r="AW1045" s="477">
        <v>0</v>
      </c>
      <c r="AX1045" s="477">
        <v>0</v>
      </c>
      <c r="AY1045" s="477">
        <v>0</v>
      </c>
      <c r="AZ1045" s="477">
        <v>0</v>
      </c>
      <c r="BA1045" s="477">
        <v>0</v>
      </c>
      <c r="BB1045" s="477">
        <v>0</v>
      </c>
      <c r="BC1045" s="477">
        <v>0</v>
      </c>
      <c r="BD1045" s="477">
        <v>0</v>
      </c>
      <c r="BE1045" s="477">
        <v>0</v>
      </c>
      <c r="BF1045" s="477">
        <v>0</v>
      </c>
      <c r="BG1045" s="477">
        <v>0</v>
      </c>
      <c r="BH1045" s="477">
        <v>0</v>
      </c>
      <c r="BI1045" s="477">
        <v>0</v>
      </c>
      <c r="BJ1045" s="477">
        <v>0</v>
      </c>
      <c r="BK1045" s="477">
        <v>0</v>
      </c>
      <c r="BL1045" s="477">
        <v>0</v>
      </c>
      <c r="BM1045" s="477">
        <v>0</v>
      </c>
      <c r="BN1045" s="477">
        <v>0</v>
      </c>
      <c r="BO1045" s="477">
        <v>0</v>
      </c>
      <c r="BP1045" s="477">
        <v>0</v>
      </c>
      <c r="BQ1045" s="477">
        <v>0</v>
      </c>
      <c r="BR1045" s="477">
        <v>0</v>
      </c>
      <c r="BS1045" s="477">
        <v>0</v>
      </c>
      <c r="BT1045" s="477">
        <v>0</v>
      </c>
      <c r="BU1045" s="477">
        <v>0</v>
      </c>
      <c r="BV1045" s="477">
        <v>0</v>
      </c>
    </row>
    <row r="1046" spans="1:74">
      <c r="A1046" s="256">
        <v>117.5</v>
      </c>
      <c r="B1046" s="477">
        <v>2325.831006457166</v>
      </c>
      <c r="C1046" s="477">
        <v>2318.1971356406293</v>
      </c>
      <c r="D1046" s="477">
        <v>2300.7492239586213</v>
      </c>
      <c r="E1046" s="477">
        <v>2280.0315310811411</v>
      </c>
      <c r="F1046" s="477">
        <v>2257.1351974584481</v>
      </c>
      <c r="G1046" s="477">
        <v>2233.1510288879704</v>
      </c>
      <c r="H1046" s="477">
        <v>2204.8093923499582</v>
      </c>
      <c r="I1046" s="477">
        <v>2171.0221587579072</v>
      </c>
      <c r="J1046" s="477">
        <v>2135.0608257266135</v>
      </c>
      <c r="K1046" s="477">
        <v>2100.1949556491486</v>
      </c>
      <c r="L1046" s="477">
        <v>2065.3348157521536</v>
      </c>
      <c r="M1046" s="477">
        <v>2031.5696090365111</v>
      </c>
      <c r="N1046" s="477">
        <v>1995.6321088882755</v>
      </c>
      <c r="O1046" s="477">
        <v>1958.6122957248235</v>
      </c>
      <c r="P1046" s="477">
        <v>1924.8649704692382</v>
      </c>
      <c r="Q1046" s="477">
        <v>1895.4769076973703</v>
      </c>
      <c r="R1046" s="477">
        <v>1870.44618720792</v>
      </c>
      <c r="S1046" s="477">
        <v>1851.9473488154185</v>
      </c>
      <c r="T1046" s="477">
        <v>1844.3307107645819</v>
      </c>
      <c r="U1046" s="477">
        <v>1849.7711348107762</v>
      </c>
      <c r="V1046" s="477">
        <v>1858.4761426310167</v>
      </c>
      <c r="W1046" s="477">
        <v>1835.6263629709176</v>
      </c>
      <c r="X1046" s="477">
        <v>1825.8344602584345</v>
      </c>
      <c r="Y1046" s="477">
        <v>1605.1163233917009</v>
      </c>
      <c r="Z1046" s="477">
        <v>1534.5046642607267</v>
      </c>
      <c r="AA1046" s="477">
        <v>1365.1708490165145</v>
      </c>
      <c r="AB1046" s="477">
        <v>1162.464168068502</v>
      </c>
      <c r="AC1046" s="477">
        <v>925.52098131138837</v>
      </c>
      <c r="AD1046" s="477">
        <v>663.32793688399238</v>
      </c>
      <c r="AE1046" s="477">
        <v>469.76049555590026</v>
      </c>
      <c r="AF1046" s="477">
        <v>289.81981069954173</v>
      </c>
      <c r="AG1046" s="477">
        <v>156.64557495169217</v>
      </c>
      <c r="AH1046" s="477">
        <v>69.877209070827902</v>
      </c>
      <c r="AI1046" s="477">
        <v>22.690648469048671</v>
      </c>
      <c r="AJ1046" s="477">
        <v>5.0811229563366282</v>
      </c>
      <c r="AK1046" s="477">
        <v>1</v>
      </c>
      <c r="AL1046" s="477">
        <v>0</v>
      </c>
      <c r="AM1046" s="477">
        <v>0</v>
      </c>
      <c r="AN1046" s="477">
        <v>0</v>
      </c>
      <c r="AO1046" s="477">
        <v>0</v>
      </c>
      <c r="AP1046" s="477">
        <v>1</v>
      </c>
      <c r="AQ1046" s="477">
        <v>0</v>
      </c>
      <c r="AR1046" s="477">
        <v>0</v>
      </c>
      <c r="AS1046" s="477">
        <v>0</v>
      </c>
      <c r="AT1046" s="477">
        <v>0</v>
      </c>
      <c r="AU1046" s="477">
        <v>0</v>
      </c>
      <c r="AV1046" s="477">
        <v>0</v>
      </c>
      <c r="AW1046" s="477">
        <v>0</v>
      </c>
      <c r="AX1046" s="477">
        <v>0</v>
      </c>
      <c r="AY1046" s="477">
        <v>0</v>
      </c>
      <c r="AZ1046" s="477">
        <v>0</v>
      </c>
      <c r="BA1046" s="477">
        <v>0</v>
      </c>
      <c r="BB1046" s="477">
        <v>0</v>
      </c>
      <c r="BC1046" s="477">
        <v>0</v>
      </c>
      <c r="BD1046" s="477">
        <v>0</v>
      </c>
      <c r="BE1046" s="477">
        <v>0</v>
      </c>
      <c r="BF1046" s="477">
        <v>0</v>
      </c>
      <c r="BG1046" s="477">
        <v>0</v>
      </c>
      <c r="BH1046" s="477">
        <v>0</v>
      </c>
      <c r="BI1046" s="477">
        <v>0</v>
      </c>
      <c r="BJ1046" s="477">
        <v>0</v>
      </c>
      <c r="BK1046" s="477">
        <v>0</v>
      </c>
      <c r="BL1046" s="477">
        <v>0</v>
      </c>
      <c r="BM1046" s="477">
        <v>0</v>
      </c>
      <c r="BN1046" s="477">
        <v>0</v>
      </c>
      <c r="BO1046" s="477">
        <v>0</v>
      </c>
      <c r="BP1046" s="477">
        <v>0</v>
      </c>
      <c r="BQ1046" s="477">
        <v>0</v>
      </c>
      <c r="BR1046" s="477">
        <v>0</v>
      </c>
      <c r="BS1046" s="477">
        <v>0</v>
      </c>
      <c r="BT1046" s="477">
        <v>0</v>
      </c>
      <c r="BU1046" s="477">
        <v>0</v>
      </c>
      <c r="BV1046" s="477">
        <v>0</v>
      </c>
    </row>
    <row r="1047" spans="1:74">
      <c r="A1047" s="256">
        <v>120</v>
      </c>
      <c r="B1047" s="477">
        <v>2325.831006457166</v>
      </c>
      <c r="C1047" s="477">
        <v>2296.3874503432248</v>
      </c>
      <c r="D1047" s="477">
        <v>2277.8508294339608</v>
      </c>
      <c r="E1047" s="477">
        <v>2256.0449530312208</v>
      </c>
      <c r="F1047" s="477">
        <v>2232.0608997977583</v>
      </c>
      <c r="G1047" s="477">
        <v>2204.8093923499582</v>
      </c>
      <c r="H1047" s="477">
        <v>2175.3815109698435</v>
      </c>
      <c r="I1047" s="477">
        <v>2140.5091295479256</v>
      </c>
      <c r="J1047" s="477">
        <v>2101.284427837968</v>
      </c>
      <c r="K1047" s="477">
        <v>2067.513404841497</v>
      </c>
      <c r="L1047" s="477">
        <v>2032.6587230225675</v>
      </c>
      <c r="M1047" s="477">
        <v>1998.8988913113365</v>
      </c>
      <c r="N1047" s="477">
        <v>1959.7010155163916</v>
      </c>
      <c r="O1047" s="477">
        <v>1922.6879237381581</v>
      </c>
      <c r="P1047" s="477">
        <v>1890.035166815836</v>
      </c>
      <c r="Q1047" s="477">
        <v>1858.4761426310167</v>
      </c>
      <c r="R1047" s="477">
        <v>1829.0983701960333</v>
      </c>
      <c r="S1047" s="477">
        <v>1807.3400647713784</v>
      </c>
      <c r="T1047" s="477">
        <v>1792.1107921404559</v>
      </c>
      <c r="U1047" s="477">
        <v>1786.6720761576798</v>
      </c>
      <c r="V1047" s="477">
        <v>1782.3212213655108</v>
      </c>
      <c r="W1047" s="477">
        <v>1748.6056815289605</v>
      </c>
      <c r="X1047" s="477">
        <v>1684.4552790682681</v>
      </c>
      <c r="Y1047" s="477">
        <v>1588.818544686347</v>
      </c>
      <c r="Z1047" s="477">
        <v>1461.754021954554</v>
      </c>
      <c r="AA1047" s="477">
        <v>1304.4337914639257</v>
      </c>
      <c r="AB1047" s="477">
        <v>1108.3214644737952</v>
      </c>
      <c r="AC1047" s="477">
        <v>883.38464849101751</v>
      </c>
      <c r="AD1047" s="477">
        <v>653.63466900710114</v>
      </c>
      <c r="AE1047" s="477">
        <v>450.44266073687254</v>
      </c>
      <c r="AF1047" s="477">
        <v>278.07074854978981</v>
      </c>
      <c r="AG1047" s="477">
        <v>149.21456866004922</v>
      </c>
      <c r="AH1047" s="477">
        <v>65.665000959912319</v>
      </c>
      <c r="AI1047" s="477">
        <v>20.60821115822505</v>
      </c>
      <c r="AJ1047" s="477">
        <v>6.1084744668798434</v>
      </c>
      <c r="AK1047" s="477">
        <v>1</v>
      </c>
      <c r="AL1047" s="477">
        <v>0</v>
      </c>
      <c r="AM1047" s="477">
        <v>0</v>
      </c>
      <c r="AN1047" s="477">
        <v>0</v>
      </c>
      <c r="AO1047" s="477">
        <v>0</v>
      </c>
      <c r="AP1047" s="477">
        <v>0</v>
      </c>
      <c r="AQ1047" s="477">
        <v>0</v>
      </c>
      <c r="AR1047" s="477">
        <v>0</v>
      </c>
      <c r="AS1047" s="477">
        <v>0</v>
      </c>
      <c r="AT1047" s="477">
        <v>0</v>
      </c>
      <c r="AU1047" s="477">
        <v>0</v>
      </c>
      <c r="AV1047" s="477">
        <v>0</v>
      </c>
      <c r="AW1047" s="477">
        <v>0</v>
      </c>
      <c r="AX1047" s="477">
        <v>0</v>
      </c>
      <c r="AY1047" s="477">
        <v>0</v>
      </c>
      <c r="AZ1047" s="477">
        <v>0</v>
      </c>
      <c r="BA1047" s="477">
        <v>0</v>
      </c>
      <c r="BB1047" s="477">
        <v>0</v>
      </c>
      <c r="BC1047" s="477">
        <v>0</v>
      </c>
      <c r="BD1047" s="477">
        <v>0</v>
      </c>
      <c r="BE1047" s="477">
        <v>0</v>
      </c>
      <c r="BF1047" s="477">
        <v>0</v>
      </c>
      <c r="BG1047" s="477">
        <v>0</v>
      </c>
      <c r="BH1047" s="477">
        <v>0</v>
      </c>
      <c r="BI1047" s="477">
        <v>0</v>
      </c>
      <c r="BJ1047" s="477">
        <v>0</v>
      </c>
      <c r="BK1047" s="477">
        <v>0</v>
      </c>
      <c r="BL1047" s="477">
        <v>0</v>
      </c>
      <c r="BM1047" s="477">
        <v>0</v>
      </c>
      <c r="BN1047" s="477">
        <v>0</v>
      </c>
      <c r="BO1047" s="477">
        <v>0</v>
      </c>
      <c r="BP1047" s="477">
        <v>0</v>
      </c>
      <c r="BQ1047" s="477">
        <v>0</v>
      </c>
      <c r="BR1047" s="477">
        <v>0</v>
      </c>
      <c r="BS1047" s="477">
        <v>0</v>
      </c>
      <c r="BT1047" s="477">
        <v>0</v>
      </c>
      <c r="BU1047" s="477">
        <v>0</v>
      </c>
      <c r="BV1047" s="477">
        <v>0</v>
      </c>
    </row>
    <row r="1048" spans="1:74">
      <c r="A1048" s="256">
        <v>122.5</v>
      </c>
      <c r="B1048" s="477">
        <v>2325.831006457166</v>
      </c>
      <c r="C1048" s="477">
        <v>2321.4687641326927</v>
      </c>
      <c r="D1048" s="477">
        <v>2299.6587728731738</v>
      </c>
      <c r="E1048" s="477">
        <v>2275.6701484568416</v>
      </c>
      <c r="F1048" s="477">
        <v>2250.5938091915718</v>
      </c>
      <c r="G1048" s="477">
        <v>2222.2499755025451</v>
      </c>
      <c r="H1048" s="477">
        <v>2188.4600859040347</v>
      </c>
      <c r="I1048" s="477">
        <v>2152.4958807976632</v>
      </c>
      <c r="J1048" s="477">
        <v>2111.0899288724786</v>
      </c>
      <c r="K1048" s="477">
        <v>2075.1386454934413</v>
      </c>
      <c r="L1048" s="477">
        <v>2041.3718426577598</v>
      </c>
      <c r="M1048" s="477">
        <v>2003.2546834223624</v>
      </c>
      <c r="N1048" s="477">
        <v>1962.9672108095081</v>
      </c>
      <c r="O1048" s="477">
        <v>1923.7764440546125</v>
      </c>
      <c r="P1048" s="477">
        <v>1888.9468372401257</v>
      </c>
      <c r="Q1048" s="477">
        <v>1856.2998527546358</v>
      </c>
      <c r="R1048" s="477">
        <v>1823.6585523870272</v>
      </c>
      <c r="S1048" s="477">
        <v>1797.5496715488855</v>
      </c>
      <c r="T1048" s="477">
        <v>1775.7951364224796</v>
      </c>
      <c r="U1048" s="477">
        <v>1760.5685297989835</v>
      </c>
      <c r="V1048" s="477">
        <v>1742.0808327346986</v>
      </c>
      <c r="W1048" s="477">
        <v>1700.7624462293727</v>
      </c>
      <c r="X1048" s="477">
        <v>1629.0226916968847</v>
      </c>
      <c r="Y1048" s="477">
        <v>1536.6768584678446</v>
      </c>
      <c r="Z1048" s="477">
        <v>1412.9116639420467</v>
      </c>
      <c r="AA1048" s="477">
        <v>1264.3192295623426</v>
      </c>
      <c r="AB1048" s="477">
        <v>1079.0952112627228</v>
      </c>
      <c r="AC1048" s="477">
        <v>858.54428321482908</v>
      </c>
      <c r="AD1048" s="477">
        <v>641.7892763086835</v>
      </c>
      <c r="AE1048" s="477">
        <v>435.4233304433215</v>
      </c>
      <c r="AF1048" s="477">
        <v>266.32660085489778</v>
      </c>
      <c r="AG1048" s="477">
        <v>141.7872261146895</v>
      </c>
      <c r="AH1048" s="477">
        <v>62.507591154840597</v>
      </c>
      <c r="AI1048" s="477">
        <v>19.567761076438654</v>
      </c>
      <c r="AJ1048" s="477">
        <v>5.0811229563366282</v>
      </c>
      <c r="AK1048" s="477">
        <v>1</v>
      </c>
      <c r="AL1048" s="477">
        <v>0</v>
      </c>
      <c r="AM1048" s="477">
        <v>0</v>
      </c>
      <c r="AN1048" s="477">
        <v>0</v>
      </c>
      <c r="AO1048" s="477">
        <v>0</v>
      </c>
      <c r="AP1048" s="477">
        <v>1</v>
      </c>
      <c r="AQ1048" s="477">
        <v>0</v>
      </c>
      <c r="AR1048" s="477">
        <v>0</v>
      </c>
      <c r="AS1048" s="477">
        <v>0</v>
      </c>
      <c r="AT1048" s="477">
        <v>0</v>
      </c>
      <c r="AU1048" s="477">
        <v>0</v>
      </c>
      <c r="AV1048" s="477">
        <v>0</v>
      </c>
      <c r="AW1048" s="477">
        <v>0</v>
      </c>
      <c r="AX1048" s="477">
        <v>0</v>
      </c>
      <c r="AY1048" s="477">
        <v>0</v>
      </c>
      <c r="AZ1048" s="477">
        <v>0</v>
      </c>
      <c r="BA1048" s="477">
        <v>0</v>
      </c>
      <c r="BB1048" s="477">
        <v>0</v>
      </c>
      <c r="BC1048" s="477">
        <v>0</v>
      </c>
      <c r="BD1048" s="477">
        <v>0</v>
      </c>
      <c r="BE1048" s="477">
        <v>0</v>
      </c>
      <c r="BF1048" s="477">
        <v>0</v>
      </c>
      <c r="BG1048" s="477">
        <v>0</v>
      </c>
      <c r="BH1048" s="477">
        <v>0</v>
      </c>
      <c r="BI1048" s="477">
        <v>0</v>
      </c>
      <c r="BJ1048" s="477">
        <v>0</v>
      </c>
      <c r="BK1048" s="477">
        <v>0</v>
      </c>
      <c r="BL1048" s="477">
        <v>0</v>
      </c>
      <c r="BM1048" s="477">
        <v>0</v>
      </c>
      <c r="BN1048" s="477">
        <v>0</v>
      </c>
      <c r="BO1048" s="477">
        <v>0</v>
      </c>
      <c r="BP1048" s="477">
        <v>0</v>
      </c>
      <c r="BQ1048" s="477">
        <v>0</v>
      </c>
      <c r="BR1048" s="477">
        <v>0</v>
      </c>
      <c r="BS1048" s="477">
        <v>0</v>
      </c>
      <c r="BT1048" s="477">
        <v>0</v>
      </c>
      <c r="BU1048" s="477">
        <v>0</v>
      </c>
      <c r="BV1048" s="477">
        <v>0</v>
      </c>
    </row>
    <row r="1049" spans="1:74">
      <c r="A1049" s="256">
        <v>125</v>
      </c>
      <c r="B1049" s="477">
        <v>2325.831006457166</v>
      </c>
      <c r="C1049" s="477">
        <v>2307.2920378472786</v>
      </c>
      <c r="D1049" s="477">
        <v>2288.7545439834744</v>
      </c>
      <c r="E1049" s="477">
        <v>2264.7670543030013</v>
      </c>
      <c r="F1049" s="477">
        <v>2237.5115979124553</v>
      </c>
      <c r="G1049" s="477">
        <v>2205.8993888919867</v>
      </c>
      <c r="H1049" s="477">
        <v>2173.2018240412494</v>
      </c>
      <c r="I1049" s="477">
        <v>2132.8815427211807</v>
      </c>
      <c r="J1049" s="477">
        <v>2092.5688071647196</v>
      </c>
      <c r="K1049" s="477">
        <v>2055.5314467561266</v>
      </c>
      <c r="L1049" s="477">
        <v>2020.6787876249639</v>
      </c>
      <c r="M1049" s="477">
        <v>1979.298992666302</v>
      </c>
      <c r="N1049" s="477">
        <v>1940.1049786957467</v>
      </c>
      <c r="O1049" s="477">
        <v>1903.0956047053473</v>
      </c>
      <c r="P1049" s="477">
        <v>1869.3579699228146</v>
      </c>
      <c r="Q1049" s="477">
        <v>1835.6263629709176</v>
      </c>
      <c r="R1049" s="477">
        <v>1800.8130774365036</v>
      </c>
      <c r="S1049" s="477">
        <v>1770.3569136541005</v>
      </c>
      <c r="T1049" s="477">
        <v>1745.3432269428147</v>
      </c>
      <c r="U1049" s="477">
        <v>1721.4204120465672</v>
      </c>
      <c r="V1049" s="477">
        <v>1690.9779592093016</v>
      </c>
      <c r="W1049" s="477">
        <v>1637.7167805334072</v>
      </c>
      <c r="X1049" s="477">
        <v>1564.9181345301483</v>
      </c>
      <c r="Y1049" s="477">
        <v>1472.6100933465784</v>
      </c>
      <c r="Z1049" s="477">
        <v>1357.5772285333396</v>
      </c>
      <c r="AA1049" s="477">
        <v>1214.4646863858234</v>
      </c>
      <c r="AB1049" s="477">
        <v>1034.729659007656</v>
      </c>
      <c r="AC1049" s="477">
        <v>828.31346167632694</v>
      </c>
      <c r="AD1049" s="477">
        <v>613.79975148299673</v>
      </c>
      <c r="AE1049" s="477">
        <v>418.2646718499866</v>
      </c>
      <c r="AF1049" s="477">
        <v>253.52065844115995</v>
      </c>
      <c r="AG1049" s="477">
        <v>134.36373550375259</v>
      </c>
      <c r="AH1049" s="477">
        <v>57.248790586512769</v>
      </c>
      <c r="AI1049" s="477">
        <v>16.449821226497065</v>
      </c>
      <c r="AJ1049" s="477">
        <v>4.0558379191601164</v>
      </c>
      <c r="AK1049" s="477">
        <v>0</v>
      </c>
      <c r="AL1049" s="477">
        <v>0</v>
      </c>
      <c r="AM1049" s="477">
        <v>0</v>
      </c>
      <c r="AN1049" s="477">
        <v>0</v>
      </c>
      <c r="AO1049" s="477">
        <v>0</v>
      </c>
      <c r="AP1049" s="477">
        <v>1</v>
      </c>
      <c r="AQ1049" s="477">
        <v>0</v>
      </c>
      <c r="AR1049" s="477">
        <v>0</v>
      </c>
      <c r="AS1049" s="477">
        <v>0</v>
      </c>
      <c r="AT1049" s="477">
        <v>0</v>
      </c>
      <c r="AU1049" s="477">
        <v>0</v>
      </c>
      <c r="AV1049" s="477">
        <v>0</v>
      </c>
      <c r="AW1049" s="477">
        <v>0</v>
      </c>
      <c r="AX1049" s="477">
        <v>0</v>
      </c>
      <c r="AY1049" s="477">
        <v>0</v>
      </c>
      <c r="AZ1049" s="477">
        <v>0</v>
      </c>
      <c r="BA1049" s="477">
        <v>0</v>
      </c>
      <c r="BB1049" s="477">
        <v>0</v>
      </c>
      <c r="BC1049" s="477">
        <v>0</v>
      </c>
      <c r="BD1049" s="477">
        <v>0</v>
      </c>
      <c r="BE1049" s="477">
        <v>0</v>
      </c>
      <c r="BF1049" s="477">
        <v>0</v>
      </c>
      <c r="BG1049" s="477">
        <v>0</v>
      </c>
      <c r="BH1049" s="477">
        <v>0</v>
      </c>
      <c r="BI1049" s="477">
        <v>0</v>
      </c>
      <c r="BJ1049" s="477">
        <v>0</v>
      </c>
      <c r="BK1049" s="477">
        <v>0</v>
      </c>
      <c r="BL1049" s="477">
        <v>0</v>
      </c>
      <c r="BM1049" s="477">
        <v>0</v>
      </c>
      <c r="BN1049" s="477">
        <v>0</v>
      </c>
      <c r="BO1049" s="477">
        <v>0</v>
      </c>
      <c r="BP1049" s="477">
        <v>0</v>
      </c>
      <c r="BQ1049" s="477">
        <v>0</v>
      </c>
      <c r="BR1049" s="477">
        <v>0</v>
      </c>
      <c r="BS1049" s="477">
        <v>0</v>
      </c>
      <c r="BT1049" s="477">
        <v>0</v>
      </c>
      <c r="BU1049" s="477">
        <v>0</v>
      </c>
      <c r="BV1049" s="477">
        <v>0</v>
      </c>
    </row>
    <row r="1050" spans="1:74">
      <c r="A1050" s="256">
        <v>127.5</v>
      </c>
      <c r="B1050" s="477">
        <v>2325.831006457166</v>
      </c>
      <c r="C1050" s="477">
        <v>2286.5737598494607</v>
      </c>
      <c r="D1050" s="477">
        <v>2265.8573403732612</v>
      </c>
      <c r="E1050" s="477">
        <v>2239.69191398766</v>
      </c>
      <c r="F1050" s="477">
        <v>2212.4394800401078</v>
      </c>
      <c r="G1050" s="477">
        <v>2179.7409496777764</v>
      </c>
      <c r="H1050" s="477">
        <v>2143.7781777704245</v>
      </c>
      <c r="I1050" s="477">
        <v>2104.5528779497872</v>
      </c>
      <c r="J1050" s="477">
        <v>2065.3348157521536</v>
      </c>
      <c r="K1050" s="477">
        <v>2028.3023017755718</v>
      </c>
      <c r="L1050" s="477">
        <v>1991.2764813657343</v>
      </c>
      <c r="M1050" s="477">
        <v>1952.0801029184577</v>
      </c>
      <c r="N1050" s="477">
        <v>1910.7146037069547</v>
      </c>
      <c r="O1050" s="477">
        <v>1873.710876660256</v>
      </c>
      <c r="P1050" s="477">
        <v>1838.8904456071816</v>
      </c>
      <c r="Q1050" s="477">
        <v>1804.0765418786082</v>
      </c>
      <c r="R1050" s="477">
        <v>1768.1816708291103</v>
      </c>
      <c r="S1050" s="477">
        <v>1735.5562258962832</v>
      </c>
      <c r="T1050" s="477">
        <v>1705.111286220445</v>
      </c>
      <c r="U1050" s="477">
        <v>1672.4976823087832</v>
      </c>
      <c r="V1050" s="477">
        <v>1633.3696788417667</v>
      </c>
      <c r="W1050" s="477">
        <v>1574.6951413337995</v>
      </c>
      <c r="X1050" s="477">
        <v>1496.4962318335402</v>
      </c>
      <c r="Y1050" s="477">
        <v>1406.4006000239328</v>
      </c>
      <c r="Z1050" s="477">
        <v>1295.7593245598346</v>
      </c>
      <c r="AA1050" s="477">
        <v>1161.3810653078367</v>
      </c>
      <c r="AB1050" s="477">
        <v>992.54574404934942</v>
      </c>
      <c r="AC1050" s="477">
        <v>795.93542689559274</v>
      </c>
      <c r="AD1050" s="477">
        <v>590.12615354697164</v>
      </c>
      <c r="AE1050" s="477">
        <v>401.11298173126477</v>
      </c>
      <c r="AF1050" s="477">
        <v>243.92038660058142</v>
      </c>
      <c r="AG1050" s="477">
        <v>129.06371522863861</v>
      </c>
      <c r="AH1050" s="477">
        <v>54.095778737085908</v>
      </c>
      <c r="AI1050" s="477">
        <v>16.449821226497065</v>
      </c>
      <c r="AJ1050" s="477">
        <v>4.0558379191601164</v>
      </c>
      <c r="AK1050" s="477">
        <v>1</v>
      </c>
      <c r="AL1050" s="477">
        <v>0</v>
      </c>
      <c r="AM1050" s="477">
        <v>0</v>
      </c>
      <c r="AN1050" s="477">
        <v>0</v>
      </c>
      <c r="AO1050" s="477">
        <v>0</v>
      </c>
      <c r="AP1050" s="477">
        <v>0</v>
      </c>
      <c r="AQ1050" s="477">
        <v>0</v>
      </c>
      <c r="AR1050" s="477">
        <v>0</v>
      </c>
      <c r="AS1050" s="477">
        <v>0</v>
      </c>
      <c r="AT1050" s="477">
        <v>0</v>
      </c>
      <c r="AU1050" s="477">
        <v>0</v>
      </c>
      <c r="AV1050" s="477">
        <v>0</v>
      </c>
      <c r="AW1050" s="477">
        <v>0</v>
      </c>
      <c r="AX1050" s="477">
        <v>0</v>
      </c>
      <c r="AY1050" s="477">
        <v>0</v>
      </c>
      <c r="AZ1050" s="477">
        <v>0</v>
      </c>
      <c r="BA1050" s="477">
        <v>0</v>
      </c>
      <c r="BB1050" s="477">
        <v>0</v>
      </c>
      <c r="BC1050" s="477">
        <v>0</v>
      </c>
      <c r="BD1050" s="477">
        <v>0</v>
      </c>
      <c r="BE1050" s="477">
        <v>0</v>
      </c>
      <c r="BF1050" s="477">
        <v>0</v>
      </c>
      <c r="BG1050" s="477">
        <v>0</v>
      </c>
      <c r="BH1050" s="477">
        <v>0</v>
      </c>
      <c r="BI1050" s="477">
        <v>0</v>
      </c>
      <c r="BJ1050" s="477">
        <v>0</v>
      </c>
      <c r="BK1050" s="477">
        <v>0</v>
      </c>
      <c r="BL1050" s="477">
        <v>0</v>
      </c>
      <c r="BM1050" s="477">
        <v>0</v>
      </c>
      <c r="BN1050" s="477">
        <v>0</v>
      </c>
      <c r="BO1050" s="477">
        <v>0</v>
      </c>
      <c r="BP1050" s="477">
        <v>0</v>
      </c>
      <c r="BQ1050" s="477">
        <v>0</v>
      </c>
      <c r="BR1050" s="477">
        <v>0</v>
      </c>
      <c r="BS1050" s="477">
        <v>0</v>
      </c>
      <c r="BT1050" s="477">
        <v>0</v>
      </c>
      <c r="BU1050" s="477">
        <v>0</v>
      </c>
      <c r="BV1050" s="477">
        <v>0</v>
      </c>
    </row>
    <row r="1051" spans="1:74">
      <c r="A1051" s="256">
        <v>130</v>
      </c>
      <c r="B1051" s="477">
        <v>2325.831006457166</v>
      </c>
      <c r="C1051" s="477">
        <v>2293.1161739529125</v>
      </c>
      <c r="D1051" s="477">
        <v>2270.2185365730725</v>
      </c>
      <c r="E1051" s="477">
        <v>2242.9624274977054</v>
      </c>
      <c r="F1051" s="477">
        <v>2213.5295138567508</v>
      </c>
      <c r="G1051" s="477">
        <v>2178.6510819010805</v>
      </c>
      <c r="H1051" s="477">
        <v>2141.5988068000993</v>
      </c>
      <c r="I1051" s="477">
        <v>2101.284427837968</v>
      </c>
      <c r="J1051" s="477">
        <v>2058.7991850950161</v>
      </c>
      <c r="K1051" s="477">
        <v>2020.6787876249639</v>
      </c>
      <c r="L1051" s="477">
        <v>1983.6543602993161</v>
      </c>
      <c r="M1051" s="477">
        <v>1942.2822197075652</v>
      </c>
      <c r="N1051" s="477">
        <v>1902.0072009014405</v>
      </c>
      <c r="O1051" s="477">
        <v>1863.9169776508854</v>
      </c>
      <c r="P1051" s="477">
        <v>1826.9224238239833</v>
      </c>
      <c r="Q1051" s="477">
        <v>1791.0230358542874</v>
      </c>
      <c r="R1051" s="477">
        <v>1754.0432397128789</v>
      </c>
      <c r="S1051" s="477">
        <v>1718.1584640237422</v>
      </c>
      <c r="T1051" s="477">
        <v>1681.194032713357</v>
      </c>
      <c r="U1051" s="477">
        <v>1640.9771817940998</v>
      </c>
      <c r="V1051" s="477">
        <v>1594.2509545083878</v>
      </c>
      <c r="W1051" s="477">
        <v>1532.3325004976148</v>
      </c>
      <c r="X1051" s="477">
        <v>1449.8132655901393</v>
      </c>
      <c r="Y1051" s="477">
        <v>1356.492459881807</v>
      </c>
      <c r="Z1051" s="477">
        <v>1250.2278949762381</v>
      </c>
      <c r="AA1051" s="477">
        <v>1119.1479503249579</v>
      </c>
      <c r="AB1051" s="477">
        <v>959.02756418629679</v>
      </c>
      <c r="AC1051" s="477">
        <v>771.12106939461592</v>
      </c>
      <c r="AD1051" s="477">
        <v>571.83933865763822</v>
      </c>
      <c r="AE1051" s="477">
        <v>389.32538782773776</v>
      </c>
      <c r="AF1051" s="477">
        <v>235.38994730430215</v>
      </c>
      <c r="AG1051" s="477">
        <v>122.70654283646057</v>
      </c>
      <c r="AH1051" s="477">
        <v>51.994775141361394</v>
      </c>
      <c r="AI1051" s="477">
        <v>14.374386433872205</v>
      </c>
      <c r="AJ1051" s="477">
        <v>3.0331400758135616</v>
      </c>
      <c r="AK1051" s="477">
        <v>0</v>
      </c>
      <c r="AL1051" s="477">
        <v>0</v>
      </c>
      <c r="AM1051" s="477">
        <v>0</v>
      </c>
      <c r="AN1051" s="477">
        <v>0</v>
      </c>
      <c r="AO1051" s="477">
        <v>0</v>
      </c>
      <c r="AP1051" s="477">
        <v>1</v>
      </c>
      <c r="AQ1051" s="477">
        <v>0</v>
      </c>
      <c r="AR1051" s="477">
        <v>0</v>
      </c>
      <c r="AS1051" s="477">
        <v>0</v>
      </c>
      <c r="AT1051" s="477">
        <v>0</v>
      </c>
      <c r="AU1051" s="477">
        <v>0</v>
      </c>
      <c r="AV1051" s="477">
        <v>0</v>
      </c>
      <c r="AW1051" s="477">
        <v>0</v>
      </c>
      <c r="AX1051" s="477">
        <v>0</v>
      </c>
      <c r="AY1051" s="477">
        <v>0</v>
      </c>
      <c r="AZ1051" s="477">
        <v>0</v>
      </c>
      <c r="BA1051" s="477">
        <v>0</v>
      </c>
      <c r="BB1051" s="477">
        <v>0</v>
      </c>
      <c r="BC1051" s="477">
        <v>0</v>
      </c>
      <c r="BD1051" s="477">
        <v>0</v>
      </c>
      <c r="BE1051" s="477">
        <v>0</v>
      </c>
      <c r="BF1051" s="477">
        <v>0</v>
      </c>
      <c r="BG1051" s="477">
        <v>0</v>
      </c>
      <c r="BH1051" s="477">
        <v>0</v>
      </c>
      <c r="BI1051" s="477">
        <v>0</v>
      </c>
      <c r="BJ1051" s="477">
        <v>0</v>
      </c>
      <c r="BK1051" s="477">
        <v>0</v>
      </c>
      <c r="BL1051" s="477">
        <v>0</v>
      </c>
      <c r="BM1051" s="477">
        <v>0</v>
      </c>
      <c r="BN1051" s="477">
        <v>0</v>
      </c>
      <c r="BO1051" s="477">
        <v>0</v>
      </c>
      <c r="BP1051" s="477">
        <v>0</v>
      </c>
      <c r="BQ1051" s="477">
        <v>0</v>
      </c>
      <c r="BR1051" s="477">
        <v>0</v>
      </c>
      <c r="BS1051" s="477">
        <v>0</v>
      </c>
      <c r="BT1051" s="477">
        <v>0</v>
      </c>
      <c r="BU1051" s="477">
        <v>0</v>
      </c>
      <c r="BV1051" s="477">
        <v>0</v>
      </c>
    </row>
    <row r="1052" spans="1:74">
      <c r="A1052" s="256">
        <v>132.5</v>
      </c>
      <c r="B1052" s="477">
        <v>2325.831006457166</v>
      </c>
      <c r="C1052" s="477">
        <v>2301.8396801611661</v>
      </c>
      <c r="D1052" s="477">
        <v>2278.9411776750021</v>
      </c>
      <c r="E1052" s="477">
        <v>2251.6840275117174</v>
      </c>
      <c r="F1052" s="477">
        <v>2221.1598992402864</v>
      </c>
      <c r="G1052" s="477">
        <v>2185.1903694394296</v>
      </c>
      <c r="H1052" s="477">
        <v>2144.8678714831058</v>
      </c>
      <c r="I1052" s="477">
        <v>2104.5528779497872</v>
      </c>
      <c r="J1052" s="477">
        <v>2062.066974786947</v>
      </c>
      <c r="K1052" s="477">
        <v>2021.7678436654173</v>
      </c>
      <c r="L1052" s="477">
        <v>1982.5655095065679</v>
      </c>
      <c r="M1052" s="477">
        <v>1943.3708492769567</v>
      </c>
      <c r="N1052" s="477">
        <v>1903.0956047053473</v>
      </c>
      <c r="O1052" s="477">
        <v>1865.0051635395016</v>
      </c>
      <c r="P1052" s="477">
        <v>1825.8344602584345</v>
      </c>
      <c r="Q1052" s="477">
        <v>1787.75980625682</v>
      </c>
      <c r="R1052" s="477">
        <v>1749.6931797892526</v>
      </c>
      <c r="S1052" s="477">
        <v>1710.5474906125141</v>
      </c>
      <c r="T1052" s="477">
        <v>1667.0626904978592</v>
      </c>
      <c r="U1052" s="477">
        <v>1622.5024264105471</v>
      </c>
      <c r="V1052" s="477">
        <v>1571.436072099777</v>
      </c>
      <c r="W1052" s="477">
        <v>1505.1830395623153</v>
      </c>
      <c r="X1052" s="477">
        <v>1419.4230249507279</v>
      </c>
      <c r="Y1052" s="477">
        <v>1318.5310167598957</v>
      </c>
      <c r="Z1052" s="477">
        <v>1214.4646863858234</v>
      </c>
      <c r="AA1052" s="477">
        <v>1085.5892643055504</v>
      </c>
      <c r="AB1052" s="477">
        <v>928.76303581750096</v>
      </c>
      <c r="AC1052" s="477">
        <v>748.47137943807115</v>
      </c>
      <c r="AD1052" s="477">
        <v>557.85920020783192</v>
      </c>
      <c r="AE1052" s="477">
        <v>378.61245645620255</v>
      </c>
      <c r="AF1052" s="477">
        <v>228.99412016193918</v>
      </c>
      <c r="AG1052" s="477">
        <v>120.58820171881779</v>
      </c>
      <c r="AH1052" s="477">
        <v>49.894612002056832</v>
      </c>
      <c r="AI1052" s="477">
        <v>14.374386433872205</v>
      </c>
      <c r="AJ1052" s="477">
        <v>4.0558379191601164</v>
      </c>
      <c r="AK1052" s="477">
        <v>1</v>
      </c>
      <c r="AL1052" s="477">
        <v>0</v>
      </c>
      <c r="AM1052" s="477">
        <v>0</v>
      </c>
      <c r="AN1052" s="477">
        <v>0</v>
      </c>
      <c r="AO1052" s="477">
        <v>0</v>
      </c>
      <c r="AP1052" s="477">
        <v>1</v>
      </c>
      <c r="AQ1052" s="477">
        <v>0</v>
      </c>
      <c r="AR1052" s="477">
        <v>0</v>
      </c>
      <c r="AS1052" s="477">
        <v>0</v>
      </c>
      <c r="AT1052" s="477">
        <v>0</v>
      </c>
      <c r="AU1052" s="477">
        <v>0</v>
      </c>
      <c r="AV1052" s="477">
        <v>0</v>
      </c>
      <c r="AW1052" s="477">
        <v>0</v>
      </c>
      <c r="AX1052" s="477">
        <v>0</v>
      </c>
      <c r="AY1052" s="477">
        <v>0</v>
      </c>
      <c r="AZ1052" s="477">
        <v>0</v>
      </c>
      <c r="BA1052" s="477">
        <v>0</v>
      </c>
      <c r="BB1052" s="477">
        <v>0</v>
      </c>
      <c r="BC1052" s="477">
        <v>0</v>
      </c>
      <c r="BD1052" s="477">
        <v>0</v>
      </c>
      <c r="BE1052" s="477">
        <v>0</v>
      </c>
      <c r="BF1052" s="477">
        <v>0</v>
      </c>
      <c r="BG1052" s="477">
        <v>0</v>
      </c>
      <c r="BH1052" s="477">
        <v>0</v>
      </c>
      <c r="BI1052" s="477">
        <v>0</v>
      </c>
      <c r="BJ1052" s="477">
        <v>0</v>
      </c>
      <c r="BK1052" s="477">
        <v>0</v>
      </c>
      <c r="BL1052" s="477">
        <v>0</v>
      </c>
      <c r="BM1052" s="477">
        <v>0</v>
      </c>
      <c r="BN1052" s="477">
        <v>0</v>
      </c>
      <c r="BO1052" s="477">
        <v>0</v>
      </c>
      <c r="BP1052" s="477">
        <v>0</v>
      </c>
      <c r="BQ1052" s="477">
        <v>0</v>
      </c>
      <c r="BR1052" s="477">
        <v>0</v>
      </c>
      <c r="BS1052" s="477">
        <v>0</v>
      </c>
      <c r="BT1052" s="477">
        <v>0</v>
      </c>
      <c r="BU1052" s="477">
        <v>0</v>
      </c>
      <c r="BV1052" s="477">
        <v>0</v>
      </c>
    </row>
    <row r="1053" spans="1:74">
      <c r="A1053" s="256">
        <v>135</v>
      </c>
      <c r="B1053" s="477">
        <v>2325.831006457166</v>
      </c>
      <c r="C1053" s="477">
        <v>2282.2122533790071</v>
      </c>
      <c r="D1053" s="477">
        <v>2257.1351974584481</v>
      </c>
      <c r="E1053" s="477">
        <v>2228.7905441656508</v>
      </c>
      <c r="F1053" s="477">
        <v>2196.0896123007433</v>
      </c>
      <c r="G1053" s="477">
        <v>2157.9446228038541</v>
      </c>
      <c r="H1053" s="477">
        <v>2117.6271802191272</v>
      </c>
      <c r="I1053" s="477">
        <v>2075.1386454934413</v>
      </c>
      <c r="J1053" s="477">
        <v>2033.7478427864305</v>
      </c>
      <c r="K1053" s="477">
        <v>1993.4542833486701</v>
      </c>
      <c r="L1053" s="477">
        <v>1950.991425138473</v>
      </c>
      <c r="M1053" s="477">
        <v>1915.0684525564836</v>
      </c>
      <c r="N1053" s="477">
        <v>1872.6226405802122</v>
      </c>
      <c r="O1053" s="477">
        <v>1836.7143841361997</v>
      </c>
      <c r="P1053" s="477">
        <v>1795.3741002055219</v>
      </c>
      <c r="Q1053" s="477">
        <v>1757.3058547683675</v>
      </c>
      <c r="R1053" s="477">
        <v>1717.0711616358899</v>
      </c>
      <c r="S1053" s="477">
        <v>1675.7587613705437</v>
      </c>
      <c r="T1053" s="477">
        <v>1632.2829213051123</v>
      </c>
      <c r="U1053" s="477">
        <v>1579.0406708434571</v>
      </c>
      <c r="V1053" s="477">
        <v>1522.5581414451269</v>
      </c>
      <c r="W1053" s="477">
        <v>1453.069739278423</v>
      </c>
      <c r="X1053" s="477">
        <v>1363.0012003878123</v>
      </c>
      <c r="Y1053" s="477">
        <v>1259.98326787356</v>
      </c>
      <c r="Z1053" s="477">
        <v>1154.8826590836904</v>
      </c>
      <c r="AA1053" s="477">
        <v>1030.4023079154565</v>
      </c>
      <c r="AB1053" s="477">
        <v>879.06408259747946</v>
      </c>
      <c r="AC1053" s="477">
        <v>706.42582801492392</v>
      </c>
      <c r="AD1053" s="477">
        <v>523.4615102119958</v>
      </c>
      <c r="AE1053" s="477">
        <v>353.98424373019355</v>
      </c>
      <c r="AF1053" s="477">
        <v>213.01239880666915</v>
      </c>
      <c r="AG1053" s="477">
        <v>111.06032087942754</v>
      </c>
      <c r="AH1053" s="477">
        <v>45.696948820589071</v>
      </c>
      <c r="AI1053" s="477">
        <v>13.337756541387643</v>
      </c>
      <c r="AJ1053" s="477">
        <v>3.0331400758135616</v>
      </c>
      <c r="AK1053" s="477">
        <v>0</v>
      </c>
      <c r="AL1053" s="477">
        <v>0</v>
      </c>
      <c r="AM1053" s="477">
        <v>0</v>
      </c>
      <c r="AN1053" s="477">
        <v>0</v>
      </c>
      <c r="AO1053" s="477">
        <v>0</v>
      </c>
      <c r="AP1053" s="477">
        <v>1</v>
      </c>
      <c r="AQ1053" s="477">
        <v>0</v>
      </c>
      <c r="AR1053" s="477">
        <v>0</v>
      </c>
      <c r="AS1053" s="477">
        <v>0</v>
      </c>
      <c r="AT1053" s="477">
        <v>0</v>
      </c>
      <c r="AU1053" s="477">
        <v>0</v>
      </c>
      <c r="AV1053" s="477">
        <v>0</v>
      </c>
      <c r="AW1053" s="477">
        <v>0</v>
      </c>
      <c r="AX1053" s="477">
        <v>0</v>
      </c>
      <c r="AY1053" s="477">
        <v>0</v>
      </c>
      <c r="AZ1053" s="477">
        <v>0</v>
      </c>
      <c r="BA1053" s="477">
        <v>0</v>
      </c>
      <c r="BB1053" s="477">
        <v>0</v>
      </c>
      <c r="BC1053" s="477">
        <v>0</v>
      </c>
      <c r="BD1053" s="477">
        <v>0</v>
      </c>
      <c r="BE1053" s="477">
        <v>0</v>
      </c>
      <c r="BF1053" s="477">
        <v>0</v>
      </c>
      <c r="BG1053" s="477">
        <v>0</v>
      </c>
      <c r="BH1053" s="477">
        <v>0</v>
      </c>
      <c r="BI1053" s="477">
        <v>0</v>
      </c>
      <c r="BJ1053" s="477">
        <v>0</v>
      </c>
      <c r="BK1053" s="477">
        <v>0</v>
      </c>
      <c r="BL1053" s="477">
        <v>0</v>
      </c>
      <c r="BM1053" s="477">
        <v>0</v>
      </c>
      <c r="BN1053" s="477">
        <v>0</v>
      </c>
      <c r="BO1053" s="477">
        <v>0</v>
      </c>
      <c r="BP1053" s="477">
        <v>0</v>
      </c>
      <c r="BQ1053" s="477">
        <v>0</v>
      </c>
      <c r="BR1053" s="477">
        <v>0</v>
      </c>
      <c r="BS1053" s="477">
        <v>0</v>
      </c>
      <c r="BT1053" s="477">
        <v>0</v>
      </c>
      <c r="BU1053" s="477">
        <v>0</v>
      </c>
      <c r="BV1053" s="477">
        <v>0</v>
      </c>
    </row>
    <row r="1054" spans="1:74">
      <c r="A1054" s="256">
        <v>137.5</v>
      </c>
      <c r="B1054" s="477">
        <v>2325.831006457166</v>
      </c>
      <c r="C1054" s="477">
        <v>2284.3929963082151</v>
      </c>
      <c r="D1054" s="477">
        <v>2259.3157019524356</v>
      </c>
      <c r="E1054" s="477">
        <v>2229.8806574340738</v>
      </c>
      <c r="F1054" s="477">
        <v>2194.9996638693997</v>
      </c>
      <c r="G1054" s="477">
        <v>2155.7651096360396</v>
      </c>
      <c r="H1054" s="477">
        <v>2113.2689904153935</v>
      </c>
      <c r="I1054" s="477">
        <v>2070.7813310855686</v>
      </c>
      <c r="J1054" s="477">
        <v>2029.3913984099727</v>
      </c>
      <c r="K1054" s="477">
        <v>1988.0098226153432</v>
      </c>
      <c r="L1054" s="477">
        <v>1946.6367741992512</v>
      </c>
      <c r="M1054" s="477">
        <v>1911.8030567193523</v>
      </c>
      <c r="N1054" s="477">
        <v>1870.44618720792</v>
      </c>
      <c r="O1054" s="477">
        <v>1830.1863529950567</v>
      </c>
      <c r="P1054" s="477">
        <v>1789.9352861090272</v>
      </c>
      <c r="Q1054" s="477">
        <v>1747.5181899650661</v>
      </c>
      <c r="R1054" s="477">
        <v>1707.2857474158902</v>
      </c>
      <c r="S1054" s="477">
        <v>1664.8887428633086</v>
      </c>
      <c r="T1054" s="477">
        <v>1614.8957781963086</v>
      </c>
      <c r="U1054" s="477">
        <v>1557.3142138126641</v>
      </c>
      <c r="V1054" s="477">
        <v>1541.0213380454777</v>
      </c>
      <c r="W1054" s="477">
        <v>1423.7640966799472</v>
      </c>
      <c r="X1054" s="477">
        <v>1329.3760526294327</v>
      </c>
      <c r="Y1054" s="477">
        <v>1227.4682989826533</v>
      </c>
      <c r="Z1054" s="477">
        <v>1119.1479503249579</v>
      </c>
      <c r="AA1054" s="477">
        <v>993.62716433698586</v>
      </c>
      <c r="AB1054" s="477">
        <v>843.42753133784265</v>
      </c>
      <c r="AC1054" s="477">
        <v>677.33179501039842</v>
      </c>
      <c r="AD1054" s="477">
        <v>501.97422584802308</v>
      </c>
      <c r="AE1054" s="477">
        <v>341.14140235680253</v>
      </c>
      <c r="AF1054" s="477">
        <v>204.49361257724661</v>
      </c>
      <c r="AG1054" s="477">
        <v>106.82826460981418</v>
      </c>
      <c r="AH1054" s="477">
        <v>42.551188538175488</v>
      </c>
      <c r="AI1054" s="477">
        <v>12.301924533608833</v>
      </c>
      <c r="AJ1054" s="477">
        <v>3.0331400758135616</v>
      </c>
      <c r="AK1054" s="477">
        <v>0</v>
      </c>
      <c r="AL1054" s="477">
        <v>0</v>
      </c>
      <c r="AM1054" s="477">
        <v>0</v>
      </c>
      <c r="AN1054" s="477">
        <v>0</v>
      </c>
      <c r="AO1054" s="477">
        <v>0</v>
      </c>
      <c r="AP1054" s="477">
        <v>1</v>
      </c>
      <c r="AQ1054" s="477">
        <v>0</v>
      </c>
      <c r="AR1054" s="477">
        <v>0</v>
      </c>
      <c r="AS1054" s="477">
        <v>0</v>
      </c>
      <c r="AT1054" s="477">
        <v>0</v>
      </c>
      <c r="AU1054" s="477">
        <v>0</v>
      </c>
      <c r="AV1054" s="477">
        <v>0</v>
      </c>
      <c r="AW1054" s="477">
        <v>0</v>
      </c>
      <c r="AX1054" s="477">
        <v>0</v>
      </c>
      <c r="AY1054" s="477">
        <v>0</v>
      </c>
      <c r="AZ1054" s="477">
        <v>0</v>
      </c>
      <c r="BA1054" s="477">
        <v>0</v>
      </c>
      <c r="BB1054" s="477">
        <v>0</v>
      </c>
      <c r="BC1054" s="477">
        <v>0</v>
      </c>
      <c r="BD1054" s="477">
        <v>0</v>
      </c>
      <c r="BE1054" s="477">
        <v>0</v>
      </c>
      <c r="BF1054" s="477">
        <v>0</v>
      </c>
      <c r="BG1054" s="477">
        <v>0</v>
      </c>
      <c r="BH1054" s="477">
        <v>0</v>
      </c>
      <c r="BI1054" s="477">
        <v>0</v>
      </c>
      <c r="BJ1054" s="477">
        <v>0</v>
      </c>
      <c r="BK1054" s="477">
        <v>0</v>
      </c>
      <c r="BL1054" s="477">
        <v>0</v>
      </c>
      <c r="BM1054" s="477">
        <v>0</v>
      </c>
      <c r="BN1054" s="477">
        <v>0</v>
      </c>
      <c r="BO1054" s="477">
        <v>0</v>
      </c>
      <c r="BP1054" s="477">
        <v>0</v>
      </c>
      <c r="BQ1054" s="477">
        <v>0</v>
      </c>
      <c r="BR1054" s="477">
        <v>0</v>
      </c>
      <c r="BS1054" s="477">
        <v>0</v>
      </c>
      <c r="BT1054" s="477">
        <v>0</v>
      </c>
      <c r="BU1054" s="477">
        <v>0</v>
      </c>
      <c r="BV1054" s="477">
        <v>0</v>
      </c>
    </row>
    <row r="1055" spans="1:74">
      <c r="A1055" s="256">
        <v>140</v>
      </c>
      <c r="B1055" s="477">
        <v>2325.831006457166</v>
      </c>
      <c r="C1055" s="477">
        <v>2288.7545439834744</v>
      </c>
      <c r="D1055" s="477">
        <v>2263.6767734295181</v>
      </c>
      <c r="E1055" s="477">
        <v>2232.0608997977583</v>
      </c>
      <c r="F1055" s="477">
        <v>2196.0896123007433</v>
      </c>
      <c r="G1055" s="477">
        <v>2153.5856182850712</v>
      </c>
      <c r="H1055" s="477">
        <v>2111.0899288724786</v>
      </c>
      <c r="I1055" s="477">
        <v>2069.6920166601144</v>
      </c>
      <c r="J1055" s="477">
        <v>2026.1241258797372</v>
      </c>
      <c r="K1055" s="477">
        <v>1985.8320796346836</v>
      </c>
      <c r="L1055" s="477">
        <v>1945.5481265261094</v>
      </c>
      <c r="M1055" s="477">
        <v>1907.4492815176648</v>
      </c>
      <c r="N1055" s="477">
        <v>1867.1815541725671</v>
      </c>
      <c r="O1055" s="477">
        <v>1824.7465031115321</v>
      </c>
      <c r="P1055" s="477">
        <v>1782.3212213655108</v>
      </c>
      <c r="Q1055" s="477">
        <v>1738.8184990154423</v>
      </c>
      <c r="R1055" s="477">
        <v>1698.5880675025562</v>
      </c>
      <c r="S1055" s="477">
        <v>1651.8456485282672</v>
      </c>
      <c r="T1055" s="477">
        <v>1595.3374584863545</v>
      </c>
      <c r="U1055" s="477">
        <v>1533.4185785710292</v>
      </c>
      <c r="V1055" s="477">
        <v>1470.4388154888004</v>
      </c>
      <c r="W1055" s="477">
        <v>1394.4644256001225</v>
      </c>
      <c r="X1055" s="477">
        <v>1299.0121824767423</v>
      </c>
      <c r="Y1055" s="477">
        <v>1192.7950691039387</v>
      </c>
      <c r="Z1055" s="477">
        <v>1079.0952112627228</v>
      </c>
      <c r="AA1055" s="477">
        <v>953.62248179928213</v>
      </c>
      <c r="AB1055" s="477">
        <v>811.04358516608113</v>
      </c>
      <c r="AC1055" s="477">
        <v>648.25013377745711</v>
      </c>
      <c r="AD1055" s="477">
        <v>481.56973371223739</v>
      </c>
      <c r="AE1055" s="477">
        <v>327.23373113031232</v>
      </c>
      <c r="AF1055" s="477">
        <v>197.04255152902599</v>
      </c>
      <c r="AG1055" s="477">
        <v>101.54053600763609</v>
      </c>
      <c r="AH1055" s="477">
        <v>41.503105205031027</v>
      </c>
      <c r="AI1055" s="477">
        <v>12.301924533608833</v>
      </c>
      <c r="AJ1055" s="477">
        <v>3.0331400758135616</v>
      </c>
      <c r="AK1055" s="477">
        <v>0</v>
      </c>
      <c r="AL1055" s="477">
        <v>0</v>
      </c>
      <c r="AM1055" s="477">
        <v>0</v>
      </c>
      <c r="AN1055" s="477">
        <v>0</v>
      </c>
      <c r="AO1055" s="477">
        <v>0</v>
      </c>
      <c r="AP1055" s="477">
        <v>1</v>
      </c>
      <c r="AQ1055" s="477">
        <v>0</v>
      </c>
      <c r="AR1055" s="477">
        <v>0</v>
      </c>
      <c r="AS1055" s="477">
        <v>0</v>
      </c>
      <c r="AT1055" s="477">
        <v>0</v>
      </c>
      <c r="AU1055" s="477">
        <v>0</v>
      </c>
      <c r="AV1055" s="477">
        <v>0</v>
      </c>
      <c r="AW1055" s="477">
        <v>0</v>
      </c>
      <c r="AX1055" s="477">
        <v>0</v>
      </c>
      <c r="AY1055" s="477">
        <v>0</v>
      </c>
      <c r="AZ1055" s="477">
        <v>0</v>
      </c>
      <c r="BA1055" s="477">
        <v>0</v>
      </c>
      <c r="BB1055" s="477">
        <v>0</v>
      </c>
      <c r="BC1055" s="477">
        <v>0</v>
      </c>
      <c r="BD1055" s="477">
        <v>0</v>
      </c>
      <c r="BE1055" s="477">
        <v>0</v>
      </c>
      <c r="BF1055" s="477">
        <v>0</v>
      </c>
      <c r="BG1055" s="477">
        <v>0</v>
      </c>
      <c r="BH1055" s="477">
        <v>0</v>
      </c>
      <c r="BI1055" s="477">
        <v>0</v>
      </c>
      <c r="BJ1055" s="477">
        <v>0</v>
      </c>
      <c r="BK1055" s="477">
        <v>0</v>
      </c>
      <c r="BL1055" s="477">
        <v>0</v>
      </c>
      <c r="BM1055" s="477">
        <v>0</v>
      </c>
      <c r="BN1055" s="477">
        <v>0</v>
      </c>
      <c r="BO1055" s="477">
        <v>0</v>
      </c>
      <c r="BP1055" s="477">
        <v>0</v>
      </c>
      <c r="BQ1055" s="477">
        <v>0</v>
      </c>
      <c r="BR1055" s="477">
        <v>0</v>
      </c>
      <c r="BS1055" s="477">
        <v>0</v>
      </c>
      <c r="BT1055" s="477">
        <v>0</v>
      </c>
      <c r="BU1055" s="477">
        <v>0</v>
      </c>
      <c r="BV1055" s="477">
        <v>0</v>
      </c>
    </row>
    <row r="1056" spans="1:74">
      <c r="A1056" s="256">
        <v>142.5</v>
      </c>
      <c r="B1056" s="477">
        <v>2325.831006457166</v>
      </c>
      <c r="C1056" s="477">
        <v>2326.9215797016127</v>
      </c>
      <c r="D1056" s="477">
        <v>2299.6587728731738</v>
      </c>
      <c r="E1056" s="477">
        <v>2266.9476316378464</v>
      </c>
      <c r="F1056" s="477">
        <v>2228.7905441656508</v>
      </c>
      <c r="G1056" s="477">
        <v>2185.1903694394296</v>
      </c>
      <c r="H1056" s="477">
        <v>2138.3297915232592</v>
      </c>
      <c r="I1056" s="477">
        <v>2098.0160280612536</v>
      </c>
      <c r="J1056" s="477">
        <v>2053.3529830991765</v>
      </c>
      <c r="K1056" s="477">
        <v>2010.8775451424156</v>
      </c>
      <c r="L1056" s="477">
        <v>1971.6773277542568</v>
      </c>
      <c r="M1056" s="477">
        <v>1933.5734009155296</v>
      </c>
      <c r="N1056" s="477">
        <v>1892.2118445783431</v>
      </c>
      <c r="O1056" s="477">
        <v>1848.6830373124601</v>
      </c>
      <c r="P1056" s="477">
        <v>1802.988713898269</v>
      </c>
      <c r="Q1056" s="477">
        <v>1761.6561014514843</v>
      </c>
      <c r="R1056" s="477">
        <v>1718.1584640237422</v>
      </c>
      <c r="S1056" s="477">
        <v>1664.8887428633086</v>
      </c>
      <c r="T1056" s="477">
        <v>1581.2134800214446</v>
      </c>
      <c r="U1056" s="477">
        <v>1539.9352067687867</v>
      </c>
      <c r="V1056" s="477">
        <v>1470.4388154888004</v>
      </c>
      <c r="W1056" s="477">
        <v>1389.0392256433274</v>
      </c>
      <c r="X1056" s="477">
        <v>1288.1696375109561</v>
      </c>
      <c r="Y1056" s="477">
        <v>1179.7951649598613</v>
      </c>
      <c r="Z1056" s="477">
        <v>1062.8617764842531</v>
      </c>
      <c r="AA1056" s="477">
        <v>937.40906128698748</v>
      </c>
      <c r="AB1056" s="477">
        <v>791.61932938280609</v>
      </c>
      <c r="AC1056" s="477">
        <v>629.94604797289367</v>
      </c>
      <c r="AD1056" s="477">
        <v>468.68707309136073</v>
      </c>
      <c r="AE1056" s="477">
        <v>319.74739311754774</v>
      </c>
      <c r="AF1056" s="477">
        <v>192.78604799172987</v>
      </c>
      <c r="AG1056" s="477">
        <v>100.48331294679535</v>
      </c>
      <c r="AH1056" s="477">
        <v>40.455283887127329</v>
      </c>
      <c r="AI1056" s="477">
        <v>12.301924533608833</v>
      </c>
      <c r="AJ1056" s="477">
        <v>3.0331400758135616</v>
      </c>
      <c r="AK1056" s="477">
        <v>0</v>
      </c>
      <c r="AL1056" s="477">
        <v>0</v>
      </c>
      <c r="AM1056" s="477">
        <v>0</v>
      </c>
      <c r="AN1056" s="477">
        <v>0</v>
      </c>
      <c r="AO1056" s="477">
        <v>0</v>
      </c>
      <c r="AP1056" s="477">
        <v>1</v>
      </c>
      <c r="AQ1056" s="477">
        <v>0</v>
      </c>
      <c r="AR1056" s="477">
        <v>0</v>
      </c>
      <c r="AS1056" s="477">
        <v>0</v>
      </c>
      <c r="AT1056" s="477">
        <v>0</v>
      </c>
      <c r="AU1056" s="477">
        <v>0</v>
      </c>
      <c r="AV1056" s="477">
        <v>0</v>
      </c>
      <c r="AW1056" s="477">
        <v>0</v>
      </c>
      <c r="AX1056" s="477">
        <v>0</v>
      </c>
      <c r="AY1056" s="477">
        <v>0</v>
      </c>
      <c r="AZ1056" s="477">
        <v>0</v>
      </c>
      <c r="BA1056" s="477">
        <v>0</v>
      </c>
      <c r="BB1056" s="477">
        <v>0</v>
      </c>
      <c r="BC1056" s="477">
        <v>0</v>
      </c>
      <c r="BD1056" s="477">
        <v>0</v>
      </c>
      <c r="BE1056" s="477">
        <v>0</v>
      </c>
      <c r="BF1056" s="477">
        <v>0</v>
      </c>
      <c r="BG1056" s="477">
        <v>0</v>
      </c>
      <c r="BH1056" s="477">
        <v>0</v>
      </c>
      <c r="BI1056" s="477">
        <v>0</v>
      </c>
      <c r="BJ1056" s="477">
        <v>0</v>
      </c>
      <c r="BK1056" s="477">
        <v>0</v>
      </c>
      <c r="BL1056" s="477">
        <v>0</v>
      </c>
      <c r="BM1056" s="477">
        <v>0</v>
      </c>
      <c r="BN1056" s="477">
        <v>0</v>
      </c>
      <c r="BO1056" s="477">
        <v>0</v>
      </c>
      <c r="BP1056" s="477">
        <v>0</v>
      </c>
      <c r="BQ1056" s="477">
        <v>0</v>
      </c>
      <c r="BR1056" s="477">
        <v>0</v>
      </c>
      <c r="BS1056" s="477">
        <v>0</v>
      </c>
      <c r="BT1056" s="477">
        <v>0</v>
      </c>
      <c r="BU1056" s="477">
        <v>0</v>
      </c>
      <c r="BV1056" s="477">
        <v>0</v>
      </c>
    </row>
    <row r="1057" spans="1:74">
      <c r="A1057" s="256">
        <v>145</v>
      </c>
      <c r="B1057" s="477">
        <v>2325.831006457166</v>
      </c>
      <c r="C1057" s="477">
        <v>2299.6587728731738</v>
      </c>
      <c r="D1057" s="477">
        <v>2274.5798157256204</v>
      </c>
      <c r="E1057" s="477">
        <v>2239.69191398766</v>
      </c>
      <c r="F1057" s="477">
        <v>2201.5394347457918</v>
      </c>
      <c r="G1057" s="477">
        <v>2156.8548634941931</v>
      </c>
      <c r="H1057" s="477">
        <v>2113.2689904153935</v>
      </c>
      <c r="I1057" s="477">
        <v>2074.0493083914071</v>
      </c>
      <c r="J1057" s="477">
        <v>2028.3023017755718</v>
      </c>
      <c r="K1057" s="477">
        <v>1988.0098226153432</v>
      </c>
      <c r="L1057" s="477">
        <v>1952.0801029184577</v>
      </c>
      <c r="M1057" s="477">
        <v>1912.8915158673542</v>
      </c>
      <c r="N1057" s="477">
        <v>1869.3579699228146</v>
      </c>
      <c r="O1057" s="477">
        <v>1825.8344602584345</v>
      </c>
      <c r="P1057" s="477">
        <v>1783.4089252150554</v>
      </c>
      <c r="Q1057" s="477">
        <v>1739.9059368606841</v>
      </c>
      <c r="R1057" s="477">
        <v>1689.890828526941</v>
      </c>
      <c r="S1057" s="477">
        <v>1634.4564435375885</v>
      </c>
      <c r="T1057" s="477">
        <v>1573.6087774952173</v>
      </c>
      <c r="U1057" s="477">
        <v>1508.4407205909213</v>
      </c>
      <c r="V1057" s="477">
        <v>1436.7880966283078</v>
      </c>
      <c r="W1057" s="477">
        <v>1353.2382054869242</v>
      </c>
      <c r="X1057" s="477">
        <v>1255.6474539154829</v>
      </c>
      <c r="Y1057" s="477">
        <v>1149.4675970216774</v>
      </c>
      <c r="Z1057" s="477">
        <v>1028.2386997960975</v>
      </c>
      <c r="AA1057" s="477">
        <v>900.66899447214087</v>
      </c>
      <c r="AB1057" s="477">
        <v>756.02053206785797</v>
      </c>
      <c r="AC1057" s="477">
        <v>599.80969171038589</v>
      </c>
      <c r="AD1057" s="477">
        <v>446.15091016657146</v>
      </c>
      <c r="AE1057" s="477">
        <v>304.77996344944074</v>
      </c>
      <c r="AF1057" s="477">
        <v>183.21234809001504</v>
      </c>
      <c r="AG1057" s="477">
        <v>95.198872818176369</v>
      </c>
      <c r="AH1057" s="477">
        <v>38.360454252427829</v>
      </c>
      <c r="AI1057" s="477">
        <v>11.266956355606046</v>
      </c>
      <c r="AJ1057" s="477">
        <v>3.0331400758135616</v>
      </c>
      <c r="AK1057" s="477">
        <v>0</v>
      </c>
      <c r="AL1057" s="477">
        <v>0</v>
      </c>
      <c r="AM1057" s="477">
        <v>0</v>
      </c>
      <c r="AN1057" s="477">
        <v>0</v>
      </c>
      <c r="AO1057" s="477">
        <v>0</v>
      </c>
      <c r="AP1057" s="477">
        <v>1</v>
      </c>
      <c r="AQ1057" s="477">
        <v>0</v>
      </c>
      <c r="AR1057" s="477">
        <v>0</v>
      </c>
      <c r="AS1057" s="477">
        <v>0</v>
      </c>
      <c r="AT1057" s="477">
        <v>0</v>
      </c>
      <c r="AU1057" s="477">
        <v>0</v>
      </c>
      <c r="AV1057" s="477">
        <v>0</v>
      </c>
      <c r="AW1057" s="477">
        <v>0</v>
      </c>
      <c r="AX1057" s="477">
        <v>0</v>
      </c>
      <c r="AY1057" s="477">
        <v>0</v>
      </c>
      <c r="AZ1057" s="477">
        <v>0</v>
      </c>
      <c r="BA1057" s="477">
        <v>0</v>
      </c>
      <c r="BB1057" s="477">
        <v>0</v>
      </c>
      <c r="BC1057" s="477">
        <v>0</v>
      </c>
      <c r="BD1057" s="477">
        <v>0</v>
      </c>
      <c r="BE1057" s="477">
        <v>0</v>
      </c>
      <c r="BF1057" s="477">
        <v>0</v>
      </c>
      <c r="BG1057" s="477">
        <v>0</v>
      </c>
      <c r="BH1057" s="477">
        <v>0</v>
      </c>
      <c r="BI1057" s="477">
        <v>0</v>
      </c>
      <c r="BJ1057" s="477">
        <v>0</v>
      </c>
      <c r="BK1057" s="477">
        <v>0</v>
      </c>
      <c r="BL1057" s="477">
        <v>0</v>
      </c>
      <c r="BM1057" s="477">
        <v>0</v>
      </c>
      <c r="BN1057" s="477">
        <v>0</v>
      </c>
      <c r="BO1057" s="477">
        <v>0</v>
      </c>
      <c r="BP1057" s="477">
        <v>0</v>
      </c>
      <c r="BQ1057" s="477">
        <v>0</v>
      </c>
      <c r="BR1057" s="477">
        <v>0</v>
      </c>
      <c r="BS1057" s="477">
        <v>0</v>
      </c>
      <c r="BT1057" s="477">
        <v>0</v>
      </c>
      <c r="BU1057" s="477">
        <v>0</v>
      </c>
      <c r="BV1057" s="477">
        <v>0</v>
      </c>
    </row>
    <row r="1058" spans="1:74">
      <c r="A1058" s="256">
        <v>147.5</v>
      </c>
      <c r="B1058" s="477">
        <v>2325.831006457166</v>
      </c>
      <c r="C1058" s="477">
        <v>2307.2920378472786</v>
      </c>
      <c r="D1058" s="477">
        <v>2278.9411776750021</v>
      </c>
      <c r="E1058" s="477">
        <v>2244.0526091636348</v>
      </c>
      <c r="F1058" s="477">
        <v>2204.8093923499582</v>
      </c>
      <c r="G1058" s="477">
        <v>2157.9446228038541</v>
      </c>
      <c r="H1058" s="477">
        <v>2114.3585295307998</v>
      </c>
      <c r="I1058" s="477">
        <v>2075.1386454934413</v>
      </c>
      <c r="J1058" s="477">
        <v>2030.4805008313006</v>
      </c>
      <c r="K1058" s="477">
        <v>1990.1875892159062</v>
      </c>
      <c r="L1058" s="477">
        <v>1953.1687867099304</v>
      </c>
      <c r="M1058" s="477">
        <v>1915.0684525564836</v>
      </c>
      <c r="N1058" s="477">
        <v>1869.3579699228146</v>
      </c>
      <c r="O1058" s="477">
        <v>1824.7465031115321</v>
      </c>
      <c r="P1058" s="477">
        <v>1784.4966356328803</v>
      </c>
      <c r="Q1058" s="477">
        <v>1738.8184990154423</v>
      </c>
      <c r="R1058" s="477">
        <v>1686.6294780436081</v>
      </c>
      <c r="S1058" s="477">
        <v>1627.9359628436705</v>
      </c>
      <c r="T1058" s="477">
        <v>1562.7455483474134</v>
      </c>
      <c r="U1058" s="477">
        <v>1495.4104159112949</v>
      </c>
      <c r="V1058" s="477">
        <v>1420.5082805753327</v>
      </c>
      <c r="W1058" s="477">
        <v>1334.798899522724</v>
      </c>
      <c r="X1058" s="477">
        <v>1235.0543705243633</v>
      </c>
      <c r="Y1058" s="477">
        <v>1121.3133722598179</v>
      </c>
      <c r="Z1058" s="477">
        <v>1003.3604698395794</v>
      </c>
      <c r="AA1058" s="477">
        <v>873.66367100274101</v>
      </c>
      <c r="AB1058" s="477">
        <v>727.98464389391324</v>
      </c>
      <c r="AC1058" s="477">
        <v>577.21722076164303</v>
      </c>
      <c r="AD1058" s="477">
        <v>428.98803441854153</v>
      </c>
      <c r="AE1058" s="477">
        <v>291.95651629301221</v>
      </c>
      <c r="AF1058" s="477">
        <v>175.76954797570502</v>
      </c>
      <c r="AG1058" s="477">
        <v>90.973403979795918</v>
      </c>
      <c r="AH1058" s="477">
        <v>35.220353145464401</v>
      </c>
      <c r="AI1058" s="477">
        <v>10.232929922807543</v>
      </c>
      <c r="AJ1058" s="477">
        <v>3.0331400758135616</v>
      </c>
      <c r="AK1058" s="477">
        <v>0</v>
      </c>
      <c r="AL1058" s="477">
        <v>1</v>
      </c>
      <c r="AM1058" s="477">
        <v>0</v>
      </c>
      <c r="AN1058" s="477">
        <v>0</v>
      </c>
      <c r="AO1058" s="477">
        <v>0</v>
      </c>
      <c r="AP1058" s="477">
        <v>1</v>
      </c>
      <c r="AQ1058" s="477">
        <v>0</v>
      </c>
      <c r="AR1058" s="477">
        <v>0</v>
      </c>
      <c r="AS1058" s="477">
        <v>0</v>
      </c>
      <c r="AT1058" s="477">
        <v>0</v>
      </c>
      <c r="AU1058" s="477">
        <v>0</v>
      </c>
      <c r="AV1058" s="477">
        <v>0</v>
      </c>
      <c r="AW1058" s="477">
        <v>0</v>
      </c>
      <c r="AX1058" s="477">
        <v>0</v>
      </c>
      <c r="AY1058" s="477">
        <v>0</v>
      </c>
      <c r="AZ1058" s="477">
        <v>0</v>
      </c>
      <c r="BA1058" s="477">
        <v>0</v>
      </c>
      <c r="BB1058" s="477">
        <v>0</v>
      </c>
      <c r="BC1058" s="477">
        <v>0</v>
      </c>
      <c r="BD1058" s="477">
        <v>0</v>
      </c>
      <c r="BE1058" s="477">
        <v>0</v>
      </c>
      <c r="BF1058" s="477">
        <v>0</v>
      </c>
      <c r="BG1058" s="477">
        <v>0</v>
      </c>
      <c r="BH1058" s="477">
        <v>0</v>
      </c>
      <c r="BI1058" s="477">
        <v>0</v>
      </c>
      <c r="BJ1058" s="477">
        <v>0</v>
      </c>
      <c r="BK1058" s="477">
        <v>0</v>
      </c>
      <c r="BL1058" s="477">
        <v>0</v>
      </c>
      <c r="BM1058" s="477">
        <v>0</v>
      </c>
      <c r="BN1058" s="477">
        <v>0</v>
      </c>
      <c r="BO1058" s="477">
        <v>0</v>
      </c>
      <c r="BP1058" s="477">
        <v>0</v>
      </c>
      <c r="BQ1058" s="477">
        <v>0</v>
      </c>
      <c r="BR1058" s="477">
        <v>0</v>
      </c>
      <c r="BS1058" s="477">
        <v>0</v>
      </c>
      <c r="BT1058" s="477">
        <v>0</v>
      </c>
      <c r="BU1058" s="477">
        <v>0</v>
      </c>
      <c r="BV1058" s="477">
        <v>0</v>
      </c>
    </row>
    <row r="1059" spans="1:74">
      <c r="A1059" s="256">
        <v>150</v>
      </c>
      <c r="B1059" s="477">
        <v>2325.831006457166</v>
      </c>
      <c r="C1059" s="477">
        <v>2306.2015560948394</v>
      </c>
      <c r="D1059" s="477">
        <v>2277.8508294339608</v>
      </c>
      <c r="E1059" s="477">
        <v>2241.8722510780649</v>
      </c>
      <c r="F1059" s="477">
        <v>2199.3594897205121</v>
      </c>
      <c r="G1059" s="477">
        <v>2152.4958807976632</v>
      </c>
      <c r="H1059" s="477">
        <v>2106.7318726171011</v>
      </c>
      <c r="I1059" s="477">
        <v>2066.4241074541992</v>
      </c>
      <c r="J1059" s="477">
        <v>2019.5897373958935</v>
      </c>
      <c r="K1059" s="477">
        <v>1982.5655095065679</v>
      </c>
      <c r="L1059" s="477">
        <v>1945.5481265261094</v>
      </c>
      <c r="M1059" s="477">
        <v>1904.1840146723757</v>
      </c>
      <c r="N1059" s="477">
        <v>1859.564297033204</v>
      </c>
      <c r="O1059" s="477">
        <v>1817.1309831209417</v>
      </c>
      <c r="P1059" s="477">
        <v>1774.7074786611736</v>
      </c>
      <c r="Q1059" s="477">
        <v>1727.9444915799127</v>
      </c>
      <c r="R1059" s="477">
        <v>1674.6717280290875</v>
      </c>
      <c r="S1059" s="477">
        <v>1614.8957781963086</v>
      </c>
      <c r="T1059" s="477">
        <v>1548.6244689143928</v>
      </c>
      <c r="U1059" s="477">
        <v>1479.1241169234402</v>
      </c>
      <c r="V1059" s="477">
        <v>1400.9749413419199</v>
      </c>
      <c r="W1059" s="477">
        <v>1310.9400166827902</v>
      </c>
      <c r="X1059" s="477">
        <v>1206.8798813390636</v>
      </c>
      <c r="Y1059" s="477">
        <v>1089.9188468377592</v>
      </c>
      <c r="Z1059" s="477">
        <v>972.00098942541854</v>
      </c>
      <c r="AA1059" s="477">
        <v>844.50721093576237</v>
      </c>
      <c r="AB1059" s="477">
        <v>702.11484017448458</v>
      </c>
      <c r="AC1059" s="477">
        <v>556.78394751221003</v>
      </c>
      <c r="AD1059" s="477">
        <v>413.97608502425908</v>
      </c>
      <c r="AE1059" s="477">
        <v>282.34257679573011</v>
      </c>
      <c r="AF1059" s="477">
        <v>170.45516471338055</v>
      </c>
      <c r="AG1059" s="477">
        <v>87.805572508372364</v>
      </c>
      <c r="AH1059" s="477">
        <v>35.220353145464401</v>
      </c>
      <c r="AI1059" s="477">
        <v>9.1999387195062976</v>
      </c>
      <c r="AJ1059" s="477">
        <v>3.0331400758135616</v>
      </c>
      <c r="AK1059" s="477">
        <v>0</v>
      </c>
      <c r="AL1059" s="477">
        <v>1</v>
      </c>
      <c r="AM1059" s="477">
        <v>0</v>
      </c>
      <c r="AN1059" s="477">
        <v>0</v>
      </c>
      <c r="AO1059" s="477">
        <v>0</v>
      </c>
      <c r="AP1059" s="477">
        <v>1</v>
      </c>
      <c r="AQ1059" s="477">
        <v>0</v>
      </c>
      <c r="AR1059" s="477">
        <v>0</v>
      </c>
      <c r="AS1059" s="477">
        <v>0</v>
      </c>
      <c r="AT1059" s="477">
        <v>0</v>
      </c>
      <c r="AU1059" s="477">
        <v>0</v>
      </c>
      <c r="AV1059" s="477">
        <v>0</v>
      </c>
      <c r="AW1059" s="477">
        <v>0</v>
      </c>
      <c r="AX1059" s="477">
        <v>0</v>
      </c>
      <c r="AY1059" s="477">
        <v>0</v>
      </c>
      <c r="AZ1059" s="477">
        <v>0</v>
      </c>
      <c r="BA1059" s="477">
        <v>0</v>
      </c>
      <c r="BB1059" s="477">
        <v>0</v>
      </c>
      <c r="BC1059" s="477">
        <v>0</v>
      </c>
      <c r="BD1059" s="477">
        <v>0</v>
      </c>
      <c r="BE1059" s="477">
        <v>0</v>
      </c>
      <c r="BF1059" s="477">
        <v>0</v>
      </c>
      <c r="BG1059" s="477">
        <v>0</v>
      </c>
      <c r="BH1059" s="477">
        <v>0</v>
      </c>
      <c r="BI1059" s="477">
        <v>0</v>
      </c>
      <c r="BJ1059" s="477">
        <v>0</v>
      </c>
      <c r="BK1059" s="477">
        <v>0</v>
      </c>
      <c r="BL1059" s="477">
        <v>0</v>
      </c>
      <c r="BM1059" s="477">
        <v>0</v>
      </c>
      <c r="BN1059" s="477">
        <v>0</v>
      </c>
      <c r="BO1059" s="477">
        <v>0</v>
      </c>
      <c r="BP1059" s="477">
        <v>0</v>
      </c>
      <c r="BQ1059" s="477">
        <v>0</v>
      </c>
      <c r="BR1059" s="477">
        <v>0</v>
      </c>
      <c r="BS1059" s="477">
        <v>0</v>
      </c>
      <c r="BT1059" s="477">
        <v>0</v>
      </c>
      <c r="BU1059" s="477">
        <v>0</v>
      </c>
      <c r="BV1059" s="477">
        <v>0</v>
      </c>
    </row>
    <row r="1060" spans="1:74">
      <c r="A1060" s="256">
        <v>152.5</v>
      </c>
      <c r="B1060" s="477">
        <v>2325.831006457166</v>
      </c>
      <c r="C1060" s="477">
        <v>2302.9301414784331</v>
      </c>
      <c r="D1060" s="477">
        <v>2273.4894881692007</v>
      </c>
      <c r="E1060" s="477">
        <v>2236.4214477618229</v>
      </c>
      <c r="F1060" s="477">
        <v>2192.8197830852205</v>
      </c>
      <c r="G1060" s="477">
        <v>2143.7781777704245</v>
      </c>
      <c r="H1060" s="477">
        <v>2100.1949556491486</v>
      </c>
      <c r="I1060" s="477">
        <v>2058.7991850950161</v>
      </c>
      <c r="J1060" s="477">
        <v>2010.8775451424156</v>
      </c>
      <c r="K1060" s="477">
        <v>1977.1213444197042</v>
      </c>
      <c r="L1060" s="477">
        <v>1939.0163672599626</v>
      </c>
      <c r="M1060" s="477">
        <v>1902.0072009014405</v>
      </c>
      <c r="N1060" s="477">
        <v>1858.4761426310167</v>
      </c>
      <c r="O1060" s="477">
        <v>1816.0430774586168</v>
      </c>
      <c r="P1060" s="477">
        <v>1772.5321829420659</v>
      </c>
      <c r="Q1060" s="477">
        <v>1727.9444915799127</v>
      </c>
      <c r="R1060" s="477">
        <v>1673.5847016736841</v>
      </c>
      <c r="S1060" s="477">
        <v>1611.6358946007679</v>
      </c>
      <c r="T1060" s="477">
        <v>1546.4521080161398</v>
      </c>
      <c r="U1060" s="477">
        <v>1476.9527441095763</v>
      </c>
      <c r="V1060" s="477">
        <v>1390.1242488773642</v>
      </c>
      <c r="W1060" s="477">
        <v>1293.5907975189953</v>
      </c>
      <c r="X1060" s="477">
        <v>1191.7116899661094</v>
      </c>
      <c r="Y1060" s="477">
        <v>1075.8483296954687</v>
      </c>
      <c r="Z1060" s="477">
        <v>963.35184735138785</v>
      </c>
      <c r="AA1060" s="477">
        <v>836.94974171901242</v>
      </c>
      <c r="AB1060" s="477">
        <v>697.80411439381567</v>
      </c>
      <c r="AC1060" s="477">
        <v>556.78394751221003</v>
      </c>
      <c r="AD1060" s="477">
        <v>417.19248415184938</v>
      </c>
      <c r="AE1060" s="477">
        <v>283.41063423454295</v>
      </c>
      <c r="AF1060" s="477">
        <v>172.58072397846351</v>
      </c>
      <c r="AG1060" s="477">
        <v>86.749878120464544</v>
      </c>
      <c r="AH1060" s="477">
        <v>34.174256854631004</v>
      </c>
      <c r="AI1060" s="477">
        <v>9.1999387195062976</v>
      </c>
      <c r="AJ1060" s="477">
        <v>3.0331400758135616</v>
      </c>
      <c r="AK1060" s="477">
        <v>0</v>
      </c>
      <c r="AL1060" s="477">
        <v>1</v>
      </c>
      <c r="AM1060" s="477">
        <v>0</v>
      </c>
      <c r="AN1060" s="477">
        <v>0</v>
      </c>
      <c r="AO1060" s="477">
        <v>0</v>
      </c>
      <c r="AP1060" s="477">
        <v>1</v>
      </c>
      <c r="AQ1060" s="477">
        <v>0</v>
      </c>
      <c r="AR1060" s="477">
        <v>0</v>
      </c>
      <c r="AS1060" s="477">
        <v>0</v>
      </c>
      <c r="AT1060" s="477">
        <v>0</v>
      </c>
      <c r="AU1060" s="477">
        <v>0</v>
      </c>
      <c r="AV1060" s="477">
        <v>0</v>
      </c>
      <c r="AW1060" s="477">
        <v>0</v>
      </c>
      <c r="AX1060" s="477">
        <v>0</v>
      </c>
      <c r="AY1060" s="477">
        <v>0</v>
      </c>
      <c r="AZ1060" s="477">
        <v>0</v>
      </c>
      <c r="BA1060" s="477">
        <v>0</v>
      </c>
      <c r="BB1060" s="477">
        <v>0</v>
      </c>
      <c r="BC1060" s="477">
        <v>0</v>
      </c>
      <c r="BD1060" s="477">
        <v>0</v>
      </c>
      <c r="BE1060" s="477">
        <v>0</v>
      </c>
      <c r="BF1060" s="477">
        <v>0</v>
      </c>
      <c r="BG1060" s="477">
        <v>0</v>
      </c>
      <c r="BH1060" s="477">
        <v>0</v>
      </c>
      <c r="BI1060" s="477">
        <v>0</v>
      </c>
      <c r="BJ1060" s="477">
        <v>0</v>
      </c>
      <c r="BK1060" s="477">
        <v>0</v>
      </c>
      <c r="BL1060" s="477">
        <v>0</v>
      </c>
      <c r="BM1060" s="477">
        <v>0</v>
      </c>
      <c r="BN1060" s="477">
        <v>0</v>
      </c>
      <c r="BO1060" s="477">
        <v>0</v>
      </c>
      <c r="BP1060" s="477">
        <v>0</v>
      </c>
      <c r="BQ1060" s="477">
        <v>0</v>
      </c>
      <c r="BR1060" s="477">
        <v>0</v>
      </c>
      <c r="BS1060" s="477">
        <v>0</v>
      </c>
      <c r="BT1060" s="477">
        <v>0</v>
      </c>
      <c r="BU1060" s="477">
        <v>0</v>
      </c>
      <c r="BV1060" s="477">
        <v>0</v>
      </c>
    </row>
    <row r="1061" spans="1:74">
      <c r="A1061" s="256">
        <v>155</v>
      </c>
      <c r="B1061" s="477">
        <v>2325.831006457166</v>
      </c>
      <c r="C1061" s="477">
        <v>2307.2920378472786</v>
      </c>
      <c r="D1061" s="477">
        <v>2276.7604863604297</v>
      </c>
      <c r="E1061" s="477">
        <v>2240.7820799072165</v>
      </c>
      <c r="F1061" s="477">
        <v>2196.0896123007433</v>
      </c>
      <c r="G1061" s="477">
        <v>2147.0472753498516</v>
      </c>
      <c r="H1061" s="477">
        <v>2103.4633889911261</v>
      </c>
      <c r="I1061" s="477">
        <v>2062.066974786947</v>
      </c>
      <c r="J1061" s="477">
        <v>2016.3226216077171</v>
      </c>
      <c r="K1061" s="477">
        <v>1983.6543602993161</v>
      </c>
      <c r="L1061" s="477">
        <v>1947.7254279003591</v>
      </c>
      <c r="M1061" s="477">
        <v>1908.5377161026802</v>
      </c>
      <c r="N1061" s="477">
        <v>1867.1815541725671</v>
      </c>
      <c r="O1061" s="477">
        <v>1825.8344602584345</v>
      </c>
      <c r="P1061" s="477">
        <v>1782.3212213655108</v>
      </c>
      <c r="Q1061" s="477">
        <v>1736.64364352911</v>
      </c>
      <c r="R1061" s="477">
        <v>1683.368189997821</v>
      </c>
      <c r="S1061" s="477">
        <v>1623.5891193037373</v>
      </c>
      <c r="T1061" s="477">
        <v>1555.141732474937</v>
      </c>
      <c r="U1061" s="477">
        <v>1479.1241169234402</v>
      </c>
      <c r="V1061" s="477">
        <v>1387.9542108007756</v>
      </c>
      <c r="W1061" s="477">
        <v>1293.5907975189953</v>
      </c>
      <c r="X1061" s="477">
        <v>1187.3782710152873</v>
      </c>
      <c r="Y1061" s="477">
        <v>1079.0952112627228</v>
      </c>
      <c r="Z1061" s="477">
        <v>969.8386322017476</v>
      </c>
      <c r="AA1061" s="477">
        <v>845.58690420060304</v>
      </c>
      <c r="AB1061" s="477">
        <v>707.50361573774683</v>
      </c>
      <c r="AC1061" s="477">
        <v>567.53739326886853</v>
      </c>
      <c r="AD1061" s="477">
        <v>426.84314742597678</v>
      </c>
      <c r="AE1061" s="477">
        <v>290.88814407163824</v>
      </c>
      <c r="AF1061" s="477">
        <v>175.76954797570502</v>
      </c>
      <c r="AG1061" s="477">
        <v>88.861392584619011</v>
      </c>
      <c r="AH1061" s="477">
        <v>36.266757201093867</v>
      </c>
      <c r="AI1061" s="477">
        <v>10.232929922807543</v>
      </c>
      <c r="AJ1061" s="477">
        <v>7.1375476469952135</v>
      </c>
      <c r="AK1061" s="477">
        <v>0</v>
      </c>
      <c r="AL1061" s="477">
        <v>0</v>
      </c>
      <c r="AM1061" s="477">
        <v>0</v>
      </c>
      <c r="AN1061" s="477">
        <v>0</v>
      </c>
      <c r="AO1061" s="477">
        <v>1</v>
      </c>
      <c r="AP1061" s="477">
        <v>1</v>
      </c>
      <c r="AQ1061" s="477">
        <v>0</v>
      </c>
      <c r="AR1061" s="477">
        <v>0</v>
      </c>
      <c r="AS1061" s="477">
        <v>0</v>
      </c>
      <c r="AT1061" s="477">
        <v>0</v>
      </c>
      <c r="AU1061" s="477">
        <v>0</v>
      </c>
      <c r="AV1061" s="477">
        <v>0</v>
      </c>
      <c r="AW1061" s="477">
        <v>0</v>
      </c>
      <c r="AX1061" s="477">
        <v>0</v>
      </c>
      <c r="AY1061" s="477">
        <v>0</v>
      </c>
      <c r="AZ1061" s="477">
        <v>0</v>
      </c>
      <c r="BA1061" s="477">
        <v>0</v>
      </c>
      <c r="BB1061" s="477">
        <v>0</v>
      </c>
      <c r="BC1061" s="477">
        <v>0</v>
      </c>
      <c r="BD1061" s="477">
        <v>0</v>
      </c>
      <c r="BE1061" s="477">
        <v>0</v>
      </c>
      <c r="BF1061" s="477">
        <v>0</v>
      </c>
      <c r="BG1061" s="477">
        <v>0</v>
      </c>
      <c r="BH1061" s="477">
        <v>0</v>
      </c>
      <c r="BI1061" s="477">
        <v>0</v>
      </c>
      <c r="BJ1061" s="477">
        <v>0</v>
      </c>
      <c r="BK1061" s="477">
        <v>0</v>
      </c>
      <c r="BL1061" s="477">
        <v>0</v>
      </c>
      <c r="BM1061" s="477">
        <v>0</v>
      </c>
      <c r="BN1061" s="477">
        <v>0</v>
      </c>
      <c r="BO1061" s="477">
        <v>0</v>
      </c>
      <c r="BP1061" s="477">
        <v>0</v>
      </c>
      <c r="BQ1061" s="477">
        <v>0</v>
      </c>
      <c r="BR1061" s="477">
        <v>0</v>
      </c>
      <c r="BS1061" s="477">
        <v>0</v>
      </c>
      <c r="BT1061" s="477">
        <v>0</v>
      </c>
      <c r="BU1061" s="477">
        <v>0</v>
      </c>
      <c r="BV1061" s="477">
        <v>0</v>
      </c>
    </row>
    <row r="1062" spans="1:74">
      <c r="A1062" s="256">
        <v>157.5</v>
      </c>
      <c r="B1062" s="477">
        <v>2325.831006457166</v>
      </c>
      <c r="C1062" s="477">
        <v>2301.8396801611661</v>
      </c>
      <c r="D1062" s="477">
        <v>2272.3991657900115</v>
      </c>
      <c r="E1062" s="477">
        <v>2234.2411632470644</v>
      </c>
      <c r="F1062" s="477">
        <v>2189.5500021443936</v>
      </c>
      <c r="G1062" s="477">
        <v>2138.3297915232592</v>
      </c>
      <c r="H1062" s="477">
        <v>2096.9265726678727</v>
      </c>
      <c r="I1062" s="477">
        <v>2054.4422120687759</v>
      </c>
      <c r="J1062" s="477">
        <v>2006.5215890563084</v>
      </c>
      <c r="K1062" s="477">
        <v>1974.9437199205092</v>
      </c>
      <c r="L1062" s="477">
        <v>1939.0163672599626</v>
      </c>
      <c r="M1062" s="477">
        <v>1902.0072009014405</v>
      </c>
      <c r="N1062" s="477">
        <v>1861.7406247474805</v>
      </c>
      <c r="O1062" s="477">
        <v>1820.3947387854671</v>
      </c>
      <c r="P1062" s="477">
        <v>1777.9704717287827</v>
      </c>
      <c r="Q1062" s="477">
        <v>1731.2066228639296</v>
      </c>
      <c r="R1062" s="477">
        <v>1679.0199032668422</v>
      </c>
      <c r="S1062" s="477">
        <v>1618.1557269467819</v>
      </c>
      <c r="T1062" s="477">
        <v>1548.6244689143928</v>
      </c>
      <c r="U1062" s="477">
        <v>1469.353188460891</v>
      </c>
      <c r="V1062" s="477">
        <v>1382.5292626857045</v>
      </c>
      <c r="W1062" s="477">
        <v>1288.1696375109561</v>
      </c>
      <c r="X1062" s="477">
        <v>1183.0450086444132</v>
      </c>
      <c r="Y1062" s="477">
        <v>1085.5892643055504</v>
      </c>
      <c r="Z1062" s="477">
        <v>976.32584665785657</v>
      </c>
      <c r="AA1062" s="477">
        <v>853.14513829680118</v>
      </c>
      <c r="AB1062" s="477">
        <v>715.04858362315338</v>
      </c>
      <c r="AC1062" s="477">
        <v>578.29285686464766</v>
      </c>
      <c r="AD1062" s="477">
        <v>438.64133250035729</v>
      </c>
      <c r="AE1062" s="477">
        <v>301.5735918349809</v>
      </c>
      <c r="AF1062" s="477">
        <v>183.21234809001504</v>
      </c>
      <c r="AG1062" s="477">
        <v>93.085900993213755</v>
      </c>
      <c r="AH1062" s="477">
        <v>36.266757201093867</v>
      </c>
      <c r="AI1062" s="477">
        <v>9.1999387195062976</v>
      </c>
      <c r="AJ1062" s="477">
        <v>3.0331400758135616</v>
      </c>
      <c r="AK1062" s="477">
        <v>1</v>
      </c>
      <c r="AL1062" s="477">
        <v>1</v>
      </c>
      <c r="AM1062" s="477">
        <v>1</v>
      </c>
      <c r="AN1062" s="477">
        <v>0</v>
      </c>
      <c r="AO1062" s="477">
        <v>0</v>
      </c>
      <c r="AP1062" s="477">
        <v>1</v>
      </c>
      <c r="AQ1062" s="477">
        <v>0</v>
      </c>
      <c r="AR1062" s="477">
        <v>0</v>
      </c>
      <c r="AS1062" s="477">
        <v>0</v>
      </c>
      <c r="AT1062" s="477">
        <v>0</v>
      </c>
      <c r="AU1062" s="477">
        <v>0</v>
      </c>
      <c r="AV1062" s="477">
        <v>0</v>
      </c>
      <c r="AW1062" s="477">
        <v>0</v>
      </c>
      <c r="AX1062" s="477">
        <v>0</v>
      </c>
      <c r="AY1062" s="477">
        <v>0</v>
      </c>
      <c r="AZ1062" s="477">
        <v>0</v>
      </c>
      <c r="BA1062" s="477">
        <v>0</v>
      </c>
      <c r="BB1062" s="477">
        <v>0</v>
      </c>
      <c r="BC1062" s="477">
        <v>0</v>
      </c>
      <c r="BD1062" s="477">
        <v>0</v>
      </c>
      <c r="BE1062" s="477">
        <v>0</v>
      </c>
      <c r="BF1062" s="477">
        <v>0</v>
      </c>
      <c r="BG1062" s="477">
        <v>0</v>
      </c>
      <c r="BH1062" s="477">
        <v>0</v>
      </c>
      <c r="BI1062" s="477">
        <v>0</v>
      </c>
      <c r="BJ1062" s="477">
        <v>0</v>
      </c>
      <c r="BK1062" s="477">
        <v>0</v>
      </c>
      <c r="BL1062" s="477">
        <v>0</v>
      </c>
      <c r="BM1062" s="477">
        <v>0</v>
      </c>
      <c r="BN1062" s="477">
        <v>0</v>
      </c>
      <c r="BO1062" s="477">
        <v>0</v>
      </c>
      <c r="BP1062" s="477">
        <v>0</v>
      </c>
      <c r="BQ1062" s="477">
        <v>0</v>
      </c>
      <c r="BR1062" s="477">
        <v>0</v>
      </c>
      <c r="BS1062" s="477">
        <v>0</v>
      </c>
      <c r="BT1062" s="477">
        <v>0</v>
      </c>
      <c r="BU1062" s="477">
        <v>0</v>
      </c>
      <c r="BV1062" s="477">
        <v>0</v>
      </c>
    </row>
    <row r="1063" spans="1:74">
      <c r="A1063" s="256">
        <v>160</v>
      </c>
      <c r="B1063" s="477">
        <v>2325.831006457166</v>
      </c>
      <c r="C1063" s="477">
        <v>2319.2876733950943</v>
      </c>
      <c r="D1063" s="477">
        <v>2288.7545439834744</v>
      </c>
      <c r="E1063" s="477">
        <v>2249.5035961002814</v>
      </c>
      <c r="F1063" s="477">
        <v>2202.6294152742744</v>
      </c>
      <c r="G1063" s="477">
        <v>2151.4061487725839</v>
      </c>
      <c r="H1063" s="477">
        <v>2108.9108895988638</v>
      </c>
      <c r="I1063" s="477">
        <v>2065.3348157521536</v>
      </c>
      <c r="J1063" s="477">
        <v>2020.6787876249639</v>
      </c>
      <c r="K1063" s="477">
        <v>1989.098702964722</v>
      </c>
      <c r="L1063" s="477">
        <v>1952.0801029184577</v>
      </c>
      <c r="M1063" s="477">
        <v>1915.0684525564836</v>
      </c>
      <c r="N1063" s="477">
        <v>1875.8873675903194</v>
      </c>
      <c r="O1063" s="477">
        <v>1833.4503397993185</v>
      </c>
      <c r="P1063" s="477">
        <v>1792.1107921404559</v>
      </c>
      <c r="Q1063" s="477">
        <v>1745.3432269428147</v>
      </c>
      <c r="R1063" s="477">
        <v>1694.2393927590417</v>
      </c>
      <c r="S1063" s="477">
        <v>1629.0226916968847</v>
      </c>
      <c r="T1063" s="477">
        <v>1559.4867251572566</v>
      </c>
      <c r="U1063" s="477">
        <v>1474.781402902084</v>
      </c>
      <c r="V1063" s="477">
        <v>1391.2092804964682</v>
      </c>
      <c r="W1063" s="477">
        <v>1297.9278875334992</v>
      </c>
      <c r="X1063" s="477">
        <v>1197.1286829953074</v>
      </c>
      <c r="Y1063" s="477">
        <v>1100.7435467531384</v>
      </c>
      <c r="Z1063" s="477">
        <v>993.62716433698586</v>
      </c>
      <c r="AA1063" s="477">
        <v>872.58362827901544</v>
      </c>
      <c r="AB1063" s="477">
        <v>738.76643475035814</v>
      </c>
      <c r="AC1063" s="477">
        <v>599.80969171038589</v>
      </c>
      <c r="AD1063" s="477">
        <v>457.95419628641889</v>
      </c>
      <c r="AE1063" s="477">
        <v>317.60875636216485</v>
      </c>
      <c r="AF1063" s="477">
        <v>195.97833951605131</v>
      </c>
      <c r="AG1063" s="477">
        <v>100.48331294679535</v>
      </c>
      <c r="AH1063" s="477">
        <v>37.313460312522984</v>
      </c>
      <c r="AI1063" s="477">
        <v>12.301924533608833</v>
      </c>
      <c r="AJ1063" s="477">
        <v>7.1375476469952135</v>
      </c>
      <c r="AK1063" s="477">
        <v>0</v>
      </c>
      <c r="AL1063" s="477">
        <v>0</v>
      </c>
      <c r="AM1063" s="477">
        <v>0</v>
      </c>
      <c r="AN1063" s="477">
        <v>0</v>
      </c>
      <c r="AO1063" s="477">
        <v>0</v>
      </c>
      <c r="AP1063" s="477">
        <v>1</v>
      </c>
      <c r="AQ1063" s="477">
        <v>0</v>
      </c>
      <c r="AR1063" s="477">
        <v>0</v>
      </c>
      <c r="AS1063" s="477">
        <v>0</v>
      </c>
      <c r="AT1063" s="477">
        <v>0</v>
      </c>
      <c r="AU1063" s="477">
        <v>0</v>
      </c>
      <c r="AV1063" s="477">
        <v>0</v>
      </c>
      <c r="AW1063" s="477">
        <v>0</v>
      </c>
      <c r="AX1063" s="477">
        <v>0</v>
      </c>
      <c r="AY1063" s="477">
        <v>0</v>
      </c>
      <c r="AZ1063" s="477">
        <v>0</v>
      </c>
      <c r="BA1063" s="477">
        <v>0</v>
      </c>
      <c r="BB1063" s="477">
        <v>0</v>
      </c>
      <c r="BC1063" s="477">
        <v>0</v>
      </c>
      <c r="BD1063" s="477">
        <v>0</v>
      </c>
      <c r="BE1063" s="477">
        <v>0</v>
      </c>
      <c r="BF1063" s="477">
        <v>0</v>
      </c>
      <c r="BG1063" s="477">
        <v>0</v>
      </c>
      <c r="BH1063" s="477">
        <v>0</v>
      </c>
      <c r="BI1063" s="477">
        <v>0</v>
      </c>
      <c r="BJ1063" s="477">
        <v>0</v>
      </c>
      <c r="BK1063" s="477">
        <v>0</v>
      </c>
      <c r="BL1063" s="477">
        <v>0</v>
      </c>
      <c r="BM1063" s="477">
        <v>0</v>
      </c>
      <c r="BN1063" s="477">
        <v>0</v>
      </c>
      <c r="BO1063" s="477">
        <v>0</v>
      </c>
      <c r="BP1063" s="477">
        <v>0</v>
      </c>
      <c r="BQ1063" s="477">
        <v>0</v>
      </c>
      <c r="BR1063" s="477">
        <v>0</v>
      </c>
      <c r="BS1063" s="477">
        <v>0</v>
      </c>
      <c r="BT1063" s="477">
        <v>0</v>
      </c>
      <c r="BU1063" s="477">
        <v>0</v>
      </c>
      <c r="BV1063" s="477">
        <v>0</v>
      </c>
    </row>
    <row r="1064" spans="1:74">
      <c r="A1064" s="256">
        <v>162.5</v>
      </c>
      <c r="B1064" s="477">
        <v>2325.831006457166</v>
      </c>
      <c r="C1064" s="477">
        <v>2313.8350354396594</v>
      </c>
      <c r="D1064" s="477">
        <v>2282.2122533790071</v>
      </c>
      <c r="E1064" s="477">
        <v>2244.0526091636348</v>
      </c>
      <c r="F1064" s="477">
        <v>2197.179566088113</v>
      </c>
      <c r="G1064" s="477">
        <v>2145.957570677157</v>
      </c>
      <c r="H1064" s="477">
        <v>2103.4633889911261</v>
      </c>
      <c r="I1064" s="477">
        <v>2058.7991850950161</v>
      </c>
      <c r="J1064" s="477">
        <v>2014.1445735289171</v>
      </c>
      <c r="K1064" s="477">
        <v>1982.5655095065679</v>
      </c>
      <c r="L1064" s="477">
        <v>1946.6367741992512</v>
      </c>
      <c r="M1064" s="477">
        <v>1910.7146037069547</v>
      </c>
      <c r="N1064" s="477">
        <v>1872.6226405802122</v>
      </c>
      <c r="O1064" s="477">
        <v>1830.1863529950567</v>
      </c>
      <c r="P1064" s="477">
        <v>1787.75980625682</v>
      </c>
      <c r="Q1064" s="477">
        <v>1742.0808327346986</v>
      </c>
      <c r="R1064" s="477">
        <v>1690.9779592093016</v>
      </c>
      <c r="S1064" s="477">
        <v>1626.8492411730424</v>
      </c>
      <c r="T1064" s="477">
        <v>1555.141732474937</v>
      </c>
      <c r="U1064" s="477">
        <v>1470.4388154888004</v>
      </c>
      <c r="V1064" s="477">
        <v>1387.9542108007756</v>
      </c>
      <c r="W1064" s="477">
        <v>1296.8436015587463</v>
      </c>
      <c r="X1064" s="477">
        <v>1203.6293949039111</v>
      </c>
      <c r="Y1064" s="477">
        <v>1109.404066108586</v>
      </c>
      <c r="Z1064" s="477">
        <v>1003.3604698395794</v>
      </c>
      <c r="AA1064" s="477">
        <v>884.46482269641467</v>
      </c>
      <c r="AB1064" s="477">
        <v>753.86355482977353</v>
      </c>
      <c r="AC1064" s="477">
        <v>617.02867786598563</v>
      </c>
      <c r="AD1064" s="477">
        <v>472.98090844789732</v>
      </c>
      <c r="AE1064" s="477">
        <v>334.72176541375876</v>
      </c>
      <c r="AF1064" s="477">
        <v>208.75257542110694</v>
      </c>
      <c r="AG1064" s="477">
        <v>111.06032087942754</v>
      </c>
      <c r="AH1064" s="477">
        <v>57.248790586512769</v>
      </c>
      <c r="AI1064" s="477">
        <v>24.774982370992653</v>
      </c>
      <c r="AJ1064" s="477">
        <v>4.0558379191601164</v>
      </c>
      <c r="AK1064" s="477">
        <v>1</v>
      </c>
      <c r="AL1064" s="477">
        <v>0</v>
      </c>
      <c r="AM1064" s="477">
        <v>0</v>
      </c>
      <c r="AN1064" s="477">
        <v>0</v>
      </c>
      <c r="AO1064" s="477">
        <v>0</v>
      </c>
      <c r="AP1064" s="477">
        <v>1</v>
      </c>
      <c r="AQ1064" s="477">
        <v>0</v>
      </c>
      <c r="AR1064" s="477">
        <v>0</v>
      </c>
      <c r="AS1064" s="477">
        <v>0</v>
      </c>
      <c r="AT1064" s="477">
        <v>0</v>
      </c>
      <c r="AU1064" s="477">
        <v>0</v>
      </c>
      <c r="AV1064" s="477">
        <v>0</v>
      </c>
      <c r="AW1064" s="477">
        <v>0</v>
      </c>
      <c r="AX1064" s="477">
        <v>0</v>
      </c>
      <c r="AY1064" s="477">
        <v>0</v>
      </c>
      <c r="AZ1064" s="477">
        <v>0</v>
      </c>
      <c r="BA1064" s="477">
        <v>0</v>
      </c>
      <c r="BB1064" s="477">
        <v>0</v>
      </c>
      <c r="BC1064" s="477">
        <v>0</v>
      </c>
      <c r="BD1064" s="477">
        <v>0</v>
      </c>
      <c r="BE1064" s="477">
        <v>0</v>
      </c>
      <c r="BF1064" s="477">
        <v>0</v>
      </c>
      <c r="BG1064" s="477">
        <v>0</v>
      </c>
      <c r="BH1064" s="477">
        <v>0</v>
      </c>
      <c r="BI1064" s="477">
        <v>0</v>
      </c>
      <c r="BJ1064" s="477">
        <v>0</v>
      </c>
      <c r="BK1064" s="477">
        <v>0</v>
      </c>
      <c r="BL1064" s="477">
        <v>0</v>
      </c>
      <c r="BM1064" s="477">
        <v>0</v>
      </c>
      <c r="BN1064" s="477">
        <v>0</v>
      </c>
      <c r="BO1064" s="477">
        <v>0</v>
      </c>
      <c r="BP1064" s="477">
        <v>0</v>
      </c>
      <c r="BQ1064" s="477">
        <v>0</v>
      </c>
      <c r="BR1064" s="477">
        <v>0</v>
      </c>
      <c r="BS1064" s="477">
        <v>0</v>
      </c>
      <c r="BT1064" s="477">
        <v>0</v>
      </c>
      <c r="BU1064" s="477">
        <v>0</v>
      </c>
      <c r="BV1064" s="477">
        <v>0</v>
      </c>
    </row>
    <row r="1065" spans="1:74">
      <c r="A1065" s="256">
        <v>165</v>
      </c>
      <c r="B1065" s="477">
        <v>2325.831006457166</v>
      </c>
      <c r="C1065" s="477">
        <v>2296.3874503432248</v>
      </c>
      <c r="D1065" s="477">
        <v>2265.8573403732612</v>
      </c>
      <c r="E1065" s="477">
        <v>2225.5202360444378</v>
      </c>
      <c r="F1065" s="477">
        <v>2177.5612195224239</v>
      </c>
      <c r="G1065" s="477">
        <v>2128.5230428711775</v>
      </c>
      <c r="H1065" s="477">
        <v>2087.1217266588219</v>
      </c>
      <c r="I1065" s="477">
        <v>2043.5501801632229</v>
      </c>
      <c r="J1065" s="477">
        <v>1999.9878305367613</v>
      </c>
      <c r="K1065" s="477">
        <v>1969.4997627359758</v>
      </c>
      <c r="L1065" s="477">
        <v>1933.5734009155296</v>
      </c>
      <c r="M1065" s="477">
        <v>1899.830411796815</v>
      </c>
      <c r="N1065" s="477">
        <v>1861.7406247474805</v>
      </c>
      <c r="O1065" s="477">
        <v>1818.2188952320482</v>
      </c>
      <c r="P1065" s="477">
        <v>1779.0581492658682</v>
      </c>
      <c r="Q1065" s="477">
        <v>1733.3814108720192</v>
      </c>
      <c r="R1065" s="477">
        <v>1683.368189997821</v>
      </c>
      <c r="S1065" s="477">
        <v>1618.1557269467819</v>
      </c>
      <c r="T1065" s="477">
        <v>1544.2797773313284</v>
      </c>
      <c r="U1065" s="477">
        <v>1465.0107598233271</v>
      </c>
      <c r="V1065" s="477">
        <v>1389.0392256433274</v>
      </c>
      <c r="W1065" s="477">
        <v>1297.9278875334992</v>
      </c>
      <c r="X1065" s="477">
        <v>1209.0469204659985</v>
      </c>
      <c r="Y1065" s="477">
        <v>1123.4788355989576</v>
      </c>
      <c r="Z1065" s="477">
        <v>1020.6664269541709</v>
      </c>
      <c r="AA1065" s="477">
        <v>899.58862596807478</v>
      </c>
      <c r="AB1065" s="477">
        <v>775.43604897940872</v>
      </c>
      <c r="AC1065" s="477">
        <v>640.71252916194362</v>
      </c>
      <c r="AD1065" s="477">
        <v>493.38184008272134</v>
      </c>
      <c r="AE1065" s="477">
        <v>350.77309419225747</v>
      </c>
      <c r="AF1065" s="477">
        <v>223.66561300123939</v>
      </c>
      <c r="AG1065" s="477">
        <v>125.88473166808595</v>
      </c>
      <c r="AH1065" s="477">
        <v>81.473345278526054</v>
      </c>
      <c r="AI1065" s="477">
        <v>23.732588790915425</v>
      </c>
      <c r="AJ1065" s="477">
        <v>3.0331400758135616</v>
      </c>
      <c r="AK1065" s="477">
        <v>1</v>
      </c>
      <c r="AL1065" s="477">
        <v>0</v>
      </c>
      <c r="AM1065" s="477">
        <v>0</v>
      </c>
      <c r="AN1065" s="477">
        <v>0</v>
      </c>
      <c r="AO1065" s="477">
        <v>0</v>
      </c>
      <c r="AP1065" s="477">
        <v>1</v>
      </c>
      <c r="AQ1065" s="477">
        <v>0</v>
      </c>
      <c r="AR1065" s="477">
        <v>0</v>
      </c>
      <c r="AS1065" s="477">
        <v>0</v>
      </c>
      <c r="AT1065" s="477">
        <v>0</v>
      </c>
      <c r="AU1065" s="477">
        <v>0</v>
      </c>
      <c r="AV1065" s="477">
        <v>0</v>
      </c>
      <c r="AW1065" s="477">
        <v>0</v>
      </c>
      <c r="AX1065" s="477">
        <v>0</v>
      </c>
      <c r="AY1065" s="477">
        <v>0</v>
      </c>
      <c r="AZ1065" s="477">
        <v>0</v>
      </c>
      <c r="BA1065" s="477">
        <v>0</v>
      </c>
      <c r="BB1065" s="477">
        <v>0</v>
      </c>
      <c r="BC1065" s="477">
        <v>0</v>
      </c>
      <c r="BD1065" s="477">
        <v>0</v>
      </c>
      <c r="BE1065" s="477">
        <v>0</v>
      </c>
      <c r="BF1065" s="477">
        <v>0</v>
      </c>
      <c r="BG1065" s="477">
        <v>0</v>
      </c>
      <c r="BH1065" s="477">
        <v>0</v>
      </c>
      <c r="BI1065" s="477">
        <v>0</v>
      </c>
      <c r="BJ1065" s="477">
        <v>0</v>
      </c>
      <c r="BK1065" s="477">
        <v>0</v>
      </c>
      <c r="BL1065" s="477">
        <v>0</v>
      </c>
      <c r="BM1065" s="477">
        <v>0</v>
      </c>
      <c r="BN1065" s="477">
        <v>0</v>
      </c>
      <c r="BO1065" s="477">
        <v>0</v>
      </c>
      <c r="BP1065" s="477">
        <v>0</v>
      </c>
      <c r="BQ1065" s="477">
        <v>0</v>
      </c>
      <c r="BR1065" s="477">
        <v>0</v>
      </c>
      <c r="BS1065" s="477">
        <v>0</v>
      </c>
      <c r="BT1065" s="477">
        <v>0</v>
      </c>
      <c r="BU1065" s="477">
        <v>0</v>
      </c>
      <c r="BV1065" s="477">
        <v>0</v>
      </c>
    </row>
    <row r="1066" spans="1:74">
      <c r="A1066" s="256">
        <v>167.5</v>
      </c>
      <c r="B1066" s="477">
        <v>2325.831006457166</v>
      </c>
      <c r="C1066" s="477">
        <v>2298.5683269072056</v>
      </c>
      <c r="D1066" s="477">
        <v>2266.9476316378464</v>
      </c>
      <c r="E1066" s="477">
        <v>2227.700436176217</v>
      </c>
      <c r="F1066" s="477">
        <v>2178.6510819010805</v>
      </c>
      <c r="G1066" s="477">
        <v>2128.5230428711775</v>
      </c>
      <c r="H1066" s="477">
        <v>2086.0323274360881</v>
      </c>
      <c r="I1066" s="477">
        <v>2041.3718426577598</v>
      </c>
      <c r="J1066" s="477">
        <v>1998.8988913113365</v>
      </c>
      <c r="K1066" s="477">
        <v>1967.3222215551746</v>
      </c>
      <c r="L1066" s="477">
        <v>1933.5734009155296</v>
      </c>
      <c r="M1066" s="477">
        <v>1899.830411796815</v>
      </c>
      <c r="N1066" s="477">
        <v>1861.7406247474805</v>
      </c>
      <c r="O1066" s="477">
        <v>1821.4826702202306</v>
      </c>
      <c r="P1066" s="477">
        <v>1781.2335240881737</v>
      </c>
      <c r="Q1066" s="477">
        <v>1736.64364352911</v>
      </c>
      <c r="R1066" s="477">
        <v>1685.5423750849943</v>
      </c>
      <c r="S1066" s="477">
        <v>1618.1557269467819</v>
      </c>
      <c r="T1066" s="477">
        <v>1546.4521080161398</v>
      </c>
      <c r="U1066" s="477">
        <v>1466.0963550500803</v>
      </c>
      <c r="V1066" s="477">
        <v>1394.4644256001225</v>
      </c>
      <c r="W1066" s="477">
        <v>1307.6868640103553</v>
      </c>
      <c r="X1066" s="477">
        <v>1226.3846123026253</v>
      </c>
      <c r="Y1066" s="477">
        <v>1139.7211225563478</v>
      </c>
      <c r="Z1066" s="477">
        <v>1042.3029541560823</v>
      </c>
      <c r="AA1066" s="477">
        <v>926.60165367253876</v>
      </c>
      <c r="AB1066" s="477">
        <v>801.33087453285418</v>
      </c>
      <c r="AC1066" s="477">
        <v>665.48218761043222</v>
      </c>
      <c r="AD1066" s="477">
        <v>511.64239963592075</v>
      </c>
      <c r="AE1066" s="477">
        <v>368.97338149632839</v>
      </c>
      <c r="AF1066" s="477">
        <v>239.65479114281291</v>
      </c>
      <c r="AG1066" s="477">
        <v>131.18346960074422</v>
      </c>
      <c r="AH1066" s="477">
        <v>310.12465672136148</v>
      </c>
      <c r="AI1066" s="477">
        <v>11.266956355606046</v>
      </c>
      <c r="AJ1066" s="477">
        <v>3.0331400758135616</v>
      </c>
      <c r="AK1066" s="477">
        <v>1</v>
      </c>
      <c r="AL1066" s="477">
        <v>0</v>
      </c>
      <c r="AM1066" s="477">
        <v>0</v>
      </c>
      <c r="AN1066" s="477">
        <v>0</v>
      </c>
      <c r="AO1066" s="477">
        <v>0</v>
      </c>
      <c r="AP1066" s="477">
        <v>1</v>
      </c>
      <c r="AQ1066" s="477">
        <v>0</v>
      </c>
      <c r="AR1066" s="477">
        <v>0</v>
      </c>
      <c r="AS1066" s="477">
        <v>0</v>
      </c>
      <c r="AT1066" s="477">
        <v>0</v>
      </c>
      <c r="AU1066" s="477">
        <v>0</v>
      </c>
      <c r="AV1066" s="477">
        <v>0</v>
      </c>
      <c r="AW1066" s="477">
        <v>0</v>
      </c>
      <c r="AX1066" s="477">
        <v>0</v>
      </c>
      <c r="AY1066" s="477">
        <v>0</v>
      </c>
      <c r="AZ1066" s="477">
        <v>0</v>
      </c>
      <c r="BA1066" s="477">
        <v>0</v>
      </c>
      <c r="BB1066" s="477">
        <v>0</v>
      </c>
      <c r="BC1066" s="477">
        <v>0</v>
      </c>
      <c r="BD1066" s="477">
        <v>0</v>
      </c>
      <c r="BE1066" s="477">
        <v>0</v>
      </c>
      <c r="BF1066" s="477">
        <v>0</v>
      </c>
      <c r="BG1066" s="477">
        <v>0</v>
      </c>
      <c r="BH1066" s="477">
        <v>0</v>
      </c>
      <c r="BI1066" s="477">
        <v>0</v>
      </c>
      <c r="BJ1066" s="477">
        <v>0</v>
      </c>
      <c r="BK1066" s="477">
        <v>0</v>
      </c>
      <c r="BL1066" s="477">
        <v>0</v>
      </c>
      <c r="BM1066" s="477">
        <v>0</v>
      </c>
      <c r="BN1066" s="477">
        <v>0</v>
      </c>
      <c r="BO1066" s="477">
        <v>0</v>
      </c>
      <c r="BP1066" s="477">
        <v>0</v>
      </c>
      <c r="BQ1066" s="477">
        <v>0</v>
      </c>
      <c r="BR1066" s="477">
        <v>0</v>
      </c>
      <c r="BS1066" s="477">
        <v>0</v>
      </c>
      <c r="BT1066" s="477">
        <v>0</v>
      </c>
      <c r="BU1066" s="477">
        <v>0</v>
      </c>
      <c r="BV1066" s="477">
        <v>0</v>
      </c>
    </row>
    <row r="1067" spans="1:74">
      <c r="A1067" s="256">
        <v>170</v>
      </c>
      <c r="B1067" s="477">
        <v>2325.831006457166</v>
      </c>
      <c r="C1067" s="477">
        <v>2278.9411776750021</v>
      </c>
      <c r="D1067" s="477">
        <v>2248.4133882403248</v>
      </c>
      <c r="E1067" s="477">
        <v>2209.16941050381</v>
      </c>
      <c r="F1067" s="477">
        <v>2159.0343875623253</v>
      </c>
      <c r="G1067" s="477">
        <v>2110.0004064506011</v>
      </c>
      <c r="H1067" s="477">
        <v>2068.6027079111132</v>
      </c>
      <c r="I1067" s="477">
        <v>2022.8569055141838</v>
      </c>
      <c r="J1067" s="477">
        <v>1983.6543602993161</v>
      </c>
      <c r="K1067" s="477">
        <v>1952.0801029184577</v>
      </c>
      <c r="L1067" s="477">
        <v>1919.4223994116758</v>
      </c>
      <c r="M1067" s="477">
        <v>1885.6818857772246</v>
      </c>
      <c r="N1067" s="477">
        <v>1847.5949461550183</v>
      </c>
      <c r="O1067" s="477">
        <v>1807.3400647713784</v>
      </c>
      <c r="P1067" s="477">
        <v>1770.3569136541005</v>
      </c>
      <c r="Q1067" s="477">
        <v>1726.8571280294195</v>
      </c>
      <c r="R1067" s="477">
        <v>1675.7587613705437</v>
      </c>
      <c r="S1067" s="477">
        <v>1605.1163233917009</v>
      </c>
      <c r="T1067" s="477">
        <v>1533.4185785710292</v>
      </c>
      <c r="U1067" s="477">
        <v>1460.6684586214515</v>
      </c>
      <c r="V1067" s="477">
        <v>1391.2092804964682</v>
      </c>
      <c r="W1067" s="477">
        <v>1307.6868640103553</v>
      </c>
      <c r="X1067" s="477">
        <v>1236.138132758477</v>
      </c>
      <c r="Y1067" s="477">
        <v>1181.9617175830981</v>
      </c>
      <c r="Z1067" s="477">
        <v>1058.5332735711875</v>
      </c>
      <c r="AA1067" s="477">
        <v>939.57069131391142</v>
      </c>
      <c r="AB1067" s="477">
        <v>822.91623876235997</v>
      </c>
      <c r="AC1067" s="477">
        <v>679.48649067997155</v>
      </c>
      <c r="AD1067" s="477">
        <v>525.61072507697281</v>
      </c>
      <c r="AE1067" s="477">
        <v>381.82602455550813</v>
      </c>
      <c r="AF1067" s="477">
        <v>247.12006867489282</v>
      </c>
      <c r="AG1067" s="477">
        <v>134.36373550375259</v>
      </c>
      <c r="AH1067" s="477">
        <v>740.92298062146347</v>
      </c>
      <c r="AI1067" s="477">
        <v>11.266956355606046</v>
      </c>
      <c r="AJ1067" s="477">
        <v>3.0331400758135616</v>
      </c>
      <c r="AK1067" s="477">
        <v>1</v>
      </c>
      <c r="AL1067" s="477">
        <v>0</v>
      </c>
      <c r="AM1067" s="477">
        <v>0</v>
      </c>
      <c r="AN1067" s="477">
        <v>0</v>
      </c>
      <c r="AO1067" s="477">
        <v>0</v>
      </c>
      <c r="AP1067" s="477">
        <v>1</v>
      </c>
      <c r="AQ1067" s="477">
        <v>0</v>
      </c>
      <c r="AR1067" s="477">
        <v>0</v>
      </c>
      <c r="AS1067" s="477">
        <v>0</v>
      </c>
      <c r="AT1067" s="477">
        <v>0</v>
      </c>
      <c r="AU1067" s="477">
        <v>0</v>
      </c>
      <c r="AV1067" s="477">
        <v>0</v>
      </c>
      <c r="AW1067" s="477">
        <v>0</v>
      </c>
      <c r="AX1067" s="477">
        <v>0</v>
      </c>
      <c r="AY1067" s="477">
        <v>0</v>
      </c>
      <c r="AZ1067" s="477">
        <v>0</v>
      </c>
      <c r="BA1067" s="477">
        <v>0</v>
      </c>
      <c r="BB1067" s="477">
        <v>0</v>
      </c>
      <c r="BC1067" s="477">
        <v>0</v>
      </c>
      <c r="BD1067" s="477">
        <v>0</v>
      </c>
      <c r="BE1067" s="477">
        <v>0</v>
      </c>
      <c r="BF1067" s="477">
        <v>0</v>
      </c>
      <c r="BG1067" s="477">
        <v>0</v>
      </c>
      <c r="BH1067" s="477">
        <v>0</v>
      </c>
      <c r="BI1067" s="477">
        <v>0</v>
      </c>
      <c r="BJ1067" s="477">
        <v>0</v>
      </c>
      <c r="BK1067" s="477">
        <v>0</v>
      </c>
      <c r="BL1067" s="477">
        <v>0</v>
      </c>
      <c r="BM1067" s="477">
        <v>0</v>
      </c>
      <c r="BN1067" s="477">
        <v>0</v>
      </c>
      <c r="BO1067" s="477">
        <v>0</v>
      </c>
      <c r="BP1067" s="477">
        <v>0</v>
      </c>
      <c r="BQ1067" s="477">
        <v>0</v>
      </c>
      <c r="BR1067" s="477">
        <v>0</v>
      </c>
      <c r="BS1067" s="477">
        <v>0</v>
      </c>
      <c r="BT1067" s="477">
        <v>0</v>
      </c>
      <c r="BU1067" s="477">
        <v>0</v>
      </c>
      <c r="BV1067" s="477">
        <v>0</v>
      </c>
    </row>
    <row r="1068" spans="1:74">
      <c r="A1068" s="256">
        <v>172.5</v>
      </c>
      <c r="B1068" s="477">
        <v>2325.831006457166</v>
      </c>
      <c r="C1068" s="477">
        <v>2298.5683269072056</v>
      </c>
      <c r="D1068" s="477">
        <v>2265.8573403732612</v>
      </c>
      <c r="E1068" s="477">
        <v>2225.5202360444378</v>
      </c>
      <c r="F1068" s="477">
        <v>2175.3815109698435</v>
      </c>
      <c r="G1068" s="477">
        <v>2126.3438260708599</v>
      </c>
      <c r="H1068" s="477">
        <v>2083.8535458921097</v>
      </c>
      <c r="I1068" s="477">
        <v>2039.1935281668418</v>
      </c>
      <c r="J1068" s="477">
        <v>1997.8099579593547</v>
      </c>
      <c r="K1068" s="477">
        <v>1966.2334599119063</v>
      </c>
      <c r="L1068" s="477">
        <v>1935.7505692730583</v>
      </c>
      <c r="M1068" s="477">
        <v>1899.830411796815</v>
      </c>
      <c r="N1068" s="477">
        <v>1859.564297033204</v>
      </c>
      <c r="O1068" s="477">
        <v>1822.5706080886721</v>
      </c>
      <c r="P1068" s="477">
        <v>1786.6720761576798</v>
      </c>
      <c r="Q1068" s="477">
        <v>1743.1682907552354</v>
      </c>
      <c r="R1068" s="477">
        <v>1690.9779592093016</v>
      </c>
      <c r="S1068" s="477">
        <v>1620.3290622473855</v>
      </c>
      <c r="T1068" s="477">
        <v>1547.538284691185</v>
      </c>
      <c r="U1068" s="477">
        <v>1476.9527441095763</v>
      </c>
      <c r="V1068" s="477">
        <v>1405.315451682533</v>
      </c>
      <c r="W1068" s="477">
        <v>1329.3760526294327</v>
      </c>
      <c r="X1068" s="477">
        <v>1258.8993005148143</v>
      </c>
      <c r="Y1068" s="477">
        <v>1175.4621779590091</v>
      </c>
      <c r="Z1068" s="477">
        <v>1086.6716439373945</v>
      </c>
      <c r="AA1068" s="477">
        <v>965.51406105995295</v>
      </c>
      <c r="AB1068" s="477">
        <v>844.50721093576237</v>
      </c>
      <c r="AC1068" s="477">
        <v>699.95944442795724</v>
      </c>
      <c r="AD1068" s="477">
        <v>541.73258643015583</v>
      </c>
      <c r="AE1068" s="477">
        <v>394.68295333317508</v>
      </c>
      <c r="AF1068" s="477">
        <v>259.92284872083508</v>
      </c>
      <c r="AG1068" s="477">
        <v>136.48432801548759</v>
      </c>
      <c r="AH1068" s="477">
        <v>706.42582801492392</v>
      </c>
      <c r="AI1068" s="477">
        <v>11.266956355606046</v>
      </c>
      <c r="AJ1068" s="477">
        <v>2.0139111001134378</v>
      </c>
      <c r="AK1068" s="477">
        <v>1</v>
      </c>
      <c r="AL1068" s="477">
        <v>0</v>
      </c>
      <c r="AM1068" s="477">
        <v>0</v>
      </c>
      <c r="AN1068" s="477">
        <v>0</v>
      </c>
      <c r="AO1068" s="477">
        <v>0</v>
      </c>
      <c r="AP1068" s="477">
        <v>1</v>
      </c>
      <c r="AQ1068" s="477">
        <v>0</v>
      </c>
      <c r="AR1068" s="477">
        <v>0</v>
      </c>
      <c r="AS1068" s="477">
        <v>0</v>
      </c>
      <c r="AT1068" s="477">
        <v>0</v>
      </c>
      <c r="AU1068" s="477">
        <v>0</v>
      </c>
      <c r="AV1068" s="477">
        <v>0</v>
      </c>
      <c r="AW1068" s="477">
        <v>0</v>
      </c>
      <c r="AX1068" s="477">
        <v>0</v>
      </c>
      <c r="AY1068" s="477">
        <v>0</v>
      </c>
      <c r="AZ1068" s="477">
        <v>0</v>
      </c>
      <c r="BA1068" s="477">
        <v>0</v>
      </c>
      <c r="BB1068" s="477">
        <v>0</v>
      </c>
      <c r="BC1068" s="477">
        <v>0</v>
      </c>
      <c r="BD1068" s="477">
        <v>0</v>
      </c>
      <c r="BE1068" s="477">
        <v>0</v>
      </c>
      <c r="BF1068" s="477">
        <v>0</v>
      </c>
      <c r="BG1068" s="477">
        <v>0</v>
      </c>
      <c r="BH1068" s="477">
        <v>0</v>
      </c>
      <c r="BI1068" s="477">
        <v>0</v>
      </c>
      <c r="BJ1068" s="477">
        <v>0</v>
      </c>
      <c r="BK1068" s="477">
        <v>0</v>
      </c>
      <c r="BL1068" s="477">
        <v>0</v>
      </c>
      <c r="BM1068" s="477">
        <v>0</v>
      </c>
      <c r="BN1068" s="477">
        <v>0</v>
      </c>
      <c r="BO1068" s="477">
        <v>0</v>
      </c>
      <c r="BP1068" s="477">
        <v>0</v>
      </c>
      <c r="BQ1068" s="477">
        <v>0</v>
      </c>
      <c r="BR1068" s="477">
        <v>0</v>
      </c>
      <c r="BS1068" s="477">
        <v>0</v>
      </c>
      <c r="BT1068" s="477">
        <v>0</v>
      </c>
      <c r="BU1068" s="477">
        <v>0</v>
      </c>
      <c r="BV1068" s="477">
        <v>0</v>
      </c>
    </row>
    <row r="1069" spans="1:74">
      <c r="A1069" s="256">
        <v>175</v>
      </c>
      <c r="B1069" s="477">
        <v>2325.831006457166</v>
      </c>
      <c r="C1069" s="477">
        <v>2298.5683269072056</v>
      </c>
      <c r="D1069" s="477">
        <v>2265.8573403732612</v>
      </c>
      <c r="E1069" s="477">
        <v>2225.5202360444378</v>
      </c>
      <c r="F1069" s="477">
        <v>2175.3815109698435</v>
      </c>
      <c r="G1069" s="477">
        <v>2124.1646313832371</v>
      </c>
      <c r="H1069" s="477">
        <v>2082.7641635766372</v>
      </c>
      <c r="I1069" s="477">
        <v>2037.015236714562</v>
      </c>
      <c r="J1069" s="477">
        <v>1997.8099579593547</v>
      </c>
      <c r="K1069" s="477">
        <v>1965.1447042377119</v>
      </c>
      <c r="L1069" s="477">
        <v>1933.5734009155296</v>
      </c>
      <c r="M1069" s="477">
        <v>1898.7420265030239</v>
      </c>
      <c r="N1069" s="477">
        <v>1858.4761426310167</v>
      </c>
      <c r="O1069" s="477">
        <v>1822.5706080886721</v>
      </c>
      <c r="P1069" s="477">
        <v>1786.6720761576798</v>
      </c>
      <c r="Q1069" s="477">
        <v>1743.1682907552354</v>
      </c>
      <c r="R1069" s="477">
        <v>1685.5423750849943</v>
      </c>
      <c r="S1069" s="477">
        <v>1617.0690701318063</v>
      </c>
      <c r="T1069" s="477">
        <v>1549.710660680571</v>
      </c>
      <c r="U1069" s="477">
        <v>1480.2098151685432</v>
      </c>
      <c r="V1069" s="477">
        <v>1407.4857566552689</v>
      </c>
      <c r="W1069" s="477">
        <v>1335.8834951060185</v>
      </c>
      <c r="X1069" s="477">
        <v>1268.6553384852029</v>
      </c>
      <c r="Y1069" s="477">
        <v>1187.3782710152873</v>
      </c>
      <c r="Z1069" s="477">
        <v>1098.578522118225</v>
      </c>
      <c r="AA1069" s="477">
        <v>976.32584665785657</v>
      </c>
      <c r="AB1069" s="477">
        <v>850.98557493142368</v>
      </c>
      <c r="AC1069" s="477">
        <v>705.34805657276547</v>
      </c>
      <c r="AD1069" s="477">
        <v>549.25775649277671</v>
      </c>
      <c r="AE1069" s="477">
        <v>398.96952471953529</v>
      </c>
      <c r="AF1069" s="477">
        <v>262.05726108117057</v>
      </c>
      <c r="AG1069" s="477">
        <v>131.18346960074422</v>
      </c>
      <c r="AH1069" s="477">
        <v>190.65814384109393</v>
      </c>
      <c r="AI1069" s="477">
        <v>10.232929922807543</v>
      </c>
      <c r="AJ1069" s="477">
        <v>3.0331400758135616</v>
      </c>
      <c r="AK1069" s="477">
        <v>1</v>
      </c>
      <c r="AL1069" s="477">
        <v>1</v>
      </c>
      <c r="AM1069" s="477">
        <v>0</v>
      </c>
      <c r="AN1069" s="477">
        <v>0</v>
      </c>
      <c r="AO1069" s="477">
        <v>0</v>
      </c>
      <c r="AP1069" s="477">
        <v>1</v>
      </c>
      <c r="AQ1069" s="477">
        <v>0</v>
      </c>
      <c r="AR1069" s="477">
        <v>0</v>
      </c>
      <c r="AS1069" s="477">
        <v>0</v>
      </c>
      <c r="AT1069" s="477">
        <v>0</v>
      </c>
      <c r="AU1069" s="477">
        <v>0</v>
      </c>
      <c r="AV1069" s="477">
        <v>0</v>
      </c>
      <c r="AW1069" s="477">
        <v>0</v>
      </c>
      <c r="AX1069" s="477">
        <v>0</v>
      </c>
      <c r="AY1069" s="477">
        <v>0</v>
      </c>
      <c r="AZ1069" s="477">
        <v>0</v>
      </c>
      <c r="BA1069" s="477">
        <v>0</v>
      </c>
      <c r="BB1069" s="477">
        <v>0</v>
      </c>
      <c r="BC1069" s="477">
        <v>0</v>
      </c>
      <c r="BD1069" s="477">
        <v>0</v>
      </c>
      <c r="BE1069" s="477">
        <v>0</v>
      </c>
      <c r="BF1069" s="477">
        <v>0</v>
      </c>
      <c r="BG1069" s="477">
        <v>0</v>
      </c>
      <c r="BH1069" s="477">
        <v>0</v>
      </c>
      <c r="BI1069" s="477">
        <v>0</v>
      </c>
      <c r="BJ1069" s="477">
        <v>0</v>
      </c>
      <c r="BK1069" s="477">
        <v>0</v>
      </c>
      <c r="BL1069" s="477">
        <v>0</v>
      </c>
      <c r="BM1069" s="477">
        <v>0</v>
      </c>
      <c r="BN1069" s="477">
        <v>0</v>
      </c>
      <c r="BO1069" s="477">
        <v>0</v>
      </c>
      <c r="BP1069" s="477">
        <v>0</v>
      </c>
      <c r="BQ1069" s="477">
        <v>0</v>
      </c>
      <c r="BR1069" s="477">
        <v>0</v>
      </c>
      <c r="BS1069" s="477">
        <v>0</v>
      </c>
      <c r="BT1069" s="477">
        <v>0</v>
      </c>
      <c r="BU1069" s="477">
        <v>0</v>
      </c>
      <c r="BV1069" s="477">
        <v>0</v>
      </c>
    </row>
    <row r="1070" spans="1:74">
      <c r="A1070" s="256">
        <v>177.5</v>
      </c>
      <c r="B1070" s="477">
        <v>2325.831006457166</v>
      </c>
      <c r="C1070" s="477">
        <v>2292.0257587538749</v>
      </c>
      <c r="D1070" s="477">
        <v>2259.3157019524356</v>
      </c>
      <c r="E1070" s="477">
        <v>2218.9797626086065</v>
      </c>
      <c r="F1070" s="477">
        <v>2166.6628932122067</v>
      </c>
      <c r="G1070" s="477">
        <v>2118.7167415532563</v>
      </c>
      <c r="H1070" s="477">
        <v>2076.2279882573248</v>
      </c>
      <c r="I1070" s="477">
        <v>2029.3913984099727</v>
      </c>
      <c r="J1070" s="477">
        <v>1991.2764813657343</v>
      </c>
      <c r="K1070" s="477">
        <v>1959.7010155163916</v>
      </c>
      <c r="L1070" s="477">
        <v>1925.9535029786523</v>
      </c>
      <c r="M1070" s="477">
        <v>1892.2118445783431</v>
      </c>
      <c r="N1070" s="477">
        <v>1851.9473488154185</v>
      </c>
      <c r="O1070" s="477">
        <v>1817.1309831209417</v>
      </c>
      <c r="P1070" s="477">
        <v>1781.2335240881737</v>
      </c>
      <c r="Q1070" s="477">
        <v>1738.8184990154423</v>
      </c>
      <c r="R1070" s="477">
        <v>1679.0199032668422</v>
      </c>
      <c r="S1070" s="477">
        <v>1610.5492812367725</v>
      </c>
      <c r="T1070" s="477">
        <v>1546.4521080161398</v>
      </c>
      <c r="U1070" s="477">
        <v>1476.9527441095763</v>
      </c>
      <c r="V1070" s="477">
        <v>1405.315451682533</v>
      </c>
      <c r="W1070" s="477">
        <v>1333.7143126650244</v>
      </c>
      <c r="X1070" s="477">
        <v>1268.6553384852029</v>
      </c>
      <c r="Y1070" s="477">
        <v>1189.5449609531815</v>
      </c>
      <c r="Z1070" s="477">
        <v>1099.6610291602797</v>
      </c>
      <c r="AA1070" s="477">
        <v>974.1633942786666</v>
      </c>
      <c r="AB1070" s="477">
        <v>848.82606582580729</v>
      </c>
      <c r="AC1070" s="477">
        <v>703.19256262805129</v>
      </c>
      <c r="AD1070" s="477">
        <v>544.9575334161201</v>
      </c>
      <c r="AE1070" s="477">
        <v>397.89783893028709</v>
      </c>
      <c r="AF1070" s="477">
        <v>253.52065844115995</v>
      </c>
      <c r="AG1070" s="477">
        <v>123.76584958601404</v>
      </c>
      <c r="AH1070" s="477">
        <v>54.095778737085908</v>
      </c>
      <c r="AI1070" s="477">
        <v>11.266956355606046</v>
      </c>
      <c r="AJ1070" s="477">
        <v>3.0331400758135616</v>
      </c>
      <c r="AK1070" s="477">
        <v>1</v>
      </c>
      <c r="AL1070" s="477">
        <v>0</v>
      </c>
      <c r="AM1070" s="477">
        <v>0</v>
      </c>
      <c r="AN1070" s="477">
        <v>0</v>
      </c>
      <c r="AO1070" s="477">
        <v>0</v>
      </c>
      <c r="AP1070" s="477">
        <v>1</v>
      </c>
      <c r="AQ1070" s="477">
        <v>0</v>
      </c>
      <c r="AR1070" s="477">
        <v>0</v>
      </c>
      <c r="AS1070" s="477">
        <v>0</v>
      </c>
      <c r="AT1070" s="477">
        <v>0</v>
      </c>
      <c r="AU1070" s="477">
        <v>0</v>
      </c>
      <c r="AV1070" s="477">
        <v>0</v>
      </c>
      <c r="AW1070" s="477">
        <v>0</v>
      </c>
      <c r="AX1070" s="477">
        <v>0</v>
      </c>
      <c r="AY1070" s="477">
        <v>0</v>
      </c>
      <c r="AZ1070" s="477">
        <v>0</v>
      </c>
      <c r="BA1070" s="477">
        <v>0</v>
      </c>
      <c r="BB1070" s="477">
        <v>0</v>
      </c>
      <c r="BC1070" s="477">
        <v>0</v>
      </c>
      <c r="BD1070" s="477">
        <v>0</v>
      </c>
      <c r="BE1070" s="477">
        <v>0</v>
      </c>
      <c r="BF1070" s="477">
        <v>0</v>
      </c>
      <c r="BG1070" s="477">
        <v>0</v>
      </c>
      <c r="BH1070" s="477">
        <v>0</v>
      </c>
      <c r="BI1070" s="477">
        <v>0</v>
      </c>
      <c r="BJ1070" s="477">
        <v>0</v>
      </c>
      <c r="BK1070" s="477">
        <v>0</v>
      </c>
      <c r="BL1070" s="477">
        <v>0</v>
      </c>
      <c r="BM1070" s="477">
        <v>0</v>
      </c>
      <c r="BN1070" s="477">
        <v>0</v>
      </c>
      <c r="BO1070" s="477">
        <v>0</v>
      </c>
      <c r="BP1070" s="477">
        <v>0</v>
      </c>
      <c r="BQ1070" s="477">
        <v>0</v>
      </c>
      <c r="BR1070" s="477">
        <v>0</v>
      </c>
      <c r="BS1070" s="477">
        <v>0</v>
      </c>
      <c r="BT1070" s="477">
        <v>0</v>
      </c>
      <c r="BU1070" s="477">
        <v>0</v>
      </c>
      <c r="BV1070" s="477">
        <v>0</v>
      </c>
    </row>
    <row r="1071" spans="1:74">
      <c r="A1071" s="256">
        <v>180</v>
      </c>
      <c r="B1071" s="477">
        <v>2325.831006457166</v>
      </c>
      <c r="C1071" s="477">
        <v>2331.2839232629449</v>
      </c>
      <c r="D1071" s="477">
        <v>2295.2970197499776</v>
      </c>
      <c r="E1071" s="477">
        <v>2254.9547138204575</v>
      </c>
      <c r="F1071" s="477">
        <v>2201.5394347457918</v>
      </c>
      <c r="G1071" s="477">
        <v>2155.7651096360396</v>
      </c>
      <c r="H1071" s="477">
        <v>2115.4480742050969</v>
      </c>
      <c r="I1071" s="477">
        <v>2068.6027079111132</v>
      </c>
      <c r="J1071" s="477">
        <v>2031.5696090365111</v>
      </c>
      <c r="K1071" s="477">
        <v>2001.0767756324954</v>
      </c>
      <c r="L1071" s="477">
        <v>1967.3222215551746</v>
      </c>
      <c r="M1071" s="477">
        <v>1931.396256829536</v>
      </c>
      <c r="N1071" s="477">
        <v>1888.9468372401257</v>
      </c>
      <c r="O1071" s="477">
        <v>1855.2117172876899</v>
      </c>
      <c r="P1071" s="477">
        <v>1816.0430774586168</v>
      </c>
      <c r="Q1071" s="477">
        <v>1772.5321829420659</v>
      </c>
      <c r="R1071" s="477">
        <v>1705.111286220445</v>
      </c>
      <c r="S1071" s="477">
        <v>1637.7167805334072</v>
      </c>
      <c r="T1071" s="477">
        <v>1574.6951413337995</v>
      </c>
      <c r="U1071" s="477">
        <v>1503.011290982294</v>
      </c>
      <c r="V1071" s="477">
        <v>1431.3612873183199</v>
      </c>
      <c r="W1071" s="477">
        <v>1360.8315859534741</v>
      </c>
      <c r="X1071" s="477">
        <v>1294.6750565441266</v>
      </c>
      <c r="Y1071" s="477">
        <v>1213.3811140238242</v>
      </c>
      <c r="Z1071" s="477">
        <v>1120.2306561119522</v>
      </c>
      <c r="AA1071" s="477">
        <v>990.38293848378862</v>
      </c>
      <c r="AB1071" s="477">
        <v>861.7839316733124</v>
      </c>
      <c r="AC1071" s="477">
        <v>710.73707634745904</v>
      </c>
      <c r="AD1071" s="477">
        <v>547.1076031233797</v>
      </c>
      <c r="AE1071" s="477">
        <v>391.4683269933729</v>
      </c>
      <c r="AF1071" s="477">
        <v>243.92038660058142</v>
      </c>
      <c r="AG1071" s="477">
        <v>108.94408926789772</v>
      </c>
      <c r="AH1071" s="477">
        <v>36.266757201093867</v>
      </c>
      <c r="AI1071" s="477">
        <v>6.1084744668798434</v>
      </c>
      <c r="AJ1071" s="477">
        <v>2.0139111001134378</v>
      </c>
      <c r="AK1071" s="477">
        <v>1</v>
      </c>
      <c r="AL1071" s="477">
        <v>0</v>
      </c>
      <c r="AM1071" s="477">
        <v>0</v>
      </c>
      <c r="AN1071" s="477">
        <v>0</v>
      </c>
      <c r="AO1071" s="477">
        <v>0</v>
      </c>
      <c r="AP1071" s="477">
        <v>1</v>
      </c>
      <c r="AQ1071" s="477">
        <v>0</v>
      </c>
      <c r="AR1071" s="477">
        <v>0</v>
      </c>
      <c r="AS1071" s="477">
        <v>0</v>
      </c>
      <c r="AT1071" s="477">
        <v>0</v>
      </c>
      <c r="AU1071" s="477">
        <v>0</v>
      </c>
      <c r="AV1071" s="477">
        <v>0</v>
      </c>
      <c r="AW1071" s="477">
        <v>0</v>
      </c>
      <c r="AX1071" s="477">
        <v>0</v>
      </c>
      <c r="AY1071" s="477">
        <v>0</v>
      </c>
      <c r="AZ1071" s="477">
        <v>0</v>
      </c>
      <c r="BA1071" s="477">
        <v>0</v>
      </c>
      <c r="BB1071" s="477">
        <v>0</v>
      </c>
      <c r="BC1071" s="477">
        <v>0</v>
      </c>
      <c r="BD1071" s="477">
        <v>0</v>
      </c>
      <c r="BE1071" s="477">
        <v>0</v>
      </c>
      <c r="BF1071" s="477">
        <v>0</v>
      </c>
      <c r="BG1071" s="477">
        <v>0</v>
      </c>
      <c r="BH1071" s="477">
        <v>0</v>
      </c>
      <c r="BI1071" s="477">
        <v>0</v>
      </c>
      <c r="BJ1071" s="477">
        <v>0</v>
      </c>
      <c r="BK1071" s="477">
        <v>0</v>
      </c>
      <c r="BL1071" s="477">
        <v>0</v>
      </c>
      <c r="BM1071" s="477">
        <v>0</v>
      </c>
      <c r="BN1071" s="477">
        <v>0</v>
      </c>
      <c r="BO1071" s="477">
        <v>0</v>
      </c>
      <c r="BP1071" s="477">
        <v>0</v>
      </c>
      <c r="BQ1071" s="477">
        <v>0</v>
      </c>
      <c r="BR1071" s="477">
        <v>0</v>
      </c>
      <c r="BS1071" s="477">
        <v>0</v>
      </c>
      <c r="BT1071" s="477">
        <v>0</v>
      </c>
      <c r="BU1071" s="477">
        <v>0</v>
      </c>
      <c r="BV1071" s="477">
        <v>0</v>
      </c>
    </row>
    <row r="1072" spans="1:74">
      <c r="B1072" s="22" t="s">
        <v>570</v>
      </c>
    </row>
    <row r="1073" spans="1:38">
      <c r="B1073" s="256" t="s">
        <v>524</v>
      </c>
    </row>
    <row r="1074" spans="1:38">
      <c r="B1074" s="256" t="s">
        <v>330</v>
      </c>
    </row>
    <row r="1075" spans="1:38">
      <c r="B1075" s="256" t="s">
        <v>315</v>
      </c>
    </row>
    <row r="1076" spans="1:38">
      <c r="B1076" s="256">
        <v>175</v>
      </c>
    </row>
    <row r="1079" spans="1:38">
      <c r="B1079" s="256">
        <v>37</v>
      </c>
    </row>
    <row r="1080" spans="1:38">
      <c r="B1080" s="256">
        <v>22</v>
      </c>
    </row>
    <row r="1081" spans="1:38">
      <c r="B1081" s="256">
        <v>0</v>
      </c>
      <c r="C1081" s="256">
        <v>2.5</v>
      </c>
      <c r="D1081" s="256">
        <v>5</v>
      </c>
      <c r="E1081" s="256">
        <v>7.5</v>
      </c>
      <c r="F1081" s="256">
        <v>10</v>
      </c>
      <c r="G1081" s="256">
        <v>12.5</v>
      </c>
      <c r="H1081" s="256">
        <v>15</v>
      </c>
      <c r="I1081" s="256">
        <v>17.5</v>
      </c>
      <c r="J1081" s="256">
        <v>20</v>
      </c>
      <c r="K1081" s="256">
        <v>22.5</v>
      </c>
      <c r="L1081" s="256">
        <v>25</v>
      </c>
      <c r="M1081" s="256">
        <v>27.5</v>
      </c>
      <c r="N1081" s="256">
        <v>30</v>
      </c>
      <c r="O1081" s="256">
        <v>32.5</v>
      </c>
      <c r="P1081" s="256">
        <v>35</v>
      </c>
      <c r="Q1081" s="256">
        <v>37.5</v>
      </c>
      <c r="R1081" s="256">
        <v>40</v>
      </c>
      <c r="S1081" s="256">
        <v>42.5</v>
      </c>
      <c r="T1081" s="256">
        <v>45</v>
      </c>
      <c r="U1081" s="256">
        <v>47.5</v>
      </c>
      <c r="V1081" s="256">
        <v>50</v>
      </c>
      <c r="W1081" s="256">
        <v>52.5</v>
      </c>
      <c r="X1081" s="256">
        <v>55</v>
      </c>
      <c r="Y1081" s="256">
        <v>57.5</v>
      </c>
      <c r="Z1081" s="256">
        <v>60</v>
      </c>
      <c r="AA1081" s="256">
        <v>62.5</v>
      </c>
      <c r="AB1081" s="256">
        <v>65</v>
      </c>
      <c r="AC1081" s="256">
        <v>67.5</v>
      </c>
      <c r="AD1081" s="256">
        <v>70</v>
      </c>
      <c r="AE1081" s="256">
        <v>72.5</v>
      </c>
      <c r="AF1081" s="256">
        <v>75</v>
      </c>
      <c r="AG1081" s="256">
        <v>77.5</v>
      </c>
      <c r="AH1081" s="256">
        <v>80</v>
      </c>
      <c r="AI1081" s="256">
        <v>82.5</v>
      </c>
      <c r="AJ1081" s="256">
        <v>85</v>
      </c>
      <c r="AK1081" s="256">
        <v>87.5</v>
      </c>
      <c r="AL1081" s="256">
        <v>90</v>
      </c>
    </row>
    <row r="1082" spans="1:38">
      <c r="A1082" s="256">
        <v>0</v>
      </c>
      <c r="B1082" s="478">
        <v>2094.9436406273785</v>
      </c>
      <c r="C1082" s="478">
        <v>2117.1346421175112</v>
      </c>
      <c r="D1082" s="478">
        <v>2128.2302301535951</v>
      </c>
      <c r="E1082" s="478">
        <v>2076.787541234376</v>
      </c>
      <c r="F1082" s="478">
        <v>2040.4758195537197</v>
      </c>
      <c r="G1082" s="478">
        <v>2051.5709998808056</v>
      </c>
      <c r="H1082" s="478">
        <v>2065.6922251337533</v>
      </c>
      <c r="I1082" s="478">
        <v>2080.8222163334694</v>
      </c>
      <c r="J1082" s="478">
        <v>2104.0217493580426</v>
      </c>
      <c r="K1082" s="478">
        <v>2128.2302301535951</v>
      </c>
      <c r="L1082" s="478">
        <v>2124.1954641654788</v>
      </c>
      <c r="M1082" s="478">
        <v>2113.0998972186903</v>
      </c>
      <c r="N1082" s="478">
        <v>2089.9002638583675</v>
      </c>
      <c r="O1082" s="478">
        <v>2151.4302824384849</v>
      </c>
      <c r="P1082" s="478">
        <v>2117.1346421175112</v>
      </c>
      <c r="Q1082" s="478">
        <v>2106.0391121736243</v>
      </c>
      <c r="R1082" s="478">
        <v>2047.5363818999649</v>
      </c>
      <c r="S1082" s="478">
        <v>2148.4041744305805</v>
      </c>
      <c r="T1082" s="478">
        <v>2531.7432146742276</v>
      </c>
      <c r="U1082" s="478">
        <v>3549.8719786752731</v>
      </c>
      <c r="V1082" s="478">
        <v>3572.074626910488</v>
      </c>
      <c r="W1082" s="478">
        <v>3328.8624170359321</v>
      </c>
      <c r="X1082" s="478">
        <v>2698.2116901364352</v>
      </c>
      <c r="Y1082" s="478">
        <v>2610.4360826839252</v>
      </c>
      <c r="Z1082" s="478">
        <v>2574.1159985672007</v>
      </c>
      <c r="AA1082" s="478">
        <v>2286.6006909117309</v>
      </c>
      <c r="AB1082" s="478">
        <v>1874.0555380789974</v>
      </c>
      <c r="AC1082" s="478">
        <v>1761.0998079884325</v>
      </c>
      <c r="AD1082" s="478">
        <v>1547.3109783269385</v>
      </c>
      <c r="AE1082" s="478">
        <v>1160.1494315402317</v>
      </c>
      <c r="AF1082" s="478">
        <v>754.98152574436392</v>
      </c>
      <c r="AG1082" s="478">
        <v>393.34074331293886</v>
      </c>
      <c r="AH1082" s="478">
        <v>154.77764754354726</v>
      </c>
      <c r="AI1082" s="478">
        <v>67.282307497705418</v>
      </c>
      <c r="AJ1082" s="478">
        <v>27.089134400918912</v>
      </c>
      <c r="AK1082" s="478">
        <v>7.0136346326260179</v>
      </c>
      <c r="AL1082" s="478">
        <v>0</v>
      </c>
    </row>
    <row r="1083" spans="1:38">
      <c r="A1083" s="256">
        <v>5</v>
      </c>
      <c r="B1083" s="478">
        <v>2094.9436406273785</v>
      </c>
      <c r="C1083" s="478">
        <v>2123.1867738641477</v>
      </c>
      <c r="D1083" s="478">
        <v>2128.2302301535951</v>
      </c>
      <c r="E1083" s="478">
        <v>2075.7788736825264</v>
      </c>
      <c r="F1083" s="478">
        <v>2041.4844698251366</v>
      </c>
      <c r="G1083" s="478">
        <v>2056.6142835017777</v>
      </c>
      <c r="H1083" s="478">
        <v>2083.8482277874505</v>
      </c>
      <c r="I1083" s="478">
        <v>2100.9957087583844</v>
      </c>
      <c r="J1083" s="478">
        <v>2119.1520174484262</v>
      </c>
      <c r="K1083" s="478">
        <v>2126.2128462034316</v>
      </c>
      <c r="L1083" s="478">
        <v>2116.1259551720873</v>
      </c>
      <c r="M1083" s="478">
        <v>2098.9783507771226</v>
      </c>
      <c r="N1083" s="478">
        <v>2088.8915899626568</v>
      </c>
      <c r="O1083" s="478">
        <v>2118.1433295430343</v>
      </c>
      <c r="P1083" s="478">
        <v>2158.4912176494172</v>
      </c>
      <c r="Q1083" s="478">
        <v>2111.0825276544465</v>
      </c>
      <c r="R1083" s="478">
        <v>2081.8308863299858</v>
      </c>
      <c r="S1083" s="478">
        <v>2184.7177498639853</v>
      </c>
      <c r="T1083" s="478">
        <v>2574.1159985672007</v>
      </c>
      <c r="U1083" s="478">
        <v>3409.5948537024033</v>
      </c>
      <c r="V1083" s="478">
        <v>3804.2013206873544</v>
      </c>
      <c r="W1083" s="478">
        <v>3372.2558615998032</v>
      </c>
      <c r="X1083" s="478">
        <v>2868.7264035369981</v>
      </c>
      <c r="Y1083" s="478">
        <v>2611.4449811484637</v>
      </c>
      <c r="Z1083" s="478">
        <v>2708.3010249897111</v>
      </c>
      <c r="AA1083" s="478">
        <v>2366.29448025184</v>
      </c>
      <c r="AB1083" s="478">
        <v>2035.4325756730479</v>
      </c>
      <c r="AC1083" s="478">
        <v>1881.1155014307371</v>
      </c>
      <c r="AD1083" s="478">
        <v>1465.63509694606</v>
      </c>
      <c r="AE1083" s="478">
        <v>1261.9699745374417</v>
      </c>
      <c r="AF1083" s="478">
        <v>919.24494073234825</v>
      </c>
      <c r="AG1083" s="478">
        <v>450.74331252607004</v>
      </c>
      <c r="AH1083" s="478">
        <v>176.9123618266558</v>
      </c>
      <c r="AI1083" s="478">
        <v>73.313876394686872</v>
      </c>
      <c r="AJ1083" s="478">
        <v>30.102209640499385</v>
      </c>
      <c r="AK1083" s="478">
        <v>10.023052380778998</v>
      </c>
      <c r="AL1083" s="478">
        <v>0</v>
      </c>
    </row>
    <row r="1084" spans="1:38">
      <c r="A1084" s="256">
        <v>15</v>
      </c>
      <c r="B1084" s="478">
        <v>2094.9436406273785</v>
      </c>
      <c r="C1084" s="478">
        <v>2120.1607058334635</v>
      </c>
      <c r="D1084" s="478">
        <v>2124.1954641654788</v>
      </c>
      <c r="E1084" s="478">
        <v>2081.8308863299858</v>
      </c>
      <c r="F1084" s="478">
        <v>2051.5709998808056</v>
      </c>
      <c r="G1084" s="478">
        <v>2062.6662401528342</v>
      </c>
      <c r="H1084" s="478">
        <v>2077.7962092756316</v>
      </c>
      <c r="I1084" s="478">
        <v>2094.9436406273785</v>
      </c>
      <c r="J1084" s="478">
        <v>2106.0391121736243</v>
      </c>
      <c r="K1084" s="478">
        <v>2115.1172687069893</v>
      </c>
      <c r="L1084" s="478">
        <v>2119.1520174484262</v>
      </c>
      <c r="M1084" s="478">
        <v>2124.1954641654788</v>
      </c>
      <c r="N1084" s="478">
        <v>2138.3171785243935</v>
      </c>
      <c r="O1084" s="478">
        <v>2170.5957316541662</v>
      </c>
      <c r="P1084" s="478">
        <v>2283.5743985656027</v>
      </c>
      <c r="Q1084" s="478">
        <v>2288.6182213657398</v>
      </c>
      <c r="R1084" s="478">
        <v>2231.1193058018348</v>
      </c>
      <c r="S1084" s="478">
        <v>2341.0746322983518</v>
      </c>
      <c r="T1084" s="478">
        <v>2306.7760752199802</v>
      </c>
      <c r="U1084" s="478">
        <v>2348.1361624916653</v>
      </c>
      <c r="V1084" s="478">
        <v>2639.6942957005026</v>
      </c>
      <c r="W1084" s="478">
        <v>2580.1693105613749</v>
      </c>
      <c r="X1084" s="478">
        <v>2813.2323079195362</v>
      </c>
      <c r="Y1084" s="478">
        <v>3324.8258461572464</v>
      </c>
      <c r="Z1084" s="478">
        <v>3723.4599506839704</v>
      </c>
      <c r="AA1084" s="478">
        <v>2745.6318893490893</v>
      </c>
      <c r="AB1084" s="478">
        <v>2271.4692692998578</v>
      </c>
      <c r="AC1084" s="478">
        <v>2009.2079094250844</v>
      </c>
      <c r="AD1084" s="478">
        <v>2144.3693703781632</v>
      </c>
      <c r="AE1084" s="478">
        <v>2387.4793601709548</v>
      </c>
      <c r="AF1084" s="478">
        <v>1592.6883443279025</v>
      </c>
      <c r="AG1084" s="478">
        <v>603.8504602244393</v>
      </c>
      <c r="AH1084" s="478">
        <v>190.99955462404839</v>
      </c>
      <c r="AI1084" s="478">
        <v>81.356733631351972</v>
      </c>
      <c r="AJ1084" s="478">
        <v>36.12923810708449</v>
      </c>
      <c r="AK1084" s="478">
        <v>11.02640849775289</v>
      </c>
      <c r="AL1084" s="478">
        <v>0</v>
      </c>
    </row>
    <row r="1085" spans="1:38">
      <c r="A1085" s="256">
        <v>25</v>
      </c>
      <c r="B1085" s="478">
        <v>2094.9436406273785</v>
      </c>
      <c r="C1085" s="478">
        <v>2117.1346421175112</v>
      </c>
      <c r="D1085" s="478">
        <v>2130.2476160141623</v>
      </c>
      <c r="E1085" s="478">
        <v>2086.8742436312004</v>
      </c>
      <c r="F1085" s="478">
        <v>2064.6835629810971</v>
      </c>
      <c r="G1085" s="478">
        <v>2077.7962092756316</v>
      </c>
      <c r="H1085" s="478">
        <v>2108.0564769196958</v>
      </c>
      <c r="I1085" s="478">
        <v>2110.0738435944186</v>
      </c>
      <c r="J1085" s="478">
        <v>2118.1433295430343</v>
      </c>
      <c r="K1085" s="478">
        <v>2125.2041549453133</v>
      </c>
      <c r="L1085" s="478">
        <v>2128.2302301535951</v>
      </c>
      <c r="M1085" s="478">
        <v>2157.4825112047693</v>
      </c>
      <c r="N1085" s="478">
        <v>2181.6915954075671</v>
      </c>
      <c r="O1085" s="478">
        <v>2200.8573108795235</v>
      </c>
      <c r="P1085" s="478">
        <v>2223.0494001639518</v>
      </c>
      <c r="Q1085" s="478">
        <v>2223.0494001639518</v>
      </c>
      <c r="R1085" s="478">
        <v>2204.892219642185</v>
      </c>
      <c r="S1085" s="478">
        <v>2157.4825112047693</v>
      </c>
      <c r="T1085" s="478">
        <v>2106.0391121736243</v>
      </c>
      <c r="U1085" s="478">
        <v>2134.2823934592843</v>
      </c>
      <c r="V1085" s="478">
        <v>2453.0527905079239</v>
      </c>
      <c r="W1085" s="478">
        <v>2652.8101517456475</v>
      </c>
      <c r="X1085" s="478">
        <v>3123.0036717592016</v>
      </c>
      <c r="Y1085" s="478">
        <v>2705.2742205847439</v>
      </c>
      <c r="Z1085" s="478">
        <v>2327.9604184420573</v>
      </c>
      <c r="AA1085" s="478">
        <v>1987.0180741241566</v>
      </c>
      <c r="AB1085" s="478">
        <v>1932.5531700624222</v>
      </c>
      <c r="AC1085" s="478">
        <v>2403.6203471994572</v>
      </c>
      <c r="AD1085" s="478">
        <v>2887.8973414107272</v>
      </c>
      <c r="AE1085" s="478">
        <v>2840.4747286210745</v>
      </c>
      <c r="AF1085" s="478">
        <v>1536.2189340366481</v>
      </c>
      <c r="AG1085" s="478">
        <v>556.50344408245246</v>
      </c>
      <c r="AH1085" s="478">
        <v>195.02466099770112</v>
      </c>
      <c r="AI1085" s="478">
        <v>81.356733631351972</v>
      </c>
      <c r="AJ1085" s="478">
        <v>36.12923810708449</v>
      </c>
      <c r="AK1085" s="478">
        <v>9.0197967621976929</v>
      </c>
      <c r="AL1085" s="478">
        <v>0</v>
      </c>
    </row>
    <row r="1086" spans="1:38">
      <c r="A1086" s="256">
        <v>35</v>
      </c>
      <c r="B1086" s="478">
        <v>2094.9436406273785</v>
      </c>
      <c r="C1086" s="478">
        <v>2117.1346421175112</v>
      </c>
      <c r="D1086" s="478">
        <v>2125.2041549453133</v>
      </c>
      <c r="E1086" s="478">
        <v>2099.9870295257483</v>
      </c>
      <c r="F1086" s="478">
        <v>2073.7615400479999</v>
      </c>
      <c r="G1086" s="478">
        <v>2081.8308863299858</v>
      </c>
      <c r="H1086" s="478">
        <v>2118.1433295430343</v>
      </c>
      <c r="I1086" s="478">
        <v>2136.299785040238</v>
      </c>
      <c r="J1086" s="478">
        <v>2141.3432723152087</v>
      </c>
      <c r="K1086" s="478">
        <v>2156.4738052312582</v>
      </c>
      <c r="L1086" s="478">
        <v>2156.4738052312582</v>
      </c>
      <c r="M1086" s="478">
        <v>2142.3519711951417</v>
      </c>
      <c r="N1086" s="478">
        <v>2166.5608861412375</v>
      </c>
      <c r="O1086" s="478">
        <v>2180.6828781869804</v>
      </c>
      <c r="P1086" s="478">
        <v>2220.0231930890113</v>
      </c>
      <c r="Q1086" s="478">
        <v>2259.3642044803632</v>
      </c>
      <c r="R1086" s="478">
        <v>2259.3642044803632</v>
      </c>
      <c r="S1086" s="478">
        <v>2182.700313094072</v>
      </c>
      <c r="T1086" s="478">
        <v>2191.7787932036431</v>
      </c>
      <c r="U1086" s="478">
        <v>2567.0538192164927</v>
      </c>
      <c r="V1086" s="478">
        <v>3177.4944087651411</v>
      </c>
      <c r="W1086" s="478">
        <v>3134.1035602056086</v>
      </c>
      <c r="X1086" s="478">
        <v>2608.4182869236092</v>
      </c>
      <c r="Y1086" s="478">
        <v>2671.9795962551161</v>
      </c>
      <c r="Z1086" s="478">
        <v>2619.516182870057</v>
      </c>
      <c r="AA1086" s="478">
        <v>2454.061626312217</v>
      </c>
      <c r="AB1086" s="478">
        <v>2547.8851446854642</v>
      </c>
      <c r="AC1086" s="478">
        <v>2699.2206219280793</v>
      </c>
      <c r="AD1086" s="478">
        <v>3169.4216476905917</v>
      </c>
      <c r="AE1086" s="478">
        <v>2712.3367694525091</v>
      </c>
      <c r="AF1086" s="478">
        <v>1991.0525713007953</v>
      </c>
      <c r="AG1086" s="478">
        <v>733.8212025910484</v>
      </c>
      <c r="AH1086" s="478">
        <v>202.06879585668304</v>
      </c>
      <c r="AI1086" s="478">
        <v>80.351331340225968</v>
      </c>
      <c r="AJ1086" s="478">
        <v>38.138479987815508</v>
      </c>
      <c r="AK1086" s="478">
        <v>9.0197967621976929</v>
      </c>
      <c r="AL1086" s="478">
        <v>0</v>
      </c>
    </row>
    <row r="1087" spans="1:38">
      <c r="A1087" s="256">
        <v>45</v>
      </c>
      <c r="B1087" s="478">
        <v>2094.9436406273785</v>
      </c>
      <c r="C1087" s="478">
        <v>2114.108582722447</v>
      </c>
      <c r="D1087" s="478">
        <v>2126.2128462034316</v>
      </c>
      <c r="E1087" s="478">
        <v>2105.0304305244067</v>
      </c>
      <c r="F1087" s="478">
        <v>2093.9349643022947</v>
      </c>
      <c r="G1087" s="478">
        <v>2097.9696725127405</v>
      </c>
      <c r="H1087" s="478">
        <v>2120.1607058334635</v>
      </c>
      <c r="I1087" s="478">
        <v>2160.5086319512475</v>
      </c>
      <c r="J1087" s="478">
        <v>2172.6131572212835</v>
      </c>
      <c r="K1087" s="478">
        <v>2187.7439085078886</v>
      </c>
      <c r="L1087" s="478">
        <v>2161.5173398079901</v>
      </c>
      <c r="M1087" s="478">
        <v>2148.4041744305805</v>
      </c>
      <c r="N1087" s="478">
        <v>2168.5783079602379</v>
      </c>
      <c r="O1087" s="478">
        <v>2200.8573108795235</v>
      </c>
      <c r="P1087" s="478">
        <v>2214.9795237913791</v>
      </c>
      <c r="Q1087" s="478">
        <v>2223.0494001639518</v>
      </c>
      <c r="R1087" s="478">
        <v>2194.8049615958985</v>
      </c>
      <c r="S1087" s="478">
        <v>2232.1280460590165</v>
      </c>
      <c r="T1087" s="478">
        <v>2488.3622890656547</v>
      </c>
      <c r="U1087" s="478">
        <v>3191.621789916775</v>
      </c>
      <c r="V1087" s="478">
        <v>4378.521725410772</v>
      </c>
      <c r="W1087" s="478">
        <v>5176.031782189576</v>
      </c>
      <c r="X1087" s="478">
        <v>6121.0879224172759</v>
      </c>
      <c r="Y1087" s="478">
        <v>5745.4698583082309</v>
      </c>
      <c r="Z1087" s="478">
        <v>5395.1170390267225</v>
      </c>
      <c r="AA1087" s="478">
        <v>4605.6469388406385</v>
      </c>
      <c r="AB1087" s="478">
        <v>4126.1742139909093</v>
      </c>
      <c r="AC1087" s="478">
        <v>3290.5151919573705</v>
      </c>
      <c r="AD1087" s="478">
        <v>3971.7450850964365</v>
      </c>
      <c r="AE1087" s="478">
        <v>4339.1545352522735</v>
      </c>
      <c r="AF1087" s="478">
        <v>3600.3327421286867</v>
      </c>
      <c r="AG1087" s="478">
        <v>1234.7497890947386</v>
      </c>
      <c r="AH1087" s="478">
        <v>306.74969472040391</v>
      </c>
      <c r="AI1087" s="478">
        <v>95.433604846914434</v>
      </c>
      <c r="AJ1087" s="478">
        <v>46.176455080303917</v>
      </c>
      <c r="AK1087" s="478">
        <v>11.02640849775289</v>
      </c>
      <c r="AL1087" s="478">
        <v>0</v>
      </c>
    </row>
    <row r="1088" spans="1:38">
      <c r="A1088" s="256">
        <v>48.4</v>
      </c>
      <c r="B1088" s="478">
        <v>2094.9436406273785</v>
      </c>
      <c r="C1088" s="478">
        <v>2099.9870295257483</v>
      </c>
      <c r="D1088" s="478">
        <v>2113.0998972186903</v>
      </c>
      <c r="E1088" s="478">
        <v>2095.9523174376363</v>
      </c>
      <c r="F1088" s="478">
        <v>2089.9002638583675</v>
      </c>
      <c r="G1088" s="478">
        <v>2095.9523174376363</v>
      </c>
      <c r="H1088" s="478">
        <v>2120.1607058334635</v>
      </c>
      <c r="I1088" s="478">
        <v>2168.5783079602379</v>
      </c>
      <c r="J1088" s="478">
        <v>2190.7700713335016</v>
      </c>
      <c r="K1088" s="478">
        <v>2162.5260481349956</v>
      </c>
      <c r="L1088" s="478">
        <v>2151.4302824384849</v>
      </c>
      <c r="M1088" s="478">
        <v>2153.4476901397584</v>
      </c>
      <c r="N1088" s="478">
        <v>2178.6654451444333</v>
      </c>
      <c r="O1088" s="478">
        <v>2206.9096767905257</v>
      </c>
      <c r="P1088" s="478">
        <v>2199.8485848430059</v>
      </c>
      <c r="Q1088" s="478">
        <v>2227.0843493313496</v>
      </c>
      <c r="R1088" s="478">
        <v>2183.7090312462828</v>
      </c>
      <c r="S1088" s="478">
        <v>2180.6828781869804</v>
      </c>
      <c r="T1088" s="478">
        <v>2538.8052964415742</v>
      </c>
      <c r="U1088" s="478">
        <v>3243.0863475128813</v>
      </c>
      <c r="V1088" s="478">
        <v>4522.8710908621579</v>
      </c>
      <c r="W1088" s="478">
        <v>5534.4477942505519</v>
      </c>
      <c r="X1088" s="478">
        <v>6450.2775827522091</v>
      </c>
      <c r="Y1088" s="478">
        <v>5921.159219033776</v>
      </c>
      <c r="Z1088" s="478">
        <v>5233.5786410049204</v>
      </c>
      <c r="AA1088" s="478">
        <v>4312.9099398385797</v>
      </c>
      <c r="AB1088" s="478">
        <v>3883.9351038725899</v>
      </c>
      <c r="AC1088" s="478">
        <v>3196.6672983392878</v>
      </c>
      <c r="AD1088" s="478">
        <v>4314.928749218534</v>
      </c>
      <c r="AE1088" s="478">
        <v>4843.8880709537152</v>
      </c>
      <c r="AF1088" s="478">
        <v>3318.7709990206713</v>
      </c>
      <c r="AG1088" s="478">
        <v>949.48083801458813</v>
      </c>
      <c r="AH1088" s="478">
        <v>256.41694440954058</v>
      </c>
      <c r="AI1088" s="478">
        <v>84.37301438003783</v>
      </c>
      <c r="AJ1088" s="478">
        <v>36.12923810708449</v>
      </c>
      <c r="AK1088" s="478">
        <v>6.010760193776199</v>
      </c>
      <c r="AL1088" s="478">
        <v>0</v>
      </c>
    </row>
    <row r="1089" spans="1:38">
      <c r="A1089" s="256">
        <v>55</v>
      </c>
      <c r="B1089" s="478">
        <v>2094.9436406273785</v>
      </c>
      <c r="C1089" s="478">
        <v>2104.0217493580426</v>
      </c>
      <c r="D1089" s="478">
        <v>2124.1954641654788</v>
      </c>
      <c r="E1089" s="478">
        <v>2113.0998972186903</v>
      </c>
      <c r="F1089" s="478">
        <v>2107.0477943054639</v>
      </c>
      <c r="G1089" s="478">
        <v>2105.0304305244067</v>
      </c>
      <c r="H1089" s="478">
        <v>2128.2302301535951</v>
      </c>
      <c r="I1089" s="478">
        <v>2147.3954727072332</v>
      </c>
      <c r="J1089" s="478">
        <v>2172.6131572212835</v>
      </c>
      <c r="K1089" s="478">
        <v>2151.4302824384849</v>
      </c>
      <c r="L1089" s="478">
        <v>2137.3084815445268</v>
      </c>
      <c r="M1089" s="478">
        <v>2145.3780706808025</v>
      </c>
      <c r="N1089" s="478">
        <v>2164.5434661989088</v>
      </c>
      <c r="O1089" s="478">
        <v>2175.6392990803956</v>
      </c>
      <c r="P1089" s="478">
        <v>2211.9533277183218</v>
      </c>
      <c r="Q1089" s="478">
        <v>2210.9445966128064</v>
      </c>
      <c r="R1089" s="478">
        <v>2204.892219642185</v>
      </c>
      <c r="S1089" s="478">
        <v>2251.2941972408598</v>
      </c>
      <c r="T1089" s="478">
        <v>2486.34458988199</v>
      </c>
      <c r="U1089" s="478">
        <v>2814.2412817800373</v>
      </c>
      <c r="V1089" s="478">
        <v>3614.4618829360575</v>
      </c>
      <c r="W1089" s="478">
        <v>4291.7124984294524</v>
      </c>
      <c r="X1089" s="478">
        <v>5284.0588624255679</v>
      </c>
      <c r="Y1089" s="478">
        <v>4909.5074131158226</v>
      </c>
      <c r="Z1089" s="478">
        <v>4014.1368073469871</v>
      </c>
      <c r="AA1089" s="478">
        <v>3490.3292002664198</v>
      </c>
      <c r="AB1089" s="478">
        <v>2655.8368969675639</v>
      </c>
      <c r="AC1089" s="478">
        <v>2437.9203032762739</v>
      </c>
      <c r="AD1089" s="478">
        <v>3693.1823858531711</v>
      </c>
      <c r="AE1089" s="478">
        <v>4356.3145488229711</v>
      </c>
      <c r="AF1089" s="478">
        <v>3127.0399902778909</v>
      </c>
      <c r="AG1089" s="478">
        <v>971.654442519893</v>
      </c>
      <c r="AH1089" s="478">
        <v>240.31246534296974</v>
      </c>
      <c r="AI1089" s="478">
        <v>88.394889005535376</v>
      </c>
      <c r="AJ1089" s="478">
        <v>36.12923810708449</v>
      </c>
      <c r="AK1089" s="478">
        <v>13.03338714150617</v>
      </c>
      <c r="AL1089" s="478">
        <v>0</v>
      </c>
    </row>
    <row r="1090" spans="1:38">
      <c r="A1090" s="256">
        <v>65</v>
      </c>
      <c r="B1090" s="478">
        <v>2094.9436406273785</v>
      </c>
      <c r="C1090" s="478">
        <v>2100.9957087583844</v>
      </c>
      <c r="D1090" s="478">
        <v>2127.2215379395975</v>
      </c>
      <c r="E1090" s="478">
        <v>2119.1520174484262</v>
      </c>
      <c r="F1090" s="478">
        <v>2122.1780840415504</v>
      </c>
      <c r="G1090" s="478">
        <v>2110.0738435944186</v>
      </c>
      <c r="H1090" s="478">
        <v>2129.2389228451902</v>
      </c>
      <c r="I1090" s="478">
        <v>2143.3606705495354</v>
      </c>
      <c r="J1090" s="478">
        <v>2136.299785040238</v>
      </c>
      <c r="K1090" s="478">
        <v>2106.0391121736243</v>
      </c>
      <c r="L1090" s="478">
        <v>2105.0304305244067</v>
      </c>
      <c r="M1090" s="478">
        <v>2128.2302301535951</v>
      </c>
      <c r="N1090" s="478">
        <v>2146.3867714572339</v>
      </c>
      <c r="O1090" s="478">
        <v>2216.9969901350937</v>
      </c>
      <c r="P1090" s="478">
        <v>2254.3204465746358</v>
      </c>
      <c r="Q1090" s="478">
        <v>2204.892219642185</v>
      </c>
      <c r="R1090" s="478">
        <v>2258.3554519985455</v>
      </c>
      <c r="S1090" s="478">
        <v>2448.0086177070161</v>
      </c>
      <c r="T1090" s="478">
        <v>2744.6229403708576</v>
      </c>
      <c r="U1090" s="478">
        <v>2932.2936842589393</v>
      </c>
      <c r="V1090" s="478">
        <v>3157.3125446101944</v>
      </c>
      <c r="W1090" s="478">
        <v>3951.5587092657247</v>
      </c>
      <c r="X1090" s="478">
        <v>4641.9880261002672</v>
      </c>
      <c r="Y1090" s="478">
        <v>3858.7027155328528</v>
      </c>
      <c r="Z1090" s="478">
        <v>2974.6726381183794</v>
      </c>
      <c r="AA1090" s="478">
        <v>2666.9349922340652</v>
      </c>
      <c r="AB1090" s="478">
        <v>1819.5938643465445</v>
      </c>
      <c r="AC1090" s="478">
        <v>1552.3528429347011</v>
      </c>
      <c r="AD1090" s="478">
        <v>2298.7059002562532</v>
      </c>
      <c r="AE1090" s="478">
        <v>2717.3814584658967</v>
      </c>
      <c r="AF1090" s="478">
        <v>2215.9882567338755</v>
      </c>
      <c r="AG1090" s="478">
        <v>789.24234583746443</v>
      </c>
      <c r="AH1090" s="478">
        <v>264.46956703503446</v>
      </c>
      <c r="AI1090" s="478">
        <v>83.367575300668861</v>
      </c>
      <c r="AJ1090" s="478">
        <v>32.111095952304076</v>
      </c>
      <c r="AK1090" s="478">
        <v>12.029855959070284</v>
      </c>
      <c r="AL1090" s="478">
        <v>0</v>
      </c>
    </row>
    <row r="1091" spans="1:38">
      <c r="A1091" s="256">
        <v>75</v>
      </c>
      <c r="B1091" s="478">
        <v>2094.9436406273785</v>
      </c>
      <c r="C1091" s="478">
        <v>2100.9957087583844</v>
      </c>
      <c r="D1091" s="478">
        <v>2128.2302301535951</v>
      </c>
      <c r="E1091" s="478">
        <v>2124.1954641654788</v>
      </c>
      <c r="F1091" s="478">
        <v>2123.1867738641477</v>
      </c>
      <c r="G1091" s="478">
        <v>2117.1346421175112</v>
      </c>
      <c r="H1091" s="478">
        <v>2138.3171785243935</v>
      </c>
      <c r="I1091" s="478">
        <v>2130.2476160141623</v>
      </c>
      <c r="J1091" s="478">
        <v>2127.2215379395975</v>
      </c>
      <c r="K1091" s="478">
        <v>2093.9349643022947</v>
      </c>
      <c r="L1091" s="478">
        <v>2090.9089382404209</v>
      </c>
      <c r="M1091" s="478">
        <v>2107.0477943054639</v>
      </c>
      <c r="N1091" s="478">
        <v>2178.6654451444333</v>
      </c>
      <c r="O1091" s="478">
        <v>2258.3554519985455</v>
      </c>
      <c r="P1091" s="478">
        <v>2214.9795237913791</v>
      </c>
      <c r="Q1091" s="478">
        <v>2193.7962383350541</v>
      </c>
      <c r="R1091" s="478">
        <v>2243.2242189002272</v>
      </c>
      <c r="S1091" s="478">
        <v>2583.1959718808394</v>
      </c>
      <c r="T1091" s="478">
        <v>2847.5376211416979</v>
      </c>
      <c r="U1091" s="478">
        <v>3072.5501321889683</v>
      </c>
      <c r="V1091" s="478">
        <v>3252.1684133307076</v>
      </c>
      <c r="W1091" s="478">
        <v>3523.6326642297272</v>
      </c>
      <c r="X1091" s="478">
        <v>3593.2681924837666</v>
      </c>
      <c r="Y1091" s="478">
        <v>3468.1270671336761</v>
      </c>
      <c r="Z1091" s="478">
        <v>2966.6004096643287</v>
      </c>
      <c r="AA1091" s="478">
        <v>2845.5196500623811</v>
      </c>
      <c r="AB1091" s="478">
        <v>2067.7095509149171</v>
      </c>
      <c r="AC1091" s="478">
        <v>1363.7987341748062</v>
      </c>
      <c r="AD1091" s="478">
        <v>1302.2972497757735</v>
      </c>
      <c r="AE1091" s="478">
        <v>1209.546447931808</v>
      </c>
      <c r="AF1091" s="478">
        <v>1275.0761997376587</v>
      </c>
      <c r="AG1091" s="478">
        <v>861.79950130763405</v>
      </c>
      <c r="AH1091" s="478">
        <v>306.74969472040391</v>
      </c>
      <c r="AI1091" s="478">
        <v>81.356733631351972</v>
      </c>
      <c r="AJ1091" s="478">
        <v>32.111095952304076</v>
      </c>
      <c r="AK1091" s="478">
        <v>12.029855959070284</v>
      </c>
      <c r="AL1091" s="478">
        <v>0</v>
      </c>
    </row>
    <row r="1092" spans="1:38">
      <c r="A1092" s="256">
        <v>85</v>
      </c>
      <c r="B1092" s="478">
        <v>2094.9436406273785</v>
      </c>
      <c r="C1092" s="478">
        <v>2098.9783507771226</v>
      </c>
      <c r="D1092" s="478">
        <v>2119.1520174484262</v>
      </c>
      <c r="E1092" s="478">
        <v>2132.2650037833255</v>
      </c>
      <c r="F1092" s="478">
        <v>2126.2128462034316</v>
      </c>
      <c r="G1092" s="478">
        <v>2130.2476160141623</v>
      </c>
      <c r="H1092" s="478">
        <v>2148.4041744305805</v>
      </c>
      <c r="I1092" s="478">
        <v>2133.2736983830673</v>
      </c>
      <c r="J1092" s="478">
        <v>2116.1259551720873</v>
      </c>
      <c r="K1092" s="478">
        <v>2093.9349643022947</v>
      </c>
      <c r="L1092" s="478">
        <v>2105.0304305244067</v>
      </c>
      <c r="M1092" s="478">
        <v>2157.4825112047693</v>
      </c>
      <c r="N1092" s="478">
        <v>2242.2154736447596</v>
      </c>
      <c r="O1092" s="478">
        <v>2281.5568725603935</v>
      </c>
      <c r="P1092" s="478">
        <v>2167.5695968162627</v>
      </c>
      <c r="Q1092" s="478">
        <v>2200.8573108795235</v>
      </c>
      <c r="R1092" s="478">
        <v>2406.6467943442826</v>
      </c>
      <c r="S1092" s="478">
        <v>2709.3099605425277</v>
      </c>
      <c r="T1092" s="478">
        <v>3052.3689473492441</v>
      </c>
      <c r="U1092" s="478">
        <v>3224.9222921734067</v>
      </c>
      <c r="V1092" s="478">
        <v>3124.0127509005588</v>
      </c>
      <c r="W1092" s="478">
        <v>2861.6634586427695</v>
      </c>
      <c r="X1092" s="478">
        <v>3382.3474405481666</v>
      </c>
      <c r="Y1092" s="478">
        <v>2845.5196500623811</v>
      </c>
      <c r="Z1092" s="478">
        <v>3380.3291223492802</v>
      </c>
      <c r="AA1092" s="478">
        <v>2618.5072812946296</v>
      </c>
      <c r="AB1092" s="478">
        <v>1581.5959786041019</v>
      </c>
      <c r="AC1092" s="478">
        <v>1404.1290887478256</v>
      </c>
      <c r="AD1092" s="478">
        <v>1417.236704793469</v>
      </c>
      <c r="AE1092" s="478">
        <v>1481.7682517963594</v>
      </c>
      <c r="AF1092" s="478">
        <v>1198.4571433857259</v>
      </c>
      <c r="AG1092" s="478">
        <v>805.36560288841395</v>
      </c>
      <c r="AH1092" s="478">
        <v>394.34773714190084</v>
      </c>
      <c r="AI1092" s="478">
        <v>105.48980471856567</v>
      </c>
      <c r="AJ1092" s="478">
        <v>35.124658653290489</v>
      </c>
      <c r="AK1092" s="478">
        <v>12.029855959070284</v>
      </c>
      <c r="AL1092" s="478">
        <v>0</v>
      </c>
    </row>
    <row r="1093" spans="1:38">
      <c r="A1093" s="256">
        <v>90</v>
      </c>
      <c r="B1093" s="478">
        <v>2094.9436406273785</v>
      </c>
      <c r="C1093" s="478">
        <v>2098.9783507771226</v>
      </c>
      <c r="D1093" s="478">
        <v>2117.1346421175112</v>
      </c>
      <c r="E1093" s="478">
        <v>2133.2736983830673</v>
      </c>
      <c r="F1093" s="478">
        <v>2127.2215379395975</v>
      </c>
      <c r="G1093" s="478">
        <v>2138.3171785243935</v>
      </c>
      <c r="H1093" s="478">
        <v>2156.4738052312582</v>
      </c>
      <c r="I1093" s="478">
        <v>2145.3780706808025</v>
      </c>
      <c r="J1093" s="478">
        <v>2123.1867738641477</v>
      </c>
      <c r="K1093" s="478">
        <v>2099.9870295257483</v>
      </c>
      <c r="L1093" s="478">
        <v>2114.108582722447</v>
      </c>
      <c r="M1093" s="478">
        <v>2165.5521759353792</v>
      </c>
      <c r="N1093" s="478">
        <v>2265.4167288128779</v>
      </c>
      <c r="O1093" s="478">
        <v>2302.7409842063093</v>
      </c>
      <c r="P1093" s="478">
        <v>2171.6044442036855</v>
      </c>
      <c r="Q1093" s="478">
        <v>2203.8834917594522</v>
      </c>
      <c r="R1093" s="478">
        <v>2451.0351201429403</v>
      </c>
      <c r="S1093" s="478">
        <v>2796.0798077079462</v>
      </c>
      <c r="T1093" s="478">
        <v>3093.7405187763416</v>
      </c>
      <c r="U1093" s="478">
        <v>3237.0316510790094</v>
      </c>
      <c r="V1093" s="478">
        <v>2937.3387659004638</v>
      </c>
      <c r="W1093" s="478">
        <v>3183.5489930199892</v>
      </c>
      <c r="X1093" s="478">
        <v>3162.3579985989209</v>
      </c>
      <c r="Y1093" s="478">
        <v>2855.6095197354166</v>
      </c>
      <c r="Z1093" s="478">
        <v>3074.5682579705749</v>
      </c>
      <c r="AA1093" s="478">
        <v>2725.4529803403711</v>
      </c>
      <c r="AB1093" s="478">
        <v>1809.5085464826784</v>
      </c>
      <c r="AC1093" s="478">
        <v>1552.3528429347011</v>
      </c>
      <c r="AD1093" s="478">
        <v>1050.2739474499635</v>
      </c>
      <c r="AE1093" s="478">
        <v>981.73352147507615</v>
      </c>
      <c r="AF1093" s="478">
        <v>1011.9713744327134</v>
      </c>
      <c r="AG1093" s="478">
        <v>720.72225930536899</v>
      </c>
      <c r="AH1093" s="478">
        <v>288.62887634657591</v>
      </c>
      <c r="AI1093" s="478">
        <v>96.439178946735424</v>
      </c>
      <c r="AJ1093" s="478">
        <v>36.12923810708449</v>
      </c>
      <c r="AK1093" s="478">
        <v>13.03338714150617</v>
      </c>
      <c r="AL1093" s="478">
        <v>0</v>
      </c>
    </row>
    <row r="1094" spans="1:38">
      <c r="A1094" s="256">
        <v>95</v>
      </c>
      <c r="B1094" s="478">
        <v>2094.9436406273785</v>
      </c>
      <c r="C1094" s="478">
        <v>2098.9783507771226</v>
      </c>
      <c r="D1094" s="478">
        <v>2110.0738435944186</v>
      </c>
      <c r="E1094" s="478">
        <v>2133.2736983830673</v>
      </c>
      <c r="F1094" s="478">
        <v>2127.2215379395975</v>
      </c>
      <c r="G1094" s="478">
        <v>2142.3519711951417</v>
      </c>
      <c r="H1094" s="478">
        <v>2163.5347569320406</v>
      </c>
      <c r="I1094" s="478">
        <v>2157.4825112047693</v>
      </c>
      <c r="J1094" s="478">
        <v>2135.2910890117496</v>
      </c>
      <c r="K1094" s="478">
        <v>2110.0738435944186</v>
      </c>
      <c r="L1094" s="478">
        <v>2124.1954641654788</v>
      </c>
      <c r="M1094" s="478">
        <v>2174.6305846598557</v>
      </c>
      <c r="N1094" s="478">
        <v>2272.4780276152401</v>
      </c>
      <c r="O1094" s="478">
        <v>2352.1713321312977</v>
      </c>
      <c r="P1094" s="478">
        <v>2202.874764337957</v>
      </c>
      <c r="Q1094" s="478">
        <v>2231.1193058018348</v>
      </c>
      <c r="R1094" s="478">
        <v>2462.132327647329</v>
      </c>
      <c r="S1094" s="478">
        <v>2807.178472352779</v>
      </c>
      <c r="T1094" s="478">
        <v>3048.3327263488532</v>
      </c>
      <c r="U1094" s="478">
        <v>3105.8493762771986</v>
      </c>
      <c r="V1094" s="478">
        <v>2848.5466072171685</v>
      </c>
      <c r="W1094" s="478">
        <v>3043.2874576070399</v>
      </c>
      <c r="X1094" s="478">
        <v>2828.3669537132837</v>
      </c>
      <c r="Y1094" s="478">
        <v>2772.8736513268914</v>
      </c>
      <c r="Z1094" s="478">
        <v>2921.1945351922759</v>
      </c>
      <c r="AA1094" s="478">
        <v>2340.0658440062871</v>
      </c>
      <c r="AB1094" s="478">
        <v>2258.3554519985455</v>
      </c>
      <c r="AC1094" s="478">
        <v>1440.4273984006345</v>
      </c>
      <c r="AD1094" s="478">
        <v>776.14244147242925</v>
      </c>
      <c r="AE1094" s="478">
        <v>627.02164734385292</v>
      </c>
      <c r="AF1094" s="478">
        <v>573.62851316240085</v>
      </c>
      <c r="AG1094" s="478">
        <v>409.45294924287418</v>
      </c>
      <c r="AH1094" s="478">
        <v>156.78976997111801</v>
      </c>
      <c r="AI1094" s="478">
        <v>73.313876394686872</v>
      </c>
      <c r="AJ1094" s="478">
        <v>32.111095952304076</v>
      </c>
      <c r="AK1094" s="478">
        <v>11.02640849775289</v>
      </c>
      <c r="AL1094" s="478">
        <v>0</v>
      </c>
    </row>
    <row r="1095" spans="1:38">
      <c r="A1095" s="256">
        <v>105</v>
      </c>
      <c r="B1095" s="478">
        <v>2094.9436406273785</v>
      </c>
      <c r="C1095" s="478">
        <v>2093.9349643022947</v>
      </c>
      <c r="D1095" s="478">
        <v>2098.9783507771226</v>
      </c>
      <c r="E1095" s="478">
        <v>2117.1346421175112</v>
      </c>
      <c r="F1095" s="478">
        <v>2122.1780840415504</v>
      </c>
      <c r="G1095" s="478">
        <v>2141.3432723152087</v>
      </c>
      <c r="H1095" s="478">
        <v>2165.5521759353792</v>
      </c>
      <c r="I1095" s="478">
        <v>2162.5260481349956</v>
      </c>
      <c r="J1095" s="478">
        <v>2152.4389860530005</v>
      </c>
      <c r="K1095" s="478">
        <v>2122.1780840415504</v>
      </c>
      <c r="L1095" s="478">
        <v>2135.2910890117496</v>
      </c>
      <c r="M1095" s="478">
        <v>2176.648013968148</v>
      </c>
      <c r="N1095" s="478">
        <v>2274.4955455878367</v>
      </c>
      <c r="O1095" s="478">
        <v>2414.7173386387876</v>
      </c>
      <c r="P1095" s="478">
        <v>2275.5043052446545</v>
      </c>
      <c r="Q1095" s="478">
        <v>2206.9096767905257</v>
      </c>
      <c r="R1095" s="478">
        <v>2325.9428536197333</v>
      </c>
      <c r="S1095" s="478">
        <v>2689.1313209885525</v>
      </c>
      <c r="T1095" s="478">
        <v>2823.3220627711585</v>
      </c>
      <c r="U1095" s="478">
        <v>2641.7121154780116</v>
      </c>
      <c r="V1095" s="478">
        <v>2481.3003490821429</v>
      </c>
      <c r="W1095" s="478">
        <v>2377.3912985906072</v>
      </c>
      <c r="X1095" s="478">
        <v>2087.8829165535226</v>
      </c>
      <c r="Y1095" s="478">
        <v>1949.6993653745722</v>
      </c>
      <c r="Z1095" s="478">
        <v>2058.6316004112473</v>
      </c>
      <c r="AA1095" s="478">
        <v>1903.3041295474241</v>
      </c>
      <c r="AB1095" s="478">
        <v>1790.3465975064146</v>
      </c>
      <c r="AC1095" s="478">
        <v>1275.0761997376587</v>
      </c>
      <c r="AD1095" s="478">
        <v>684.44951741281852</v>
      </c>
      <c r="AE1095" s="478">
        <v>382.26398264116619</v>
      </c>
      <c r="AF1095" s="478">
        <v>299.70257913018418</v>
      </c>
      <c r="AG1095" s="478">
        <v>232.26062580560185</v>
      </c>
      <c r="AH1095" s="478">
        <v>141.69950455700601</v>
      </c>
      <c r="AI1095" s="478">
        <v>74.319187225450264</v>
      </c>
      <c r="AJ1095" s="478">
        <v>36.12923810708449</v>
      </c>
      <c r="AK1095" s="478">
        <v>10.023052380778998</v>
      </c>
      <c r="AL1095" s="478">
        <v>0</v>
      </c>
    </row>
    <row r="1096" spans="1:38">
      <c r="A1096" s="256">
        <v>115</v>
      </c>
      <c r="B1096" s="478">
        <v>2094.9436406273785</v>
      </c>
      <c r="C1096" s="478">
        <v>2090.9089382404209</v>
      </c>
      <c r="D1096" s="478">
        <v>2089.9002638583675</v>
      </c>
      <c r="E1096" s="478">
        <v>2111.0825276544465</v>
      </c>
      <c r="F1096" s="478">
        <v>2109.0651600160909</v>
      </c>
      <c r="G1096" s="478">
        <v>2127.2215379395975</v>
      </c>
      <c r="H1096" s="478">
        <v>2161.5173398079901</v>
      </c>
      <c r="I1096" s="478">
        <v>2148.4041744305805</v>
      </c>
      <c r="J1096" s="478">
        <v>2148.4041744305805</v>
      </c>
      <c r="K1096" s="478">
        <v>2126.2128462034316</v>
      </c>
      <c r="L1096" s="478">
        <v>2128.2302301535951</v>
      </c>
      <c r="M1096" s="478">
        <v>2151.4302824384849</v>
      </c>
      <c r="N1096" s="478">
        <v>2215.9882567338755</v>
      </c>
      <c r="O1096" s="478">
        <v>2331.9955533256339</v>
      </c>
      <c r="P1096" s="478">
        <v>2404.6291624916507</v>
      </c>
      <c r="Q1096" s="478">
        <v>2252.302946567509</v>
      </c>
      <c r="R1096" s="478">
        <v>2289.6269872591311</v>
      </c>
      <c r="S1096" s="478">
        <v>2426.8232055778144</v>
      </c>
      <c r="T1096" s="478">
        <v>2568.0627007938024</v>
      </c>
      <c r="U1096" s="478">
        <v>2526.6988826000875</v>
      </c>
      <c r="V1096" s="478">
        <v>2463.1411671742726</v>
      </c>
      <c r="W1096" s="478">
        <v>2165.5521759353792</v>
      </c>
      <c r="X1096" s="478">
        <v>1852.875807844227</v>
      </c>
      <c r="Y1096" s="478">
        <v>1780.2614433587723</v>
      </c>
      <c r="Z1096" s="478">
        <v>1727.8195692338438</v>
      </c>
      <c r="AA1096" s="478">
        <v>1635.0417187847181</v>
      </c>
      <c r="AB1096" s="478">
        <v>1471.685009328937</v>
      </c>
      <c r="AC1096" s="478">
        <v>1060.3538059858045</v>
      </c>
      <c r="AD1096" s="478">
        <v>578.66539608153823</v>
      </c>
      <c r="AE1096" s="478">
        <v>393.34074331293886</v>
      </c>
      <c r="AF1096" s="478">
        <v>301.71602400391555</v>
      </c>
      <c r="AG1096" s="478">
        <v>220.18339253845178</v>
      </c>
      <c r="AH1096" s="478">
        <v>141.69950455700601</v>
      </c>
      <c r="AI1096" s="478">
        <v>81.356733631351972</v>
      </c>
      <c r="AJ1096" s="478">
        <v>39.143140946941287</v>
      </c>
      <c r="AK1096" s="478">
        <v>12.029855959070284</v>
      </c>
      <c r="AL1096" s="478">
        <v>0</v>
      </c>
    </row>
    <row r="1097" spans="1:38">
      <c r="A1097" s="256">
        <v>125</v>
      </c>
      <c r="B1097" s="478">
        <v>2094.9436406273785</v>
      </c>
      <c r="C1097" s="478">
        <v>2086.8742436312004</v>
      </c>
      <c r="D1097" s="478">
        <v>2084.8568992479281</v>
      </c>
      <c r="E1097" s="478">
        <v>2105.0304305244067</v>
      </c>
      <c r="F1097" s="478">
        <v>2103.0130686747621</v>
      </c>
      <c r="G1097" s="478">
        <v>2123.1867738641477</v>
      </c>
      <c r="H1097" s="478">
        <v>2137.3084815445268</v>
      </c>
      <c r="I1097" s="478">
        <v>2143.3606705495354</v>
      </c>
      <c r="J1097" s="478">
        <v>2129.2389228451902</v>
      </c>
      <c r="K1097" s="478">
        <v>2120.1607058334635</v>
      </c>
      <c r="L1097" s="478">
        <v>2126.2128462034316</v>
      </c>
      <c r="M1097" s="478">
        <v>2154.4563946985336</v>
      </c>
      <c r="N1097" s="478">
        <v>2200.8573108795235</v>
      </c>
      <c r="O1097" s="478">
        <v>2251.2941972408598</v>
      </c>
      <c r="P1097" s="478">
        <v>2328.969201508371</v>
      </c>
      <c r="Q1097" s="478">
        <v>2374.3648884472714</v>
      </c>
      <c r="R1097" s="478">
        <v>2310.8111732849338</v>
      </c>
      <c r="S1097" s="478">
        <v>2367.3032797744399</v>
      </c>
      <c r="T1097" s="478">
        <v>2463.1411671742726</v>
      </c>
      <c r="U1097" s="478">
        <v>2458.0969736707507</v>
      </c>
      <c r="V1097" s="478">
        <v>2351.1625390726026</v>
      </c>
      <c r="W1097" s="478">
        <v>2268.4429970397496</v>
      </c>
      <c r="X1097" s="478">
        <v>2090.9089382404209</v>
      </c>
      <c r="Y1097" s="478">
        <v>1846.8245006510754</v>
      </c>
      <c r="Z1097" s="478">
        <v>1706.6415681363681</v>
      </c>
      <c r="AA1097" s="478">
        <v>1597.7303542931845</v>
      </c>
      <c r="AB1097" s="478">
        <v>1386.9885446930134</v>
      </c>
      <c r="AC1097" s="478">
        <v>930.33132274107584</v>
      </c>
      <c r="AD1097" s="478">
        <v>565.56959255578886</v>
      </c>
      <c r="AE1097" s="478">
        <v>406.43186161691915</v>
      </c>
      <c r="AF1097" s="478">
        <v>314.80373896081153</v>
      </c>
      <c r="AG1097" s="478">
        <v>227.22836710560355</v>
      </c>
      <c r="AH1097" s="478">
        <v>155.78370551195141</v>
      </c>
      <c r="AI1097" s="478">
        <v>84.37301438003783</v>
      </c>
      <c r="AJ1097" s="478">
        <v>41.152539512670401</v>
      </c>
      <c r="AK1097" s="478">
        <v>11.02640849775289</v>
      </c>
      <c r="AL1097" s="478">
        <v>0</v>
      </c>
    </row>
    <row r="1098" spans="1:38">
      <c r="A1098" s="256">
        <v>135</v>
      </c>
      <c r="B1098" s="478">
        <v>2094.9436406273785</v>
      </c>
      <c r="C1098" s="478">
        <v>2081.8308863299858</v>
      </c>
      <c r="D1098" s="478">
        <v>2077.7962092756316</v>
      </c>
      <c r="E1098" s="478">
        <v>2100.9957087583844</v>
      </c>
      <c r="F1098" s="478">
        <v>2106.0391121736243</v>
      </c>
      <c r="G1098" s="478">
        <v>2114.108582722447</v>
      </c>
      <c r="H1098" s="478">
        <v>2120.1607058334635</v>
      </c>
      <c r="I1098" s="478">
        <v>2125.2041549453133</v>
      </c>
      <c r="J1098" s="478">
        <v>2128.2302301535951</v>
      </c>
      <c r="K1098" s="478">
        <v>2135.2910890117496</v>
      </c>
      <c r="L1098" s="478">
        <v>2151.4302824384849</v>
      </c>
      <c r="M1098" s="478">
        <v>2155.4650997291069</v>
      </c>
      <c r="N1098" s="478">
        <v>2161.5173398079901</v>
      </c>
      <c r="O1098" s="478">
        <v>2172.6131572212835</v>
      </c>
      <c r="P1098" s="478">
        <v>2195.8136853198862</v>
      </c>
      <c r="Q1098" s="478">
        <v>2191.7787932036431</v>
      </c>
      <c r="R1098" s="478">
        <v>2195.8136853198862</v>
      </c>
      <c r="S1098" s="478">
        <v>2098.9783507771226</v>
      </c>
      <c r="T1098" s="478">
        <v>2029.3806994968827</v>
      </c>
      <c r="U1098" s="478">
        <v>2009.2079094250844</v>
      </c>
      <c r="V1098" s="478">
        <v>2031.3979895549858</v>
      </c>
      <c r="W1098" s="478">
        <v>2047.5363818999649</v>
      </c>
      <c r="X1098" s="478">
        <v>1997.1043323737529</v>
      </c>
      <c r="Y1098" s="478">
        <v>1807.4914896384403</v>
      </c>
      <c r="Z1098" s="478">
        <v>1672.3539339575655</v>
      </c>
      <c r="AA1098" s="478">
        <v>1581.5959786041019</v>
      </c>
      <c r="AB1098" s="478">
        <v>1440.4273984006345</v>
      </c>
      <c r="AC1098" s="478">
        <v>1148.0525199632134</v>
      </c>
      <c r="AD1098" s="478">
        <v>771.104075329338</v>
      </c>
      <c r="AE1098" s="478">
        <v>483.97978406127578</v>
      </c>
      <c r="AF1098" s="478">
        <v>327.89199766453015</v>
      </c>
      <c r="AG1098" s="478">
        <v>233.2670906927834</v>
      </c>
      <c r="AH1098" s="478">
        <v>159.80800188016397</v>
      </c>
      <c r="AI1098" s="478">
        <v>85.378465429273547</v>
      </c>
      <c r="AJ1098" s="478">
        <v>44.166819783667599</v>
      </c>
      <c r="AK1098" s="478">
        <v>10.023052380778998</v>
      </c>
      <c r="AL1098" s="478">
        <v>0</v>
      </c>
    </row>
    <row r="1099" spans="1:38">
      <c r="A1099" s="256">
        <v>145</v>
      </c>
      <c r="B1099" s="478">
        <v>2094.9436406273785</v>
      </c>
      <c r="C1099" s="478">
        <v>2078.8048778060565</v>
      </c>
      <c r="D1099" s="478">
        <v>2078.8048778060565</v>
      </c>
      <c r="E1099" s="478">
        <v>2093.9349643022947</v>
      </c>
      <c r="F1099" s="478">
        <v>2099.9870295257483</v>
      </c>
      <c r="G1099" s="478">
        <v>2098.9783507771226</v>
      </c>
      <c r="H1099" s="478">
        <v>2107.0477943054639</v>
      </c>
      <c r="I1099" s="478">
        <v>2123.1867738641477</v>
      </c>
      <c r="J1099" s="478">
        <v>2127.2215379395975</v>
      </c>
      <c r="K1099" s="478">
        <v>2125.2041549453133</v>
      </c>
      <c r="L1099" s="478">
        <v>2128.2302301535951</v>
      </c>
      <c r="M1099" s="478">
        <v>2137.3084815445268</v>
      </c>
      <c r="N1099" s="478">
        <v>2124.1954641654788</v>
      </c>
      <c r="O1099" s="478">
        <v>2106.0391121736243</v>
      </c>
      <c r="P1099" s="478">
        <v>2106.0391121736243</v>
      </c>
      <c r="Q1099" s="478">
        <v>2088.8915899626568</v>
      </c>
      <c r="R1099" s="478">
        <v>2042.493120594404</v>
      </c>
      <c r="S1099" s="478">
        <v>2010.2165441400143</v>
      </c>
      <c r="T1099" s="478">
        <v>1983.9922066112313</v>
      </c>
      <c r="U1099" s="478">
        <v>1934.5703616489466</v>
      </c>
      <c r="V1099" s="478">
        <v>1882.1240697869928</v>
      </c>
      <c r="W1099" s="478">
        <v>1826.6536200966789</v>
      </c>
      <c r="X1099" s="478">
        <v>1781.2699562104763</v>
      </c>
      <c r="Y1099" s="478">
        <v>1692.5230463933431</v>
      </c>
      <c r="Z1099" s="478">
        <v>1594.7051464033593</v>
      </c>
      <c r="AA1099" s="478">
        <v>1499.9182606667734</v>
      </c>
      <c r="AB1099" s="478">
        <v>1382.9555061606618</v>
      </c>
      <c r="AC1099" s="478">
        <v>1235.7579335016051</v>
      </c>
      <c r="AD1099" s="478">
        <v>1058.3378265913834</v>
      </c>
      <c r="AE1099" s="478">
        <v>707.62355386056902</v>
      </c>
      <c r="AF1099" s="478">
        <v>385.28488595522572</v>
      </c>
      <c r="AG1099" s="478">
        <v>245.34500251247366</v>
      </c>
      <c r="AH1099" s="478">
        <v>161.82018819187493</v>
      </c>
      <c r="AI1099" s="478">
        <v>97.444763521530547</v>
      </c>
      <c r="AJ1099" s="478">
        <v>41.152539512670401</v>
      </c>
      <c r="AK1099" s="478">
        <v>8.016652840637061</v>
      </c>
      <c r="AL1099" s="478">
        <v>0</v>
      </c>
    </row>
    <row r="1100" spans="1:38">
      <c r="A1100" s="256">
        <v>155</v>
      </c>
      <c r="B1100" s="478">
        <v>2094.9436406273785</v>
      </c>
      <c r="C1100" s="478">
        <v>2077.7962092756316</v>
      </c>
      <c r="D1100" s="478">
        <v>2083.8482277874505</v>
      </c>
      <c r="E1100" s="478">
        <v>2090.9089382404209</v>
      </c>
      <c r="F1100" s="478">
        <v>2095.9523174376363</v>
      </c>
      <c r="G1100" s="478">
        <v>2090.9089382404209</v>
      </c>
      <c r="H1100" s="478">
        <v>2090.9089382404209</v>
      </c>
      <c r="I1100" s="478">
        <v>2099.9870295257483</v>
      </c>
      <c r="J1100" s="478">
        <v>2105.0304305244067</v>
      </c>
      <c r="K1100" s="478">
        <v>2092.9262884626178</v>
      </c>
      <c r="L1100" s="478">
        <v>2094.9436406273785</v>
      </c>
      <c r="M1100" s="478">
        <v>2094.9436406273785</v>
      </c>
      <c r="N1100" s="478">
        <v>2095.9523174376363</v>
      </c>
      <c r="O1100" s="478">
        <v>2089.9002638583675</v>
      </c>
      <c r="P1100" s="478">
        <v>2074.770206620321</v>
      </c>
      <c r="Q1100" s="478">
        <v>2048.5450356512083</v>
      </c>
      <c r="R1100" s="478">
        <v>2007.1906415129854</v>
      </c>
      <c r="S1100" s="478">
        <v>1964.8284863809231</v>
      </c>
      <c r="T1100" s="478">
        <v>1914.3985407022963</v>
      </c>
      <c r="U1100" s="478">
        <v>1863.9699222631748</v>
      </c>
      <c r="V1100" s="478">
        <v>1810.5170757472663</v>
      </c>
      <c r="W1100" s="478">
        <v>1757.065805953526</v>
      </c>
      <c r="X1100" s="478">
        <v>1684.4553724448606</v>
      </c>
      <c r="Y1100" s="478">
        <v>1599.7471627328159</v>
      </c>
      <c r="Z1100" s="478">
        <v>1494.8765694134015</v>
      </c>
      <c r="AA1100" s="478">
        <v>1395.054656870223</v>
      </c>
      <c r="AB1100" s="478">
        <v>1269.0271559147989</v>
      </c>
      <c r="AC1100" s="478">
        <v>1130.9154468603931</v>
      </c>
      <c r="AD1100" s="478">
        <v>943.43358060979006</v>
      </c>
      <c r="AE1100" s="478">
        <v>677.39670417975822</v>
      </c>
      <c r="AF1100" s="478">
        <v>379.24310317649696</v>
      </c>
      <c r="AG1100" s="478">
        <v>244.33848676014631</v>
      </c>
      <c r="AH1100" s="478">
        <v>162.82629074089672</v>
      </c>
      <c r="AI1100" s="478">
        <v>92.416946510646028</v>
      </c>
      <c r="AJ1100" s="478">
        <v>41.152539512670401</v>
      </c>
      <c r="AK1100" s="478">
        <v>9.0197967621976929</v>
      </c>
      <c r="AL1100" s="478">
        <v>0</v>
      </c>
    </row>
    <row r="1101" spans="1:38">
      <c r="A1101" s="256">
        <v>165</v>
      </c>
      <c r="B1101" s="478">
        <v>2094.9436406273785</v>
      </c>
      <c r="C1101" s="478">
        <v>2075.7788736825264</v>
      </c>
      <c r="D1101" s="478">
        <v>2081.8308863299858</v>
      </c>
      <c r="E1101" s="478">
        <v>2084.8568992479281</v>
      </c>
      <c r="F1101" s="478">
        <v>2084.8568992479281</v>
      </c>
      <c r="G1101" s="478">
        <v>2080.8222163334694</v>
      </c>
      <c r="H1101" s="478">
        <v>2080.8222163334694</v>
      </c>
      <c r="I1101" s="478">
        <v>2076.787541234376</v>
      </c>
      <c r="J1101" s="478">
        <v>2062.6662401528342</v>
      </c>
      <c r="K1101" s="478">
        <v>2054.5969685690998</v>
      </c>
      <c r="L1101" s="478">
        <v>2049.5536898985906</v>
      </c>
      <c r="M1101" s="478">
        <v>2052.5796556151499</v>
      </c>
      <c r="N1101" s="478">
        <v>2055.6056257882178</v>
      </c>
      <c r="O1101" s="478">
        <v>2042.493120594404</v>
      </c>
      <c r="P1101" s="478">
        <v>2029.3806994968827</v>
      </c>
      <c r="Q1101" s="478">
        <v>2001.1388499370387</v>
      </c>
      <c r="R1101" s="478">
        <v>1958.7768239626887</v>
      </c>
      <c r="S1101" s="478">
        <v>1897.2526597600297</v>
      </c>
      <c r="T1101" s="478">
        <v>1836.7390327120816</v>
      </c>
      <c r="U1101" s="478">
        <v>1793.3721548322997</v>
      </c>
      <c r="V1101" s="478">
        <v>1750.0063246685534</v>
      </c>
      <c r="W1101" s="478">
        <v>1674.3708343141161</v>
      </c>
      <c r="X1101" s="478">
        <v>1599.7471627328159</v>
      </c>
      <c r="Y1101" s="478">
        <v>1519.0768413494509</v>
      </c>
      <c r="Z1101" s="478">
        <v>1427.3195688376973</v>
      </c>
      <c r="AA1101" s="478">
        <v>1264.9944760272024</v>
      </c>
      <c r="AB1101" s="478">
        <v>1106.7223744766704</v>
      </c>
      <c r="AC1101" s="478">
        <v>944.44145416149502</v>
      </c>
      <c r="AD1101" s="478">
        <v>776.14244147242925</v>
      </c>
      <c r="AE1101" s="478">
        <v>586.72449969839079</v>
      </c>
      <c r="AF1101" s="478">
        <v>375.21530131745635</v>
      </c>
      <c r="AG1101" s="478">
        <v>247.35804637556123</v>
      </c>
      <c r="AH1101" s="478">
        <v>162.82629074089672</v>
      </c>
      <c r="AI1101" s="478">
        <v>94.428041332223657</v>
      </c>
      <c r="AJ1101" s="478">
        <v>44.166819783667599</v>
      </c>
      <c r="AK1101" s="478">
        <v>8.016652840637061</v>
      </c>
      <c r="AL1101" s="478">
        <v>0</v>
      </c>
    </row>
    <row r="1102" spans="1:38">
      <c r="A1102" s="256">
        <v>175</v>
      </c>
      <c r="B1102" s="478">
        <v>2094.9436406273785</v>
      </c>
      <c r="C1102" s="478">
        <v>2077.7962092756316</v>
      </c>
      <c r="D1102" s="478">
        <v>2078.8048778060565</v>
      </c>
      <c r="E1102" s="478">
        <v>2077.7962092756316</v>
      </c>
      <c r="F1102" s="478">
        <v>2077.7962092756316</v>
      </c>
      <c r="G1102" s="478">
        <v>2071.7442083739506</v>
      </c>
      <c r="H1102" s="478">
        <v>2065.6922251337533</v>
      </c>
      <c r="I1102" s="478">
        <v>2058.6316004112473</v>
      </c>
      <c r="J1102" s="478">
        <v>2040.4758195537197</v>
      </c>
      <c r="K1102" s="478">
        <v>2028.3720552189336</v>
      </c>
      <c r="L1102" s="478">
        <v>2016.2683630379474</v>
      </c>
      <c r="M1102" s="478">
        <v>2020.3029190546104</v>
      </c>
      <c r="N1102" s="478">
        <v>2011.2251793605242</v>
      </c>
      <c r="O1102" s="478">
        <v>1998.1129610018729</v>
      </c>
      <c r="P1102" s="478">
        <v>1983.9922066112313</v>
      </c>
      <c r="Q1102" s="478">
        <v>1953.7337862129405</v>
      </c>
      <c r="R1102" s="478">
        <v>1896.2440833351525</v>
      </c>
      <c r="S1102" s="478">
        <v>1824.6365442391952</v>
      </c>
      <c r="T1102" s="478">
        <v>1760.0913066134603</v>
      </c>
      <c r="U1102" s="478">
        <v>1713.7008728243975</v>
      </c>
      <c r="V1102" s="478">
        <v>1663.2779124666752</v>
      </c>
      <c r="W1102" s="478">
        <v>1587.6463503082571</v>
      </c>
      <c r="X1102" s="478">
        <v>1494.8765694134015</v>
      </c>
      <c r="Y1102" s="478">
        <v>1390.0133312824107</v>
      </c>
      <c r="Z1102" s="478">
        <v>1276.084376499027</v>
      </c>
      <c r="AA1102" s="478">
        <v>1142.0041118423874</v>
      </c>
      <c r="AB1102" s="478">
        <v>1004.9157936679831</v>
      </c>
      <c r="AC1102" s="478">
        <v>865.83063828540855</v>
      </c>
      <c r="AD1102" s="478">
        <v>698.55536095230354</v>
      </c>
      <c r="AE1102" s="478">
        <v>508.15320548172508</v>
      </c>
      <c r="AF1102" s="478">
        <v>364.13907033784858</v>
      </c>
      <c r="AG1102" s="478">
        <v>244.33848676014631</v>
      </c>
      <c r="AH1102" s="478">
        <v>163.83239950048687</v>
      </c>
      <c r="AI1102" s="478">
        <v>89.400386559498514</v>
      </c>
      <c r="AJ1102" s="478">
        <v>41.152539512670401</v>
      </c>
      <c r="AK1102" s="478">
        <v>8.016652840637061</v>
      </c>
      <c r="AL1102" s="478">
        <v>0</v>
      </c>
    </row>
    <row r="1103" spans="1:38">
      <c r="A1103" s="256">
        <v>180</v>
      </c>
      <c r="B1103" s="478">
        <v>2094.9436406273785</v>
      </c>
      <c r="C1103" s="478">
        <v>2078.8048778060565</v>
      </c>
      <c r="D1103" s="478">
        <v>2080.8222163334694</v>
      </c>
      <c r="E1103" s="478">
        <v>2071.7442083739506</v>
      </c>
      <c r="F1103" s="478">
        <v>2071.7442083739506</v>
      </c>
      <c r="G1103" s="478">
        <v>2071.7442083739506</v>
      </c>
      <c r="H1103" s="478">
        <v>2062.6662401528342</v>
      </c>
      <c r="I1103" s="478">
        <v>2056.6142835017777</v>
      </c>
      <c r="J1103" s="478">
        <v>2038.4585205054343</v>
      </c>
      <c r="K1103" s="478">
        <v>2022.3202000823192</v>
      </c>
      <c r="L1103" s="478">
        <v>2011.2251793605242</v>
      </c>
      <c r="M1103" s="478">
        <v>2011.2251793605242</v>
      </c>
      <c r="N1103" s="478">
        <v>2004.1647434430383</v>
      </c>
      <c r="O1103" s="478">
        <v>1991.0525713007953</v>
      </c>
      <c r="P1103" s="478">
        <v>1983.9922066112313</v>
      </c>
      <c r="Q1103" s="478">
        <v>1952.7251802224259</v>
      </c>
      <c r="R1103" s="478">
        <v>1885.1497780941129</v>
      </c>
      <c r="S1103" s="478">
        <v>1817.5767962963719</v>
      </c>
      <c r="T1103" s="478">
        <v>1745.972348128648</v>
      </c>
      <c r="U1103" s="478">
        <v>1693.5315083418986</v>
      </c>
      <c r="V1103" s="478">
        <v>1637.0585737058739</v>
      </c>
      <c r="W1103" s="478">
        <v>1567.4785347016514</v>
      </c>
      <c r="X1103" s="478">
        <v>1484.7932379245299</v>
      </c>
      <c r="Y1103" s="478">
        <v>1378.9224793778756</v>
      </c>
      <c r="Z1103" s="478">
        <v>1261.9699745374417</v>
      </c>
      <c r="AA1103" s="478">
        <v>1142.0041118423874</v>
      </c>
      <c r="AB1103" s="478">
        <v>995.84440545096857</v>
      </c>
      <c r="AC1103" s="478">
        <v>862.80728378953188</v>
      </c>
      <c r="AD1103" s="478">
        <v>698.55536095230354</v>
      </c>
      <c r="AE1103" s="478">
        <v>537.36428484003864</v>
      </c>
      <c r="AF1103" s="478">
        <v>379.24310317649696</v>
      </c>
      <c r="AG1103" s="478">
        <v>256.41694440954058</v>
      </c>
      <c r="AH1103" s="478">
        <v>167.85689589015533</v>
      </c>
      <c r="AI1103" s="478">
        <v>98.450358463414005</v>
      </c>
      <c r="AJ1103" s="478">
        <v>49.191070759971105</v>
      </c>
      <c r="AK1103" s="478">
        <v>11.02640849775289</v>
      </c>
      <c r="AL1103" s="478">
        <v>0</v>
      </c>
    </row>
    <row r="1104" spans="1:38">
      <c r="B1104" s="22" t="s">
        <v>571</v>
      </c>
    </row>
    <row r="1105" spans="1:39">
      <c r="B1105" s="256" t="s">
        <v>524</v>
      </c>
    </row>
    <row r="1106" spans="1:39">
      <c r="B1106" s="256" t="s">
        <v>330</v>
      </c>
    </row>
    <row r="1107" spans="1:39">
      <c r="B1107" s="256" t="s">
        <v>315</v>
      </c>
    </row>
    <row r="1108" spans="1:39">
      <c r="B1108" s="256">
        <v>400</v>
      </c>
    </row>
    <row r="1111" spans="1:39">
      <c r="B1111" s="256">
        <v>38</v>
      </c>
    </row>
    <row r="1112" spans="1:39">
      <c r="B1112" s="256">
        <v>22</v>
      </c>
    </row>
    <row r="1113" spans="1:39">
      <c r="B1113" s="256">
        <v>0</v>
      </c>
      <c r="C1113" s="256">
        <v>2.5</v>
      </c>
      <c r="D1113" s="256">
        <v>5</v>
      </c>
      <c r="E1113" s="256">
        <v>7.5</v>
      </c>
      <c r="F1113" s="256">
        <v>10</v>
      </c>
      <c r="G1113" s="256">
        <v>12.5</v>
      </c>
      <c r="H1113" s="256">
        <v>15</v>
      </c>
      <c r="I1113" s="256">
        <v>17.5</v>
      </c>
      <c r="J1113" s="256">
        <v>20</v>
      </c>
      <c r="K1113" s="256">
        <v>22.5</v>
      </c>
      <c r="L1113" s="256">
        <v>25</v>
      </c>
      <c r="M1113" s="256">
        <v>27.5</v>
      </c>
      <c r="N1113" s="256">
        <v>30</v>
      </c>
      <c r="O1113" s="256">
        <v>32.5</v>
      </c>
      <c r="P1113" s="256">
        <v>35</v>
      </c>
      <c r="Q1113" s="256">
        <v>37.5</v>
      </c>
      <c r="R1113" s="256">
        <v>40</v>
      </c>
      <c r="S1113" s="256">
        <v>42.5</v>
      </c>
      <c r="T1113" s="256">
        <v>45</v>
      </c>
      <c r="U1113" s="256">
        <v>47.5</v>
      </c>
      <c r="V1113" s="256">
        <v>50</v>
      </c>
      <c r="W1113" s="256">
        <v>52.5</v>
      </c>
      <c r="X1113" s="256">
        <v>55</v>
      </c>
      <c r="Y1113" s="256">
        <v>57.5</v>
      </c>
      <c r="Z1113" s="256">
        <v>60</v>
      </c>
      <c r="AA1113" s="256">
        <v>62.5</v>
      </c>
      <c r="AB1113" s="256">
        <v>65</v>
      </c>
      <c r="AC1113" s="256">
        <v>67.5</v>
      </c>
      <c r="AD1113" s="256">
        <v>69</v>
      </c>
      <c r="AE1113" s="256">
        <v>70</v>
      </c>
      <c r="AF1113" s="256">
        <v>72.5</v>
      </c>
      <c r="AG1113" s="256">
        <v>75</v>
      </c>
      <c r="AH1113" s="256">
        <v>77.5</v>
      </c>
      <c r="AI1113" s="256">
        <v>80</v>
      </c>
      <c r="AJ1113" s="256">
        <v>82.5</v>
      </c>
      <c r="AK1113" s="256">
        <v>85</v>
      </c>
      <c r="AL1113" s="256">
        <v>87.5</v>
      </c>
      <c r="AM1113" s="256">
        <v>90</v>
      </c>
    </row>
    <row r="1114" spans="1:39">
      <c r="A1114" s="256">
        <v>0</v>
      </c>
      <c r="B1114" s="456">
        <v>3283.4512779841384</v>
      </c>
      <c r="C1114" s="456">
        <v>3305.6522014430439</v>
      </c>
      <c r="D1114" s="456">
        <v>3272.3508724266408</v>
      </c>
      <c r="E1114" s="456">
        <v>3272.3508724266408</v>
      </c>
      <c r="F1114" s="456">
        <v>3272.3508724266408</v>
      </c>
      <c r="G1114" s="456">
        <v>3191.621789916775</v>
      </c>
      <c r="H1114" s="456">
        <v>3077.5954491240141</v>
      </c>
      <c r="I1114" s="456">
        <v>3028.151701572182</v>
      </c>
      <c r="J1114" s="456">
        <v>2995.8623417753133</v>
      </c>
      <c r="K1114" s="456">
        <v>2946.4199346599812</v>
      </c>
      <c r="L1114" s="456">
        <v>2979.7177920186</v>
      </c>
      <c r="M1114" s="456">
        <v>2930.275654029515</v>
      </c>
      <c r="N1114" s="456">
        <v>2914.1314622566638</v>
      </c>
      <c r="O1114" s="456">
        <v>2914.1314622566638</v>
      </c>
      <c r="P1114" s="456">
        <v>2816.259230585048</v>
      </c>
      <c r="Q1114" s="456">
        <v>2783.9722237498909</v>
      </c>
      <c r="R1114" s="456">
        <v>2897.9873598327154</v>
      </c>
      <c r="S1114" s="456">
        <v>3419.6865434996639</v>
      </c>
      <c r="T1114" s="456">
        <v>4103.968357725772</v>
      </c>
      <c r="U1114" s="456">
        <v>4332.0886670011614</v>
      </c>
      <c r="V1114" s="456">
        <v>4234.1771147614481</v>
      </c>
      <c r="W1114" s="456">
        <v>4511.7671282178571</v>
      </c>
      <c r="X1114" s="456">
        <v>4707.6045964856758</v>
      </c>
      <c r="Y1114" s="456">
        <v>3892.0095027788852</v>
      </c>
      <c r="Z1114" s="456">
        <v>2751.6855909919714</v>
      </c>
      <c r="AA1114" s="456">
        <v>1806.4829620594148</v>
      </c>
      <c r="AB1114" s="456">
        <v>1269.0271559147989</v>
      </c>
      <c r="AC1114" s="456">
        <v>894.04911731734217</v>
      </c>
      <c r="AD1114" s="456">
        <v>731.80596523781946</v>
      </c>
      <c r="AE1114" s="456">
        <v>650.19369011047684</v>
      </c>
      <c r="AF1114" s="456">
        <v>422.54458421059621</v>
      </c>
      <c r="AG1114" s="456">
        <v>308.76318618903616</v>
      </c>
      <c r="AH1114" s="456">
        <v>195.02466099770112</v>
      </c>
      <c r="AI1114" s="456">
        <v>97.444763521530547</v>
      </c>
      <c r="AJ1114" s="456">
        <v>32.111095952304076</v>
      </c>
      <c r="AK1114" s="456">
        <v>0</v>
      </c>
      <c r="AL1114" s="456">
        <v>0</v>
      </c>
      <c r="AM1114" s="456">
        <v>0</v>
      </c>
    </row>
    <row r="1115" spans="1:39">
      <c r="A1115" s="256">
        <v>5</v>
      </c>
      <c r="B1115" s="456">
        <v>3283.4512779841384</v>
      </c>
      <c r="C1115" s="456">
        <v>3313.7253015026035</v>
      </c>
      <c r="D1115" s="456">
        <v>3289.5060604614969</v>
      </c>
      <c r="E1115" s="456">
        <v>3305.6522014430439</v>
      </c>
      <c r="F1115" s="456">
        <v>3272.3508724266408</v>
      </c>
      <c r="G1115" s="456">
        <v>3191.621789916775</v>
      </c>
      <c r="H1115" s="456">
        <v>3093.7405187763416</v>
      </c>
      <c r="I1115" s="456">
        <v>3060.4414053386045</v>
      </c>
      <c r="J1115" s="456">
        <v>3068.5138845993224</v>
      </c>
      <c r="K1115" s="456">
        <v>2995.8623417753133</v>
      </c>
      <c r="L1115" s="456">
        <v>2946.4199346599812</v>
      </c>
      <c r="M1115" s="456">
        <v>2971.6455498804635</v>
      </c>
      <c r="N1115" s="456">
        <v>2987.7900560031849</v>
      </c>
      <c r="O1115" s="456">
        <v>2938.3477832680401</v>
      </c>
      <c r="P1115" s="456">
        <v>2840.4747286210745</v>
      </c>
      <c r="Q1115" s="456">
        <v>2832.4028729401807</v>
      </c>
      <c r="R1115" s="456">
        <v>3240.0589978830549</v>
      </c>
      <c r="S1115" s="456">
        <v>4038.3608497397331</v>
      </c>
      <c r="T1115" s="456">
        <v>4544.0696405698545</v>
      </c>
      <c r="U1115" s="456">
        <v>4601.6090578980056</v>
      </c>
      <c r="V1115" s="456">
        <v>4772.2125739782987</v>
      </c>
      <c r="W1115" s="456">
        <v>4633.9122042903655</v>
      </c>
      <c r="X1115" s="456">
        <v>4535.9939909116383</v>
      </c>
      <c r="Y1115" s="456">
        <v>4079.7439241730881</v>
      </c>
      <c r="Z1115" s="456">
        <v>3036.2240954094391</v>
      </c>
      <c r="AA1115" s="456">
        <v>1879.0983663391421</v>
      </c>
      <c r="AB1115" s="456">
        <v>1309.3546523168495</v>
      </c>
      <c r="AC1115" s="456">
        <v>975.68606162866456</v>
      </c>
      <c r="AD1115" s="456">
        <v>829.55109114932395</v>
      </c>
      <c r="AE1115" s="456">
        <v>739.86694776308775</v>
      </c>
      <c r="AF1115" s="456">
        <v>520.24035054929641</v>
      </c>
      <c r="AG1115" s="456">
        <v>365.14598667045368</v>
      </c>
      <c r="AH1115" s="456">
        <v>243.33197514986256</v>
      </c>
      <c r="AI1115" s="456">
        <v>113.53545948863409</v>
      </c>
      <c r="AJ1115" s="456">
        <v>40.147827669756929</v>
      </c>
      <c r="AK1115" s="456">
        <v>8.016652840637061</v>
      </c>
      <c r="AL1115" s="456">
        <v>0</v>
      </c>
      <c r="AM1115" s="456">
        <v>0</v>
      </c>
    </row>
    <row r="1116" spans="1:39">
      <c r="A1116" s="256">
        <v>15</v>
      </c>
      <c r="B1116" s="456">
        <v>3283.4512779841384</v>
      </c>
      <c r="C1116" s="456">
        <v>3346.0178977514202</v>
      </c>
      <c r="D1116" s="456">
        <v>3280.4238909269366</v>
      </c>
      <c r="E1116" s="456">
        <v>3264.277873822874</v>
      </c>
      <c r="F1116" s="456">
        <v>3272.3508724266408</v>
      </c>
      <c r="G1116" s="456">
        <v>3215.840302794591</v>
      </c>
      <c r="H1116" s="456">
        <v>3199.6946072123346</v>
      </c>
      <c r="I1116" s="456">
        <v>3158.3216347639709</v>
      </c>
      <c r="J1116" s="456">
        <v>3158.3216347639709</v>
      </c>
      <c r="K1116" s="456">
        <v>3117.9582809403232</v>
      </c>
      <c r="L1116" s="456">
        <v>3060.4414053386045</v>
      </c>
      <c r="M1116" s="456">
        <v>3044.2965106873748</v>
      </c>
      <c r="N1116" s="456">
        <v>3044.2965106873748</v>
      </c>
      <c r="O1116" s="456">
        <v>3060.4414053386045</v>
      </c>
      <c r="P1116" s="456">
        <v>3126.0309101600064</v>
      </c>
      <c r="Q1116" s="456">
        <v>3240.0589978830549</v>
      </c>
      <c r="R1116" s="456">
        <v>3997.9875268298551</v>
      </c>
      <c r="S1116" s="456">
        <v>4805.5264045701106</v>
      </c>
      <c r="T1116" s="456">
        <v>4421.9269858375264</v>
      </c>
      <c r="U1116" s="456">
        <v>4242.2522094542082</v>
      </c>
      <c r="V1116" s="456">
        <v>5188.1468574821529</v>
      </c>
      <c r="W1116" s="456">
        <v>5922.1689432046551</v>
      </c>
      <c r="X1116" s="456">
        <v>5041.7582763672908</v>
      </c>
      <c r="Y1116" s="456">
        <v>4177.6518843370968</v>
      </c>
      <c r="Z1116" s="456">
        <v>3680.0621846506951</v>
      </c>
      <c r="AA1116" s="456">
        <v>2522.6634241833708</v>
      </c>
      <c r="AB1116" s="456">
        <v>1643.1091533508616</v>
      </c>
      <c r="AC1116" s="456">
        <v>1269.0271559147989</v>
      </c>
      <c r="AD1116" s="456">
        <v>1235.7579335016051</v>
      </c>
      <c r="AE1116" s="456">
        <v>1252.8965135862265</v>
      </c>
      <c r="AF1116" s="456">
        <v>1113.7786331869247</v>
      </c>
      <c r="AG1116" s="456">
        <v>943.43358060979006</v>
      </c>
      <c r="AH1116" s="456">
        <v>747.92801802915096</v>
      </c>
      <c r="AI1116" s="456">
        <v>462.82902802857438</v>
      </c>
      <c r="AJ1116" s="456">
        <v>162.82629074089672</v>
      </c>
      <c r="AK1116" s="456">
        <v>8.016652840637061</v>
      </c>
      <c r="AL1116" s="456">
        <v>0</v>
      </c>
      <c r="AM1116" s="456">
        <v>0</v>
      </c>
    </row>
    <row r="1117" spans="1:39">
      <c r="A1117" s="256">
        <v>25</v>
      </c>
      <c r="B1117" s="456">
        <v>3283.4512779841384</v>
      </c>
      <c r="C1117" s="456">
        <v>3297.5791210799653</v>
      </c>
      <c r="D1117" s="456">
        <v>3272.3508724266408</v>
      </c>
      <c r="E1117" s="456">
        <v>3272.3508724266408</v>
      </c>
      <c r="F1117" s="456">
        <v>3289.5060604614969</v>
      </c>
      <c r="G1117" s="456">
        <v>3256.2048951647485</v>
      </c>
      <c r="H1117" s="456">
        <v>3297.5791210799653</v>
      </c>
      <c r="I1117" s="456">
        <v>3215.840302794591</v>
      </c>
      <c r="J1117" s="456">
        <v>3207.7674448553116</v>
      </c>
      <c r="K1117" s="456">
        <v>3215.840302794591</v>
      </c>
      <c r="L1117" s="456">
        <v>3248.1319365016116</v>
      </c>
      <c r="M1117" s="456">
        <v>3264.277873822874</v>
      </c>
      <c r="N1117" s="456">
        <v>3370.2375494275398</v>
      </c>
      <c r="O1117" s="456">
        <v>3631.6187709319765</v>
      </c>
      <c r="P1117" s="456">
        <v>4201.8768901322728</v>
      </c>
      <c r="Q1117" s="456">
        <v>4747.9844793783241</v>
      </c>
      <c r="R1117" s="456">
        <v>4788.3647053511722</v>
      </c>
      <c r="S1117" s="456">
        <v>4625.836396540647</v>
      </c>
      <c r="T1117" s="456">
        <v>4209.9519231093873</v>
      </c>
      <c r="U1117" s="456">
        <v>4446.1533630541899</v>
      </c>
      <c r="V1117" s="456">
        <v>3957.614611221908</v>
      </c>
      <c r="W1117" s="456">
        <v>3916.2327997668276</v>
      </c>
      <c r="X1117" s="456">
        <v>3867.7863564026256</v>
      </c>
      <c r="Y1117" s="456">
        <v>3786.0343618660531</v>
      </c>
      <c r="Z1117" s="456">
        <v>4544.0696405698545</v>
      </c>
      <c r="AA1117" s="456">
        <v>4397.7007412170651</v>
      </c>
      <c r="AB1117" s="456">
        <v>2767.8288603398819</v>
      </c>
      <c r="AC1117" s="456">
        <v>2018.2856400391497</v>
      </c>
      <c r="AD1117" s="456">
        <v>1748.9978296618476</v>
      </c>
      <c r="AE1117" s="456">
        <v>1562.436621174744</v>
      </c>
      <c r="AF1117" s="456">
        <v>999.87612340042017</v>
      </c>
      <c r="AG1117" s="456">
        <v>626.01418640486224</v>
      </c>
      <c r="AH1117" s="456">
        <v>446.71481220853684</v>
      </c>
      <c r="AI1117" s="456">
        <v>267.48936407825727</v>
      </c>
      <c r="AJ1117" s="456">
        <v>145.72342504642882</v>
      </c>
      <c r="AK1117" s="456">
        <v>32.111095952304076</v>
      </c>
      <c r="AL1117" s="456">
        <v>0</v>
      </c>
      <c r="AM1117" s="456">
        <v>0</v>
      </c>
    </row>
    <row r="1118" spans="1:39">
      <c r="A1118" s="256">
        <v>35</v>
      </c>
      <c r="B1118" s="456">
        <v>3283.4512779841384</v>
      </c>
      <c r="C1118" s="456">
        <v>3297.5791210799653</v>
      </c>
      <c r="D1118" s="456">
        <v>3280.4238909269366</v>
      </c>
      <c r="E1118" s="456">
        <v>3305.6522014430439</v>
      </c>
      <c r="F1118" s="456">
        <v>3321.7984212107694</v>
      </c>
      <c r="G1118" s="456">
        <v>3297.5791210799653</v>
      </c>
      <c r="H1118" s="456">
        <v>3297.5791210799653</v>
      </c>
      <c r="I1118" s="456">
        <v>3313.7253015026035</v>
      </c>
      <c r="J1118" s="456">
        <v>3362.1643128205847</v>
      </c>
      <c r="K1118" s="456">
        <v>3443.9067202330839</v>
      </c>
      <c r="L1118" s="456">
        <v>3737.589565233493</v>
      </c>
      <c r="M1118" s="456">
        <v>4381.5499854943173</v>
      </c>
      <c r="N1118" s="456">
        <v>5041.7582763672908</v>
      </c>
      <c r="O1118" s="456">
        <v>5490.0231106925658</v>
      </c>
      <c r="P1118" s="456">
        <v>5766.6734650947765</v>
      </c>
      <c r="Q1118" s="456">
        <v>5555.6506098927775</v>
      </c>
      <c r="R1118" s="456">
        <v>5017.5288485593946</v>
      </c>
      <c r="S1118" s="456">
        <v>4870.1357019217567</v>
      </c>
      <c r="T1118" s="456">
        <v>4641.9880261002672</v>
      </c>
      <c r="U1118" s="456">
        <v>4756.0604972195861</v>
      </c>
      <c r="V1118" s="456">
        <v>6606.8000807108874</v>
      </c>
      <c r="W1118" s="456">
        <v>8523.720427074215</v>
      </c>
      <c r="X1118" s="456">
        <v>7953.0381725476445</v>
      </c>
      <c r="Y1118" s="456">
        <v>7186.4698401269225</v>
      </c>
      <c r="Z1118" s="456">
        <v>6892.5893639503784</v>
      </c>
      <c r="AA1118" s="456">
        <v>6378.5814420902443</v>
      </c>
      <c r="AB1118" s="456">
        <v>3957.614611221908</v>
      </c>
      <c r="AC1118" s="456">
        <v>2954.4921081447624</v>
      </c>
      <c r="AD1118" s="456">
        <v>2865.6994250240832</v>
      </c>
      <c r="AE1118" s="456">
        <v>3077.5954491240141</v>
      </c>
      <c r="AF1118" s="456">
        <v>3696.2101312108252</v>
      </c>
      <c r="AG1118" s="456">
        <v>3264.277873822874</v>
      </c>
      <c r="AH1118" s="456">
        <v>2002.1474805981763</v>
      </c>
      <c r="AI1118" s="456">
        <v>1203.4977237104949</v>
      </c>
      <c r="AJ1118" s="456">
        <v>382.26398264116619</v>
      </c>
      <c r="AK1118" s="456">
        <v>40.147827669756929</v>
      </c>
      <c r="AL1118" s="456">
        <v>0</v>
      </c>
      <c r="AM1118" s="456">
        <v>0</v>
      </c>
    </row>
    <row r="1119" spans="1:39">
      <c r="A1119" s="256">
        <v>45</v>
      </c>
      <c r="B1119" s="456">
        <v>3283.4512779841384</v>
      </c>
      <c r="C1119" s="456">
        <v>3313.7253015026035</v>
      </c>
      <c r="D1119" s="456">
        <v>3321.7984212107694</v>
      </c>
      <c r="E1119" s="456">
        <v>3329.8715605198718</v>
      </c>
      <c r="F1119" s="456">
        <v>3346.0178977514202</v>
      </c>
      <c r="G1119" s="456">
        <v>3337.944719382489</v>
      </c>
      <c r="H1119" s="456">
        <v>3378.3108053542805</v>
      </c>
      <c r="I1119" s="456">
        <v>3443.9067202330839</v>
      </c>
      <c r="J1119" s="456">
        <v>3541.7983227576105</v>
      </c>
      <c r="K1119" s="456">
        <v>4030.2861527698492</v>
      </c>
      <c r="L1119" s="456">
        <v>4959.9844270129488</v>
      </c>
      <c r="M1119" s="456">
        <v>5914.0911546556354</v>
      </c>
      <c r="N1119" s="456">
        <v>6109.9805990839686</v>
      </c>
      <c r="O1119" s="456">
        <v>5669.7433313919819</v>
      </c>
      <c r="P1119" s="456">
        <v>4992.2899855605283</v>
      </c>
      <c r="Q1119" s="456">
        <v>4821.6786480053825</v>
      </c>
      <c r="R1119" s="456">
        <v>5237.6170408802873</v>
      </c>
      <c r="S1119" s="456">
        <v>5808.0712073218365</v>
      </c>
      <c r="T1119" s="456">
        <v>6288.7099532548236</v>
      </c>
      <c r="U1119" s="456">
        <v>7373.3073456767243</v>
      </c>
      <c r="V1119" s="456">
        <v>9184.3453027998985</v>
      </c>
      <c r="W1119" s="456">
        <v>9356.07528270681</v>
      </c>
      <c r="X1119" s="456">
        <v>8091.4123440811736</v>
      </c>
      <c r="Y1119" s="456">
        <v>7699.5268004543359</v>
      </c>
      <c r="Z1119" s="456">
        <v>7267.263848904161</v>
      </c>
      <c r="AA1119" s="456">
        <v>6028.1909326484365</v>
      </c>
      <c r="AB1119" s="456">
        <v>4682.3673452010944</v>
      </c>
      <c r="AC1119" s="456">
        <v>4373.4746299218077</v>
      </c>
      <c r="AD1119" s="456">
        <v>4544.0696405698545</v>
      </c>
      <c r="AE1119" s="456">
        <v>4935.7553959735378</v>
      </c>
      <c r="AF1119" s="456">
        <v>5302.2318603169715</v>
      </c>
      <c r="AG1119" s="456">
        <v>3289.5060604614969</v>
      </c>
      <c r="AH1119" s="456">
        <v>2132.2650037833255</v>
      </c>
      <c r="AI1119" s="456">
        <v>1333.5517482868315</v>
      </c>
      <c r="AJ1119" s="456">
        <v>373.20141655675388</v>
      </c>
      <c r="AK1119" s="456">
        <v>48.186177781824156</v>
      </c>
      <c r="AL1119" s="456">
        <v>8.016652840637061</v>
      </c>
      <c r="AM1119" s="456">
        <v>0</v>
      </c>
    </row>
    <row r="1120" spans="1:39">
      <c r="A1120" s="256">
        <v>55</v>
      </c>
      <c r="B1120" s="456">
        <v>3283.4512779841384</v>
      </c>
      <c r="C1120" s="456">
        <v>3305.6522014430439</v>
      </c>
      <c r="D1120" s="456">
        <v>3329.8715605198718</v>
      </c>
      <c r="E1120" s="456">
        <v>3346.0178977514202</v>
      </c>
      <c r="F1120" s="456">
        <v>3370.2375494275398</v>
      </c>
      <c r="G1120" s="456">
        <v>3403.5398541413247</v>
      </c>
      <c r="H1120" s="456">
        <v>3476.200553709994</v>
      </c>
      <c r="I1120" s="456">
        <v>3574.0930563265529</v>
      </c>
      <c r="J1120" s="456">
        <v>3941.4655599493135</v>
      </c>
      <c r="K1120" s="456">
        <v>4943.8317264800107</v>
      </c>
      <c r="L1120" s="456">
        <v>5922.1689432046551</v>
      </c>
      <c r="M1120" s="456">
        <v>5995.879270325443</v>
      </c>
      <c r="N1120" s="456">
        <v>5343.6261430187842</v>
      </c>
      <c r="O1120" s="456">
        <v>4870.1357019217567</v>
      </c>
      <c r="P1120" s="456">
        <v>5269.9243516662336</v>
      </c>
      <c r="Q1120" s="456">
        <v>5848.4595326158187</v>
      </c>
      <c r="R1120" s="456">
        <v>6378.5814420902443</v>
      </c>
      <c r="S1120" s="456">
        <v>6794.6319611575309</v>
      </c>
      <c r="T1120" s="456">
        <v>7528.8405576818523</v>
      </c>
      <c r="U1120" s="456">
        <v>9878.3555737669358</v>
      </c>
      <c r="V1120" s="456">
        <v>10963.411324773033</v>
      </c>
      <c r="W1120" s="456">
        <v>11061.415291676059</v>
      </c>
      <c r="X1120" s="456">
        <v>10449.157617496798</v>
      </c>
      <c r="Y1120" s="456">
        <v>7936.8778414132521</v>
      </c>
      <c r="Z1120" s="456">
        <v>7471.2726923883829</v>
      </c>
      <c r="AA1120" s="456">
        <v>7112.7460986603501</v>
      </c>
      <c r="AB1120" s="456">
        <v>7226.866731721424</v>
      </c>
      <c r="AC1120" s="456">
        <v>11216.000628592232</v>
      </c>
      <c r="AD1120" s="456">
        <v>13574.433054270308</v>
      </c>
      <c r="AE1120" s="456">
        <v>13859.414313800387</v>
      </c>
      <c r="AF1120" s="456">
        <v>8605.5382415672557</v>
      </c>
      <c r="AG1120" s="456">
        <v>3289.5060604614969</v>
      </c>
      <c r="AH1120" s="456">
        <v>1545.2942370762919</v>
      </c>
      <c r="AI1120" s="456">
        <v>919.24494073234825</v>
      </c>
      <c r="AJ1120" s="456">
        <v>324.871583172518</v>
      </c>
      <c r="AK1120" s="456">
        <v>48.186177781824156</v>
      </c>
      <c r="AL1120" s="456">
        <v>8.016652840637061</v>
      </c>
      <c r="AM1120" s="456">
        <v>0</v>
      </c>
    </row>
    <row r="1121" spans="1:39">
      <c r="A1121" s="256">
        <v>65</v>
      </c>
      <c r="B1121" s="456">
        <v>3283.4512779841384</v>
      </c>
      <c r="C1121" s="456">
        <v>3305.6522014430439</v>
      </c>
      <c r="D1121" s="456">
        <v>3346.0178977514202</v>
      </c>
      <c r="E1121" s="456">
        <v>3362.1643128205847</v>
      </c>
      <c r="F1121" s="456">
        <v>3395.4665381362438</v>
      </c>
      <c r="G1121" s="456">
        <v>3435.8333090220981</v>
      </c>
      <c r="H1121" s="456">
        <v>3549.8719786752731</v>
      </c>
      <c r="I1121" s="456">
        <v>3810.256992908242</v>
      </c>
      <c r="J1121" s="456">
        <v>4446.1533630541899</v>
      </c>
      <c r="K1121" s="456">
        <v>5677.8207796916076</v>
      </c>
      <c r="L1121" s="456">
        <v>5978.7137704100551</v>
      </c>
      <c r="M1121" s="456">
        <v>5294.1549646705143</v>
      </c>
      <c r="N1121" s="456">
        <v>4780.2886328494824</v>
      </c>
      <c r="O1121" s="456">
        <v>5114.4472555266993</v>
      </c>
      <c r="P1121" s="456">
        <v>5889.8578552010867</v>
      </c>
      <c r="Q1121" s="456">
        <v>6688.597188138915</v>
      </c>
      <c r="R1121" s="456">
        <v>7218.7873353151626</v>
      </c>
      <c r="S1121" s="456">
        <v>7528.8405576818523</v>
      </c>
      <c r="T1121" s="456">
        <v>8303.5233140894452</v>
      </c>
      <c r="U1121" s="456">
        <v>9494.471737223439</v>
      </c>
      <c r="V1121" s="456">
        <v>9918.7652758785407</v>
      </c>
      <c r="W1121" s="456">
        <v>9845.0176938145869</v>
      </c>
      <c r="X1121" s="456">
        <v>9428.8089327371399</v>
      </c>
      <c r="Y1121" s="456">
        <v>8515.6396977209715</v>
      </c>
      <c r="Z1121" s="456">
        <v>8645.9423876758665</v>
      </c>
      <c r="AA1121" s="456">
        <v>8939.8881739484459</v>
      </c>
      <c r="AB1121" s="456">
        <v>10595.651730695947</v>
      </c>
      <c r="AC1121" s="456">
        <v>18994.02296389714</v>
      </c>
      <c r="AD1121" s="456">
        <v>22071.440732358657</v>
      </c>
      <c r="AE1121" s="456">
        <v>21043.224975320085</v>
      </c>
      <c r="AF1121" s="456">
        <v>11762.623173030459</v>
      </c>
      <c r="AG1121" s="456">
        <v>3337.944719382489</v>
      </c>
      <c r="AH1121" s="456">
        <v>1025.0747259772024</v>
      </c>
      <c r="AI1121" s="456">
        <v>316.81728239424859</v>
      </c>
      <c r="AJ1121" s="456">
        <v>137.67569823504508</v>
      </c>
      <c r="AK1121" s="456">
        <v>65.271902290436884</v>
      </c>
      <c r="AL1121" s="456">
        <v>8.016652840637061</v>
      </c>
      <c r="AM1121" s="456">
        <v>0</v>
      </c>
    </row>
    <row r="1122" spans="1:39">
      <c r="A1122" s="256">
        <v>75</v>
      </c>
      <c r="B1122" s="456">
        <v>3283.4512779841384</v>
      </c>
      <c r="C1122" s="456">
        <v>3297.5791210799653</v>
      </c>
      <c r="D1122" s="456">
        <v>3337.944719382489</v>
      </c>
      <c r="E1122" s="456">
        <v>3378.3108053542805</v>
      </c>
      <c r="F1122" s="456">
        <v>3427.7599167627723</v>
      </c>
      <c r="G1122" s="456">
        <v>3492.3475830153916</v>
      </c>
      <c r="H1122" s="456">
        <v>3680.0621846506951</v>
      </c>
      <c r="I1122" s="456">
        <v>4055.5196343149314</v>
      </c>
      <c r="J1122" s="456">
        <v>5025.6053115358436</v>
      </c>
      <c r="K1122" s="456">
        <v>6084.7367574942691</v>
      </c>
      <c r="L1122" s="456">
        <v>5726.2857099966704</v>
      </c>
      <c r="M1122" s="456">
        <v>4894.3644098046971</v>
      </c>
      <c r="N1122" s="456">
        <v>4821.6786480053825</v>
      </c>
      <c r="O1122" s="456">
        <v>5571.8051903720252</v>
      </c>
      <c r="P1122" s="456">
        <v>6452.2972039189399</v>
      </c>
      <c r="Q1122" s="456">
        <v>7039.02312058404</v>
      </c>
      <c r="R1122" s="456">
        <v>7447.0337235863099</v>
      </c>
      <c r="S1122" s="456">
        <v>7757.0963899334174</v>
      </c>
      <c r="T1122" s="456">
        <v>8499.4782620028345</v>
      </c>
      <c r="U1122" s="456">
        <v>8401.500217302093</v>
      </c>
      <c r="V1122" s="456">
        <v>8352.0065866057757</v>
      </c>
      <c r="W1122" s="456">
        <v>9412.6458508053947</v>
      </c>
      <c r="X1122" s="456">
        <v>8695.4377236355431</v>
      </c>
      <c r="Y1122" s="456">
        <v>7740.9364619401877</v>
      </c>
      <c r="Z1122" s="456">
        <v>8589.3766361377238</v>
      </c>
      <c r="AA1122" s="456">
        <v>9086.3596301729176</v>
      </c>
      <c r="AB1122" s="456">
        <v>11582.770381246837</v>
      </c>
      <c r="AC1122" s="456">
        <v>18969.761366894734</v>
      </c>
      <c r="AD1122" s="456">
        <v>22749.867054179165</v>
      </c>
      <c r="AE1122" s="456">
        <v>22447.555325616777</v>
      </c>
      <c r="AF1122" s="456">
        <v>13256.109997133293</v>
      </c>
      <c r="AG1122" s="456">
        <v>3492.3475830153916</v>
      </c>
      <c r="AH1122" s="456">
        <v>902.1117045756348</v>
      </c>
      <c r="AI1122" s="456">
        <v>276.5489580510407</v>
      </c>
      <c r="AJ1122" s="456">
        <v>129.62844161748095</v>
      </c>
      <c r="AK1122" s="456">
        <v>48.186177781824156</v>
      </c>
      <c r="AL1122" s="456">
        <v>16.044422974417238</v>
      </c>
      <c r="AM1122" s="456">
        <v>0</v>
      </c>
    </row>
    <row r="1123" spans="1:39">
      <c r="A1123" s="256">
        <v>76.3</v>
      </c>
      <c r="B1123" s="456">
        <v>3283.4512779841384</v>
      </c>
      <c r="C1123" s="456">
        <v>3297.5791210799653</v>
      </c>
      <c r="D1123" s="456">
        <v>3321.7984212107694</v>
      </c>
      <c r="E1123" s="456">
        <v>3370.2375494275398</v>
      </c>
      <c r="F1123" s="456">
        <v>3411.6131892775247</v>
      </c>
      <c r="G1123" s="456">
        <v>3484.2740590183371</v>
      </c>
      <c r="H1123" s="456">
        <v>3721.4414386876538</v>
      </c>
      <c r="I1123" s="456">
        <v>4153.4270188754326</v>
      </c>
      <c r="J1123" s="456">
        <v>5237.6170408802873</v>
      </c>
      <c r="K1123" s="456">
        <v>6118.0586504188605</v>
      </c>
      <c r="L1123" s="456">
        <v>5514.2547119352339</v>
      </c>
      <c r="M1123" s="456">
        <v>4764.1365287606295</v>
      </c>
      <c r="N1123" s="456">
        <v>4862.0594926903868</v>
      </c>
      <c r="O1123" s="456">
        <v>5726.2857099966704</v>
      </c>
      <c r="P1123" s="456">
        <v>6574.4854521711559</v>
      </c>
      <c r="Q1123" s="456">
        <v>7136.983957213376</v>
      </c>
      <c r="R1123" s="456">
        <v>7479.3523661260888</v>
      </c>
      <c r="S1123" s="456">
        <v>7838.9065400533646</v>
      </c>
      <c r="T1123" s="456">
        <v>8531.8011640805889</v>
      </c>
      <c r="U1123" s="456">
        <v>8213.6279958637042</v>
      </c>
      <c r="V1123" s="456">
        <v>8417.6614660034484</v>
      </c>
      <c r="W1123" s="456">
        <v>9494.471737223439</v>
      </c>
      <c r="X1123" s="456">
        <v>8425.7421019818721</v>
      </c>
      <c r="Y1123" s="456">
        <v>7797.4963569019174</v>
      </c>
      <c r="Z1123" s="456">
        <v>8711.5995270237599</v>
      </c>
      <c r="AA1123" s="456">
        <v>9902.6013752602194</v>
      </c>
      <c r="AB1123" s="456">
        <v>12880.195474124777</v>
      </c>
      <c r="AC1123" s="456">
        <v>19809.836940791236</v>
      </c>
      <c r="AD1123" s="456">
        <v>23190.703375516732</v>
      </c>
      <c r="AE1123" s="456">
        <v>22667.969498356964</v>
      </c>
      <c r="AF1123" s="456">
        <v>12595.235300132939</v>
      </c>
      <c r="AG1123" s="456">
        <v>3117.9582809403232</v>
      </c>
      <c r="AH1123" s="456">
        <v>739.86694776308775</v>
      </c>
      <c r="AI1123" s="456">
        <v>219.17698581717505</v>
      </c>
      <c r="AJ1123" s="456">
        <v>97.444763521530547</v>
      </c>
      <c r="AK1123" s="456">
        <v>24.076394620737908</v>
      </c>
      <c r="AL1123" s="456">
        <v>0</v>
      </c>
      <c r="AM1123" s="456">
        <v>0</v>
      </c>
    </row>
    <row r="1124" spans="1:39">
      <c r="A1124" s="256">
        <v>85</v>
      </c>
      <c r="B1124" s="456">
        <v>3283.4512779841384</v>
      </c>
      <c r="C1124" s="456">
        <v>3305.6522014430439</v>
      </c>
      <c r="D1124" s="456">
        <v>3313.7253015026035</v>
      </c>
      <c r="E1124" s="456">
        <v>3378.3108053542805</v>
      </c>
      <c r="F1124" s="456">
        <v>3427.7599167627723</v>
      </c>
      <c r="G1124" s="456">
        <v>3492.3475830153916</v>
      </c>
      <c r="H1124" s="456">
        <v>3753.7377614775692</v>
      </c>
      <c r="I1124" s="456">
        <v>4193.801872657963</v>
      </c>
      <c r="J1124" s="456">
        <v>5278.0012103263462</v>
      </c>
      <c r="K1124" s="456">
        <v>6101.9025584184401</v>
      </c>
      <c r="L1124" s="456">
        <v>5481.945933998486</v>
      </c>
      <c r="M1124" s="456">
        <v>4780.2886328494824</v>
      </c>
      <c r="N1124" s="456">
        <v>4984.2135762915832</v>
      </c>
      <c r="O1124" s="456">
        <v>5906.0133771286582</v>
      </c>
      <c r="P1124" s="456">
        <v>6868.3523505291187</v>
      </c>
      <c r="Q1124" s="456">
        <v>7251.1049750408829</v>
      </c>
      <c r="R1124" s="456">
        <v>7422.7948335994688</v>
      </c>
      <c r="S1124" s="456">
        <v>7855.0666708730014</v>
      </c>
      <c r="T1124" s="456">
        <v>8237.8693336503111</v>
      </c>
      <c r="U1124" s="456">
        <v>7438.9540848207871</v>
      </c>
      <c r="V1124" s="456">
        <v>8255.040324378253</v>
      </c>
      <c r="W1124" s="456">
        <v>9078.2783845505328</v>
      </c>
      <c r="X1124" s="456">
        <v>7969.1985364866232</v>
      </c>
      <c r="Y1124" s="456">
        <v>7855.0666708730014</v>
      </c>
      <c r="Z1124" s="456">
        <v>8213.6279958637042</v>
      </c>
      <c r="AA1124" s="456">
        <v>8409.5808377743924</v>
      </c>
      <c r="AB1124" s="456">
        <v>10008.677452183521</v>
      </c>
      <c r="AC1124" s="456">
        <v>14659.818147148742</v>
      </c>
      <c r="AD1124" s="456">
        <v>16658.992419346767</v>
      </c>
      <c r="AE1124" s="456">
        <v>16316.345592591171</v>
      </c>
      <c r="AF1124" s="456">
        <v>9339.9123259222451</v>
      </c>
      <c r="AG1124" s="456">
        <v>3003.9346492763984</v>
      </c>
      <c r="AH1124" s="456">
        <v>853.73728395177477</v>
      </c>
      <c r="AI1124" s="456">
        <v>316.81728239424859</v>
      </c>
      <c r="AJ1124" s="456">
        <v>129.62844161748095</v>
      </c>
      <c r="AK1124" s="456">
        <v>57.230920419256371</v>
      </c>
      <c r="AL1124" s="456">
        <v>8.016652840637061</v>
      </c>
      <c r="AM1124" s="456">
        <v>0</v>
      </c>
    </row>
    <row r="1125" spans="1:39">
      <c r="A1125" s="256">
        <v>90</v>
      </c>
      <c r="B1125" s="456">
        <v>3283.4512779841384</v>
      </c>
      <c r="C1125" s="456">
        <v>3297.5791210799653</v>
      </c>
      <c r="D1125" s="456">
        <v>3297.5791210799653</v>
      </c>
      <c r="E1125" s="456">
        <v>3362.1643128205847</v>
      </c>
      <c r="F1125" s="456">
        <v>3411.6131892775247</v>
      </c>
      <c r="G1125" s="456">
        <v>3500.4211256580302</v>
      </c>
      <c r="H1125" s="456">
        <v>3729.515493229489</v>
      </c>
      <c r="I1125" s="456">
        <v>4218.0269715596451</v>
      </c>
      <c r="J1125" s="456">
        <v>5253.7706714643828</v>
      </c>
      <c r="K1125" s="456">
        <v>6020.1130008106784</v>
      </c>
      <c r="L1125" s="456">
        <v>5375.9340985684948</v>
      </c>
      <c r="M1125" s="456">
        <v>4707.6045964856758</v>
      </c>
      <c r="N1125" s="456">
        <v>4935.7553959735378</v>
      </c>
      <c r="O1125" s="456">
        <v>5914.0911546556354</v>
      </c>
      <c r="P1125" s="456">
        <v>6728.9911908044578</v>
      </c>
      <c r="Q1125" s="456">
        <v>7178.3904889897294</v>
      </c>
      <c r="R1125" s="456">
        <v>7398.5560226847447</v>
      </c>
      <c r="S1125" s="456">
        <v>7846.9866013073088</v>
      </c>
      <c r="T1125" s="456">
        <v>8181.3063233652538</v>
      </c>
      <c r="U1125" s="456">
        <v>7406.6356175212795</v>
      </c>
      <c r="V1125" s="456">
        <v>8335.8454644457488</v>
      </c>
      <c r="W1125" s="456">
        <v>8890.3914632439173</v>
      </c>
      <c r="X1125" s="456">
        <v>7977.2787307370609</v>
      </c>
      <c r="Y1125" s="456">
        <v>8311.6038399140725</v>
      </c>
      <c r="Z1125" s="456">
        <v>8197.4671437002889</v>
      </c>
      <c r="AA1125" s="456">
        <v>7651.0474795585133</v>
      </c>
      <c r="AB1125" s="456">
        <v>8670.1849659392919</v>
      </c>
      <c r="AC1125" s="456">
        <v>13304.615879081861</v>
      </c>
      <c r="AD1125" s="456">
        <v>15809.969241861616</v>
      </c>
      <c r="AE1125" s="456">
        <v>15581.549254308855</v>
      </c>
      <c r="AF1125" s="456">
        <v>8972.2127043196633</v>
      </c>
      <c r="AG1125" s="456">
        <v>2946.4199346599812</v>
      </c>
      <c r="AH1125" s="456">
        <v>845.67514265533873</v>
      </c>
      <c r="AI1125" s="456">
        <v>300.70929988356477</v>
      </c>
      <c r="AJ1125" s="456">
        <v>129.62844161748095</v>
      </c>
      <c r="AK1125" s="456">
        <v>48.186177781824156</v>
      </c>
      <c r="AL1125" s="456">
        <v>8.016652840637061</v>
      </c>
      <c r="AM1125" s="456">
        <v>0</v>
      </c>
    </row>
    <row r="1126" spans="1:39">
      <c r="A1126" s="256">
        <v>95</v>
      </c>
      <c r="B1126" s="456">
        <v>3283.4512779841384</v>
      </c>
      <c r="C1126" s="456">
        <v>3305.6522014430439</v>
      </c>
      <c r="D1126" s="456">
        <v>3289.5060604614969</v>
      </c>
      <c r="E1126" s="456">
        <v>3354.0910955797053</v>
      </c>
      <c r="F1126" s="456">
        <v>3403.5398541413247</v>
      </c>
      <c r="G1126" s="456">
        <v>3492.3475830153916</v>
      </c>
      <c r="H1126" s="456">
        <v>3712.3581482479185</v>
      </c>
      <c r="I1126" s="456">
        <v>4161.5019583864814</v>
      </c>
      <c r="J1126" s="456">
        <v>5294.1549646705143</v>
      </c>
      <c r="K1126" s="456">
        <v>5938.3245533088939</v>
      </c>
      <c r="L1126" s="456">
        <v>5302.2318603169715</v>
      </c>
      <c r="M1126" s="456">
        <v>4641.9880261002672</v>
      </c>
      <c r="N1126" s="456">
        <v>4853.9832968607234</v>
      </c>
      <c r="O1126" s="456">
        <v>5799.9935758694783</v>
      </c>
      <c r="P1126" s="456">
        <v>6582.5640944609086</v>
      </c>
      <c r="Q1126" s="456">
        <v>7072.3498512373199</v>
      </c>
      <c r="R1126" s="456">
        <v>7300.591639517962</v>
      </c>
      <c r="S1126" s="456">
        <v>7699.5268004543359</v>
      </c>
      <c r="T1126" s="456">
        <v>8148.9847784314425</v>
      </c>
      <c r="U1126" s="456">
        <v>7487.4320485832714</v>
      </c>
      <c r="V1126" s="456">
        <v>8148.9847784314425</v>
      </c>
      <c r="W1126" s="456">
        <v>8572.2049636564352</v>
      </c>
      <c r="X1126" s="456">
        <v>7953.0381725476445</v>
      </c>
      <c r="Y1126" s="456">
        <v>8466.145397855089</v>
      </c>
      <c r="Z1126" s="456">
        <v>8067.1714413535683</v>
      </c>
      <c r="AA1126" s="456">
        <v>7479.3523661260888</v>
      </c>
      <c r="AB1126" s="456">
        <v>7781.3363449605831</v>
      </c>
      <c r="AC1126" s="456">
        <v>12497.218565681385</v>
      </c>
      <c r="AD1126" s="456">
        <v>14765.935622640207</v>
      </c>
      <c r="AE1126" s="456">
        <v>14610.29692086349</v>
      </c>
      <c r="AF1126" s="456">
        <v>9078.2783845505328</v>
      </c>
      <c r="AG1126" s="456">
        <v>3517.5774654871407</v>
      </c>
      <c r="AH1126" s="456">
        <v>1113.7786331869247</v>
      </c>
      <c r="AI1126" s="456">
        <v>340.98077844143347</v>
      </c>
      <c r="AJ1126" s="456">
        <v>137.67569823504508</v>
      </c>
      <c r="AK1126" s="456">
        <v>48.186177781824156</v>
      </c>
      <c r="AL1126" s="456">
        <v>8.016652840637061</v>
      </c>
      <c r="AM1126" s="456">
        <v>0</v>
      </c>
    </row>
    <row r="1127" spans="1:39">
      <c r="A1127" s="256">
        <v>105</v>
      </c>
      <c r="B1127" s="456">
        <v>3283.4512779841384</v>
      </c>
      <c r="C1127" s="456">
        <v>3280.4238909269366</v>
      </c>
      <c r="D1127" s="456">
        <v>3264.277873822874</v>
      </c>
      <c r="E1127" s="456">
        <v>3313.7253015026035</v>
      </c>
      <c r="F1127" s="456">
        <v>3346.0178977514202</v>
      </c>
      <c r="G1127" s="456">
        <v>3411.6131892775247</v>
      </c>
      <c r="H1127" s="456">
        <v>3590.2405325962136</v>
      </c>
      <c r="I1127" s="456">
        <v>3965.6891615615091</v>
      </c>
      <c r="J1127" s="456">
        <v>5000.3664078822803</v>
      </c>
      <c r="K1127" s="456">
        <v>5816.1488499970474</v>
      </c>
      <c r="L1127" s="456">
        <v>5351.7031136576916</v>
      </c>
      <c r="M1127" s="456">
        <v>4585.4575695552412</v>
      </c>
      <c r="N1127" s="456">
        <v>4625.836396540647</v>
      </c>
      <c r="O1127" s="456">
        <v>5424.3963952262038</v>
      </c>
      <c r="P1127" s="456">
        <v>6198.8397475084212</v>
      </c>
      <c r="Q1127" s="456">
        <v>6746.1587153762703</v>
      </c>
      <c r="R1127" s="456">
        <v>6958.2317020072205</v>
      </c>
      <c r="S1127" s="456">
        <v>7210.7079479424792</v>
      </c>
      <c r="T1127" s="456">
        <v>7895.4671430798489</v>
      </c>
      <c r="U1127" s="456">
        <v>8197.4671437002889</v>
      </c>
      <c r="V1127" s="456">
        <v>8564.1241884927313</v>
      </c>
      <c r="W1127" s="456">
        <v>8327.7649150998295</v>
      </c>
      <c r="X1127" s="456">
        <v>8173.2259251529485</v>
      </c>
      <c r="Y1127" s="456">
        <v>7805.5763754235368</v>
      </c>
      <c r="Z1127" s="456">
        <v>6174.6053073292023</v>
      </c>
      <c r="AA1127" s="456">
        <v>5188.1468574821529</v>
      </c>
      <c r="AB1127" s="456">
        <v>5970.6359051245199</v>
      </c>
      <c r="AC1127" s="456">
        <v>7961.1183504207129</v>
      </c>
      <c r="AD1127" s="456">
        <v>8793.4191151881805</v>
      </c>
      <c r="AE1127" s="456">
        <v>8245.9497954258113</v>
      </c>
      <c r="AF1127" s="456">
        <v>5017.5288485593946</v>
      </c>
      <c r="AG1127" s="456">
        <v>2270.4605114320148</v>
      </c>
      <c r="AH1127" s="456">
        <v>755.98917509219189</v>
      </c>
      <c r="AI1127" s="456">
        <v>276.5489580510407</v>
      </c>
      <c r="AJ1127" s="456">
        <v>121.58168435931715</v>
      </c>
      <c r="AK1127" s="456">
        <v>40.147827669756929</v>
      </c>
      <c r="AL1127" s="456">
        <v>8.016652840637061</v>
      </c>
      <c r="AM1127" s="456">
        <v>0</v>
      </c>
    </row>
    <row r="1128" spans="1:39">
      <c r="A1128" s="256">
        <v>115</v>
      </c>
      <c r="B1128" s="456">
        <v>3283.4512779841384</v>
      </c>
      <c r="C1128" s="456">
        <v>3264.277873822874</v>
      </c>
      <c r="D1128" s="456">
        <v>3223.9131809793262</v>
      </c>
      <c r="E1128" s="456">
        <v>3256.2048951647485</v>
      </c>
      <c r="F1128" s="456">
        <v>3297.5791210799653</v>
      </c>
      <c r="G1128" s="456">
        <v>3313.7253015026035</v>
      </c>
      <c r="H1128" s="456">
        <v>3419.6865434996639</v>
      </c>
      <c r="I1128" s="456">
        <v>3671.9882378958309</v>
      </c>
      <c r="J1128" s="456">
        <v>4544.0696405698545</v>
      </c>
      <c r="K1128" s="456">
        <v>5465.791616295206</v>
      </c>
      <c r="L1128" s="456">
        <v>5538.4864195546261</v>
      </c>
      <c r="M1128" s="456">
        <v>4853.9832968607234</v>
      </c>
      <c r="N1128" s="456">
        <v>4495.6159585795467</v>
      </c>
      <c r="O1128" s="456">
        <v>4837.8309454956279</v>
      </c>
      <c r="P1128" s="456">
        <v>5636.4239788538225</v>
      </c>
      <c r="Q1128" s="456">
        <v>5978.7137704100551</v>
      </c>
      <c r="R1128" s="456">
        <v>6419.9833411688824</v>
      </c>
      <c r="S1128" s="456">
        <v>6818.8687137530478</v>
      </c>
      <c r="T1128" s="456">
        <v>7593.4786847277064</v>
      </c>
      <c r="U1128" s="456">
        <v>8165.1455349212947</v>
      </c>
      <c r="V1128" s="456">
        <v>8107.5729862188555</v>
      </c>
      <c r="W1128" s="456">
        <v>8499.4782620028345</v>
      </c>
      <c r="X1128" s="456">
        <v>7871.2268349055739</v>
      </c>
      <c r="Y1128" s="456">
        <v>6966.3108018728935</v>
      </c>
      <c r="Z1128" s="456">
        <v>5978.7137704100551</v>
      </c>
      <c r="AA1128" s="456">
        <v>4691.4527400472643</v>
      </c>
      <c r="AB1128" s="456">
        <v>4283.637310138467</v>
      </c>
      <c r="AC1128" s="456">
        <v>4535.9939909116383</v>
      </c>
      <c r="AD1128" s="456">
        <v>4381.5499854943173</v>
      </c>
      <c r="AE1128" s="456">
        <v>3680.0621846506951</v>
      </c>
      <c r="AF1128" s="456">
        <v>1904.3127097157051</v>
      </c>
      <c r="AG1128" s="456">
        <v>910.1743638225912</v>
      </c>
      <c r="AH1128" s="456">
        <v>462.82902802857438</v>
      </c>
      <c r="AI1128" s="456">
        <v>227.22836710560355</v>
      </c>
      <c r="AJ1128" s="456">
        <v>121.58168435931715</v>
      </c>
      <c r="AK1128" s="456">
        <v>40.147827669756929</v>
      </c>
      <c r="AL1128" s="456">
        <v>0</v>
      </c>
      <c r="AM1128" s="456">
        <v>0</v>
      </c>
    </row>
    <row r="1129" spans="1:39">
      <c r="A1129" s="256">
        <v>125</v>
      </c>
      <c r="B1129" s="456">
        <v>3283.4512779841384</v>
      </c>
      <c r="C1129" s="456">
        <v>3248.1319365016116</v>
      </c>
      <c r="D1129" s="456">
        <v>3207.7674448553116</v>
      </c>
      <c r="E1129" s="456">
        <v>3207.7674448553116</v>
      </c>
      <c r="F1129" s="456">
        <v>3215.840302794591</v>
      </c>
      <c r="G1129" s="456">
        <v>3191.621789916775</v>
      </c>
      <c r="H1129" s="456">
        <v>3289.5060604614969</v>
      </c>
      <c r="I1129" s="456">
        <v>3460.0535993328958</v>
      </c>
      <c r="J1129" s="456">
        <v>3981.83831148011</v>
      </c>
      <c r="K1129" s="456">
        <v>4870.1357019217567</v>
      </c>
      <c r="L1129" s="456">
        <v>5384.0111178092548</v>
      </c>
      <c r="M1129" s="456">
        <v>5163.9167352253044</v>
      </c>
      <c r="N1129" s="456">
        <v>4552.1453045656872</v>
      </c>
      <c r="O1129" s="456">
        <v>4250.3273195025276</v>
      </c>
      <c r="P1129" s="456">
        <v>4633.9122042903655</v>
      </c>
      <c r="Q1129" s="456">
        <v>5228.5306455387026</v>
      </c>
      <c r="R1129" s="456">
        <v>5563.7278942750381</v>
      </c>
      <c r="S1129" s="456">
        <v>5702.0531934041192</v>
      </c>
      <c r="T1129" s="456">
        <v>5987.8013818882409</v>
      </c>
      <c r="U1129" s="456">
        <v>6892.5893639503784</v>
      </c>
      <c r="V1129" s="456">
        <v>7169.3012298194708</v>
      </c>
      <c r="W1129" s="456">
        <v>6712.8335605874636</v>
      </c>
      <c r="X1129" s="456">
        <v>5872.6926616617884</v>
      </c>
      <c r="Y1129" s="456">
        <v>4796.4407914604108</v>
      </c>
      <c r="Z1129" s="456">
        <v>4462.3043545067949</v>
      </c>
      <c r="AA1129" s="456">
        <v>3965.6891615615091</v>
      </c>
      <c r="AB1129" s="456">
        <v>3721.4414386876538</v>
      </c>
      <c r="AC1129" s="456">
        <v>3745.663654662008</v>
      </c>
      <c r="AD1129" s="456">
        <v>3476.200553709994</v>
      </c>
      <c r="AE1129" s="456">
        <v>3150.2489225607173</v>
      </c>
      <c r="AF1129" s="456">
        <v>1684.4553724448606</v>
      </c>
      <c r="AG1129" s="456">
        <v>796.29623070059233</v>
      </c>
      <c r="AH1129" s="456">
        <v>430.60117719617693</v>
      </c>
      <c r="AI1129" s="456">
        <v>211.12590005317529</v>
      </c>
      <c r="AJ1129" s="456">
        <v>97.444763521530547</v>
      </c>
      <c r="AK1129" s="456">
        <v>40.147827669756929</v>
      </c>
      <c r="AL1129" s="456">
        <v>0</v>
      </c>
      <c r="AM1129" s="456">
        <v>0</v>
      </c>
    </row>
    <row r="1130" spans="1:39">
      <c r="A1130" s="256">
        <v>135</v>
      </c>
      <c r="B1130" s="456">
        <v>3283.4512779841384</v>
      </c>
      <c r="C1130" s="456">
        <v>3223.9131809793262</v>
      </c>
      <c r="D1130" s="456">
        <v>3166.3943675806545</v>
      </c>
      <c r="E1130" s="456">
        <v>3142.1762310235972</v>
      </c>
      <c r="F1130" s="456">
        <v>3126.0309101600064</v>
      </c>
      <c r="G1130" s="456">
        <v>3093.7405187763416</v>
      </c>
      <c r="H1130" s="456">
        <v>3158.3216347639709</v>
      </c>
      <c r="I1130" s="456">
        <v>3215.840302794591</v>
      </c>
      <c r="J1130" s="456">
        <v>3419.6865434996639</v>
      </c>
      <c r="K1130" s="456">
        <v>3989.912910992623</v>
      </c>
      <c r="L1130" s="456">
        <v>4739.9084752601148</v>
      </c>
      <c r="M1130" s="456">
        <v>5114.4472555266993</v>
      </c>
      <c r="N1130" s="456">
        <v>4959.9844270129488</v>
      </c>
      <c r="O1130" s="456">
        <v>4535.9939909116383</v>
      </c>
      <c r="P1130" s="456">
        <v>4071.6691448788879</v>
      </c>
      <c r="Q1130" s="456">
        <v>4055.5196343149314</v>
      </c>
      <c r="R1130" s="456">
        <v>4364.3898727091646</v>
      </c>
      <c r="S1130" s="456">
        <v>4479.4648469086633</v>
      </c>
      <c r="T1130" s="456">
        <v>4495.6159585795467</v>
      </c>
      <c r="U1130" s="456">
        <v>4837.8309454956279</v>
      </c>
      <c r="V1130" s="456">
        <v>5343.6261430187842</v>
      </c>
      <c r="W1130" s="456">
        <v>5359.7800964744883</v>
      </c>
      <c r="X1130" s="456">
        <v>4226.1020354534785</v>
      </c>
      <c r="Y1130" s="456">
        <v>3582.1667853718809</v>
      </c>
      <c r="Z1130" s="456">
        <v>3566.019345501199</v>
      </c>
      <c r="AA1130" s="456">
        <v>3509.5038833648787</v>
      </c>
      <c r="AB1130" s="456">
        <v>3517.5774654871407</v>
      </c>
      <c r="AC1130" s="456">
        <v>3843.5633615794063</v>
      </c>
      <c r="AD1130" s="456">
        <v>3272.3508724266408</v>
      </c>
      <c r="AE1130" s="456">
        <v>3060.4414053386045</v>
      </c>
      <c r="AF1130" s="456">
        <v>2636.6675689238086</v>
      </c>
      <c r="AG1130" s="456">
        <v>910.1743638225912</v>
      </c>
      <c r="AH1130" s="456">
        <v>340.98077844143347</v>
      </c>
      <c r="AI1130" s="456">
        <v>137.67569823504508</v>
      </c>
      <c r="AJ1130" s="456">
        <v>57.230920419256371</v>
      </c>
      <c r="AK1130" s="456">
        <v>16.044422974417238</v>
      </c>
      <c r="AL1130" s="456">
        <v>0</v>
      </c>
      <c r="AM1130" s="456">
        <v>0</v>
      </c>
    </row>
    <row r="1131" spans="1:39">
      <c r="A1131" s="256">
        <v>145</v>
      </c>
      <c r="B1131" s="456">
        <v>3283.4512779841384</v>
      </c>
      <c r="C1131" s="456">
        <v>3207.7674448553116</v>
      </c>
      <c r="D1131" s="456">
        <v>3142.1762310235972</v>
      </c>
      <c r="E1131" s="456">
        <v>3117.9582809403232</v>
      </c>
      <c r="F1131" s="456">
        <v>3044.2965106873748</v>
      </c>
      <c r="G1131" s="456">
        <v>3028.151701572182</v>
      </c>
      <c r="H1131" s="456">
        <v>3020.0793292326421</v>
      </c>
      <c r="I1131" s="456">
        <v>3028.151701572182</v>
      </c>
      <c r="J1131" s="456">
        <v>3052.3689473492441</v>
      </c>
      <c r="K1131" s="456">
        <v>3199.6946072123346</v>
      </c>
      <c r="L1131" s="456">
        <v>3574.0930563265529</v>
      </c>
      <c r="M1131" s="456">
        <v>4193.801872657963</v>
      </c>
      <c r="N1131" s="456">
        <v>4609.6848233198443</v>
      </c>
      <c r="O1131" s="456">
        <v>4560.220982873745</v>
      </c>
      <c r="P1131" s="456">
        <v>4267.4869792076979</v>
      </c>
      <c r="Q1131" s="456">
        <v>3867.7863564026256</v>
      </c>
      <c r="R1131" s="456">
        <v>3451.98015035139</v>
      </c>
      <c r="S1131" s="456">
        <v>3150.2489225607173</v>
      </c>
      <c r="T1131" s="456">
        <v>3003.9346492763984</v>
      </c>
      <c r="U1131" s="456">
        <v>2906.0593998451604</v>
      </c>
      <c r="V1131" s="456">
        <v>2865.6994250240832</v>
      </c>
      <c r="W1131" s="456">
        <v>2914.1314622566638</v>
      </c>
      <c r="X1131" s="456">
        <v>2873.7713748141391</v>
      </c>
      <c r="Y1131" s="456">
        <v>2751.6855909919714</v>
      </c>
      <c r="Z1131" s="456">
        <v>2742.6050435261163</v>
      </c>
      <c r="AA1131" s="456">
        <v>2702.2474195629393</v>
      </c>
      <c r="AB1131" s="456">
        <v>2840.4747286210745</v>
      </c>
      <c r="AC1131" s="456">
        <v>2751.6855909919714</v>
      </c>
      <c r="AD1131" s="456">
        <v>2694.1759667401593</v>
      </c>
      <c r="AE1131" s="456">
        <v>2588.2404152839531</v>
      </c>
      <c r="AF1131" s="456">
        <v>1708.6585093616097</v>
      </c>
      <c r="AG1131" s="456">
        <v>650.19369011047684</v>
      </c>
      <c r="AH1131" s="456">
        <v>211.12590005317529</v>
      </c>
      <c r="AI1131" s="456">
        <v>89.400386559498514</v>
      </c>
      <c r="AJ1131" s="456">
        <v>40.147827669756929</v>
      </c>
      <c r="AK1131" s="456">
        <v>16.044422974417238</v>
      </c>
      <c r="AL1131" s="456">
        <v>0</v>
      </c>
      <c r="AM1131" s="456">
        <v>0</v>
      </c>
    </row>
    <row r="1132" spans="1:39">
      <c r="A1132" s="256">
        <v>155</v>
      </c>
      <c r="B1132" s="456">
        <v>3283.4512779841384</v>
      </c>
      <c r="C1132" s="456">
        <v>3191.621789916775</v>
      </c>
      <c r="D1132" s="456">
        <v>3101.8130851942665</v>
      </c>
      <c r="E1132" s="456">
        <v>3052.3689473492441</v>
      </c>
      <c r="F1132" s="456">
        <v>3028.151701572182</v>
      </c>
      <c r="G1132" s="456">
        <v>2971.6455498804635</v>
      </c>
      <c r="H1132" s="456">
        <v>2930.275654029515</v>
      </c>
      <c r="I1132" s="456">
        <v>2889.9153422815948</v>
      </c>
      <c r="J1132" s="456">
        <v>2848.5466072171685</v>
      </c>
      <c r="K1132" s="456">
        <v>2840.4747286210745</v>
      </c>
      <c r="L1132" s="456">
        <v>2832.4028729401807</v>
      </c>
      <c r="M1132" s="456">
        <v>2930.275654029515</v>
      </c>
      <c r="N1132" s="456">
        <v>3101.8130851942665</v>
      </c>
      <c r="O1132" s="456">
        <v>3231.9860793589319</v>
      </c>
      <c r="P1132" s="456">
        <v>3362.1643128205847</v>
      </c>
      <c r="Q1132" s="456">
        <v>3362.1643128205847</v>
      </c>
      <c r="R1132" s="456">
        <v>3207.7674448553116</v>
      </c>
      <c r="S1132" s="456">
        <v>2889.9153422815948</v>
      </c>
      <c r="T1132" s="456">
        <v>2564.0271768618181</v>
      </c>
      <c r="U1132" s="456">
        <v>2294.6708233821846</v>
      </c>
      <c r="V1132" s="456">
        <v>2246.2504573848078</v>
      </c>
      <c r="W1132" s="456">
        <v>2188.7526289854109</v>
      </c>
      <c r="X1132" s="456">
        <v>2132.2650037833255</v>
      </c>
      <c r="Y1132" s="456">
        <v>2108.0564769196958</v>
      </c>
      <c r="Z1132" s="456">
        <v>2074.770206620321</v>
      </c>
      <c r="AA1132" s="456">
        <v>2074.770206620321</v>
      </c>
      <c r="AB1132" s="456">
        <v>1944.656351056595</v>
      </c>
      <c r="AC1132" s="456">
        <v>1806.4829620594148</v>
      </c>
      <c r="AD1132" s="456">
        <v>1692.5230463933431</v>
      </c>
      <c r="AE1132" s="456">
        <v>1586.6379534222458</v>
      </c>
      <c r="AF1132" s="456">
        <v>1252.8965135862265</v>
      </c>
      <c r="AG1132" s="456">
        <v>552.47409198138303</v>
      </c>
      <c r="AH1132" s="456">
        <v>186.97453299484269</v>
      </c>
      <c r="AI1132" s="456">
        <v>73.313876394686872</v>
      </c>
      <c r="AJ1132" s="456">
        <v>32.111095952304076</v>
      </c>
      <c r="AK1132" s="456">
        <v>0</v>
      </c>
      <c r="AL1132" s="456">
        <v>0</v>
      </c>
      <c r="AM1132" s="456">
        <v>0</v>
      </c>
    </row>
    <row r="1133" spans="1:39">
      <c r="A1133" s="256">
        <v>165</v>
      </c>
      <c r="B1133" s="456">
        <v>3283.4512779841384</v>
      </c>
      <c r="C1133" s="456">
        <v>3191.621789916775</v>
      </c>
      <c r="D1133" s="456">
        <v>3085.6679734012773</v>
      </c>
      <c r="E1133" s="456">
        <v>3028.151701572182</v>
      </c>
      <c r="F1133" s="456">
        <v>2971.6455498804635</v>
      </c>
      <c r="G1133" s="456">
        <v>2897.9873598327154</v>
      </c>
      <c r="H1133" s="456">
        <v>2889.9153422815948</v>
      </c>
      <c r="I1133" s="456">
        <v>2848.5466072171685</v>
      </c>
      <c r="J1133" s="456">
        <v>2775.9005303212916</v>
      </c>
      <c r="K1133" s="456">
        <v>2702.2474195629393</v>
      </c>
      <c r="L1133" s="456">
        <v>2620.5250848336741</v>
      </c>
      <c r="M1133" s="456">
        <v>2580.1693105613749</v>
      </c>
      <c r="N1133" s="456">
        <v>2522.6634241833708</v>
      </c>
      <c r="O1133" s="456">
        <v>2433.8849891715854</v>
      </c>
      <c r="P1133" s="456">
        <v>2360.2416921451395</v>
      </c>
      <c r="Q1133" s="456">
        <v>2286.6006909117309</v>
      </c>
      <c r="R1133" s="456">
        <v>2222.0406640147612</v>
      </c>
      <c r="S1133" s="456">
        <v>2132.2650037833255</v>
      </c>
      <c r="T1133" s="456">
        <v>2042.493120594404</v>
      </c>
      <c r="U1133" s="456">
        <v>1944.656351056595</v>
      </c>
      <c r="V1133" s="456">
        <v>1879.0983663391421</v>
      </c>
      <c r="W1133" s="456">
        <v>1782.278469632608</v>
      </c>
      <c r="X1133" s="456">
        <v>1684.4553724448606</v>
      </c>
      <c r="Y1133" s="456">
        <v>1602.7723801538846</v>
      </c>
      <c r="Z1133" s="456">
        <v>1513.0267370160941</v>
      </c>
      <c r="AA1133" s="456">
        <v>1407.153912411736</v>
      </c>
      <c r="AB1133" s="456">
        <v>1269.0271559147989</v>
      </c>
      <c r="AC1133" s="456">
        <v>1138.979919772223</v>
      </c>
      <c r="AD1133" s="456">
        <v>1041.2021573717921</v>
      </c>
      <c r="AE1133" s="456">
        <v>967.62284012250916</v>
      </c>
      <c r="AF1133" s="456">
        <v>755.98917509219189</v>
      </c>
      <c r="AG1133" s="456">
        <v>446.71481220853684</v>
      </c>
      <c r="AH1133" s="456">
        <v>170.87533157355321</v>
      </c>
      <c r="AI1133" s="456">
        <v>65.271902290436884</v>
      </c>
      <c r="AJ1133" s="456">
        <v>32.111095952304076</v>
      </c>
      <c r="AK1133" s="456">
        <v>0</v>
      </c>
      <c r="AL1133" s="456">
        <v>0</v>
      </c>
      <c r="AM1133" s="456">
        <v>0</v>
      </c>
    </row>
    <row r="1134" spans="1:39">
      <c r="A1134" s="256">
        <v>175</v>
      </c>
      <c r="B1134" s="456">
        <v>3283.4512779841384</v>
      </c>
      <c r="C1134" s="456">
        <v>3207.7674448553116</v>
      </c>
      <c r="D1134" s="456">
        <v>3101.8130851942665</v>
      </c>
      <c r="E1134" s="456">
        <v>3068.5138845993224</v>
      </c>
      <c r="F1134" s="456">
        <v>3036.2240954094391</v>
      </c>
      <c r="G1134" s="456">
        <v>2873.7713748141391</v>
      </c>
      <c r="H1134" s="456">
        <v>2816.259230585048</v>
      </c>
      <c r="I1134" s="456">
        <v>2767.8288603398819</v>
      </c>
      <c r="J1134" s="456">
        <v>2702.2474195629393</v>
      </c>
      <c r="K1134" s="456">
        <v>2645.7477596510598</v>
      </c>
      <c r="L1134" s="456">
        <v>2539.8141668687681</v>
      </c>
      <c r="M1134" s="456">
        <v>2450.0262855825858</v>
      </c>
      <c r="N1134" s="456">
        <v>2392.5234069412813</v>
      </c>
      <c r="O1134" s="456">
        <v>2262.3904646246178</v>
      </c>
      <c r="P1134" s="456">
        <v>2172.6131572212835</v>
      </c>
      <c r="Q1134" s="456">
        <v>2066.7008877784397</v>
      </c>
      <c r="R1134" s="456">
        <v>1985.0008286036355</v>
      </c>
      <c r="S1134" s="456">
        <v>1888.1754912527256</v>
      </c>
      <c r="T1134" s="456">
        <v>1782.278469632608</v>
      </c>
      <c r="U1134" s="456">
        <v>1676.3877370977445</v>
      </c>
      <c r="V1134" s="456">
        <v>1594.7051464033593</v>
      </c>
      <c r="W1134" s="456">
        <v>1496.8932438795296</v>
      </c>
      <c r="X1134" s="456">
        <v>1391.0215949408339</v>
      </c>
      <c r="Y1134" s="456">
        <v>1309.3546523168495</v>
      </c>
      <c r="Z1134" s="456">
        <v>1219.6277220456941</v>
      </c>
      <c r="AA1134" s="456">
        <v>1089.5859338675427</v>
      </c>
      <c r="AB1134" s="456">
        <v>935.3706310158758</v>
      </c>
      <c r="AC1134" s="456">
        <v>764.05041802849428</v>
      </c>
      <c r="AD1134" s="456">
        <v>682.43442047637177</v>
      </c>
      <c r="AE1134" s="456">
        <v>617.9545574224918</v>
      </c>
      <c r="AF1134" s="456">
        <v>462.82902802857438</v>
      </c>
      <c r="AG1134" s="456">
        <v>316.81728239424859</v>
      </c>
      <c r="AH1134" s="456">
        <v>145.72342504642882</v>
      </c>
      <c r="AI1134" s="456">
        <v>57.230920419256371</v>
      </c>
      <c r="AJ1134" s="456">
        <v>32.111095952304076</v>
      </c>
      <c r="AK1134" s="456">
        <v>8.016652840637061</v>
      </c>
      <c r="AL1134" s="456">
        <v>0</v>
      </c>
      <c r="AM1134" s="456">
        <v>0</v>
      </c>
    </row>
    <row r="1135" spans="1:39">
      <c r="A1135" s="256">
        <v>180</v>
      </c>
      <c r="B1135" s="456">
        <v>3283.4512779841384</v>
      </c>
      <c r="C1135" s="456">
        <v>3207.7674448553116</v>
      </c>
      <c r="D1135" s="456">
        <v>3126.0309101600064</v>
      </c>
      <c r="E1135" s="456">
        <v>3126.0309101600064</v>
      </c>
      <c r="F1135" s="456">
        <v>2962.5643036621482</v>
      </c>
      <c r="G1135" s="456">
        <v>2881.8433472544161</v>
      </c>
      <c r="H1135" s="456">
        <v>2832.4028729401807</v>
      </c>
      <c r="I1135" s="456">
        <v>2751.6855909919714</v>
      </c>
      <c r="J1135" s="456">
        <v>2718.3903973918368</v>
      </c>
      <c r="K1135" s="456">
        <v>2636.6675689238086</v>
      </c>
      <c r="L1135" s="456">
        <v>2539.8141668687681</v>
      </c>
      <c r="M1135" s="456">
        <v>2458.0969736707507</v>
      </c>
      <c r="N1135" s="456">
        <v>2392.5234069412813</v>
      </c>
      <c r="O1135" s="456">
        <v>2262.3904646246178</v>
      </c>
      <c r="P1135" s="456">
        <v>2164.5434661989088</v>
      </c>
      <c r="Q1135" s="456">
        <v>2066.7008877784397</v>
      </c>
      <c r="R1135" s="456">
        <v>1985.0008286036355</v>
      </c>
      <c r="S1135" s="456">
        <v>1888.1754912527256</v>
      </c>
      <c r="T1135" s="456">
        <v>1773.2018693958976</v>
      </c>
      <c r="U1135" s="456">
        <v>1643.1091533508616</v>
      </c>
      <c r="V1135" s="456">
        <v>1562.436621174744</v>
      </c>
      <c r="W1135" s="456">
        <v>1464.6267806383148</v>
      </c>
      <c r="X1135" s="456">
        <v>1366.8234698708777</v>
      </c>
      <c r="Y1135" s="456">
        <v>1269.0271559147989</v>
      </c>
      <c r="Z1135" s="456">
        <v>1171.2383778827652</v>
      </c>
      <c r="AA1135" s="456">
        <v>1041.2021573717921</v>
      </c>
      <c r="AB1135" s="456">
        <v>894.04911731734217</v>
      </c>
      <c r="AC1135" s="456">
        <v>731.80596523781946</v>
      </c>
      <c r="AD1135" s="456">
        <v>650.19369011047684</v>
      </c>
      <c r="AE1135" s="456">
        <v>584.70971336682805</v>
      </c>
      <c r="AF1135" s="456">
        <v>438.65792078245397</v>
      </c>
      <c r="AG1135" s="456">
        <v>308.76318618903616</v>
      </c>
      <c r="AH1135" s="456">
        <v>178.92475133337754</v>
      </c>
      <c r="AI1135" s="456">
        <v>48.186177781824156</v>
      </c>
      <c r="AJ1135" s="456">
        <v>32.111095952304076</v>
      </c>
      <c r="AK1135" s="456">
        <v>16.044422974417238</v>
      </c>
      <c r="AL1135" s="456">
        <v>0</v>
      </c>
      <c r="AM1135" s="456">
        <v>0</v>
      </c>
    </row>
    <row r="1136" spans="1:39">
      <c r="B1136" s="22" t="s">
        <v>572</v>
      </c>
    </row>
    <row r="1137" spans="1:38">
      <c r="B1137" s="256" t="s">
        <v>524</v>
      </c>
    </row>
    <row r="1138" spans="1:38">
      <c r="B1138" s="256" t="s">
        <v>330</v>
      </c>
    </row>
    <row r="1139" spans="1:38">
      <c r="B1139" s="256" t="s">
        <v>315</v>
      </c>
    </row>
    <row r="1140" spans="1:38">
      <c r="B1140" s="256">
        <v>442</v>
      </c>
    </row>
    <row r="1141" spans="1:38">
      <c r="B1141" s="256" t="s">
        <v>112</v>
      </c>
    </row>
    <row r="1143" spans="1:38">
      <c r="B1143" s="256">
        <v>37</v>
      </c>
    </row>
    <row r="1144" spans="1:38">
      <c r="B1144" s="256">
        <v>30</v>
      </c>
    </row>
    <row r="1145" spans="1:38">
      <c r="B1145" s="256">
        <v>0</v>
      </c>
      <c r="C1145" s="256">
        <v>2.5</v>
      </c>
      <c r="D1145" s="256">
        <v>5</v>
      </c>
      <c r="E1145" s="256">
        <v>7.5</v>
      </c>
      <c r="F1145" s="256">
        <v>10</v>
      </c>
      <c r="G1145" s="256">
        <v>12.5</v>
      </c>
      <c r="H1145" s="256">
        <v>15</v>
      </c>
      <c r="I1145" s="256">
        <v>17.5</v>
      </c>
      <c r="J1145" s="256">
        <v>20</v>
      </c>
      <c r="K1145" s="256">
        <v>22.5</v>
      </c>
      <c r="L1145" s="256">
        <v>25</v>
      </c>
      <c r="M1145" s="256">
        <v>27.5</v>
      </c>
      <c r="N1145" s="256">
        <v>30</v>
      </c>
      <c r="O1145" s="256">
        <v>32.5</v>
      </c>
      <c r="P1145" s="256">
        <v>35</v>
      </c>
      <c r="Q1145" s="256">
        <v>37.5</v>
      </c>
      <c r="R1145" s="256">
        <v>40</v>
      </c>
      <c r="S1145" s="256">
        <v>42.5</v>
      </c>
      <c r="T1145" s="256">
        <v>45</v>
      </c>
      <c r="U1145" s="256">
        <v>47.5</v>
      </c>
      <c r="V1145" s="256">
        <v>50</v>
      </c>
      <c r="W1145" s="256">
        <v>52.5</v>
      </c>
      <c r="X1145" s="256">
        <v>55</v>
      </c>
      <c r="Y1145" s="256">
        <v>57.5</v>
      </c>
      <c r="Z1145" s="256">
        <v>60</v>
      </c>
      <c r="AA1145" s="256">
        <v>62.5</v>
      </c>
      <c r="AB1145" s="256">
        <v>65</v>
      </c>
      <c r="AC1145" s="256">
        <v>67.5</v>
      </c>
      <c r="AD1145" s="256">
        <v>70</v>
      </c>
      <c r="AE1145" s="256">
        <v>72.5</v>
      </c>
      <c r="AF1145" s="256">
        <v>75</v>
      </c>
      <c r="AG1145" s="256">
        <v>77.5</v>
      </c>
      <c r="AH1145" s="256">
        <v>80</v>
      </c>
      <c r="AI1145" s="256">
        <v>82.5</v>
      </c>
      <c r="AJ1145" s="256">
        <v>85</v>
      </c>
      <c r="AK1145" s="256">
        <v>87.5</v>
      </c>
      <c r="AL1145" s="256">
        <v>90</v>
      </c>
    </row>
    <row r="1146" spans="1:38">
      <c r="A1146" s="256">
        <v>0</v>
      </c>
      <c r="B1146" s="456">
        <v>4231.1489582164759</v>
      </c>
      <c r="C1146" s="456">
        <v>4493.5970664463348</v>
      </c>
      <c r="D1146" s="456">
        <v>4614.7321838874468</v>
      </c>
      <c r="E1146" s="456">
        <v>4811.5834895122953</v>
      </c>
      <c r="F1146" s="456">
        <v>4845.9071144550253</v>
      </c>
      <c r="G1146" s="456">
        <v>5070.0260891262924</v>
      </c>
      <c r="H1146" s="456">
        <v>5513.2450597563802</v>
      </c>
      <c r="I1146" s="456">
        <v>5302.2318603169715</v>
      </c>
      <c r="J1146" s="456">
        <v>6151.3807246511005</v>
      </c>
      <c r="K1146" s="456">
        <v>6916.8264625136944</v>
      </c>
      <c r="L1146" s="456">
        <v>7180.4103259227631</v>
      </c>
      <c r="M1146" s="456">
        <v>7276.3532312309599</v>
      </c>
      <c r="N1146" s="456">
        <v>6716.8729645029689</v>
      </c>
      <c r="O1146" s="456">
        <v>5887.8384180703379</v>
      </c>
      <c r="P1146" s="456">
        <v>5614.2111864056951</v>
      </c>
      <c r="Q1146" s="456">
        <v>5997.8987441340623</v>
      </c>
      <c r="R1146" s="456">
        <v>5364.8282169109079</v>
      </c>
      <c r="S1146" s="456">
        <v>5128.5813440075945</v>
      </c>
      <c r="T1146" s="456">
        <v>4988.2517792931367</v>
      </c>
      <c r="U1146" s="456">
        <v>5043.7774006097743</v>
      </c>
      <c r="V1146" s="456">
        <v>5532.4284827024348</v>
      </c>
      <c r="W1146" s="456">
        <v>6295.7784510688944</v>
      </c>
      <c r="X1146" s="456">
        <v>5776.7704481000374</v>
      </c>
      <c r="Y1146" s="456">
        <v>4994.3090899180934</v>
      </c>
      <c r="Z1146" s="456">
        <v>3249.1410552393327</v>
      </c>
      <c r="AA1146" s="456">
        <v>2148.4041744305805</v>
      </c>
      <c r="AB1146" s="456">
        <v>1939.6133498034187</v>
      </c>
      <c r="AC1146" s="456">
        <v>1687.4807456618453</v>
      </c>
      <c r="AD1146" s="456">
        <v>1341.6175448114911</v>
      </c>
      <c r="AE1146" s="456">
        <v>1109.7464798657393</v>
      </c>
      <c r="AF1146" s="456">
        <v>829.55109114932395</v>
      </c>
      <c r="AG1146" s="456">
        <v>680.41932948416354</v>
      </c>
      <c r="AH1146" s="456">
        <v>366.15290577694071</v>
      </c>
      <c r="AI1146" s="456">
        <v>212.13226923574965</v>
      </c>
      <c r="AJ1146" s="456">
        <v>95.433604846914434</v>
      </c>
      <c r="AK1146" s="456">
        <v>61.251279440887508</v>
      </c>
      <c r="AL1146" s="456">
        <v>55.220845530457993</v>
      </c>
    </row>
    <row r="1147" spans="1:38">
      <c r="A1147" s="256">
        <v>5</v>
      </c>
      <c r="B1147" s="456">
        <v>4231.1489582164759</v>
      </c>
      <c r="C1147" s="456">
        <v>4491.5781752192643</v>
      </c>
      <c r="D1147" s="456">
        <v>4598.5806495137804</v>
      </c>
      <c r="E1147" s="456">
        <v>4803.5073779504637</v>
      </c>
      <c r="F1147" s="456">
        <v>4841.8690282931493</v>
      </c>
      <c r="G1147" s="456">
        <v>5086.1791957368587</v>
      </c>
      <c r="H1147" s="456">
        <v>5531.4188272044694</v>
      </c>
      <c r="I1147" s="456">
        <v>5278.0012103263462</v>
      </c>
      <c r="J1147" s="456">
        <v>6089.7855174560955</v>
      </c>
      <c r="K1147" s="456">
        <v>6844.1154225497612</v>
      </c>
      <c r="L1147" s="456">
        <v>7175.3607346547778</v>
      </c>
      <c r="M1147" s="456">
        <v>7238.9858432466945</v>
      </c>
      <c r="N1147" s="456">
        <v>6795.6418241267957</v>
      </c>
      <c r="O1147" s="456">
        <v>5974.6748364034729</v>
      </c>
      <c r="P1147" s="456">
        <v>5599.0661509630245</v>
      </c>
      <c r="Q1147" s="456">
        <v>5991.8403247469259</v>
      </c>
      <c r="R1147" s="456">
        <v>5373.9148456518342</v>
      </c>
      <c r="S1147" s="456">
        <v>5119.4951397959649</v>
      </c>
      <c r="T1147" s="456">
        <v>5051.8539056513418</v>
      </c>
      <c r="U1147" s="456">
        <v>5262.8571104823577</v>
      </c>
      <c r="V1147" s="456">
        <v>5860.5760846259909</v>
      </c>
      <c r="W1147" s="456">
        <v>6338.1896041343989</v>
      </c>
      <c r="X1147" s="456">
        <v>5288.0973010130811</v>
      </c>
      <c r="Y1147" s="456">
        <v>4288.6843010400189</v>
      </c>
      <c r="Z1147" s="456">
        <v>3117.9582809403232</v>
      </c>
      <c r="AA1147" s="456">
        <v>2144.3693703781632</v>
      </c>
      <c r="AB1147" s="456">
        <v>1928.5187932018594</v>
      </c>
      <c r="AC1147" s="456">
        <v>1665.2948018651193</v>
      </c>
      <c r="AD1147" s="456">
        <v>1351.6998585572758</v>
      </c>
      <c r="AE1147" s="456">
        <v>1123.8590801752944</v>
      </c>
      <c r="AF1147" s="456">
        <v>877.92416137017199</v>
      </c>
      <c r="AG1147" s="456">
        <v>611.90990452585947</v>
      </c>
      <c r="AH1147" s="456">
        <v>348.02879264334069</v>
      </c>
      <c r="AI1147" s="456">
        <v>219.17698581717505</v>
      </c>
      <c r="AJ1147" s="456">
        <v>102.47283981975923</v>
      </c>
      <c r="AK1147" s="456">
        <v>57.230920419256371</v>
      </c>
      <c r="AL1147" s="456">
        <v>57.230920419256371</v>
      </c>
    </row>
    <row r="1148" spans="1:38">
      <c r="A1148" s="256">
        <v>15</v>
      </c>
      <c r="B1148" s="456">
        <v>4231.1489582164759</v>
      </c>
      <c r="C1148" s="456">
        <v>4494.606512399695</v>
      </c>
      <c r="D1148" s="456">
        <v>4579.4007760684681</v>
      </c>
      <c r="E1148" s="456">
        <v>4818.6500982383513</v>
      </c>
      <c r="F1148" s="456">
        <v>4849.9452039784919</v>
      </c>
      <c r="G1148" s="456">
        <v>5137.6675643010158</v>
      </c>
      <c r="H1148" s="456">
        <v>5593.0081482388068</v>
      </c>
      <c r="I1148" s="456">
        <v>5207.3291178028903</v>
      </c>
      <c r="J1148" s="456">
        <v>5875.721809824955</v>
      </c>
      <c r="K1148" s="456">
        <v>6555.2987165008608</v>
      </c>
      <c r="L1148" s="456">
        <v>6815.8391149659028</v>
      </c>
      <c r="M1148" s="456">
        <v>7259.1844074808359</v>
      </c>
      <c r="N1148" s="456">
        <v>7264.2340573182992</v>
      </c>
      <c r="O1148" s="456">
        <v>6727.9813377794026</v>
      </c>
      <c r="P1148" s="456">
        <v>6016.074038951514</v>
      </c>
      <c r="Q1148" s="456">
        <v>6305.8763188397024</v>
      </c>
      <c r="R1148" s="456">
        <v>6277.6023298721793</v>
      </c>
      <c r="S1148" s="456">
        <v>6203.8886011382028</v>
      </c>
      <c r="T1148" s="456">
        <v>5931.2564684784265</v>
      </c>
      <c r="U1148" s="456">
        <v>6416.9539248538795</v>
      </c>
      <c r="V1148" s="456">
        <v>6682.5381087227415</v>
      </c>
      <c r="W1148" s="456">
        <v>7224.8468817735129</v>
      </c>
      <c r="X1148" s="456">
        <v>6362.4246761542627</v>
      </c>
      <c r="Y1148" s="456">
        <v>4599.590118753873</v>
      </c>
      <c r="Z1148" s="456">
        <v>3111.9038227249334</v>
      </c>
      <c r="AA1148" s="456">
        <v>2391.514596736617</v>
      </c>
      <c r="AB1148" s="456">
        <v>2117.1346421175112</v>
      </c>
      <c r="AC1148" s="456">
        <v>1870.0212852294442</v>
      </c>
      <c r="AD1148" s="456">
        <v>1613.8648927538252</v>
      </c>
      <c r="AE1148" s="456">
        <v>1337.5846404755096</v>
      </c>
      <c r="AF1148" s="456">
        <v>1098.6581338586072</v>
      </c>
      <c r="AG1148" s="456">
        <v>874.90076490654008</v>
      </c>
      <c r="AH1148" s="456">
        <v>299.70257913018418</v>
      </c>
      <c r="AI1148" s="456">
        <v>182.94959793098093</v>
      </c>
      <c r="AJ1148" s="456">
        <v>109.51255827368547</v>
      </c>
      <c r="AK1148" s="456">
        <v>72.308579335641099</v>
      </c>
      <c r="AL1148" s="456">
        <v>70.298027302456234</v>
      </c>
    </row>
    <row r="1149" spans="1:38">
      <c r="A1149" s="256">
        <v>25</v>
      </c>
      <c r="B1149" s="456">
        <v>4231.1489582164759</v>
      </c>
      <c r="C1149" s="456">
        <v>4494.606512399695</v>
      </c>
      <c r="D1149" s="456">
        <v>4554.1642228019282</v>
      </c>
      <c r="E1149" s="456">
        <v>4784.3266673979533</v>
      </c>
      <c r="F1149" s="456">
        <v>4867.1071218908846</v>
      </c>
      <c r="G1149" s="456">
        <v>5086.1791957368587</v>
      </c>
      <c r="H1149" s="456">
        <v>5652.5787919462718</v>
      </c>
      <c r="I1149" s="456">
        <v>5400.1651925875349</v>
      </c>
      <c r="J1149" s="456">
        <v>6040.3078506765314</v>
      </c>
      <c r="K1149" s="456">
        <v>6287.7001685005162</v>
      </c>
      <c r="L1149" s="456">
        <v>6589.6329145899426</v>
      </c>
      <c r="M1149" s="456">
        <v>7136.983957213376</v>
      </c>
      <c r="N1149" s="456">
        <v>7758.106386550392</v>
      </c>
      <c r="O1149" s="456">
        <v>7906.577309187157</v>
      </c>
      <c r="P1149" s="456">
        <v>6642.144386445133</v>
      </c>
      <c r="Q1149" s="456">
        <v>6378.5814420902443</v>
      </c>
      <c r="R1149" s="456">
        <v>5769.7025581433136</v>
      </c>
      <c r="S1149" s="456">
        <v>5483.9652270580855</v>
      </c>
      <c r="T1149" s="456">
        <v>5025.6053115358436</v>
      </c>
      <c r="U1149" s="456">
        <v>4935.7553959735378</v>
      </c>
      <c r="V1149" s="456">
        <v>5234.5882406820037</v>
      </c>
      <c r="W1149" s="456">
        <v>5834.3235869692717</v>
      </c>
      <c r="X1149" s="456">
        <v>5808.0712073218365</v>
      </c>
      <c r="Y1149" s="456">
        <v>4551.135845782992</v>
      </c>
      <c r="Z1149" s="456">
        <v>3538.7707065263166</v>
      </c>
      <c r="AA1149" s="456">
        <v>3156.3034547785969</v>
      </c>
      <c r="AB1149" s="456">
        <v>2941.3748374471743</v>
      </c>
      <c r="AC1149" s="456">
        <v>2682.0688328229598</v>
      </c>
      <c r="AD1149" s="456">
        <v>2607.4093896281333</v>
      </c>
      <c r="AE1149" s="456">
        <v>2380.4177125827059</v>
      </c>
      <c r="AF1149" s="456">
        <v>1719.7517285407014</v>
      </c>
      <c r="AG1149" s="456">
        <v>721.72986193823385</v>
      </c>
      <c r="AH1149" s="456">
        <v>329.90562278367804</v>
      </c>
      <c r="AI1149" s="456">
        <v>210.11953566284186</v>
      </c>
      <c r="AJ1149" s="456">
        <v>133.65200941145397</v>
      </c>
      <c r="AK1149" s="456">
        <v>86.383928307687412</v>
      </c>
      <c r="AL1149" s="456">
        <v>67.282307497705418</v>
      </c>
    </row>
    <row r="1150" spans="1:38">
      <c r="A1150" s="256">
        <v>35</v>
      </c>
      <c r="B1150" s="456">
        <v>4231.1489582164759</v>
      </c>
      <c r="C1150" s="456">
        <v>4468.3609913689133</v>
      </c>
      <c r="D1150" s="456">
        <v>4504.7009843816886</v>
      </c>
      <c r="E1150" s="456">
        <v>4800.4788396107178</v>
      </c>
      <c r="F1150" s="456">
        <v>4742.9369751947916</v>
      </c>
      <c r="G1150" s="456">
        <v>5037.7200303060945</v>
      </c>
      <c r="H1150" s="456">
        <v>5679.8401435608712</v>
      </c>
      <c r="I1150" s="456">
        <v>5386.0303745115525</v>
      </c>
      <c r="J1150" s="456">
        <v>5968.6164405084637</v>
      </c>
      <c r="K1150" s="456">
        <v>6292.749093891548</v>
      </c>
      <c r="L1150" s="456">
        <v>6268.5142889796971</v>
      </c>
      <c r="M1150" s="456">
        <v>6702.7350614255038</v>
      </c>
      <c r="N1150" s="456">
        <v>7491.471893078724</v>
      </c>
      <c r="O1150" s="456">
        <v>8209.5877798423553</v>
      </c>
      <c r="P1150" s="456">
        <v>7326.8500058751288</v>
      </c>
      <c r="Q1150" s="456">
        <v>6058.4832732330606</v>
      </c>
      <c r="R1150" s="456">
        <v>5094.2557682707984</v>
      </c>
      <c r="S1150" s="456">
        <v>5009.4523985702281</v>
      </c>
      <c r="T1150" s="456">
        <v>4866.0975956322491</v>
      </c>
      <c r="U1150" s="456">
        <v>4999.3568543789597</v>
      </c>
      <c r="V1150" s="456">
        <v>4721.7375162900444</v>
      </c>
      <c r="W1150" s="456">
        <v>4957.9653365689674</v>
      </c>
      <c r="X1150" s="456">
        <v>5069.0165216684873</v>
      </c>
      <c r="Y1150" s="456">
        <v>5164.9263213887261</v>
      </c>
      <c r="Z1150" s="456">
        <v>5699.0241360548562</v>
      </c>
      <c r="AA1150" s="456">
        <v>5626.3272441518729</v>
      </c>
      <c r="AB1150" s="456">
        <v>4586.4670359136835</v>
      </c>
      <c r="AC1150" s="456">
        <v>3638.6833954289509</v>
      </c>
      <c r="AD1150" s="456">
        <v>3239.0498819676009</v>
      </c>
      <c r="AE1150" s="456">
        <v>2641.7121154780116</v>
      </c>
      <c r="AF1150" s="456">
        <v>1353.716330339915</v>
      </c>
      <c r="AG1150" s="456">
        <v>599.82077828211254</v>
      </c>
      <c r="AH1150" s="456">
        <v>359.10453055246012</v>
      </c>
      <c r="AI1150" s="456">
        <v>215.15140531108909</v>
      </c>
      <c r="AJ1150" s="456">
        <v>121.58168435931715</v>
      </c>
      <c r="AK1150" s="456">
        <v>66.277097278608665</v>
      </c>
      <c r="AL1150" s="456">
        <v>50.19598424777044</v>
      </c>
    </row>
    <row r="1151" spans="1:38">
      <c r="A1151" s="256">
        <v>45</v>
      </c>
      <c r="B1151" s="456">
        <v>4231.1489582164759</v>
      </c>
      <c r="C1151" s="456">
        <v>4418.8986979937463</v>
      </c>
      <c r="D1151" s="456">
        <v>4497.6348516185026</v>
      </c>
      <c r="E1151" s="456">
        <v>4791.3932360487233</v>
      </c>
      <c r="F1151" s="456">
        <v>4648.0449016700122</v>
      </c>
      <c r="G1151" s="456">
        <v>4898.4025394504688</v>
      </c>
      <c r="H1151" s="456">
        <v>5405.2133508627221</v>
      </c>
      <c r="I1151" s="456">
        <v>5136.6579834751319</v>
      </c>
      <c r="J1151" s="456">
        <v>5668.7336511625172</v>
      </c>
      <c r="K1151" s="456">
        <v>6029.2006748888052</v>
      </c>
      <c r="L1151" s="456">
        <v>6096.853788426798</v>
      </c>
      <c r="M1151" s="456">
        <v>6059.4930205293294</v>
      </c>
      <c r="N1151" s="456">
        <v>6001.9376937888819</v>
      </c>
      <c r="O1151" s="456">
        <v>6789.5826485607722</v>
      </c>
      <c r="P1151" s="456">
        <v>7207.678180008752</v>
      </c>
      <c r="Q1151" s="456">
        <v>7522.7807616211185</v>
      </c>
      <c r="R1151" s="456">
        <v>6774.4347332897059</v>
      </c>
      <c r="S1151" s="456">
        <v>6323.0427311097346</v>
      </c>
      <c r="T1151" s="456">
        <v>5428.4349395254849</v>
      </c>
      <c r="U1151" s="456">
        <v>5032.6722272774732</v>
      </c>
      <c r="V1151" s="456">
        <v>5053.8730339280328</v>
      </c>
      <c r="W1151" s="456">
        <v>5193.194813865799</v>
      </c>
      <c r="X1151" s="456">
        <v>5478.9169958024386</v>
      </c>
      <c r="Y1151" s="456">
        <v>5963.5677819552257</v>
      </c>
      <c r="Z1151" s="456">
        <v>6496.7290290150322</v>
      </c>
      <c r="AA1151" s="456">
        <v>6700.7153634163196</v>
      </c>
      <c r="AB1151" s="456">
        <v>5602.0951547810828</v>
      </c>
      <c r="AC1151" s="456">
        <v>3997.9875268298551</v>
      </c>
      <c r="AD1151" s="456">
        <v>3814.2941130646404</v>
      </c>
      <c r="AE1151" s="456">
        <v>3422.7140562443738</v>
      </c>
      <c r="AF1151" s="456">
        <v>1292.2153124748895</v>
      </c>
      <c r="AG1151" s="456">
        <v>575.64326104967381</v>
      </c>
      <c r="AH1151" s="456">
        <v>332.92608346097444</v>
      </c>
      <c r="AI1151" s="456">
        <v>210.11953566284186</v>
      </c>
      <c r="AJ1151" s="456">
        <v>121.58168435931715</v>
      </c>
      <c r="AK1151" s="456">
        <v>67.282307497705418</v>
      </c>
      <c r="AL1151" s="456">
        <v>48.186177781824156</v>
      </c>
    </row>
    <row r="1152" spans="1:38">
      <c r="A1152" s="256">
        <v>55</v>
      </c>
      <c r="B1152" s="456">
        <v>4231.1489582164759</v>
      </c>
      <c r="C1152" s="456">
        <v>4351.2674789863286</v>
      </c>
      <c r="D1152" s="456">
        <v>4501.6726404120145</v>
      </c>
      <c r="E1152" s="456">
        <v>4679.3388841642691</v>
      </c>
      <c r="F1152" s="456">
        <v>4651.0733424123291</v>
      </c>
      <c r="G1152" s="456">
        <v>4704.5761191807151</v>
      </c>
      <c r="H1152" s="456">
        <v>5072.0452246443429</v>
      </c>
      <c r="I1152" s="456">
        <v>4820.6691312051653</v>
      </c>
      <c r="J1152" s="456">
        <v>5383.0014897417959</v>
      </c>
      <c r="K1152" s="456">
        <v>5674.7917352330951</v>
      </c>
      <c r="L1152" s="456">
        <v>5644.5013796263502</v>
      </c>
      <c r="M1152" s="456">
        <v>5923.1786675475278</v>
      </c>
      <c r="N1152" s="456">
        <v>6126.1367124090693</v>
      </c>
      <c r="O1152" s="456">
        <v>6098.8732959224562</v>
      </c>
      <c r="P1152" s="456">
        <v>6020.1130008106784</v>
      </c>
      <c r="Q1152" s="456">
        <v>7051.1419135316619</v>
      </c>
      <c r="R1152" s="456">
        <v>7167.281396011118</v>
      </c>
      <c r="S1152" s="456">
        <v>6726.9714849057946</v>
      </c>
      <c r="T1152" s="456">
        <v>6867.3424768220184</v>
      </c>
      <c r="U1152" s="456">
        <v>7729.8265309901626</v>
      </c>
      <c r="V1152" s="456">
        <v>7663.1672810889095</v>
      </c>
      <c r="W1152" s="456">
        <v>7533.8903914547045</v>
      </c>
      <c r="X1152" s="456">
        <v>7598.5285616130323</v>
      </c>
      <c r="Y1152" s="456">
        <v>7409.665467855496</v>
      </c>
      <c r="Z1152" s="456">
        <v>7230.9064333089837</v>
      </c>
      <c r="AA1152" s="456">
        <v>6613.8689267786322</v>
      </c>
      <c r="AB1152" s="456">
        <v>6052.4247929870489</v>
      </c>
      <c r="AC1152" s="456">
        <v>5771.7219543916708</v>
      </c>
      <c r="AD1152" s="456">
        <v>6084.7367574942691</v>
      </c>
      <c r="AE1152" s="456">
        <v>3736.580305279319</v>
      </c>
      <c r="AF1152" s="456">
        <v>1726.8110870854687</v>
      </c>
      <c r="AG1152" s="456">
        <v>755.98917509219189</v>
      </c>
      <c r="AH1152" s="456">
        <v>372.19447824394808</v>
      </c>
      <c r="AI1152" s="456">
        <v>229.24125736189183</v>
      </c>
      <c r="AJ1152" s="456">
        <v>116.55272914527278</v>
      </c>
      <c r="AK1152" s="456">
        <v>71.303296239406109</v>
      </c>
      <c r="AL1152" s="456">
        <v>62.256411089425562</v>
      </c>
    </row>
    <row r="1153" spans="1:38">
      <c r="A1153" s="256">
        <v>60</v>
      </c>
      <c r="B1153" s="456">
        <v>4231.1489582164759</v>
      </c>
      <c r="C1153" s="456">
        <v>4349.2486526888006</v>
      </c>
      <c r="D1153" s="456">
        <v>4468.3609913689133</v>
      </c>
      <c r="E1153" s="456">
        <v>4634.9216812481945</v>
      </c>
      <c r="F1153" s="456">
        <v>4593.5333066348594</v>
      </c>
      <c r="G1153" s="456">
        <v>4677.3199112274579</v>
      </c>
      <c r="H1153" s="456">
        <v>4911.5264837525974</v>
      </c>
      <c r="I1153" s="456">
        <v>4604.6374682733031</v>
      </c>
      <c r="J1153" s="456">
        <v>5183.0989060051425</v>
      </c>
      <c r="K1153" s="456">
        <v>5432.4734868262967</v>
      </c>
      <c r="L1153" s="456">
        <v>5464.7819730209803</v>
      </c>
      <c r="M1153" s="456">
        <v>6116.0391365856531</v>
      </c>
      <c r="N1153" s="456">
        <v>6956.2119285046247</v>
      </c>
      <c r="O1153" s="456">
        <v>7006.706441389696</v>
      </c>
      <c r="P1153" s="456">
        <v>5745.4698583082309</v>
      </c>
      <c r="Q1153" s="456">
        <v>6232.1622572266879</v>
      </c>
      <c r="R1153" s="456">
        <v>7045.0825144546443</v>
      </c>
      <c r="S1153" s="456">
        <v>6872.3918468406491</v>
      </c>
      <c r="T1153" s="456">
        <v>6790.5925107801122</v>
      </c>
      <c r="U1153" s="456">
        <v>7639.9376783368371</v>
      </c>
      <c r="V1153" s="456">
        <v>8612.6089534808725</v>
      </c>
      <c r="W1153" s="456">
        <v>8601.4978373649683</v>
      </c>
      <c r="X1153" s="456">
        <v>8545.9424722352869</v>
      </c>
      <c r="Y1153" s="456">
        <v>8586.3463384999995</v>
      </c>
      <c r="Z1153" s="456">
        <v>8973.2228477705667</v>
      </c>
      <c r="AA1153" s="456">
        <v>9710.6570823595503</v>
      </c>
      <c r="AB1153" s="456">
        <v>11855.581875350594</v>
      </c>
      <c r="AC1153" s="456">
        <v>16555.894396851549</v>
      </c>
      <c r="AD1153" s="456">
        <v>19711.775713485189</v>
      </c>
      <c r="AE1153" s="456">
        <v>13605.760491226221</v>
      </c>
      <c r="AF1153" s="456">
        <v>5287.0876910772604</v>
      </c>
      <c r="AG1153" s="456">
        <v>1681.4300046561746</v>
      </c>
      <c r="AH1153" s="456">
        <v>566.57695139125042</v>
      </c>
      <c r="AI1153" s="456">
        <v>247.35804637556123</v>
      </c>
      <c r="AJ1153" s="456">
        <v>119.57007684445347</v>
      </c>
      <c r="AK1153" s="456">
        <v>84.37301438003783</v>
      </c>
      <c r="AL1153" s="456">
        <v>75.324511642000047</v>
      </c>
    </row>
    <row r="1154" spans="1:38">
      <c r="A1154" s="256">
        <v>62.5</v>
      </c>
      <c r="B1154" s="456">
        <v>4231.1489582164759</v>
      </c>
      <c r="C1154" s="456">
        <v>4349.2486526888006</v>
      </c>
      <c r="D1154" s="456">
        <v>4436.0590231462156</v>
      </c>
      <c r="E1154" s="456">
        <v>4621.7984979460116</v>
      </c>
      <c r="F1154" s="456">
        <v>4535.9939909116383</v>
      </c>
      <c r="G1154" s="456">
        <v>4625.836396540647</v>
      </c>
      <c r="H1154" s="456">
        <v>4873.1642838341195</v>
      </c>
      <c r="I1154" s="456">
        <v>4552.1453045656872</v>
      </c>
      <c r="J1154" s="456">
        <v>5109.3993762346408</v>
      </c>
      <c r="K1154" s="456">
        <v>5368.8667166769465</v>
      </c>
      <c r="L1154" s="456">
        <v>5413.2904138979729</v>
      </c>
      <c r="M1154" s="456">
        <v>5979.7235043376886</v>
      </c>
      <c r="N1154" s="456">
        <v>7004.6866538769928</v>
      </c>
      <c r="O1154" s="456">
        <v>7265.2439877066927</v>
      </c>
      <c r="P1154" s="456">
        <v>5897.9356106387731</v>
      </c>
      <c r="Q1154" s="456">
        <v>6041.317594942293</v>
      </c>
      <c r="R1154" s="456">
        <v>6804.730597593968</v>
      </c>
      <c r="S1154" s="456">
        <v>6798.6714139340384</v>
      </c>
      <c r="T1154" s="456">
        <v>6825.937782818065</v>
      </c>
      <c r="U1154" s="456">
        <v>7548.029944000672</v>
      </c>
      <c r="V1154" s="456">
        <v>8389.3793011539183</v>
      </c>
      <c r="W1154" s="456">
        <v>8857.0570988284853</v>
      </c>
      <c r="X1154" s="456">
        <v>9019.6895691093086</v>
      </c>
      <c r="Y1154" s="456">
        <v>8842.9152850951305</v>
      </c>
      <c r="Z1154" s="456">
        <v>9572.2574923999255</v>
      </c>
      <c r="AA1154" s="456">
        <v>10930.069968153586</v>
      </c>
      <c r="AB1154" s="456">
        <v>14396.043758846001</v>
      </c>
      <c r="AC1154" s="456">
        <v>21121.072426477403</v>
      </c>
      <c r="AD1154" s="456">
        <v>24219.016700032389</v>
      </c>
      <c r="AE1154" s="456">
        <v>17199.762004849126</v>
      </c>
      <c r="AF1154" s="456">
        <v>6728.9911908044578</v>
      </c>
      <c r="AG1154" s="456">
        <v>2116.1259551720873</v>
      </c>
      <c r="AH1154" s="456">
        <v>665.30633830583247</v>
      </c>
      <c r="AI1154" s="456">
        <v>262.45638811906474</v>
      </c>
      <c r="AJ1154" s="456">
        <v>125.60499860335548</v>
      </c>
      <c r="AK1154" s="456">
        <v>88.394889005535376</v>
      </c>
      <c r="AL1154" s="456">
        <v>77.335200513321496</v>
      </c>
    </row>
    <row r="1155" spans="1:38">
      <c r="A1155" s="256">
        <v>65</v>
      </c>
      <c r="B1155" s="456">
        <v>4231.1489582164759</v>
      </c>
      <c r="C1155" s="456">
        <v>4349.2486526888006</v>
      </c>
      <c r="D1155" s="456">
        <v>4397.7007412170651</v>
      </c>
      <c r="E1155" s="456">
        <v>4600.5995882153038</v>
      </c>
      <c r="F1155" s="456">
        <v>4503.6915361657466</v>
      </c>
      <c r="G1155" s="456">
        <v>4618.7700763126541</v>
      </c>
      <c r="H1155" s="456">
        <v>4870.1357019217567</v>
      </c>
      <c r="I1155" s="456">
        <v>4482.4931759218844</v>
      </c>
      <c r="J1155" s="456">
        <v>4993.2995376373519</v>
      </c>
      <c r="K1155" s="456">
        <v>5339.5876622717806</v>
      </c>
      <c r="L1155" s="456">
        <v>5358.7704729570296</v>
      </c>
      <c r="M1155" s="456">
        <v>5835.3332962388849</v>
      </c>
      <c r="N1155" s="456">
        <v>6997.6174021654806</v>
      </c>
      <c r="O1155" s="456">
        <v>7607.6183484539997</v>
      </c>
      <c r="P1155" s="456">
        <v>6187.7322839881208</v>
      </c>
      <c r="Q1155" s="456">
        <v>5782.828646367816</v>
      </c>
      <c r="R1155" s="456">
        <v>6156.4295395322897</v>
      </c>
      <c r="S1155" s="456">
        <v>6639.1148671487244</v>
      </c>
      <c r="T1155" s="456">
        <v>7006.706441389696</v>
      </c>
      <c r="U1155" s="456">
        <v>7392.4963323413303</v>
      </c>
      <c r="V1155" s="456">
        <v>8123.7336605370692</v>
      </c>
      <c r="W1155" s="456">
        <v>9031.8113618819989</v>
      </c>
      <c r="X1155" s="456">
        <v>9417.6968109328263</v>
      </c>
      <c r="Y1155" s="456">
        <v>9205.5588337504487</v>
      </c>
      <c r="Z1155" s="456">
        <v>10013.728722050846</v>
      </c>
      <c r="AA1155" s="456">
        <v>12437.600514814159</v>
      </c>
      <c r="AB1155" s="456">
        <v>17734.483590356002</v>
      </c>
      <c r="AC1155" s="456">
        <v>27284.997439923511</v>
      </c>
      <c r="AD1155" s="456">
        <v>32671.50145470904</v>
      </c>
      <c r="AE1155" s="456">
        <v>24111.835464756554</v>
      </c>
      <c r="AF1155" s="456">
        <v>9132.8269316458754</v>
      </c>
      <c r="AG1155" s="456">
        <v>2713.3457065058828</v>
      </c>
      <c r="AH1155" s="456">
        <v>793.27312951172269</v>
      </c>
      <c r="AI1155" s="456">
        <v>287.62219689954674</v>
      </c>
      <c r="AJ1155" s="456">
        <v>137.67569823504508</v>
      </c>
      <c r="AK1155" s="456">
        <v>89.400386559498514</v>
      </c>
      <c r="AL1155" s="456">
        <v>82.362148335243674</v>
      </c>
    </row>
    <row r="1156" spans="1:38">
      <c r="A1156" s="256">
        <v>67.5</v>
      </c>
      <c r="B1156" s="456">
        <v>4231.1489582164759</v>
      </c>
      <c r="C1156" s="456">
        <v>4361.3616245011362</v>
      </c>
      <c r="D1156" s="456">
        <v>4365.3992892450278</v>
      </c>
      <c r="E1156" s="456">
        <v>4607.6658806383693</v>
      </c>
      <c r="F1156" s="456">
        <v>4496.6254049858362</v>
      </c>
      <c r="G1156" s="456">
        <v>4567.2872131139175</v>
      </c>
      <c r="H1156" s="456">
        <v>4826.7262351728968</v>
      </c>
      <c r="I1156" s="456">
        <v>4444.1344932393431</v>
      </c>
      <c r="J1156" s="456">
        <v>4934.7458555880539</v>
      </c>
      <c r="K1156" s="456">
        <v>5243.6746465250617</v>
      </c>
      <c r="L1156" s="456">
        <v>5310.3087682547066</v>
      </c>
      <c r="M1156" s="456">
        <v>5659.646537185743</v>
      </c>
      <c r="N1156" s="456">
        <v>6712.8335605874636</v>
      </c>
      <c r="O1156" s="456">
        <v>7565.199436232635</v>
      </c>
      <c r="P1156" s="456">
        <v>6528.0334518319305</v>
      </c>
      <c r="Q1156" s="456">
        <v>6067.5710049485124</v>
      </c>
      <c r="R1156" s="456">
        <v>5803.0226863479493</v>
      </c>
      <c r="S1156" s="456">
        <v>6254.3773626499797</v>
      </c>
      <c r="T1156" s="456">
        <v>6783.5234783966825</v>
      </c>
      <c r="U1156" s="456">
        <v>7308.6711268252084</v>
      </c>
      <c r="V1156" s="456">
        <v>7649.027514500619</v>
      </c>
      <c r="W1156" s="456">
        <v>8383.3188496387502</v>
      </c>
      <c r="X1156" s="456">
        <v>8953.020000353541</v>
      </c>
      <c r="Y1156" s="456">
        <v>9260.1081373167417</v>
      </c>
      <c r="Z1156" s="456">
        <v>10525.94048483386</v>
      </c>
      <c r="AA1156" s="456">
        <v>13865.477808887556</v>
      </c>
      <c r="AB1156" s="456">
        <v>20818.783288810075</v>
      </c>
      <c r="AC1156" s="456">
        <v>32613.848946066821</v>
      </c>
      <c r="AD1156" s="456">
        <v>39436.724280479386</v>
      </c>
      <c r="AE1156" s="456">
        <v>30453.472065600778</v>
      </c>
      <c r="AF1156" s="456">
        <v>11639.352983271407</v>
      </c>
      <c r="AG1156" s="456">
        <v>3321.7984212107694</v>
      </c>
      <c r="AH1156" s="456">
        <v>910.1743638225912</v>
      </c>
      <c r="AI1156" s="456">
        <v>309.76993684768291</v>
      </c>
      <c r="AJ1156" s="456">
        <v>151.75951300673236</v>
      </c>
      <c r="AK1156" s="456">
        <v>93.422488515161888</v>
      </c>
      <c r="AL1156" s="456">
        <v>75.324511642000047</v>
      </c>
    </row>
    <row r="1157" spans="1:38">
      <c r="A1157" s="256">
        <v>70</v>
      </c>
      <c r="B1157" s="456">
        <v>4231.1489582164759</v>
      </c>
      <c r="C1157" s="456">
        <v>4372.4652115220379</v>
      </c>
      <c r="D1157" s="456">
        <v>4349.2486526888006</v>
      </c>
      <c r="E1157" s="456">
        <v>4600.5995882153038</v>
      </c>
      <c r="F1157" s="456">
        <v>4487.5403954851763</v>
      </c>
      <c r="G1157" s="456">
        <v>4561.2304436673267</v>
      </c>
      <c r="H1157" s="456">
        <v>4815.6215503728808</v>
      </c>
      <c r="I1157" s="456">
        <v>4396.6913172461354</v>
      </c>
      <c r="J1157" s="456">
        <v>4857.0118687249205</v>
      </c>
      <c r="K1157" s="456">
        <v>5196.2235900492014</v>
      </c>
      <c r="L1157" s="456">
        <v>5241.6554438663125</v>
      </c>
      <c r="M1157" s="456">
        <v>5559.6892506185159</v>
      </c>
      <c r="N1157" s="456">
        <v>6426.0421780824454</v>
      </c>
      <c r="O1157" s="456">
        <v>7317.7605607107762</v>
      </c>
      <c r="P1157" s="456">
        <v>6784.5333397153554</v>
      </c>
      <c r="Q1157" s="456">
        <v>6495.7192114291429</v>
      </c>
      <c r="R1157" s="456">
        <v>5847.4498210795609</v>
      </c>
      <c r="S1157" s="456">
        <v>5889.8578552010867</v>
      </c>
      <c r="T1157" s="456">
        <v>6447.2481521866612</v>
      </c>
      <c r="U1157" s="456">
        <v>7116.7857360301068</v>
      </c>
      <c r="V1157" s="456">
        <v>7079.4191779337689</v>
      </c>
      <c r="W1157" s="456">
        <v>7615.6981680882545</v>
      </c>
      <c r="X1157" s="456">
        <v>8503.5186180565688</v>
      </c>
      <c r="Y1157" s="456">
        <v>9015.6489751338777</v>
      </c>
      <c r="Z1157" s="456">
        <v>10703.755582278733</v>
      </c>
      <c r="AA1157" s="456">
        <v>14781.095324317663</v>
      </c>
      <c r="AB1157" s="456">
        <v>22806.487758865765</v>
      </c>
      <c r="AC1157" s="456">
        <v>36134.878040750271</v>
      </c>
      <c r="AD1157" s="456">
        <v>43068.668979501206</v>
      </c>
      <c r="AE1157" s="456">
        <v>33346.144456598995</v>
      </c>
      <c r="AF1157" s="456">
        <v>13672.457854885854</v>
      </c>
      <c r="AG1157" s="456">
        <v>4010.0994811226078</v>
      </c>
      <c r="AH1157" s="456">
        <v>1009.955489184565</v>
      </c>
      <c r="AI1157" s="456">
        <v>338.96708669873658</v>
      </c>
      <c r="AJ1157" s="456">
        <v>165.84463549957897</v>
      </c>
      <c r="AK1157" s="456">
        <v>99.455963666700598</v>
      </c>
      <c r="AL1157" s="456">
        <v>67.282307497705418</v>
      </c>
    </row>
    <row r="1158" spans="1:38">
      <c r="A1158" s="256">
        <v>72.5</v>
      </c>
      <c r="B1158" s="456">
        <v>4231.1489582164759</v>
      </c>
      <c r="C1158" s="456">
        <v>4386.5970902792023</v>
      </c>
      <c r="D1158" s="456">
        <v>4333.0980760468683</v>
      </c>
      <c r="E1158" s="456">
        <v>4538.0129019806491</v>
      </c>
      <c r="F1158" s="456">
        <v>4492.5876207195042</v>
      </c>
      <c r="G1158" s="456">
        <v>4547.0980128894607</v>
      </c>
      <c r="H1158" s="456">
        <v>4743.9464756023772</v>
      </c>
      <c r="I1158" s="456">
        <v>4364.3898727091646</v>
      </c>
      <c r="J1158" s="456">
        <v>4813.6025195195698</v>
      </c>
      <c r="K1158" s="456">
        <v>5112.4281032123354</v>
      </c>
      <c r="L1158" s="456">
        <v>5193.194813865799</v>
      </c>
      <c r="M1158" s="456">
        <v>5457.714475321076</v>
      </c>
      <c r="N1158" s="456">
        <v>6086.7562609769975</v>
      </c>
      <c r="O1158" s="456">
        <v>6983.4789201531094</v>
      </c>
      <c r="P1158" s="456">
        <v>6914.8067010554105</v>
      </c>
      <c r="Q1158" s="456">
        <v>7053.1617143802077</v>
      </c>
      <c r="R1158" s="456">
        <v>6255.387142044322</v>
      </c>
      <c r="S1158" s="456">
        <v>5882.7898282712295</v>
      </c>
      <c r="T1158" s="456">
        <v>5961.5483197292779</v>
      </c>
      <c r="U1158" s="456">
        <v>6593.6722437796252</v>
      </c>
      <c r="V1158" s="456">
        <v>6614.8787625474843</v>
      </c>
      <c r="W1158" s="456">
        <v>7048.1122133426279</v>
      </c>
      <c r="X1158" s="456">
        <v>7888.3970455055478</v>
      </c>
      <c r="Y1158" s="456">
        <v>8557.0535164726389</v>
      </c>
      <c r="Z1158" s="456">
        <v>10455.219402373883</v>
      </c>
      <c r="AA1158" s="456">
        <v>14790.191152780761</v>
      </c>
      <c r="AB1158" s="456">
        <v>23213.958736428063</v>
      </c>
      <c r="AC1158" s="456">
        <v>35776.791039756143</v>
      </c>
      <c r="AD1158" s="456">
        <v>40219.740262745901</v>
      </c>
      <c r="AE1158" s="456">
        <v>30629.452236279845</v>
      </c>
      <c r="AF1158" s="456">
        <v>13658.309902046103</v>
      </c>
      <c r="AG1158" s="456">
        <v>4346.2204149979634</v>
      </c>
      <c r="AH1158" s="456">
        <v>1074.4657685553254</v>
      </c>
      <c r="AI1158" s="456">
        <v>363.13215678677932</v>
      </c>
      <c r="AJ1158" s="456">
        <v>196.03095062626178</v>
      </c>
      <c r="AK1158" s="456">
        <v>108.50685582932681</v>
      </c>
      <c r="AL1158" s="456">
        <v>70.298027302456234</v>
      </c>
    </row>
    <row r="1159" spans="1:38">
      <c r="A1159" s="256">
        <v>75</v>
      </c>
      <c r="B1159" s="456">
        <v>4231.1489582164759</v>
      </c>
      <c r="C1159" s="456">
        <v>4384.57824766872</v>
      </c>
      <c r="D1159" s="456">
        <v>4326.0322176631289</v>
      </c>
      <c r="E1159" s="456">
        <v>4481.4837326903198</v>
      </c>
      <c r="F1159" s="456">
        <v>4463.3137934138076</v>
      </c>
      <c r="G1159" s="456">
        <v>4570.3156008468741</v>
      </c>
      <c r="H1159" s="456">
        <v>4727.7944948645873</v>
      </c>
      <c r="I1159" s="456">
        <v>4297.7688996104271</v>
      </c>
      <c r="J1159" s="456">
        <v>4780.2886328494824</v>
      </c>
      <c r="K1159" s="456">
        <v>5089.207908936738</v>
      </c>
      <c r="L1159" s="456">
        <v>5173.0030177901417</v>
      </c>
      <c r="M1159" s="456">
        <v>5372.9052194777223</v>
      </c>
      <c r="N1159" s="456">
        <v>5751.5280237115239</v>
      </c>
      <c r="O1159" s="456">
        <v>6586.6034193208616</v>
      </c>
      <c r="P1159" s="456">
        <v>6855.2240039150238</v>
      </c>
      <c r="Q1159" s="456">
        <v>7496.5217017583855</v>
      </c>
      <c r="R1159" s="456">
        <v>6878.4510957550046</v>
      </c>
      <c r="S1159" s="456">
        <v>5975.6845696494829</v>
      </c>
      <c r="T1159" s="456">
        <v>5543.5347053216583</v>
      </c>
      <c r="U1159" s="456">
        <v>5982.7527071424392</v>
      </c>
      <c r="V1159" s="456">
        <v>6211.9667754823586</v>
      </c>
      <c r="W1159" s="456">
        <v>6591.6525788756844</v>
      </c>
      <c r="X1159" s="456">
        <v>7343.0090473060773</v>
      </c>
      <c r="Y1159" s="456">
        <v>8032.8302871064689</v>
      </c>
      <c r="Z1159" s="456">
        <v>9977.3596358997875</v>
      </c>
      <c r="AA1159" s="456">
        <v>14370.778264837903</v>
      </c>
      <c r="AB1159" s="456">
        <v>22484.964918772283</v>
      </c>
      <c r="AC1159" s="456">
        <v>32458.086537615018</v>
      </c>
      <c r="AD1159" s="456">
        <v>32470.223841363299</v>
      </c>
      <c r="AE1159" s="456">
        <v>24487.983013910522</v>
      </c>
      <c r="AF1159" s="456">
        <v>11143.254320748527</v>
      </c>
      <c r="AG1159" s="456">
        <v>3803.1920429197025</v>
      </c>
      <c r="AH1159" s="456">
        <v>1002.8999225239919</v>
      </c>
      <c r="AI1159" s="456">
        <v>356.08384046433116</v>
      </c>
      <c r="AJ1159" s="456">
        <v>203.07512106555058</v>
      </c>
      <c r="AK1159" s="456">
        <v>116.55272914527278</v>
      </c>
      <c r="AL1159" s="456">
        <v>75.324511642000047</v>
      </c>
    </row>
    <row r="1160" spans="1:38">
      <c r="A1160" s="256">
        <v>77.5</v>
      </c>
      <c r="B1160" s="456">
        <v>4231.1489582164759</v>
      </c>
      <c r="C1160" s="456">
        <v>4390.6347782843422</v>
      </c>
      <c r="D1160" s="456">
        <v>4303.8253093175517</v>
      </c>
      <c r="E1160" s="456">
        <v>4445.1439280322729</v>
      </c>
      <c r="F1160" s="456">
        <v>4387.6065119325367</v>
      </c>
      <c r="G1160" s="456">
        <v>4519.8427347100214</v>
      </c>
      <c r="H1160" s="456">
        <v>4716.6900400735003</v>
      </c>
      <c r="I1160" s="456">
        <v>4283.637310138467</v>
      </c>
      <c r="J1160" s="456">
        <v>4718.7090299129177</v>
      </c>
      <c r="K1160" s="456">
        <v>5035.700908488021</v>
      </c>
      <c r="L1160" s="456">
        <v>5146.7538006478508</v>
      </c>
      <c r="M1160" s="456">
        <v>5421.3674889728254</v>
      </c>
      <c r="N1160" s="456">
        <v>5624.307899382562</v>
      </c>
      <c r="O1160" s="456">
        <v>6279.6218963005476</v>
      </c>
      <c r="P1160" s="456">
        <v>6553.2790633751902</v>
      </c>
      <c r="Q1160" s="456">
        <v>7338.9692836149088</v>
      </c>
      <c r="R1160" s="456">
        <v>6977.4195794696125</v>
      </c>
      <c r="S1160" s="456">
        <v>6069.5905027325725</v>
      </c>
      <c r="T1160" s="456">
        <v>5459.733759445754</v>
      </c>
      <c r="U1160" s="456">
        <v>5785.8577478797442</v>
      </c>
      <c r="V1160" s="456">
        <v>5974.6748364034729</v>
      </c>
      <c r="W1160" s="456">
        <v>6415.944119733017</v>
      </c>
      <c r="X1160" s="456">
        <v>7071.339947999646</v>
      </c>
      <c r="Y1160" s="456">
        <v>7870.2168236817906</v>
      </c>
      <c r="Z1160" s="456">
        <v>9867.2429346087483</v>
      </c>
      <c r="AA1160" s="456">
        <v>13859.414313800387</v>
      </c>
      <c r="AB1160" s="456">
        <v>20730.827069493171</v>
      </c>
      <c r="AC1160" s="456">
        <v>27617.706097782884</v>
      </c>
      <c r="AD1160" s="456">
        <v>25381.862014680893</v>
      </c>
      <c r="AE1160" s="456">
        <v>18152.972614197883</v>
      </c>
      <c r="AF1160" s="456">
        <v>8208.5777261473449</v>
      </c>
      <c r="AG1160" s="456">
        <v>2949.4469971310127</v>
      </c>
      <c r="AH1160" s="456">
        <v>852.72951211551185</v>
      </c>
      <c r="AI1160" s="456">
        <v>321.85119673416409</v>
      </c>
      <c r="AJ1160" s="456">
        <v>188.98703310439885</v>
      </c>
      <c r="AK1160" s="456">
        <v>113.53545948863409</v>
      </c>
      <c r="AL1160" s="456">
        <v>77.335200513321496</v>
      </c>
    </row>
    <row r="1161" spans="1:38">
      <c r="A1161" s="256">
        <v>80</v>
      </c>
      <c r="B1161" s="456">
        <v>4231.1489582164759</v>
      </c>
      <c r="C1161" s="456">
        <v>4388.6159338178813</v>
      </c>
      <c r="D1161" s="456">
        <v>4289.6936999325635</v>
      </c>
      <c r="E1161" s="456">
        <v>4416.879840582922</v>
      </c>
      <c r="F1161" s="456">
        <v>4325.0228102633255</v>
      </c>
      <c r="G1161" s="456">
        <v>4482.4931759218844</v>
      </c>
      <c r="H1161" s="456">
        <v>4675.3009391612513</v>
      </c>
      <c r="I1161" s="456">
        <v>4297.7688996104271</v>
      </c>
      <c r="J1161" s="456">
        <v>4759.08900744327</v>
      </c>
      <c r="K1161" s="456">
        <v>5008.44284323579</v>
      </c>
      <c r="L1161" s="456">
        <v>5127.5717649671733</v>
      </c>
      <c r="M1161" s="456">
        <v>5436.512037126402</v>
      </c>
      <c r="N1161" s="456">
        <v>5576.8535063739664</v>
      </c>
      <c r="O1161" s="456">
        <v>6052.4247929870489</v>
      </c>
      <c r="P1161" s="456">
        <v>6183.6932112810427</v>
      </c>
      <c r="Q1161" s="456">
        <v>6891.5794866892038</v>
      </c>
      <c r="R1161" s="456">
        <v>6753.2277087741295</v>
      </c>
      <c r="S1161" s="456">
        <v>6136.234304859493</v>
      </c>
      <c r="T1161" s="456">
        <v>5433.4831241202237</v>
      </c>
      <c r="U1161" s="456">
        <v>5641.4723529825505</v>
      </c>
      <c r="V1161" s="456">
        <v>5829.2750432404137</v>
      </c>
      <c r="W1161" s="456">
        <v>6189.751821329467</v>
      </c>
      <c r="X1161" s="456">
        <v>6739.0897293782837</v>
      </c>
      <c r="Y1161" s="456">
        <v>7429.864501689055</v>
      </c>
      <c r="Z1161" s="456">
        <v>9400.5235575498209</v>
      </c>
      <c r="AA1161" s="456">
        <v>13046.930420607392</v>
      </c>
      <c r="AB1161" s="456">
        <v>18636.167568769128</v>
      </c>
      <c r="AC1161" s="456">
        <v>23410.113573976596</v>
      </c>
      <c r="AD1161" s="456">
        <v>20616.585640291793</v>
      </c>
      <c r="AE1161" s="456">
        <v>14543.595126111319</v>
      </c>
      <c r="AF1161" s="456">
        <v>6553.2790633751902</v>
      </c>
      <c r="AG1161" s="456">
        <v>2455.0704625308163</v>
      </c>
      <c r="AH1161" s="456">
        <v>751.95858576924502</v>
      </c>
      <c r="AI1161" s="456">
        <v>294.66902626557766</v>
      </c>
      <c r="AJ1161" s="456">
        <v>179.93095458195256</v>
      </c>
      <c r="AK1161" s="456">
        <v>106.49547896400243</v>
      </c>
      <c r="AL1161" s="456">
        <v>77.335200513321496</v>
      </c>
    </row>
    <row r="1162" spans="1:38">
      <c r="A1162" s="256">
        <v>82.5</v>
      </c>
      <c r="B1162" s="456">
        <v>4231.1489582164759</v>
      </c>
      <c r="C1162" s="456">
        <v>4386.5970902792023</v>
      </c>
      <c r="D1162" s="456">
        <v>4294.7406979534107</v>
      </c>
      <c r="E1162" s="456">
        <v>4398.7101654194566</v>
      </c>
      <c r="F1162" s="456">
        <v>4308.8723239112096</v>
      </c>
      <c r="G1162" s="456">
        <v>4411.8327010898902</v>
      </c>
      <c r="H1162" s="456">
        <v>4651.0733424123291</v>
      </c>
      <c r="I1162" s="456">
        <v>4235.1865007572915</v>
      </c>
      <c r="J1162" s="456">
        <v>4742.9369751947916</v>
      </c>
      <c r="K1162" s="456">
        <v>5064.9782538463387</v>
      </c>
      <c r="L1162" s="456">
        <v>5169.9742551622621</v>
      </c>
      <c r="M1162" s="456">
        <v>5543.5347053216583</v>
      </c>
      <c r="N1162" s="456">
        <v>5760.6152837670752</v>
      </c>
      <c r="O1162" s="456">
        <v>6155.4197762250387</v>
      </c>
      <c r="P1162" s="456">
        <v>6018.0935195425936</v>
      </c>
      <c r="Q1162" s="456">
        <v>6351.3169233429635</v>
      </c>
      <c r="R1162" s="456">
        <v>6225.093831168494</v>
      </c>
      <c r="S1162" s="456">
        <v>5857.5469442752819</v>
      </c>
      <c r="T1162" s="456">
        <v>5387.0400031463205</v>
      </c>
      <c r="U1162" s="456">
        <v>5551.6119720999741</v>
      </c>
      <c r="V1162" s="456">
        <v>5679.8401435608712</v>
      </c>
      <c r="W1162" s="456">
        <v>6009.0058622173365</v>
      </c>
      <c r="X1162" s="456">
        <v>6411.9049008375314</v>
      </c>
      <c r="Y1162" s="456">
        <v>6844.1154225497612</v>
      </c>
      <c r="Z1162" s="456">
        <v>8503.5186180565688</v>
      </c>
      <c r="AA1162" s="456">
        <v>11793.946132333478</v>
      </c>
      <c r="AB1162" s="456">
        <v>16135.422872484878</v>
      </c>
      <c r="AC1162" s="456">
        <v>19497.458029947287</v>
      </c>
      <c r="AD1162" s="456">
        <v>16883.384431099432</v>
      </c>
      <c r="AE1162" s="456">
        <v>11948.541305837731</v>
      </c>
      <c r="AF1162" s="456">
        <v>5380.9822341744421</v>
      </c>
      <c r="AG1162" s="456">
        <v>2046.5277286451053</v>
      </c>
      <c r="AH1162" s="456">
        <v>676.38916540284208</v>
      </c>
      <c r="AI1162" s="456">
        <v>285.60884857740479</v>
      </c>
      <c r="AJ1162" s="456">
        <v>170.87533157355321</v>
      </c>
      <c r="AK1162" s="456">
        <v>108.50685582932681</v>
      </c>
      <c r="AL1162" s="456">
        <v>82.362148335243674</v>
      </c>
    </row>
    <row r="1163" spans="1:38">
      <c r="A1163" s="256">
        <v>85</v>
      </c>
      <c r="B1163" s="456">
        <v>4231.1489582164759</v>
      </c>
      <c r="C1163" s="456">
        <v>4370.446375420941</v>
      </c>
      <c r="D1163" s="456">
        <v>4278.5903251773507</v>
      </c>
      <c r="E1163" s="456">
        <v>4391.6442008653567</v>
      </c>
      <c r="F1163" s="456">
        <v>4293.7312978750178</v>
      </c>
      <c r="G1163" s="456">
        <v>4405.7761413128082</v>
      </c>
      <c r="H1163" s="456">
        <v>4606.6564096290031</v>
      </c>
      <c r="I1163" s="456">
        <v>4205.9144046848305</v>
      </c>
      <c r="J1163" s="456">
        <v>4720.7280206153246</v>
      </c>
      <c r="K1163" s="456">
        <v>5078.1026360152446</v>
      </c>
      <c r="L1163" s="456">
        <v>5180.0701374761129</v>
      </c>
      <c r="M1163" s="456">
        <v>5601.0854866598975</v>
      </c>
      <c r="N1163" s="456">
        <v>6005.9766461589788</v>
      </c>
      <c r="O1163" s="456">
        <v>6417.9637301334997</v>
      </c>
      <c r="P1163" s="456">
        <v>6013.0448193347393</v>
      </c>
      <c r="Q1163" s="456">
        <v>6083.7270060040009</v>
      </c>
      <c r="R1163" s="456">
        <v>5828.2653350186738</v>
      </c>
      <c r="S1163" s="456">
        <v>5491.032758614404</v>
      </c>
      <c r="T1163" s="456">
        <v>5236.6074406197249</v>
      </c>
      <c r="U1163" s="456">
        <v>5413.2904138979729</v>
      </c>
      <c r="V1163" s="456">
        <v>5532.4284827024348</v>
      </c>
      <c r="W1163" s="456">
        <v>5836.3430056830211</v>
      </c>
      <c r="X1163" s="456">
        <v>6246.2991333607479</v>
      </c>
      <c r="Y1163" s="456">
        <v>6478.5523364836854</v>
      </c>
      <c r="Z1163" s="456">
        <v>7849.0066179198338</v>
      </c>
      <c r="AA1163" s="456">
        <v>10396.622295938418</v>
      </c>
      <c r="AB1163" s="456">
        <v>13700.753804426347</v>
      </c>
      <c r="AC1163" s="456">
        <v>15977.748857762397</v>
      </c>
      <c r="AD1163" s="456">
        <v>13620.918954342806</v>
      </c>
      <c r="AE1163" s="456">
        <v>9884.4170185724688</v>
      </c>
      <c r="AF1163" s="456">
        <v>4486.5309511186333</v>
      </c>
      <c r="AG1163" s="456">
        <v>1675.3792854027276</v>
      </c>
      <c r="AH1163" s="456">
        <v>594.78371390751465</v>
      </c>
      <c r="AI1163" s="456">
        <v>281.58219456930817</v>
      </c>
      <c r="AJ1163" s="456">
        <v>179.93095458195256</v>
      </c>
      <c r="AK1163" s="456">
        <v>118.56428573008029</v>
      </c>
      <c r="AL1163" s="456">
        <v>96.439178946735424</v>
      </c>
    </row>
    <row r="1164" spans="1:38">
      <c r="A1164" s="256">
        <v>87.5</v>
      </c>
      <c r="B1164" s="456">
        <v>4231.1489582164759</v>
      </c>
      <c r="C1164" s="456">
        <v>4360.3522088985019</v>
      </c>
      <c r="D1164" s="456">
        <v>4266.4775855495036</v>
      </c>
      <c r="E1164" s="456">
        <v>4360.3522088985019</v>
      </c>
      <c r="F1164" s="456">
        <v>4249.3179299077219</v>
      </c>
      <c r="G1164" s="456">
        <v>4375.493467419532</v>
      </c>
      <c r="H1164" s="456">
        <v>4595.552243121916</v>
      </c>
      <c r="I1164" s="456">
        <v>4199.858134309141</v>
      </c>
      <c r="J1164" s="456">
        <v>4742.9369751947916</v>
      </c>
      <c r="K1164" s="456">
        <v>5078.1026360152446</v>
      </c>
      <c r="L1164" s="456">
        <v>5148.7729664577264</v>
      </c>
      <c r="M1164" s="456">
        <v>5579.8824981667594</v>
      </c>
      <c r="N1164" s="456">
        <v>6224.084056671647</v>
      </c>
      <c r="O1164" s="456">
        <v>6901.6782659500768</v>
      </c>
      <c r="P1164" s="456">
        <v>6162.4881228493814</v>
      </c>
      <c r="Q1164" s="456">
        <v>5999.9182186219505</v>
      </c>
      <c r="R1164" s="456">
        <v>5570.7955277198344</v>
      </c>
      <c r="S1164" s="456">
        <v>5241.6554438663125</v>
      </c>
      <c r="T1164" s="456">
        <v>5115.4568319825366</v>
      </c>
      <c r="U1164" s="456">
        <v>5346.6550055801181</v>
      </c>
      <c r="V1164" s="456">
        <v>5452.666268275324</v>
      </c>
      <c r="W1164" s="456">
        <v>5793.9353596545707</v>
      </c>
      <c r="X1164" s="456">
        <v>6213.9863207087092</v>
      </c>
      <c r="Y1164" s="456">
        <v>6259.4262612498069</v>
      </c>
      <c r="Z1164" s="456">
        <v>7245.0454066122957</v>
      </c>
      <c r="AA1164" s="456">
        <v>8889.3813291520255</v>
      </c>
      <c r="AB1164" s="456">
        <v>10792.664240735259</v>
      </c>
      <c r="AC1164" s="456">
        <v>11715.133684065013</v>
      </c>
      <c r="AD1164" s="456">
        <v>9749.0456400941875</v>
      </c>
      <c r="AE1164" s="456">
        <v>7303.6214462119151</v>
      </c>
      <c r="AF1164" s="456">
        <v>3369.2283937941743</v>
      </c>
      <c r="AG1164" s="456">
        <v>1259.9536442328774</v>
      </c>
      <c r="AH1164" s="456">
        <v>494.05189976489993</v>
      </c>
      <c r="AI1164" s="456">
        <v>266.48276126055515</v>
      </c>
      <c r="AJ1164" s="456">
        <v>181.94337791178063</v>
      </c>
      <c r="AK1164" s="456">
        <v>131.64021015674211</v>
      </c>
      <c r="AL1164" s="456">
        <v>120.57587641098782</v>
      </c>
    </row>
    <row r="1165" spans="1:38">
      <c r="A1165" s="256">
        <v>90</v>
      </c>
      <c r="B1165" s="456">
        <v>4231.1489582164759</v>
      </c>
      <c r="C1165" s="456">
        <v>4356.3145488229711</v>
      </c>
      <c r="D1165" s="456">
        <v>4251.3367093368051</v>
      </c>
      <c r="E1165" s="456">
        <v>4337.135714578224</v>
      </c>
      <c r="F1165" s="456">
        <v>4234.1771147614481</v>
      </c>
      <c r="G1165" s="456">
        <v>4355.3051343881034</v>
      </c>
      <c r="H1165" s="456">
        <v>4567.2872131139175</v>
      </c>
      <c r="I1165" s="456">
        <v>4180.6800024036556</v>
      </c>
      <c r="J1165" s="456">
        <v>4788.3647053511722</v>
      </c>
      <c r="K1165" s="456">
        <v>5101.3227797321797</v>
      </c>
      <c r="L1165" s="456">
        <v>5165.9359077492963</v>
      </c>
      <c r="M1165" s="456">
        <v>5588.969483397279</v>
      </c>
      <c r="N1165" s="456">
        <v>6365.4540666483035</v>
      </c>
      <c r="O1165" s="456">
        <v>7258.1744779343517</v>
      </c>
      <c r="P1165" s="456">
        <v>6579.5346024408809</v>
      </c>
      <c r="Q1165" s="456">
        <v>6122.0976800829258</v>
      </c>
      <c r="R1165" s="456">
        <v>5491.032758614404</v>
      </c>
      <c r="S1165" s="456">
        <v>5162.9071492590647</v>
      </c>
      <c r="T1165" s="456">
        <v>5143.725053416947</v>
      </c>
      <c r="U1165" s="456">
        <v>5355.741603544996</v>
      </c>
      <c r="V1165" s="456">
        <v>5438.5313134004937</v>
      </c>
      <c r="W1165" s="456">
        <v>5807.0615027762269</v>
      </c>
      <c r="X1165" s="456">
        <v>6185.7127473052315</v>
      </c>
      <c r="Y1165" s="456">
        <v>6234.1818090004526</v>
      </c>
      <c r="Z1165" s="456">
        <v>6900.6683873593347</v>
      </c>
      <c r="AA1165" s="456">
        <v>7769.2163580028564</v>
      </c>
      <c r="AB1165" s="456">
        <v>8376.2483284031186</v>
      </c>
      <c r="AC1165" s="456">
        <v>8108.5830274216023</v>
      </c>
      <c r="AD1165" s="456">
        <v>6148.3514377092424</v>
      </c>
      <c r="AE1165" s="456">
        <v>4515.8049296605432</v>
      </c>
      <c r="AF1165" s="456">
        <v>2151.4302824384849</v>
      </c>
      <c r="AG1165" s="456">
        <v>848.69843668265162</v>
      </c>
      <c r="AH1165" s="456">
        <v>390.31977730506173</v>
      </c>
      <c r="AI1165" s="456">
        <v>227.22836710560355</v>
      </c>
      <c r="AJ1165" s="456">
        <v>158.80191819600202</v>
      </c>
      <c r="AK1165" s="456">
        <v>116.55272914527278</v>
      </c>
      <c r="AL1165" s="456">
        <v>111.52399075900288</v>
      </c>
    </row>
    <row r="1166" spans="1:38">
      <c r="A1166" s="256">
        <v>95</v>
      </c>
      <c r="B1166" s="456">
        <v>4231.1489582164759</v>
      </c>
      <c r="C1166" s="456">
        <v>4363.3804564065149</v>
      </c>
      <c r="D1166" s="456">
        <v>4253.3554897235626</v>
      </c>
      <c r="E1166" s="456">
        <v>4351.2674789863286</v>
      </c>
      <c r="F1166" s="456">
        <v>4229.130188389202</v>
      </c>
      <c r="G1166" s="456">
        <v>4346.2204149979634</v>
      </c>
      <c r="H1166" s="456">
        <v>4568.2966754687504</v>
      </c>
      <c r="I1166" s="456">
        <v>4178.6612567823959</v>
      </c>
      <c r="J1166" s="456">
        <v>4766.1555387837698</v>
      </c>
      <c r="K1166" s="456">
        <v>5114.4472555266993</v>
      </c>
      <c r="L1166" s="456">
        <v>5205.3099291771987</v>
      </c>
      <c r="M1166" s="456">
        <v>5674.7917352330951</v>
      </c>
      <c r="N1166" s="456">
        <v>6313.9546246884638</v>
      </c>
      <c r="O1166" s="456">
        <v>6952.1723832571906</v>
      </c>
      <c r="P1166" s="456">
        <v>6565.3969914497065</v>
      </c>
      <c r="Q1166" s="456">
        <v>6158.4490666431284</v>
      </c>
      <c r="R1166" s="456">
        <v>5407.2326154918346</v>
      </c>
      <c r="S1166" s="456">
        <v>5267.9051389327296</v>
      </c>
      <c r="T1166" s="456">
        <v>5523.3415898515295</v>
      </c>
      <c r="U1166" s="456">
        <v>5650.5594377846146</v>
      </c>
      <c r="V1166" s="456">
        <v>5465.791616295206</v>
      </c>
      <c r="W1166" s="456">
        <v>5694.9853954245191</v>
      </c>
      <c r="X1166" s="456">
        <v>5890.8675740258614</v>
      </c>
      <c r="Y1166" s="456">
        <v>5440.5505904235724</v>
      </c>
      <c r="Z1166" s="456">
        <v>5341.6069022640095</v>
      </c>
      <c r="AA1166" s="456">
        <v>5589.9791493344219</v>
      </c>
      <c r="AB1166" s="456">
        <v>5590.9888154537357</v>
      </c>
      <c r="AC1166" s="456">
        <v>4604.6374682733031</v>
      </c>
      <c r="AD1166" s="456">
        <v>2500.4685184444229</v>
      </c>
      <c r="AE1166" s="456">
        <v>1638.0670020974976</v>
      </c>
      <c r="AF1166" s="456">
        <v>923.27633700149374</v>
      </c>
      <c r="AG1166" s="456">
        <v>495.05912268737313</v>
      </c>
      <c r="AH1166" s="456">
        <v>286.61552097237734</v>
      </c>
      <c r="AI1166" s="456">
        <v>181.94337791178063</v>
      </c>
      <c r="AJ1166" s="456">
        <v>123.59332512567987</v>
      </c>
      <c r="AK1166" s="456">
        <v>83.367575300668861</v>
      </c>
      <c r="AL1166" s="456">
        <v>75.324511642000047</v>
      </c>
    </row>
    <row r="1167" spans="1:38">
      <c r="A1167" s="256">
        <v>105</v>
      </c>
      <c r="B1167" s="456">
        <v>4231.1489582164759</v>
      </c>
      <c r="C1167" s="456">
        <v>4358.333378393635</v>
      </c>
      <c r="D1167" s="456">
        <v>4266.4775855495036</v>
      </c>
      <c r="E1167" s="456">
        <v>4304.8347117634894</v>
      </c>
      <c r="F1167" s="456">
        <v>4208.9425431404579</v>
      </c>
      <c r="G1167" s="456">
        <v>4319.9757767956535</v>
      </c>
      <c r="H1167" s="456">
        <v>4597.5711804950533</v>
      </c>
      <c r="I1167" s="456">
        <v>4256.3836620983348</v>
      </c>
      <c r="J1167" s="456">
        <v>4740.9179750236162</v>
      </c>
      <c r="K1167" s="456">
        <v>5125.5526074821109</v>
      </c>
      <c r="L1167" s="456">
        <v>5291.1261319757587</v>
      </c>
      <c r="M1167" s="456">
        <v>5560.6989112579622</v>
      </c>
      <c r="N1167" s="456">
        <v>5674.7917352330951</v>
      </c>
      <c r="O1167" s="456">
        <v>5789.8965523599109</v>
      </c>
      <c r="P1167" s="456">
        <v>5211.3674974004725</v>
      </c>
      <c r="Q1167" s="456">
        <v>5231.5594422344766</v>
      </c>
      <c r="R1167" s="456">
        <v>5047.8156515168748</v>
      </c>
      <c r="S1167" s="456">
        <v>4995.3186424026953</v>
      </c>
      <c r="T1167" s="456">
        <v>4877.2023959753578</v>
      </c>
      <c r="U1167" s="456">
        <v>4974.1180830930516</v>
      </c>
      <c r="V1167" s="456">
        <v>4688.4242731438535</v>
      </c>
      <c r="W1167" s="456">
        <v>4519.8427347100214</v>
      </c>
      <c r="X1167" s="456">
        <v>4558.2020619563446</v>
      </c>
      <c r="Y1167" s="456">
        <v>4348.2392398910824</v>
      </c>
      <c r="Z1167" s="456">
        <v>4013.1274754104275</v>
      </c>
      <c r="AA1167" s="456">
        <v>3748.6914426823082</v>
      </c>
      <c r="AB1167" s="456">
        <v>3739.608085958535</v>
      </c>
      <c r="AC1167" s="456">
        <v>3017.0521951593896</v>
      </c>
      <c r="AD1167" s="456">
        <v>1506.9766568509476</v>
      </c>
      <c r="AE1167" s="456">
        <v>910.1743638225912</v>
      </c>
      <c r="AF1167" s="456">
        <v>561.54017517044895</v>
      </c>
      <c r="AG1167" s="456">
        <v>401.3967655095604</v>
      </c>
      <c r="AH1167" s="456">
        <v>284.6021797270547</v>
      </c>
      <c r="AI1167" s="456">
        <v>198.04354533856682</v>
      </c>
      <c r="AJ1167" s="456">
        <v>144.71743439597881</v>
      </c>
      <c r="AK1167" s="456">
        <v>106.49547896400243</v>
      </c>
      <c r="AL1167" s="456">
        <v>99.455963666700598</v>
      </c>
    </row>
    <row r="1168" spans="1:38">
      <c r="A1168" s="256">
        <v>115</v>
      </c>
      <c r="B1168" s="456">
        <v>4231.1489582164759</v>
      </c>
      <c r="C1168" s="456">
        <v>4365.3992892450278</v>
      </c>
      <c r="D1168" s="456">
        <v>4255.3742710675315</v>
      </c>
      <c r="E1168" s="456">
        <v>4307.8629205198004</v>
      </c>
      <c r="F1168" s="456">
        <v>4279.5997216940077</v>
      </c>
      <c r="G1168" s="456">
        <v>4391.6442008653567</v>
      </c>
      <c r="H1168" s="456">
        <v>4756.0604972195861</v>
      </c>
      <c r="I1168" s="456">
        <v>4258.4024448772943</v>
      </c>
      <c r="J1168" s="456">
        <v>4604.6374682733031</v>
      </c>
      <c r="K1168" s="456">
        <v>5025.6053115358436</v>
      </c>
      <c r="L1168" s="456">
        <v>5191.175630723852</v>
      </c>
      <c r="M1168" s="456">
        <v>5243.6746465250617</v>
      </c>
      <c r="N1168" s="456">
        <v>5105.3610763878687</v>
      </c>
      <c r="O1168" s="456">
        <v>5165.9359077492963</v>
      </c>
      <c r="P1168" s="456">
        <v>4744.9559762245781</v>
      </c>
      <c r="Q1168" s="456">
        <v>4856.0023445605138</v>
      </c>
      <c r="R1168" s="456">
        <v>4817.6405820718555</v>
      </c>
      <c r="S1168" s="456">
        <v>4828.7452715167228</v>
      </c>
      <c r="T1168" s="456">
        <v>4602.6185278019411</v>
      </c>
      <c r="U1168" s="456">
        <v>4493.5970664463348</v>
      </c>
      <c r="V1168" s="456">
        <v>4512.7765782402139</v>
      </c>
      <c r="W1168" s="456">
        <v>4367.4181230162467</v>
      </c>
      <c r="X1168" s="456">
        <v>4229.130188389202</v>
      </c>
      <c r="Y1168" s="456">
        <v>4195.8206255715268</v>
      </c>
      <c r="Z1168" s="456">
        <v>4185.7268707162775</v>
      </c>
      <c r="AA1168" s="456">
        <v>3818.33123748973</v>
      </c>
      <c r="AB1168" s="456">
        <v>3576.1114868813684</v>
      </c>
      <c r="AC1168" s="456">
        <v>2453.0527905079239</v>
      </c>
      <c r="AD1168" s="456">
        <v>1145.0283119130809</v>
      </c>
      <c r="AE1168" s="456">
        <v>653.21619193423737</v>
      </c>
      <c r="AF1168" s="456">
        <v>508.15320548172508</v>
      </c>
      <c r="AG1168" s="456">
        <v>480.95818998708097</v>
      </c>
      <c r="AH1168" s="456">
        <v>332.92608346097444</v>
      </c>
      <c r="AI1168" s="456">
        <v>212.13226923574965</v>
      </c>
      <c r="AJ1168" s="456">
        <v>154.77764754354726</v>
      </c>
      <c r="AK1168" s="456">
        <v>128.62256901424442</v>
      </c>
      <c r="AL1168" s="456">
        <v>99.455963666700598</v>
      </c>
    </row>
    <row r="1169" spans="1:38">
      <c r="A1169" s="256">
        <v>125</v>
      </c>
      <c r="B1169" s="456">
        <v>4231.1489582164759</v>
      </c>
      <c r="C1169" s="456">
        <v>4339.1545352522735</v>
      </c>
      <c r="D1169" s="456">
        <v>4276.5715328577917</v>
      </c>
      <c r="E1169" s="456">
        <v>4372.4652115220379</v>
      </c>
      <c r="F1169" s="456">
        <v>4427.9835677390938</v>
      </c>
      <c r="G1169" s="456">
        <v>4502.6820881758395</v>
      </c>
      <c r="H1169" s="456">
        <v>4678.3293975870511</v>
      </c>
      <c r="I1169" s="456">
        <v>4241.2428217772567</v>
      </c>
      <c r="J1169" s="456">
        <v>4594.5427747676003</v>
      </c>
      <c r="K1169" s="456">
        <v>4867.1071218908846</v>
      </c>
      <c r="L1169" s="456">
        <v>5050.844341815292</v>
      </c>
      <c r="M1169" s="456">
        <v>5224.4922526710543</v>
      </c>
      <c r="N1169" s="456">
        <v>5166.9454943069704</v>
      </c>
      <c r="O1169" s="456">
        <v>5044.7869630338382</v>
      </c>
      <c r="P1169" s="456">
        <v>4592.523838723745</v>
      </c>
      <c r="Q1169" s="456">
        <v>4608.6753518686546</v>
      </c>
      <c r="R1169" s="456">
        <v>4784.3266673979533</v>
      </c>
      <c r="S1169" s="456">
        <v>4903.4502061840103</v>
      </c>
      <c r="T1169" s="456">
        <v>4729.8134894459508</v>
      </c>
      <c r="U1169" s="456">
        <v>4319.9757767956535</v>
      </c>
      <c r="V1169" s="456">
        <v>4133.2397387789551</v>
      </c>
      <c r="W1169" s="456">
        <v>4232.158343490989</v>
      </c>
      <c r="X1169" s="456">
        <v>4041.3888652634932</v>
      </c>
      <c r="Y1169" s="456">
        <v>3839.526210576616</v>
      </c>
      <c r="Z1169" s="456">
        <v>3868.7956511490688</v>
      </c>
      <c r="AA1169" s="456">
        <v>3932.3817476389963</v>
      </c>
      <c r="AB1169" s="456">
        <v>3921.2793388434898</v>
      </c>
      <c r="AC1169" s="456">
        <v>2587.2315258169774</v>
      </c>
      <c r="AD1169" s="456">
        <v>1161.1575132111223</v>
      </c>
      <c r="AE1169" s="456">
        <v>728.78311960771214</v>
      </c>
      <c r="AF1169" s="456">
        <v>581.68754688117576</v>
      </c>
      <c r="AG1169" s="456">
        <v>530.31318604523244</v>
      </c>
      <c r="AH1169" s="456">
        <v>412.47405913757262</v>
      </c>
      <c r="AI1169" s="456">
        <v>244.33848676014631</v>
      </c>
      <c r="AJ1169" s="456">
        <v>147.73542711369169</v>
      </c>
      <c r="AK1169" s="456">
        <v>121.58168435931715</v>
      </c>
      <c r="AL1169" s="456">
        <v>116.55272914527278</v>
      </c>
    </row>
    <row r="1170" spans="1:38">
      <c r="A1170" s="256">
        <v>135</v>
      </c>
      <c r="B1170" s="456">
        <v>4231.1489582164759</v>
      </c>
      <c r="C1170" s="456">
        <v>4356.3145488229711</v>
      </c>
      <c r="D1170" s="456">
        <v>4358.333378393635</v>
      </c>
      <c r="E1170" s="456">
        <v>4591.5143710342827</v>
      </c>
      <c r="F1170" s="456">
        <v>4622.8079722643915</v>
      </c>
      <c r="G1170" s="456">
        <v>4515.8049296605432</v>
      </c>
      <c r="H1170" s="456">
        <v>4703.5666271784612</v>
      </c>
      <c r="I1170" s="456">
        <v>4191.7831207152003</v>
      </c>
      <c r="J1170" s="456">
        <v>4577.3818466840912</v>
      </c>
      <c r="K1170" s="456">
        <v>4744.9559762245781</v>
      </c>
      <c r="L1170" s="456">
        <v>4731.832484888293</v>
      </c>
      <c r="M1170" s="456">
        <v>4787.3551955438288</v>
      </c>
      <c r="N1170" s="456">
        <v>4710.6330757369606</v>
      </c>
      <c r="O1170" s="456">
        <v>4744.9559762245781</v>
      </c>
      <c r="P1170" s="456">
        <v>4479.4648469086633</v>
      </c>
      <c r="Q1170" s="456">
        <v>4671.2629976422304</v>
      </c>
      <c r="R1170" s="456">
        <v>4064.6037261183878</v>
      </c>
      <c r="S1170" s="456">
        <v>3863.7491800486409</v>
      </c>
      <c r="T1170" s="456">
        <v>3928.3445044491859</v>
      </c>
      <c r="U1170" s="456">
        <v>3894.0281051215834</v>
      </c>
      <c r="V1170" s="456">
        <v>3643.729564174781</v>
      </c>
      <c r="W1170" s="456">
        <v>3741.6266077720375</v>
      </c>
      <c r="X1170" s="456">
        <v>3787.043635075328</v>
      </c>
      <c r="Y1170" s="456">
        <v>3564.0009206465525</v>
      </c>
      <c r="Z1170" s="456">
        <v>3453.9985108300657</v>
      </c>
      <c r="AA1170" s="456">
        <v>3531.7062787204231</v>
      </c>
      <c r="AB1170" s="456">
        <v>3894.0281051215834</v>
      </c>
      <c r="AC1170" s="456">
        <v>3370.2375494275398</v>
      </c>
      <c r="AD1170" s="456">
        <v>1636.05014593482</v>
      </c>
      <c r="AE1170" s="456">
        <v>934.36276718645331</v>
      </c>
      <c r="AF1170" s="456">
        <v>610.90246816001093</v>
      </c>
      <c r="AG1170" s="456">
        <v>448.72905785103239</v>
      </c>
      <c r="AH1170" s="456">
        <v>355.07694944629657</v>
      </c>
      <c r="AI1170" s="456">
        <v>230.24770912114909</v>
      </c>
      <c r="AJ1170" s="456">
        <v>147.73542711369169</v>
      </c>
      <c r="AK1170" s="456">
        <v>89.400386559498514</v>
      </c>
      <c r="AL1170" s="456">
        <v>79.345941616877255</v>
      </c>
    </row>
    <row r="1171" spans="1:38">
      <c r="A1171" s="256">
        <v>145</v>
      </c>
      <c r="B1171" s="456">
        <v>4231.1489582164759</v>
      </c>
      <c r="C1171" s="456">
        <v>4381.5499854943173</v>
      </c>
      <c r="D1171" s="456">
        <v>4443.1250586754759</v>
      </c>
      <c r="E1171" s="456">
        <v>4689.4337618945774</v>
      </c>
      <c r="F1171" s="456">
        <v>4636.9406358227207</v>
      </c>
      <c r="G1171" s="456">
        <v>4592.523838723745</v>
      </c>
      <c r="H1171" s="456">
        <v>4803.5073779504637</v>
      </c>
      <c r="I1171" s="456">
        <v>4327.0416252982213</v>
      </c>
      <c r="J1171" s="456">
        <v>4637.9501134393231</v>
      </c>
      <c r="K1171" s="456">
        <v>4549.1169288886786</v>
      </c>
      <c r="L1171" s="456">
        <v>4327.0416252982213</v>
      </c>
      <c r="M1171" s="456">
        <v>4249.3179299077219</v>
      </c>
      <c r="N1171" s="456">
        <v>4379.531145206216</v>
      </c>
      <c r="O1171" s="456">
        <v>4708.6140893532456</v>
      </c>
      <c r="P1171" s="456">
        <v>4240.2334343402927</v>
      </c>
      <c r="Q1171" s="456">
        <v>4024.230140646659</v>
      </c>
      <c r="R1171" s="456">
        <v>3645.7480336284634</v>
      </c>
      <c r="S1171" s="456">
        <v>3554.9180229417984</v>
      </c>
      <c r="T1171" s="456">
        <v>3343.999601333046</v>
      </c>
      <c r="U1171" s="456">
        <v>3230.9769659587987</v>
      </c>
      <c r="V1171" s="456">
        <v>3168.4125539995202</v>
      </c>
      <c r="W1171" s="456">
        <v>3193.6399923302897</v>
      </c>
      <c r="X1171" s="456">
        <v>3194.6490940148933</v>
      </c>
      <c r="Y1171" s="456">
        <v>3151.2580104570297</v>
      </c>
      <c r="Z1171" s="456">
        <v>3162.3579985989209</v>
      </c>
      <c r="AA1171" s="456">
        <v>3160.3398160376901</v>
      </c>
      <c r="AB1171" s="456">
        <v>3207.7674448553116</v>
      </c>
      <c r="AC1171" s="456">
        <v>2970.6365211522202</v>
      </c>
      <c r="AD1171" s="456">
        <v>2120.1607058334635</v>
      </c>
      <c r="AE1171" s="456">
        <v>1199.4652577592099</v>
      </c>
      <c r="AF1171" s="456">
        <v>702.58565448312538</v>
      </c>
      <c r="AG1171" s="456">
        <v>444.70057563922984</v>
      </c>
      <c r="AH1171" s="456">
        <v>336.95340690676727</v>
      </c>
      <c r="AI1171" s="456">
        <v>249.37110660510621</v>
      </c>
      <c r="AJ1171" s="456">
        <v>133.65200941145397</v>
      </c>
      <c r="AK1171" s="456">
        <v>88.394889005535376</v>
      </c>
      <c r="AL1171" s="456">
        <v>77.335200513321496</v>
      </c>
    </row>
    <row r="1172" spans="1:38">
      <c r="A1172" s="256">
        <v>155</v>
      </c>
      <c r="B1172" s="456">
        <v>4231.1489582164759</v>
      </c>
      <c r="C1172" s="456">
        <v>4400.729014518427</v>
      </c>
      <c r="D1172" s="456">
        <v>4493.5970664463348</v>
      </c>
      <c r="E1172" s="456">
        <v>4788.3647053511722</v>
      </c>
      <c r="F1172" s="456">
        <v>4636.9406358227207</v>
      </c>
      <c r="G1172" s="456">
        <v>4671.2629976422304</v>
      </c>
      <c r="H1172" s="456">
        <v>4847.9261587967367</v>
      </c>
      <c r="I1172" s="456">
        <v>4249.3179299077219</v>
      </c>
      <c r="J1172" s="456">
        <v>4398.7101654194566</v>
      </c>
      <c r="K1172" s="456">
        <v>4325.0228102633255</v>
      </c>
      <c r="L1172" s="456">
        <v>4039.3701879957171</v>
      </c>
      <c r="M1172" s="456">
        <v>4003.034170003395</v>
      </c>
      <c r="N1172" s="456">
        <v>4067.6317612288967</v>
      </c>
      <c r="O1172" s="456">
        <v>4301.8065051352232</v>
      </c>
      <c r="P1172" s="456">
        <v>3775.9416445681031</v>
      </c>
      <c r="Q1172" s="456">
        <v>3979.8196641565773</v>
      </c>
      <c r="R1172" s="456">
        <v>3623.5449311767566</v>
      </c>
      <c r="S1172" s="456">
        <v>3372.2558615998032</v>
      </c>
      <c r="T1172" s="456">
        <v>3207.7674448553116</v>
      </c>
      <c r="U1172" s="456">
        <v>3107.8675237841871</v>
      </c>
      <c r="V1172" s="456">
        <v>2999.8984928133882</v>
      </c>
      <c r="W1172" s="456">
        <v>2965.591382649206</v>
      </c>
      <c r="X1172" s="456">
        <v>2794.0618734049153</v>
      </c>
      <c r="Y1172" s="456">
        <v>2748.6587385055973</v>
      </c>
      <c r="Z1172" s="456">
        <v>2670.9706746891684</v>
      </c>
      <c r="AA1172" s="456">
        <v>2525.6900173918793</v>
      </c>
      <c r="AB1172" s="456">
        <v>2264.4079736344561</v>
      </c>
      <c r="AC1172" s="456">
        <v>2022.3202000823192</v>
      </c>
      <c r="AD1172" s="456">
        <v>1966.8457113277279</v>
      </c>
      <c r="AE1172" s="456">
        <v>2166.5608861412375</v>
      </c>
      <c r="AF1172" s="456">
        <v>1102.6902468030191</v>
      </c>
      <c r="AG1172" s="456">
        <v>454.77184881299468</v>
      </c>
      <c r="AH1172" s="456">
        <v>255.41038418438637</v>
      </c>
      <c r="AI1172" s="456">
        <v>179.93095458195256</v>
      </c>
      <c r="AJ1172" s="456">
        <v>100.46157902783952</v>
      </c>
      <c r="AK1172" s="456">
        <v>64.266722767294254</v>
      </c>
      <c r="AL1172" s="456">
        <v>51.200917835379968</v>
      </c>
    </row>
    <row r="1173" spans="1:38">
      <c r="A1173" s="256">
        <v>165</v>
      </c>
      <c r="B1173" s="456">
        <v>4231.1489582164759</v>
      </c>
      <c r="C1173" s="456">
        <v>4409.8138469073929</v>
      </c>
      <c r="D1173" s="456">
        <v>4515.8049296605432</v>
      </c>
      <c r="E1173" s="456">
        <v>4772.2125739782987</v>
      </c>
      <c r="F1173" s="456">
        <v>4689.4337618945774</v>
      </c>
      <c r="G1173" s="456">
        <v>4651.0733424123291</v>
      </c>
      <c r="H1173" s="456">
        <v>4739.9084752601148</v>
      </c>
      <c r="I1173" s="456">
        <v>4085.8000191231272</v>
      </c>
      <c r="J1173" s="456">
        <v>4237.2052734699027</v>
      </c>
      <c r="K1173" s="456">
        <v>4064.6037261183878</v>
      </c>
      <c r="L1173" s="456">
        <v>3824.3869321213224</v>
      </c>
      <c r="M1173" s="456">
        <v>3786.0343618660531</v>
      </c>
      <c r="N1173" s="456">
        <v>4007.0714891189191</v>
      </c>
      <c r="O1173" s="456">
        <v>4042.3982042751654</v>
      </c>
      <c r="P1173" s="456">
        <v>3830.4426363322</v>
      </c>
      <c r="Q1173" s="456">
        <v>3855.6748399875901</v>
      </c>
      <c r="R1173" s="456">
        <v>3685.1084103613739</v>
      </c>
      <c r="S1173" s="456">
        <v>3458.0352353215021</v>
      </c>
      <c r="T1173" s="456">
        <v>3023.1064663370753</v>
      </c>
      <c r="U1173" s="456">
        <v>2907.0684064229217</v>
      </c>
      <c r="V1173" s="456">
        <v>2582.1870843805104</v>
      </c>
      <c r="W1173" s="456">
        <v>2506.5216551096996</v>
      </c>
      <c r="X1173" s="456">
        <v>2483.318044173941</v>
      </c>
      <c r="Y1173" s="456">
        <v>2390.5057869570733</v>
      </c>
      <c r="Z1173" s="456">
        <v>2489.3711392704777</v>
      </c>
      <c r="AA1173" s="456">
        <v>2405.637978206652</v>
      </c>
      <c r="AB1173" s="456">
        <v>2082.839556814723</v>
      </c>
      <c r="AC1173" s="456">
        <v>1740.9298905498288</v>
      </c>
      <c r="AD1173" s="456">
        <v>1758.0743055956771</v>
      </c>
      <c r="AE1173" s="456">
        <v>1506.9766568509476</v>
      </c>
      <c r="AF1173" s="456">
        <v>726.76789614310997</v>
      </c>
      <c r="AG1173" s="456">
        <v>436.64372091979766</v>
      </c>
      <c r="AH1173" s="456">
        <v>308.76318618903616</v>
      </c>
      <c r="AI1173" s="456">
        <v>225.21549466265694</v>
      </c>
      <c r="AJ1173" s="456">
        <v>142.70547410211842</v>
      </c>
      <c r="AK1173" s="456">
        <v>94.428041332223657</v>
      </c>
      <c r="AL1173" s="456">
        <v>79.345941616877255</v>
      </c>
    </row>
    <row r="1174" spans="1:38">
      <c r="A1174" s="256">
        <v>175</v>
      </c>
      <c r="B1174" s="456">
        <v>4231.1489582164759</v>
      </c>
      <c r="C1174" s="456">
        <v>4414.8609840939471</v>
      </c>
      <c r="D1174" s="456">
        <v>4550.1263872239715</v>
      </c>
      <c r="E1174" s="456">
        <v>4800.4788396107178</v>
      </c>
      <c r="F1174" s="456">
        <v>4723.7565082862593</v>
      </c>
      <c r="G1174" s="456">
        <v>4619.7795499700933</v>
      </c>
      <c r="H1174" s="456">
        <v>4660.1586764537933</v>
      </c>
      <c r="I1174" s="456">
        <v>4004.0434994010784</v>
      </c>
      <c r="J1174" s="456">
        <v>4160.4925900909593</v>
      </c>
      <c r="K1174" s="456">
        <v>3977.8010178559293</v>
      </c>
      <c r="L1174" s="456">
        <v>3755.7562908938025</v>
      </c>
      <c r="M1174" s="456">
        <v>3876.8700185844191</v>
      </c>
      <c r="N1174" s="456">
        <v>4183.7081226613209</v>
      </c>
      <c r="O1174" s="456">
        <v>4581.4197063420515</v>
      </c>
      <c r="P1174" s="456">
        <v>4227.1114195246219</v>
      </c>
      <c r="Q1174" s="456">
        <v>4062.5850372965883</v>
      </c>
      <c r="R1174" s="456">
        <v>3628.5910789202326</v>
      </c>
      <c r="S1174" s="456">
        <v>3679.0529403377723</v>
      </c>
      <c r="T1174" s="456">
        <v>2879.825352024357</v>
      </c>
      <c r="U1174" s="456">
        <v>2616.4894793089347</v>
      </c>
      <c r="V1174" s="456">
        <v>2502.4862290413962</v>
      </c>
      <c r="W1174" s="456">
        <v>2569.0715827670638</v>
      </c>
      <c r="X1174" s="456">
        <v>2704.265286534715</v>
      </c>
      <c r="Y1174" s="456">
        <v>2879.825352024357</v>
      </c>
      <c r="Z1174" s="456">
        <v>3301.615658796441</v>
      </c>
      <c r="AA1174" s="456">
        <v>3371.2467053627852</v>
      </c>
      <c r="AB1174" s="456">
        <v>2775.9005303212916</v>
      </c>
      <c r="AC1174" s="456">
        <v>2135.2910890117496</v>
      </c>
      <c r="AD1174" s="456">
        <v>1488.826562337018</v>
      </c>
      <c r="AE1174" s="456">
        <v>1096.6420829267092</v>
      </c>
      <c r="AF1174" s="456">
        <v>955.52813389648543</v>
      </c>
      <c r="AG1174" s="456">
        <v>609.89503345385992</v>
      </c>
      <c r="AH1174" s="456">
        <v>390.31977730506173</v>
      </c>
      <c r="AI1174" s="456">
        <v>344.00133830923949</v>
      </c>
      <c r="AJ1174" s="456">
        <v>212.13226923574965</v>
      </c>
      <c r="AK1174" s="456">
        <v>140.69354214646376</v>
      </c>
      <c r="AL1174" s="456">
        <v>39.143140946941287</v>
      </c>
    </row>
    <row r="1175" spans="1:38">
      <c r="A1175" s="256">
        <v>180</v>
      </c>
      <c r="B1175" s="456">
        <v>4231.1489582164759</v>
      </c>
      <c r="C1175" s="456">
        <v>4418.8986979937463</v>
      </c>
      <c r="D1175" s="456">
        <v>4568.2966754687504</v>
      </c>
      <c r="E1175" s="456">
        <v>4814.6120348404938</v>
      </c>
      <c r="F1175" s="456">
        <v>4733.8514811912464</v>
      </c>
      <c r="G1175" s="456">
        <v>4612.7132389982626</v>
      </c>
      <c r="H1175" s="456">
        <v>4659.1491940191754</v>
      </c>
      <c r="I1175" s="456">
        <v>3987.8942595827593</v>
      </c>
      <c r="J1175" s="456">
        <v>4157.4644866724457</v>
      </c>
      <c r="K1175" s="456">
        <v>3959.6332472652089</v>
      </c>
      <c r="L1175" s="456">
        <v>3776.9509150863328</v>
      </c>
      <c r="M1175" s="456">
        <v>3952.5680256149426</v>
      </c>
      <c r="N1175" s="456">
        <v>4486.5309511186333</v>
      </c>
      <c r="O1175" s="456">
        <v>4894.3644098046971</v>
      </c>
      <c r="P1175" s="456">
        <v>4333.0980760468683</v>
      </c>
      <c r="Q1175" s="456">
        <v>4073.6878382038976</v>
      </c>
      <c r="R1175" s="456">
        <v>3645.7480336284634</v>
      </c>
      <c r="S1175" s="456">
        <v>3888.9816012260922</v>
      </c>
      <c r="T1175" s="456">
        <v>2890.9243432449957</v>
      </c>
      <c r="U1175" s="456">
        <v>2683.0777585674373</v>
      </c>
      <c r="V1175" s="456">
        <v>2578.1515383186229</v>
      </c>
      <c r="W1175" s="456">
        <v>2712.3367694525091</v>
      </c>
      <c r="X1175" s="456">
        <v>2758.7482597224889</v>
      </c>
      <c r="Y1175" s="456">
        <v>2684.0866846909244</v>
      </c>
      <c r="Z1175" s="456">
        <v>2914.1314622566638</v>
      </c>
      <c r="AA1175" s="456">
        <v>3292.5334558765348</v>
      </c>
      <c r="AB1175" s="456">
        <v>3315.743579589458</v>
      </c>
      <c r="AC1175" s="456">
        <v>2450.0262855825858</v>
      </c>
      <c r="AD1175" s="456">
        <v>1661.2610255114619</v>
      </c>
      <c r="AE1175" s="456">
        <v>1140.9960469290074</v>
      </c>
      <c r="AF1175" s="456">
        <v>981.73352147507615</v>
      </c>
      <c r="AG1175" s="456">
        <v>728.78311960771214</v>
      </c>
      <c r="AH1175" s="456">
        <v>436.64372091979766</v>
      </c>
      <c r="AI1175" s="456">
        <v>359.10453055246012</v>
      </c>
      <c r="AJ1175" s="456">
        <v>212.13226923574965</v>
      </c>
      <c r="AK1175" s="456">
        <v>64.266722767294254</v>
      </c>
      <c r="AL1175" s="456">
        <v>34.120107905260866</v>
      </c>
    </row>
    <row r="1176" spans="1:38">
      <c r="B1176" s="22" t="s">
        <v>573</v>
      </c>
    </row>
    <row r="1177" spans="1:38">
      <c r="B1177" s="256" t="s">
        <v>524</v>
      </c>
    </row>
    <row r="1178" spans="1:38">
      <c r="B1178" s="256" t="s">
        <v>330</v>
      </c>
    </row>
    <row r="1179" spans="1:38">
      <c r="B1179" s="256" t="s">
        <v>315</v>
      </c>
    </row>
    <row r="1180" spans="1:38">
      <c r="B1180" s="256">
        <v>462</v>
      </c>
    </row>
    <row r="1181" spans="1:38">
      <c r="B1181" s="256" t="s">
        <v>338</v>
      </c>
    </row>
    <row r="1183" spans="1:38">
      <c r="B1183" s="256">
        <v>37</v>
      </c>
    </row>
    <row r="1184" spans="1:38">
      <c r="B1184" s="256">
        <v>73</v>
      </c>
    </row>
    <row r="1185" spans="1:38">
      <c r="B1185" s="256">
        <v>0</v>
      </c>
      <c r="C1185" s="256">
        <v>2.5</v>
      </c>
      <c r="D1185" s="256">
        <v>5</v>
      </c>
      <c r="E1185" s="256">
        <v>7.5</v>
      </c>
      <c r="F1185" s="256">
        <v>10</v>
      </c>
      <c r="G1185" s="256">
        <v>12.5</v>
      </c>
      <c r="H1185" s="256">
        <v>15</v>
      </c>
      <c r="I1185" s="256">
        <v>17.5</v>
      </c>
      <c r="J1185" s="256">
        <v>20</v>
      </c>
      <c r="K1185" s="256">
        <v>22.5</v>
      </c>
      <c r="L1185" s="256">
        <v>25</v>
      </c>
      <c r="M1185" s="256">
        <v>27.5</v>
      </c>
      <c r="N1185" s="256">
        <v>30</v>
      </c>
      <c r="O1185" s="256">
        <v>32.5</v>
      </c>
      <c r="P1185" s="256">
        <v>35</v>
      </c>
      <c r="Q1185" s="256">
        <v>37.5</v>
      </c>
      <c r="R1185" s="256">
        <v>40</v>
      </c>
      <c r="S1185" s="256">
        <v>42.5</v>
      </c>
      <c r="T1185" s="256">
        <v>45</v>
      </c>
      <c r="U1185" s="256">
        <v>47.5</v>
      </c>
      <c r="V1185" s="256">
        <v>50</v>
      </c>
      <c r="W1185" s="256">
        <v>52.5</v>
      </c>
      <c r="X1185" s="256">
        <v>55</v>
      </c>
      <c r="Y1185" s="256">
        <v>57.5</v>
      </c>
      <c r="Z1185" s="256">
        <v>60</v>
      </c>
      <c r="AA1185" s="256">
        <v>62.5</v>
      </c>
      <c r="AB1185" s="256">
        <v>65</v>
      </c>
      <c r="AC1185" s="256">
        <v>67.5</v>
      </c>
      <c r="AD1185" s="256">
        <v>70</v>
      </c>
      <c r="AE1185" s="256">
        <v>72.5</v>
      </c>
      <c r="AF1185" s="256">
        <v>75</v>
      </c>
      <c r="AG1185" s="256">
        <v>77.5</v>
      </c>
      <c r="AH1185" s="256">
        <v>80</v>
      </c>
      <c r="AI1185" s="256">
        <v>82.5</v>
      </c>
      <c r="AJ1185" s="256">
        <v>85</v>
      </c>
      <c r="AK1185" s="256">
        <v>87.5</v>
      </c>
      <c r="AL1185" s="256">
        <v>90</v>
      </c>
    </row>
    <row r="1186" spans="1:38">
      <c r="A1186" s="256">
        <v>0</v>
      </c>
      <c r="B1186" s="456">
        <v>3238.0407663662213</v>
      </c>
      <c r="C1186" s="456">
        <v>3433.8149591788101</v>
      </c>
      <c r="D1186" s="456">
        <v>3436.8424843879593</v>
      </c>
      <c r="E1186" s="456">
        <v>3528.6786711234299</v>
      </c>
      <c r="F1186" s="456">
        <v>3635.6556975365502</v>
      </c>
      <c r="G1186" s="456">
        <v>3702.2656293572104</v>
      </c>
      <c r="H1186" s="456">
        <v>3730.5247512758001</v>
      </c>
      <c r="I1186" s="456">
        <v>3776.9509150863328</v>
      </c>
      <c r="J1186" s="456">
        <v>3742.6358690867573</v>
      </c>
      <c r="K1186" s="456">
        <v>3722.4506945491366</v>
      </c>
      <c r="L1186" s="456">
        <v>3707.311885371606</v>
      </c>
      <c r="M1186" s="456">
        <v>3727.4969779554799</v>
      </c>
      <c r="N1186" s="456">
        <v>3786.0343618660531</v>
      </c>
      <c r="O1186" s="456">
        <v>3932.3817476389963</v>
      </c>
      <c r="P1186" s="456">
        <v>4062.5850372965883</v>
      </c>
      <c r="Q1186" s="456">
        <v>4281.6185154407831</v>
      </c>
      <c r="R1186" s="456">
        <v>4677.3199112274579</v>
      </c>
      <c r="S1186" s="456">
        <v>6033.23964553936</v>
      </c>
      <c r="T1186" s="456">
        <v>6667.3904342044798</v>
      </c>
      <c r="U1186" s="456">
        <v>7256.1546192625674</v>
      </c>
      <c r="V1186" s="456">
        <v>9983.4211410741846</v>
      </c>
      <c r="W1186" s="456">
        <v>10241.038481427815</v>
      </c>
      <c r="X1186" s="456">
        <v>9352.0345408937028</v>
      </c>
      <c r="Y1186" s="456">
        <v>8996.4561784697707</v>
      </c>
      <c r="Z1186" s="456">
        <v>9781.3729637598262</v>
      </c>
      <c r="AA1186" s="456">
        <v>10760.333734501834</v>
      </c>
      <c r="AB1186" s="456">
        <v>10104.652013705367</v>
      </c>
      <c r="AC1186" s="456">
        <v>11395.84768416796</v>
      </c>
      <c r="AD1186" s="456">
        <v>11008.876974256666</v>
      </c>
      <c r="AE1186" s="456">
        <v>6861.2832376957213</v>
      </c>
      <c r="AF1186" s="456">
        <v>3975.7823725786798</v>
      </c>
      <c r="AG1186" s="456">
        <v>2139.3258759796122</v>
      </c>
      <c r="AH1186" s="456">
        <v>448.72905785103239</v>
      </c>
      <c r="AI1186" s="456">
        <v>123.59332512567987</v>
      </c>
      <c r="AJ1186" s="456">
        <v>60.246164270520133</v>
      </c>
      <c r="AK1186" s="456">
        <v>23.072229545451361</v>
      </c>
      <c r="AL1186" s="456">
        <v>0</v>
      </c>
    </row>
    <row r="1187" spans="1:38">
      <c r="A1187" s="256">
        <v>2.5</v>
      </c>
      <c r="B1187" s="456">
        <v>3238.0407663662213</v>
      </c>
      <c r="C1187" s="456">
        <v>3362.1643128205847</v>
      </c>
      <c r="D1187" s="456">
        <v>3360.1460066929826</v>
      </c>
      <c r="E1187" s="456">
        <v>3442.8975427968107</v>
      </c>
      <c r="F1187" s="456">
        <v>3544.8259415743978</v>
      </c>
      <c r="G1187" s="456">
        <v>3594.2774130127364</v>
      </c>
      <c r="H1187" s="456">
        <v>3625.5633894322618</v>
      </c>
      <c r="I1187" s="456">
        <v>3663.9143088761448</v>
      </c>
      <c r="J1187" s="456">
        <v>3621.5264740444818</v>
      </c>
      <c r="K1187" s="456">
        <v>3605.3788574979831</v>
      </c>
      <c r="L1187" s="456">
        <v>3592.2589722379721</v>
      </c>
      <c r="M1187" s="456">
        <v>3621.5264740444818</v>
      </c>
      <c r="N1187" s="456">
        <v>3693.1823858531711</v>
      </c>
      <c r="O1187" s="456">
        <v>3843.5633615794063</v>
      </c>
      <c r="P1187" s="456">
        <v>3995.9688713419082</v>
      </c>
      <c r="Q1187" s="456">
        <v>4231.1489582164759</v>
      </c>
      <c r="R1187" s="456">
        <v>4648.0449016700122</v>
      </c>
      <c r="S1187" s="456">
        <v>5988.8111173478364</v>
      </c>
      <c r="T1187" s="456">
        <v>6604.7804117932392</v>
      </c>
      <c r="U1187" s="456">
        <v>7312.7108738254583</v>
      </c>
      <c r="V1187" s="456">
        <v>9944.0214232598246</v>
      </c>
      <c r="W1187" s="456">
        <v>10136.980492531611</v>
      </c>
      <c r="X1187" s="456">
        <v>9232.8334452878498</v>
      </c>
      <c r="Y1187" s="456">
        <v>9023.7301648930024</v>
      </c>
      <c r="Z1187" s="456">
        <v>9761.1683739384025</v>
      </c>
      <c r="AA1187" s="456">
        <v>10723.962031000538</v>
      </c>
      <c r="AB1187" s="456">
        <v>10013.728722050846</v>
      </c>
      <c r="AC1187" s="456">
        <v>11409.993079068141</v>
      </c>
      <c r="AD1187" s="456">
        <v>10643.136465045618</v>
      </c>
      <c r="AE1187" s="456">
        <v>6688.597188138915</v>
      </c>
      <c r="AF1187" s="456">
        <v>3852.6469668177406</v>
      </c>
      <c r="AG1187" s="456">
        <v>2086.8742436312004</v>
      </c>
      <c r="AH1187" s="456">
        <v>405.42483738535867</v>
      </c>
      <c r="AI1187" s="456">
        <v>114.54120724389411</v>
      </c>
      <c r="AJ1187" s="456">
        <v>54.215835334169334</v>
      </c>
      <c r="AK1187" s="456">
        <v>17.048232921663399</v>
      </c>
      <c r="AL1187" s="456">
        <v>0</v>
      </c>
    </row>
    <row r="1188" spans="1:38">
      <c r="A1188" s="256">
        <v>5</v>
      </c>
      <c r="B1188" s="456">
        <v>3238.0407663662213</v>
      </c>
      <c r="C1188" s="456">
        <v>3354.0910955797053</v>
      </c>
      <c r="D1188" s="456">
        <v>3348.0361953860147</v>
      </c>
      <c r="E1188" s="456">
        <v>3429.778263048453</v>
      </c>
      <c r="F1188" s="456">
        <v>3530.697075899885</v>
      </c>
      <c r="G1188" s="456">
        <v>3576.1114868813684</v>
      </c>
      <c r="H1188" s="456">
        <v>3608.4065301068449</v>
      </c>
      <c r="I1188" s="456">
        <v>3643.729564174781</v>
      </c>
      <c r="J1188" s="456">
        <v>3602.3511874291048</v>
      </c>
      <c r="K1188" s="456">
        <v>3583.1760027816035</v>
      </c>
      <c r="L1188" s="456">
        <v>3575.1022714616588</v>
      </c>
      <c r="M1188" s="456">
        <v>3599.3235199023597</v>
      </c>
      <c r="N1188" s="456">
        <v>3660.886590074073</v>
      </c>
      <c r="O1188" s="456">
        <v>3811.2662725469077</v>
      </c>
      <c r="P1188" s="456">
        <v>3975.7823725786798</v>
      </c>
      <c r="Q1188" s="456">
        <v>4219.0363537024095</v>
      </c>
      <c r="R1188" s="456">
        <v>4633.9122042903655</v>
      </c>
      <c r="S1188" s="456">
        <v>5900.9647717781218</v>
      </c>
      <c r="T1188" s="456">
        <v>6594.6820764633694</v>
      </c>
      <c r="U1188" s="456">
        <v>7367.2476760360314</v>
      </c>
      <c r="V1188" s="456">
        <v>9809.6594595355527</v>
      </c>
      <c r="W1188" s="456">
        <v>10134.95995958403</v>
      </c>
      <c r="X1188" s="456">
        <v>9246.9758681590611</v>
      </c>
      <c r="Y1188" s="456">
        <v>8954.0301416436087</v>
      </c>
      <c r="Z1188" s="456">
        <v>9822.7925031439427</v>
      </c>
      <c r="AA1188" s="456">
        <v>10525.94048483386</v>
      </c>
      <c r="AB1188" s="456">
        <v>9869.2634135261505</v>
      </c>
      <c r="AC1188" s="456">
        <v>11253.384331446176</v>
      </c>
      <c r="AD1188" s="456">
        <v>10484.518078739004</v>
      </c>
      <c r="AE1188" s="456">
        <v>6831.9969906950819</v>
      </c>
      <c r="AF1188" s="456">
        <v>3926.3258844083894</v>
      </c>
      <c r="AG1188" s="456">
        <v>2117.1346421175112</v>
      </c>
      <c r="AH1188" s="456">
        <v>443.69346076982475</v>
      </c>
      <c r="AI1188" s="456">
        <v>111.52399075900288</v>
      </c>
      <c r="AJ1188" s="456">
        <v>53.210843750071625</v>
      </c>
      <c r="AK1188" s="456">
        <v>21.064032395764698</v>
      </c>
      <c r="AL1188" s="456">
        <v>0</v>
      </c>
    </row>
    <row r="1189" spans="1:38">
      <c r="A1189" s="256">
        <v>7.5</v>
      </c>
      <c r="B1189" s="456">
        <v>3238.0407663662213</v>
      </c>
      <c r="C1189" s="456">
        <v>3381.3382812982859</v>
      </c>
      <c r="D1189" s="456">
        <v>3377.3016473084622</v>
      </c>
      <c r="E1189" s="456">
        <v>3457.0260537570985</v>
      </c>
      <c r="F1189" s="456">
        <v>3553.9088135157299</v>
      </c>
      <c r="G1189" s="456">
        <v>3591.2497522754325</v>
      </c>
      <c r="H1189" s="456">
        <v>3625.5633894322618</v>
      </c>
      <c r="I1189" s="456">
        <v>3666.9420301777145</v>
      </c>
      <c r="J1189" s="456">
        <v>3635.6556975365502</v>
      </c>
      <c r="K1189" s="456">
        <v>3608.4065301068449</v>
      </c>
      <c r="L1189" s="456">
        <v>3599.3235199023597</v>
      </c>
      <c r="M1189" s="456">
        <v>3617.4895631521481</v>
      </c>
      <c r="N1189" s="456">
        <v>3681.0714292401249</v>
      </c>
      <c r="O1189" s="456">
        <v>3835.4890638145271</v>
      </c>
      <c r="P1189" s="456">
        <v>3987.8942595827593</v>
      </c>
      <c r="Q1189" s="456">
        <v>4232.158343490989</v>
      </c>
      <c r="R1189" s="456">
        <v>4646.0259422701529</v>
      </c>
      <c r="S1189" s="456">
        <v>5795.9547643567348</v>
      </c>
      <c r="T1189" s="456">
        <v>6624.9771287026288</v>
      </c>
      <c r="U1189" s="456">
        <v>7457.1332843569489</v>
      </c>
      <c r="V1189" s="456">
        <v>9682.3708736386325</v>
      </c>
      <c r="W1189" s="456">
        <v>10199.61721306931</v>
      </c>
      <c r="X1189" s="456">
        <v>9414.6662345315381</v>
      </c>
      <c r="Y1189" s="456">
        <v>9008.5779400304764</v>
      </c>
      <c r="Z1189" s="456">
        <v>9997.5646674418786</v>
      </c>
      <c r="AA1189" s="456">
        <v>10473.404778063201</v>
      </c>
      <c r="AB1189" s="456">
        <v>9794.5059695072232</v>
      </c>
      <c r="AC1189" s="456">
        <v>11295.820036360961</v>
      </c>
      <c r="AD1189" s="456">
        <v>10475.425377310214</v>
      </c>
      <c r="AE1189" s="456">
        <v>7049.1221132611045</v>
      </c>
      <c r="AF1189" s="456">
        <v>4021.2021379983967</v>
      </c>
      <c r="AG1189" s="456">
        <v>2214.9795237913791</v>
      </c>
      <c r="AH1189" s="456">
        <v>477.93661487693021</v>
      </c>
      <c r="AI1189" s="456">
        <v>104.48414005107793</v>
      </c>
      <c r="AJ1189" s="456">
        <v>48.186177781824156</v>
      </c>
      <c r="AK1189" s="456">
        <v>24.076394620737908</v>
      </c>
      <c r="AL1189" s="456">
        <v>0</v>
      </c>
    </row>
    <row r="1190" spans="1:38">
      <c r="A1190" s="256">
        <v>10</v>
      </c>
      <c r="B1190" s="456">
        <v>3238.0407663662213</v>
      </c>
      <c r="C1190" s="456">
        <v>3357.118549772621</v>
      </c>
      <c r="D1190" s="456">
        <v>3353.0819447885815</v>
      </c>
      <c r="E1190" s="456">
        <v>3426.7507440651152</v>
      </c>
      <c r="F1190" s="456">
        <v>3519.5958639118817</v>
      </c>
      <c r="G1190" s="456">
        <v>3558.9548635074461</v>
      </c>
      <c r="H1190" s="456">
        <v>3601.3419646376324</v>
      </c>
      <c r="I1190" s="456">
        <v>3630.6095399811061</v>
      </c>
      <c r="J1190" s="456">
        <v>3605.3788574979831</v>
      </c>
      <c r="K1190" s="456">
        <v>3573.0838414761388</v>
      </c>
      <c r="L1190" s="456">
        <v>3566.019345501199</v>
      </c>
      <c r="M1190" s="456">
        <v>3582.1667853718809</v>
      </c>
      <c r="N1190" s="456">
        <v>3649.7849758844204</v>
      </c>
      <c r="O1190" s="456">
        <v>3788.0529085533103</v>
      </c>
      <c r="P1190" s="456">
        <v>3946.512131384105</v>
      </c>
      <c r="Q1190" s="456">
        <v>4189.7643697436752</v>
      </c>
      <c r="R1190" s="456">
        <v>4587.4765024940752</v>
      </c>
      <c r="S1190" s="456">
        <v>5612.1918459860726</v>
      </c>
      <c r="T1190" s="456">
        <v>6556.3085432968119</v>
      </c>
      <c r="U1190" s="456">
        <v>7437.9441305913242</v>
      </c>
      <c r="V1190" s="456">
        <v>9416.6866186907919</v>
      </c>
      <c r="W1190" s="456">
        <v>10152.134502457309</v>
      </c>
      <c r="X1190" s="456">
        <v>9529.828820056804</v>
      </c>
      <c r="Y1190" s="456">
        <v>9016.6591234581592</v>
      </c>
      <c r="Z1190" s="456">
        <v>10020.800504141236</v>
      </c>
      <c r="AA1190" s="456">
        <v>10398.642880333829</v>
      </c>
      <c r="AB1190" s="456">
        <v>9586.400424972453</v>
      </c>
      <c r="AC1190" s="456">
        <v>11139.212873083978</v>
      </c>
      <c r="AD1190" s="456">
        <v>10346.107813752196</v>
      </c>
      <c r="AE1190" s="456">
        <v>7120.8253756905469</v>
      </c>
      <c r="AF1190" s="456">
        <v>4072.6784914164377</v>
      </c>
      <c r="AG1190" s="456">
        <v>2224.0581367704171</v>
      </c>
      <c r="AH1190" s="456">
        <v>514.19674253383948</v>
      </c>
      <c r="AI1190" s="456">
        <v>108.50685582932681</v>
      </c>
      <c r="AJ1190" s="456">
        <v>50.19598424777044</v>
      </c>
      <c r="AK1190" s="456">
        <v>27.089134400918912</v>
      </c>
      <c r="AL1190" s="456">
        <v>0</v>
      </c>
    </row>
    <row r="1191" spans="1:38">
      <c r="A1191" s="256">
        <v>12.5</v>
      </c>
      <c r="B1191" s="456">
        <v>3238.0407663662213</v>
      </c>
      <c r="C1191" s="456">
        <v>3368.2192384627729</v>
      </c>
      <c r="D1191" s="456">
        <v>3361.1551596054342</v>
      </c>
      <c r="E1191" s="456">
        <v>3432.8057847015652</v>
      </c>
      <c r="F1191" s="456">
        <v>3523.6326642297272</v>
      </c>
      <c r="G1191" s="456">
        <v>3572.074626910488</v>
      </c>
      <c r="H1191" s="456">
        <v>3596.2958549198647</v>
      </c>
      <c r="I1191" s="456">
        <v>3632.6280021630378</v>
      </c>
      <c r="J1191" s="456">
        <v>3613.4526567602729</v>
      </c>
      <c r="K1191" s="456">
        <v>3573.0838414761388</v>
      </c>
      <c r="L1191" s="456">
        <v>3582.1667853718809</v>
      </c>
      <c r="M1191" s="456">
        <v>3577.1207025856024</v>
      </c>
      <c r="N1191" s="456">
        <v>3634.6464654654005</v>
      </c>
      <c r="O1191" s="456">
        <v>3772.9138346306581</v>
      </c>
      <c r="P1191" s="456">
        <v>3928.3445044491859</v>
      </c>
      <c r="Q1191" s="456">
        <v>4159.4832220400731</v>
      </c>
      <c r="R1191" s="456">
        <v>4581.4197063420515</v>
      </c>
      <c r="S1191" s="456">
        <v>5531.4188272044694</v>
      </c>
      <c r="T1191" s="456">
        <v>6508.8468522694202</v>
      </c>
      <c r="U1191" s="456">
        <v>7573.2792107582418</v>
      </c>
      <c r="V1191" s="456">
        <v>9252.0267387085496</v>
      </c>
      <c r="W1191" s="456">
        <v>10281.449636247857</v>
      </c>
      <c r="X1191" s="456">
        <v>9749.0456400941875</v>
      </c>
      <c r="Y1191" s="456">
        <v>9241.9250003656853</v>
      </c>
      <c r="Z1191" s="456">
        <v>10201.637758852106</v>
      </c>
      <c r="AA1191" s="456">
        <v>10639.095202805476</v>
      </c>
      <c r="AB1191" s="456">
        <v>9557.104373523809</v>
      </c>
      <c r="AC1191" s="456">
        <v>11251.363587575803</v>
      </c>
      <c r="AD1191" s="456">
        <v>10552.208436531824</v>
      </c>
      <c r="AE1191" s="456">
        <v>7317.7605607107762</v>
      </c>
      <c r="AF1191" s="456">
        <v>4168.5675432999715</v>
      </c>
      <c r="AG1191" s="456">
        <v>2279.5393483374469</v>
      </c>
      <c r="AH1191" s="456">
        <v>557.51078666996455</v>
      </c>
      <c r="AI1191" s="456">
        <v>115.54696382165466</v>
      </c>
      <c r="AJ1191" s="456">
        <v>57.230920419256371</v>
      </c>
      <c r="AK1191" s="456">
        <v>27.089134400918912</v>
      </c>
      <c r="AL1191" s="456">
        <v>0</v>
      </c>
    </row>
    <row r="1192" spans="1:38">
      <c r="A1192" s="256">
        <v>15</v>
      </c>
      <c r="B1192" s="456">
        <v>3238.0407663662213</v>
      </c>
      <c r="C1192" s="456">
        <v>3340.9721589874698</v>
      </c>
      <c r="D1192" s="456">
        <v>3336.9355734569467</v>
      </c>
      <c r="E1192" s="456">
        <v>3405.5581861335991</v>
      </c>
      <c r="F1192" s="456">
        <v>3489.3200093291557</v>
      </c>
      <c r="G1192" s="456">
        <v>3532.7154818290619</v>
      </c>
      <c r="H1192" s="456">
        <v>3560.9732855059683</v>
      </c>
      <c r="I1192" s="456">
        <v>3590.2405325962136</v>
      </c>
      <c r="J1192" s="456">
        <v>3579.1391348473385</v>
      </c>
      <c r="K1192" s="456">
        <v>3538.7707065263166</v>
      </c>
      <c r="L1192" s="456">
        <v>3537.7615016908253</v>
      </c>
      <c r="M1192" s="456">
        <v>3537.7615016908253</v>
      </c>
      <c r="N1192" s="456">
        <v>3581.1575682462135</v>
      </c>
      <c r="O1192" s="456">
        <v>3715.3859092635662</v>
      </c>
      <c r="P1192" s="456">
        <v>3867.7863564026256</v>
      </c>
      <c r="Q1192" s="456">
        <v>4101.9496494620989</v>
      </c>
      <c r="R1192" s="456">
        <v>4501.6726404120145</v>
      </c>
      <c r="S1192" s="456">
        <v>5317.3760727682402</v>
      </c>
      <c r="T1192" s="456">
        <v>6402.816667619265</v>
      </c>
      <c r="U1192" s="456">
        <v>7559.1396109952811</v>
      </c>
      <c r="V1192" s="456">
        <v>9042.9230195350356</v>
      </c>
      <c r="W1192" s="456">
        <v>10309.737539072312</v>
      </c>
      <c r="X1192" s="456">
        <v>10172.339884171121</v>
      </c>
      <c r="Y1192" s="456">
        <v>9436.8904840857704</v>
      </c>
      <c r="Z1192" s="456">
        <v>10243.05903539059</v>
      </c>
      <c r="AA1192" s="456">
        <v>11139.212873083978</v>
      </c>
      <c r="AB1192" s="456">
        <v>9706.6161903542798</v>
      </c>
      <c r="AC1192" s="456">
        <v>11203.876211135612</v>
      </c>
      <c r="AD1192" s="456">
        <v>10821.963845589362</v>
      </c>
      <c r="AE1192" s="456">
        <v>7439.964039187259</v>
      </c>
      <c r="AF1192" s="456">
        <v>4347.2298273274491</v>
      </c>
      <c r="AG1192" s="456">
        <v>2329.977985011195</v>
      </c>
      <c r="AH1192" s="456">
        <v>628.02910989995701</v>
      </c>
      <c r="AI1192" s="456">
        <v>125.60499860335548</v>
      </c>
      <c r="AJ1192" s="456">
        <v>72.308579335641099</v>
      </c>
      <c r="AK1192" s="456">
        <v>35.124658653290489</v>
      </c>
      <c r="AL1192" s="456">
        <v>0</v>
      </c>
    </row>
    <row r="1193" spans="1:38">
      <c r="A1193" s="256">
        <v>17.5</v>
      </c>
      <c r="B1193" s="456">
        <v>3238.0407663662213</v>
      </c>
      <c r="C1193" s="456">
        <v>3340.9721589874698</v>
      </c>
      <c r="D1193" s="456">
        <v>3338.9538656128216</v>
      </c>
      <c r="E1193" s="456">
        <v>3403.5398541413247</v>
      </c>
      <c r="F1193" s="456">
        <v>3485.2832484968158</v>
      </c>
      <c r="G1193" s="456">
        <v>3522.6234637169282</v>
      </c>
      <c r="H1193" s="456">
        <v>3554.9180229417984</v>
      </c>
      <c r="I1193" s="456">
        <v>3588.2220940880884</v>
      </c>
      <c r="J1193" s="456">
        <v>3586.2036567142272</v>
      </c>
      <c r="K1193" s="456">
        <v>3535.7430928827375</v>
      </c>
      <c r="L1193" s="456">
        <v>3545.835148420831</v>
      </c>
      <c r="M1193" s="456">
        <v>3533.7246852257144</v>
      </c>
      <c r="N1193" s="456">
        <v>3572.074626910488</v>
      </c>
      <c r="O1193" s="456">
        <v>3701.256378978585</v>
      </c>
      <c r="P1193" s="456">
        <v>3853.6562576103051</v>
      </c>
      <c r="Q1193" s="456">
        <v>4079.7439241730881</v>
      </c>
      <c r="R1193" s="456">
        <v>4441.1061902351012</v>
      </c>
      <c r="S1193" s="456">
        <v>5183.0989060051425</v>
      </c>
      <c r="T1193" s="456">
        <v>6384.6402398621567</v>
      </c>
      <c r="U1193" s="456">
        <v>7600.5485133060583</v>
      </c>
      <c r="V1193" s="456">
        <v>8974.2329913350786</v>
      </c>
      <c r="W1193" s="456">
        <v>10377.426763759357</v>
      </c>
      <c r="X1193" s="456">
        <v>10826.005176620827</v>
      </c>
      <c r="Y1193" s="456">
        <v>9824.8129729489028</v>
      </c>
      <c r="Z1193" s="456">
        <v>10205.678851617004</v>
      </c>
      <c r="AA1193" s="456">
        <v>11732.310711105787</v>
      </c>
      <c r="AB1193" s="456">
        <v>10110.713595624613</v>
      </c>
      <c r="AC1193" s="456">
        <v>11224.083580838254</v>
      </c>
      <c r="AD1193" s="456">
        <v>11211.959154651177</v>
      </c>
      <c r="AE1193" s="456">
        <v>7649.027514500619</v>
      </c>
      <c r="AF1193" s="456">
        <v>4509.7482288500623</v>
      </c>
      <c r="AG1193" s="456">
        <v>2403.6203471994572</v>
      </c>
      <c r="AH1193" s="456">
        <v>678.4042444537622</v>
      </c>
      <c r="AI1193" s="456">
        <v>146.72942263482432</v>
      </c>
      <c r="AJ1193" s="456">
        <v>78.340564620239888</v>
      </c>
      <c r="AK1193" s="456">
        <v>37.13384546983891</v>
      </c>
      <c r="AL1193" s="456">
        <v>0</v>
      </c>
    </row>
    <row r="1194" spans="1:38">
      <c r="A1194" s="256">
        <v>20</v>
      </c>
      <c r="B1194" s="456">
        <v>3238.0407663662213</v>
      </c>
      <c r="C1194" s="456">
        <v>3313.7253015026035</v>
      </c>
      <c r="D1194" s="456">
        <v>3314.7344403925763</v>
      </c>
      <c r="E1194" s="456">
        <v>3378.3108053542805</v>
      </c>
      <c r="F1194" s="456">
        <v>3458.0352353215021</v>
      </c>
      <c r="G1194" s="456">
        <v>3491.3383914951987</v>
      </c>
      <c r="H1194" s="456">
        <v>3531.7062787204231</v>
      </c>
      <c r="I1194" s="456">
        <v>3560.9732855059683</v>
      </c>
      <c r="J1194" s="456">
        <v>3566.019345501199</v>
      </c>
      <c r="K1194" s="456">
        <v>3517.5774654871407</v>
      </c>
      <c r="L1194" s="456">
        <v>3517.5774654871407</v>
      </c>
      <c r="M1194" s="456">
        <v>3501.4303197972408</v>
      </c>
      <c r="N1194" s="456">
        <v>3531.7062787204231</v>
      </c>
      <c r="O1194" s="456">
        <v>3644.7387987620305</v>
      </c>
      <c r="P1194" s="456">
        <v>3798.1456580964609</v>
      </c>
      <c r="Q1194" s="456">
        <v>4035.33283648415</v>
      </c>
      <c r="R1194" s="456">
        <v>4354.2957201869485</v>
      </c>
      <c r="S1194" s="456">
        <v>4986.2326773839659</v>
      </c>
      <c r="T1194" s="456">
        <v>6311.9350472577617</v>
      </c>
      <c r="U1194" s="456">
        <v>7529.8505241657895</v>
      </c>
      <c r="V1194" s="456">
        <v>9006.5576453048925</v>
      </c>
      <c r="W1194" s="456">
        <v>10333.984374644813</v>
      </c>
      <c r="X1194" s="456">
        <v>11155.378672525758</v>
      </c>
      <c r="Y1194" s="456">
        <v>10459.260594242636</v>
      </c>
      <c r="Z1194" s="456">
        <v>10186.48367523147</v>
      </c>
      <c r="AA1194" s="456">
        <v>12013.209162209045</v>
      </c>
      <c r="AB1194" s="456">
        <v>10587.569243867862</v>
      </c>
      <c r="AC1194" s="456">
        <v>11231.156168823834</v>
      </c>
      <c r="AD1194" s="456">
        <v>11573.676774498914</v>
      </c>
      <c r="AE1194" s="456">
        <v>7939.9079009990901</v>
      </c>
      <c r="AF1194" s="456">
        <v>4610.6942949918785</v>
      </c>
      <c r="AG1194" s="456">
        <v>2443.973286941186</v>
      </c>
      <c r="AH1194" s="456">
        <v>816.45052956695815</v>
      </c>
      <c r="AI1194" s="456">
        <v>161.82018819187493</v>
      </c>
      <c r="AJ1194" s="456">
        <v>88.394889005535376</v>
      </c>
      <c r="AK1194" s="456">
        <v>40.147827669756929</v>
      </c>
      <c r="AL1194" s="456">
        <v>0</v>
      </c>
    </row>
    <row r="1195" spans="1:38">
      <c r="A1195" s="256">
        <v>22.5</v>
      </c>
      <c r="B1195" s="456">
        <v>3238.0407663662213</v>
      </c>
      <c r="C1195" s="456">
        <v>3333.9081375099486</v>
      </c>
      <c r="D1195" s="456">
        <v>3331.8898484042343</v>
      </c>
      <c r="E1195" s="456">
        <v>3386.3840805547347</v>
      </c>
      <c r="F1195" s="456">
        <v>3464.0903308836155</v>
      </c>
      <c r="G1195" s="456">
        <v>3507.485490731804</v>
      </c>
      <c r="H1195" s="456">
        <v>3544.8259415743978</v>
      </c>
      <c r="I1195" s="456">
        <v>3581.1575682462135</v>
      </c>
      <c r="J1195" s="456">
        <v>3587.2128752593285</v>
      </c>
      <c r="K1195" s="456">
        <v>3534.7338889102975</v>
      </c>
      <c r="L1195" s="456">
        <v>3528.6786711234299</v>
      </c>
      <c r="M1195" s="456">
        <v>3519.5958639118817</v>
      </c>
      <c r="N1195" s="456">
        <v>3544.8259415743978</v>
      </c>
      <c r="O1195" s="456">
        <v>3641.7110958381404</v>
      </c>
      <c r="P1195" s="456">
        <v>3798.1456580964609</v>
      </c>
      <c r="Q1195" s="456">
        <v>4006.0621589589032</v>
      </c>
      <c r="R1195" s="456">
        <v>4303.8253093175517</v>
      </c>
      <c r="S1195" s="456">
        <v>4871.1452290168863</v>
      </c>
      <c r="T1195" s="456">
        <v>6245.2893554331686</v>
      </c>
      <c r="U1195" s="456">
        <v>7540.9601644169934</v>
      </c>
      <c r="V1195" s="456">
        <v>8965.1417033451562</v>
      </c>
      <c r="W1195" s="456">
        <v>10204.6685782759</v>
      </c>
      <c r="X1195" s="456">
        <v>11502.948966103619</v>
      </c>
      <c r="Y1195" s="456">
        <v>11179.627415558967</v>
      </c>
      <c r="Z1195" s="456">
        <v>10519.878659120661</v>
      </c>
      <c r="AA1195" s="456">
        <v>12171.848966519568</v>
      </c>
      <c r="AB1195" s="456">
        <v>11864.675700640235</v>
      </c>
      <c r="AC1195" s="456">
        <v>11673.706840081277</v>
      </c>
      <c r="AD1195" s="456">
        <v>11974.812580426089</v>
      </c>
      <c r="AE1195" s="456">
        <v>8589.3766361377238</v>
      </c>
      <c r="AF1195" s="456">
        <v>4878.2119245326594</v>
      </c>
      <c r="AG1195" s="456">
        <v>2500.4685184444229</v>
      </c>
      <c r="AH1195" s="456">
        <v>939.40209717084554</v>
      </c>
      <c r="AI1195" s="456">
        <v>190.99955462404839</v>
      </c>
      <c r="AJ1195" s="456">
        <v>105.48980471856567</v>
      </c>
      <c r="AK1195" s="456">
        <v>40.147827669756929</v>
      </c>
      <c r="AL1195" s="456">
        <v>0</v>
      </c>
    </row>
    <row r="1196" spans="1:38">
      <c r="A1196" s="256">
        <v>25</v>
      </c>
      <c r="B1196" s="456">
        <v>3238.0407663662213</v>
      </c>
      <c r="C1196" s="456">
        <v>3331.8898484042343</v>
      </c>
      <c r="D1196" s="456">
        <v>3335.9264278362843</v>
      </c>
      <c r="E1196" s="456">
        <v>3392.439049575843</v>
      </c>
      <c r="F1196" s="456">
        <v>3462.0719645204972</v>
      </c>
      <c r="G1196" s="456">
        <v>3505.4670992590668</v>
      </c>
      <c r="H1196" s="456">
        <v>3543.8167350149947</v>
      </c>
      <c r="I1196" s="456">
        <v>3600.3327421286867</v>
      </c>
      <c r="J1196" s="456">
        <v>3589.2313132004015</v>
      </c>
      <c r="K1196" s="456">
        <v>3546.8443555542258</v>
      </c>
      <c r="L1196" s="456">
        <v>3522.6234637169282</v>
      </c>
      <c r="M1196" s="456">
        <v>3530.697075899885</v>
      </c>
      <c r="N1196" s="456">
        <v>3560.9732855059683</v>
      </c>
      <c r="O1196" s="456">
        <v>3638.6833954289509</v>
      </c>
      <c r="P1196" s="456">
        <v>3795.1178304170576</v>
      </c>
      <c r="Q1196" s="456">
        <v>3976.7916950893487</v>
      </c>
      <c r="R1196" s="456">
        <v>4249.3179299077219</v>
      </c>
      <c r="S1196" s="456">
        <v>4758.0795038213982</v>
      </c>
      <c r="T1196" s="456">
        <v>6080.697752537837</v>
      </c>
      <c r="U1196" s="456">
        <v>7551.0598515619859</v>
      </c>
      <c r="V1196" s="456">
        <v>8672.2051838538591</v>
      </c>
      <c r="W1196" s="456">
        <v>10037.974852824651</v>
      </c>
      <c r="X1196" s="456">
        <v>11847.49848094303</v>
      </c>
      <c r="Y1196" s="456">
        <v>12010.177848658337</v>
      </c>
      <c r="Z1196" s="456">
        <v>11147.295769877344</v>
      </c>
      <c r="AA1196" s="456">
        <v>12725.588631704539</v>
      </c>
      <c r="AB1196" s="456">
        <v>13107.561839455631</v>
      </c>
      <c r="AC1196" s="456">
        <v>12760.956045322606</v>
      </c>
      <c r="AD1196" s="456">
        <v>12132.441432722351</v>
      </c>
      <c r="AE1196" s="456">
        <v>9021.7098667751598</v>
      </c>
      <c r="AF1196" s="456">
        <v>5076.0834980891423</v>
      </c>
      <c r="AG1196" s="456">
        <v>2579.1604242428725</v>
      </c>
      <c r="AH1196" s="456">
        <v>1050.2739474499635</v>
      </c>
      <c r="AI1196" s="456">
        <v>218.17058371244863</v>
      </c>
      <c r="AJ1196" s="456">
        <v>121.58168435931715</v>
      </c>
      <c r="AK1196" s="456">
        <v>45.171626266426578</v>
      </c>
      <c r="AL1196" s="456">
        <v>0</v>
      </c>
    </row>
    <row r="1197" spans="1:38">
      <c r="A1197" s="256">
        <v>27.5</v>
      </c>
      <c r="B1197" s="456">
        <v>3238.0407663662213</v>
      </c>
      <c r="C1197" s="456">
        <v>3324.8258461572464</v>
      </c>
      <c r="D1197" s="456">
        <v>3326.8441309849927</v>
      </c>
      <c r="E1197" s="456">
        <v>3385.3749201022106</v>
      </c>
      <c r="F1197" s="456">
        <v>3443.9067202330839</v>
      </c>
      <c r="G1197" s="456">
        <v>3502.4395142270323</v>
      </c>
      <c r="H1197" s="456">
        <v>3540.7891170597914</v>
      </c>
      <c r="I1197" s="456">
        <v>3594.2774130127364</v>
      </c>
      <c r="J1197" s="456">
        <v>3597.3050762978692</v>
      </c>
      <c r="K1197" s="456">
        <v>3553.9088135157299</v>
      </c>
      <c r="L1197" s="456">
        <v>3532.7154818290619</v>
      </c>
      <c r="M1197" s="456">
        <v>3552.8996043759612</v>
      </c>
      <c r="N1197" s="456">
        <v>3557.9456529369854</v>
      </c>
      <c r="O1197" s="456">
        <v>3635.6556975365502</v>
      </c>
      <c r="P1197" s="456">
        <v>3781.9972717174878</v>
      </c>
      <c r="Q1197" s="456">
        <v>3958.6239291150118</v>
      </c>
      <c r="R1197" s="456">
        <v>4208.9425431404579</v>
      </c>
      <c r="S1197" s="456">
        <v>4637.9501134393231</v>
      </c>
      <c r="T1197" s="456">
        <v>5755.5668041890094</v>
      </c>
      <c r="U1197" s="456">
        <v>7550.0498822399131</v>
      </c>
      <c r="V1197" s="456">
        <v>8682.3062804766359</v>
      </c>
      <c r="W1197" s="456">
        <v>10003.62618486296</v>
      </c>
      <c r="X1197" s="456">
        <v>11945.510008634525</v>
      </c>
      <c r="Y1197" s="456">
        <v>13065.119816765469</v>
      </c>
      <c r="Z1197" s="456">
        <v>12053.626749159892</v>
      </c>
      <c r="AA1197" s="456">
        <v>13482.472286186448</v>
      </c>
      <c r="AB1197" s="456">
        <v>13905.901177108832</v>
      </c>
      <c r="AC1197" s="456">
        <v>13826.065138223119</v>
      </c>
      <c r="AD1197" s="456">
        <v>12088.99224882063</v>
      </c>
      <c r="AE1197" s="456">
        <v>9190.4063066530653</v>
      </c>
      <c r="AF1197" s="456">
        <v>5010.4619541079201</v>
      </c>
      <c r="AG1197" s="456">
        <v>2573.1071146165109</v>
      </c>
      <c r="AH1197" s="456">
        <v>1107.7304086902423</v>
      </c>
      <c r="AI1197" s="456">
        <v>239.30597047327453</v>
      </c>
      <c r="AJ1197" s="456">
        <v>131.64021015674211</v>
      </c>
      <c r="AK1197" s="456">
        <v>45.171626266426578</v>
      </c>
      <c r="AL1197" s="456">
        <v>0</v>
      </c>
    </row>
    <row r="1198" spans="1:38">
      <c r="A1198" s="256">
        <v>30</v>
      </c>
      <c r="B1198" s="456">
        <v>3238.0407663662213</v>
      </c>
      <c r="C1198" s="456">
        <v>3282.4421486551114</v>
      </c>
      <c r="D1198" s="456">
        <v>3288.4969292748942</v>
      </c>
      <c r="E1198" s="456">
        <v>3340.9721589874698</v>
      </c>
      <c r="F1198" s="456">
        <v>3400.5123583950576</v>
      </c>
      <c r="G1198" s="456">
        <v>3451.98015035139</v>
      </c>
      <c r="H1198" s="456">
        <v>3503.4487089473237</v>
      </c>
      <c r="I1198" s="456">
        <v>3557.9456529369854</v>
      </c>
      <c r="J1198" s="456">
        <v>3553.9088135157299</v>
      </c>
      <c r="K1198" s="456">
        <v>3527.6694691676748</v>
      </c>
      <c r="L1198" s="456">
        <v>3506.4762948503562</v>
      </c>
      <c r="M1198" s="456">
        <v>3532.7154818290619</v>
      </c>
      <c r="N1198" s="456">
        <v>3535.7430928827375</v>
      </c>
      <c r="O1198" s="456">
        <v>3586.2036567142272</v>
      </c>
      <c r="P1198" s="456">
        <v>3719.4229277850909</v>
      </c>
      <c r="Q1198" s="456">
        <v>3898.0653129425432</v>
      </c>
      <c r="R1198" s="456">
        <v>4145.3520950476795</v>
      </c>
      <c r="S1198" s="456">
        <v>4566.2777509819844</v>
      </c>
      <c r="T1198" s="456">
        <v>5371.8955934931391</v>
      </c>
      <c r="U1198" s="456">
        <v>7291.5022269749697</v>
      </c>
      <c r="V1198" s="456">
        <v>8955.0402830475123</v>
      </c>
      <c r="W1198" s="456">
        <v>10115.764916663964</v>
      </c>
      <c r="X1198" s="456">
        <v>11945.510008634525</v>
      </c>
      <c r="Y1198" s="456">
        <v>13796.758353290761</v>
      </c>
      <c r="Z1198" s="456">
        <v>13205.583225327644</v>
      </c>
      <c r="AA1198" s="456">
        <v>13803.832399137136</v>
      </c>
      <c r="AB1198" s="456">
        <v>14469.819254589745</v>
      </c>
      <c r="AC1198" s="456">
        <v>13776.546813702105</v>
      </c>
      <c r="AD1198" s="456">
        <v>11623.186497451594</v>
      </c>
      <c r="AE1198" s="456">
        <v>9102.522142951726</v>
      </c>
      <c r="AF1198" s="456">
        <v>4863.0690181118598</v>
      </c>
      <c r="AG1198" s="456">
        <v>2536.7875567888518</v>
      </c>
      <c r="AH1198" s="456">
        <v>1117.8108010909987</v>
      </c>
      <c r="AI1198" s="456">
        <v>236.28651130948512</v>
      </c>
      <c r="AJ1198" s="456">
        <v>129.62844161748095</v>
      </c>
      <c r="AK1198" s="456">
        <v>47.181305740243346</v>
      </c>
      <c r="AL1198" s="456">
        <v>0</v>
      </c>
    </row>
    <row r="1199" spans="1:38">
      <c r="A1199" s="256">
        <v>32.5</v>
      </c>
      <c r="B1199" s="456">
        <v>3238.0407663662213</v>
      </c>
      <c r="C1199" s="456">
        <v>3307.6704746132573</v>
      </c>
      <c r="D1199" s="456">
        <v>3312.7161629196457</v>
      </c>
      <c r="E1199" s="456">
        <v>3472.1638080776193</v>
      </c>
      <c r="F1199" s="456">
        <v>3420.6957141171742</v>
      </c>
      <c r="G1199" s="456">
        <v>3482.2556809374919</v>
      </c>
      <c r="H1199" s="456">
        <v>3515.5590682194074</v>
      </c>
      <c r="I1199" s="456">
        <v>3589.2313132004015</v>
      </c>
      <c r="J1199" s="456">
        <v>3567.0285583565583</v>
      </c>
      <c r="K1199" s="456">
        <v>3578.1299185742901</v>
      </c>
      <c r="L1199" s="456">
        <v>3561.9824969338665</v>
      </c>
      <c r="M1199" s="456">
        <v>3591.2497522754325</v>
      </c>
      <c r="N1199" s="456">
        <v>3593.2681924837666</v>
      </c>
      <c r="O1199" s="456">
        <v>3624.5541601641467</v>
      </c>
      <c r="P1199" s="456">
        <v>3752.7284971760491</v>
      </c>
      <c r="Q1199" s="456">
        <v>3915.2234927308177</v>
      </c>
      <c r="R1199" s="456">
        <v>4165.5394340137464</v>
      </c>
      <c r="S1199" s="456">
        <v>4634.9216812481945</v>
      </c>
      <c r="T1199" s="456">
        <v>5295.1645759534977</v>
      </c>
      <c r="U1199" s="456">
        <v>7221.81710790944</v>
      </c>
      <c r="V1199" s="456">
        <v>9635.9008529252787</v>
      </c>
      <c r="W1199" s="456">
        <v>10611.816722825235</v>
      </c>
      <c r="X1199" s="456">
        <v>12352.721070887734</v>
      </c>
      <c r="Y1199" s="456">
        <v>14419.288052458856</v>
      </c>
      <c r="Z1199" s="456">
        <v>14993.332771531337</v>
      </c>
      <c r="AA1199" s="456">
        <v>14113.072774430868</v>
      </c>
      <c r="AB1199" s="456">
        <v>14645.669208275498</v>
      </c>
      <c r="AC1199" s="456">
        <v>13634.056302676503</v>
      </c>
      <c r="AD1199" s="456">
        <v>11132.140343196121</v>
      </c>
      <c r="AE1199" s="456">
        <v>9065.1463757445163</v>
      </c>
      <c r="AF1199" s="456">
        <v>5015.5097348437275</v>
      </c>
      <c r="AG1199" s="456">
        <v>2584.2048597748039</v>
      </c>
      <c r="AH1199" s="456">
        <v>1167.2060215705862</v>
      </c>
      <c r="AI1199" s="456">
        <v>226.22192864759808</v>
      </c>
      <c r="AJ1199" s="456">
        <v>129.62844161748095</v>
      </c>
      <c r="AK1199" s="456">
        <v>48.186177781824156</v>
      </c>
      <c r="AL1199" s="456">
        <v>0</v>
      </c>
    </row>
    <row r="1200" spans="1:38">
      <c r="A1200" s="256">
        <v>35</v>
      </c>
      <c r="B1200" s="456">
        <v>3238.0407663662213</v>
      </c>
      <c r="C1200" s="456">
        <v>3325.8349884181739</v>
      </c>
      <c r="D1200" s="456">
        <v>3330.8807043093393</v>
      </c>
      <c r="E1200" s="456">
        <v>3366.2009287061996</v>
      </c>
      <c r="F1200" s="456">
        <v>3435.8333090220981</v>
      </c>
      <c r="G1200" s="456">
        <v>3496.3843520086962</v>
      </c>
      <c r="H1200" s="456">
        <v>3523.6326642297272</v>
      </c>
      <c r="I1200" s="456">
        <v>3601.3419646376324</v>
      </c>
      <c r="J1200" s="456">
        <v>3580.148351404674</v>
      </c>
      <c r="K1200" s="456">
        <v>3612.4434308660921</v>
      </c>
      <c r="L1200" s="456">
        <v>3617.4895631521481</v>
      </c>
      <c r="M1200" s="456">
        <v>3651.8034486854785</v>
      </c>
      <c r="N1200" s="456">
        <v>3705.2933821418915</v>
      </c>
      <c r="O1200" s="456">
        <v>3711.3488951241502</v>
      </c>
      <c r="P1200" s="456">
        <v>3814.2941130646404</v>
      </c>
      <c r="Q1200" s="456">
        <v>3957.614611221908</v>
      </c>
      <c r="R1200" s="456">
        <v>4214.9988265794145</v>
      </c>
      <c r="S1200" s="456">
        <v>4670.2535128071995</v>
      </c>
      <c r="T1200" s="456">
        <v>5261.8475053725879</v>
      </c>
      <c r="U1200" s="456">
        <v>7109.7163721370725</v>
      </c>
      <c r="V1200" s="456">
        <v>9666.2073628472972</v>
      </c>
      <c r="W1200" s="456">
        <v>11369.577711620939</v>
      </c>
      <c r="X1200" s="456">
        <v>13339.984862747797</v>
      </c>
      <c r="Y1200" s="456">
        <v>14619.392643749448</v>
      </c>
      <c r="Z1200" s="456">
        <v>15600.752576472192</v>
      </c>
      <c r="AA1200" s="456">
        <v>14433.436771250073</v>
      </c>
      <c r="AB1200" s="456">
        <v>13399.607075722755</v>
      </c>
      <c r="AC1200" s="456">
        <v>12881.205982485517</v>
      </c>
      <c r="AD1200" s="456">
        <v>10260.233760142675</v>
      </c>
      <c r="AE1200" s="456">
        <v>8798.4697320456107</v>
      </c>
      <c r="AF1200" s="456">
        <v>5151.8017166556638</v>
      </c>
      <c r="AG1200" s="456">
        <v>2599.3382253165205</v>
      </c>
      <c r="AH1200" s="456">
        <v>1134.9476761605938</v>
      </c>
      <c r="AI1200" s="456">
        <v>205.08778640429045</v>
      </c>
      <c r="AJ1200" s="456">
        <v>113.53545948863409</v>
      </c>
      <c r="AK1200" s="456">
        <v>47.181305740243346</v>
      </c>
      <c r="AL1200" s="456">
        <v>0</v>
      </c>
    </row>
    <row r="1201" spans="1:38">
      <c r="A1201" s="256">
        <v>37.5</v>
      </c>
      <c r="B1201" s="456">
        <v>3238.0407663662213</v>
      </c>
      <c r="C1201" s="456">
        <v>3299.5973893215578</v>
      </c>
      <c r="D1201" s="456">
        <v>3309.6887490137642</v>
      </c>
      <c r="E1201" s="456">
        <v>3343.999601333046</v>
      </c>
      <c r="F1201" s="456">
        <v>3406.5673525779057</v>
      </c>
      <c r="G1201" s="456">
        <v>3469.13625192982</v>
      </c>
      <c r="H1201" s="456">
        <v>3498.4027382516956</v>
      </c>
      <c r="I1201" s="456">
        <v>3568.0377714971692</v>
      </c>
      <c r="J1201" s="456">
        <v>3560.9732855059683</v>
      </c>
      <c r="K1201" s="456">
        <v>3600.3327421286867</v>
      </c>
      <c r="L1201" s="456">
        <v>3646.7572687739848</v>
      </c>
      <c r="M1201" s="456">
        <v>3684.0991646666803</v>
      </c>
      <c r="N1201" s="456">
        <v>3786.0343618660531</v>
      </c>
      <c r="O1201" s="456">
        <v>3809.2477135366616</v>
      </c>
      <c r="P1201" s="456">
        <v>3864.7584737422349</v>
      </c>
      <c r="Q1201" s="456">
        <v>4005.0528290529305</v>
      </c>
      <c r="R1201" s="456">
        <v>4316.9475595420645</v>
      </c>
      <c r="S1201" s="456">
        <v>4694.4812089036886</v>
      </c>
      <c r="T1201" s="456">
        <v>5205.3099291771987</v>
      </c>
      <c r="U1201" s="456">
        <v>7041.0429179621424</v>
      </c>
      <c r="V1201" s="456">
        <v>9919.7755205413705</v>
      </c>
      <c r="W1201" s="456">
        <v>12064.741609326371</v>
      </c>
      <c r="X1201" s="456">
        <v>13513.799510649889</v>
      </c>
      <c r="Y1201" s="456">
        <v>14650.722399163318</v>
      </c>
      <c r="Z1201" s="456">
        <v>15065.089922826441</v>
      </c>
      <c r="AA1201" s="456">
        <v>14005.949517555662</v>
      </c>
      <c r="AB1201" s="456">
        <v>11947.530873351294</v>
      </c>
      <c r="AC1201" s="456">
        <v>10598.682664844679</v>
      </c>
      <c r="AD1201" s="456">
        <v>8980.2938551070911</v>
      </c>
      <c r="AE1201" s="456">
        <v>7997.4792521163145</v>
      </c>
      <c r="AF1201" s="456">
        <v>5033.6817874787266</v>
      </c>
      <c r="AG1201" s="456">
        <v>2555.9561480433085</v>
      </c>
      <c r="AH1201" s="456">
        <v>919.24494073234825</v>
      </c>
      <c r="AI1201" s="456">
        <v>173.89382052669683</v>
      </c>
      <c r="AJ1201" s="456">
        <v>90.405895411488231</v>
      </c>
      <c r="AK1201" s="456">
        <v>41.152539512670401</v>
      </c>
      <c r="AL1201" s="456">
        <v>0</v>
      </c>
    </row>
    <row r="1202" spans="1:38">
      <c r="A1202" s="256">
        <v>40</v>
      </c>
      <c r="B1202" s="456">
        <v>3238.0407663662213</v>
      </c>
      <c r="C1202" s="456">
        <v>3289.5060604614969</v>
      </c>
      <c r="D1202" s="456">
        <v>3299.5973893215578</v>
      </c>
      <c r="E1202" s="456">
        <v>3333.9081375099486</v>
      </c>
      <c r="F1202" s="456">
        <v>3389.4115637145378</v>
      </c>
      <c r="G1202" s="456">
        <v>3458.0352353215021</v>
      </c>
      <c r="H1202" s="456">
        <v>3490.3292002664198</v>
      </c>
      <c r="I1202" s="456">
        <v>3534.7338889102975</v>
      </c>
      <c r="J1202" s="456">
        <v>3565.0101329311728</v>
      </c>
      <c r="K1202" s="456">
        <v>3616.4803361320678</v>
      </c>
      <c r="L1202" s="456">
        <v>3670.9789957976764</v>
      </c>
      <c r="M1202" s="456">
        <v>3725.4784637734415</v>
      </c>
      <c r="N1202" s="456">
        <v>3833.4704920251429</v>
      </c>
      <c r="O1202" s="456">
        <v>3842.5540734313845</v>
      </c>
      <c r="P1202" s="456">
        <v>3923.297956291331</v>
      </c>
      <c r="Q1202" s="456">
        <v>4115.0712708948076</v>
      </c>
      <c r="R1202" s="456">
        <v>4488.5498400785627</v>
      </c>
      <c r="S1202" s="456">
        <v>4908.4978781084819</v>
      </c>
      <c r="T1202" s="456">
        <v>5432.4734868262967</v>
      </c>
      <c r="U1202" s="456">
        <v>7425.8246905288588</v>
      </c>
      <c r="V1202" s="456">
        <v>10456.229700194808</v>
      </c>
      <c r="W1202" s="456">
        <v>12415.370128168839</v>
      </c>
      <c r="X1202" s="456">
        <v>13006.509631007455</v>
      </c>
      <c r="Y1202" s="456">
        <v>14006.960110504002</v>
      </c>
      <c r="Z1202" s="456">
        <v>13989.780040292799</v>
      </c>
      <c r="AA1202" s="456">
        <v>12095.054916291532</v>
      </c>
      <c r="AB1202" s="456">
        <v>10639.095202805476</v>
      </c>
      <c r="AC1202" s="456">
        <v>8592.4069348434477</v>
      </c>
      <c r="AD1202" s="456">
        <v>7999.4993070598684</v>
      </c>
      <c r="AE1202" s="456">
        <v>7256.1546192625674</v>
      </c>
      <c r="AF1202" s="456">
        <v>5030.6531074819632</v>
      </c>
      <c r="AG1202" s="456">
        <v>2456.0792991635499</v>
      </c>
      <c r="AH1202" s="456">
        <v>675.38162812523888</v>
      </c>
      <c r="AI1202" s="456">
        <v>134.65792041235557</v>
      </c>
      <c r="AJ1202" s="456">
        <v>73.313876394686872</v>
      </c>
      <c r="AK1202" s="456">
        <v>39.143140946941287</v>
      </c>
      <c r="AL1202" s="456">
        <v>0</v>
      </c>
    </row>
    <row r="1203" spans="1:38">
      <c r="A1203" s="256">
        <v>42.5</v>
      </c>
      <c r="B1203" s="456">
        <v>3238.0407663662213</v>
      </c>
      <c r="C1203" s="456">
        <v>3292.5334558765348</v>
      </c>
      <c r="D1203" s="456">
        <v>3303.6339295038551</v>
      </c>
      <c r="E1203" s="456">
        <v>3327.8532738576073</v>
      </c>
      <c r="F1203" s="456">
        <v>3394.4573749830192</v>
      </c>
      <c r="G1203" s="456">
        <v>3458.0352353215021</v>
      </c>
      <c r="H1203" s="456">
        <v>3493.3567748269197</v>
      </c>
      <c r="I1203" s="456">
        <v>3523.6326642297272</v>
      </c>
      <c r="J1203" s="456">
        <v>3575.1022714616588</v>
      </c>
      <c r="K1203" s="456">
        <v>3656.8496355629795</v>
      </c>
      <c r="L1203" s="456">
        <v>3727.4969779554799</v>
      </c>
      <c r="M1203" s="456">
        <v>3771.9045651908464</v>
      </c>
      <c r="N1203" s="456">
        <v>3846.5912276117856</v>
      </c>
      <c r="O1203" s="456">
        <v>3898.0653129425432</v>
      </c>
      <c r="P1203" s="456">
        <v>3996.9781989585704</v>
      </c>
      <c r="Q1203" s="456">
        <v>4254.3648802759171</v>
      </c>
      <c r="R1203" s="456">
        <v>4667.2250596102003</v>
      </c>
      <c r="S1203" s="456">
        <v>5056.9017278540005</v>
      </c>
      <c r="T1203" s="456">
        <v>5809.0809120428139</v>
      </c>
      <c r="U1203" s="456">
        <v>7907.5873250615196</v>
      </c>
      <c r="V1203" s="456">
        <v>10601.71359985928</v>
      </c>
      <c r="W1203" s="456">
        <v>11801.019070137283</v>
      </c>
      <c r="X1203" s="456">
        <v>12497.218565681385</v>
      </c>
      <c r="Y1203" s="456">
        <v>12701.336747674699</v>
      </c>
      <c r="Z1203" s="456">
        <v>12947.899709095631</v>
      </c>
      <c r="AA1203" s="456">
        <v>11001.804527552735</v>
      </c>
      <c r="AB1203" s="456">
        <v>9265.1590150251213</v>
      </c>
      <c r="AC1203" s="456">
        <v>7017.8152831020798</v>
      </c>
      <c r="AD1203" s="456">
        <v>7302.6115105077142</v>
      </c>
      <c r="AE1203" s="456">
        <v>6779.4840346240635</v>
      </c>
      <c r="AF1203" s="456">
        <v>4924.6504630879353</v>
      </c>
      <c r="AG1203" s="456">
        <v>2279.5393483374469</v>
      </c>
      <c r="AH1203" s="456">
        <v>491.03024332244547</v>
      </c>
      <c r="AI1203" s="456">
        <v>92.416946510646028</v>
      </c>
      <c r="AJ1203" s="456">
        <v>53.210843750071625</v>
      </c>
      <c r="AK1203" s="456">
        <v>36.12923810708449</v>
      </c>
      <c r="AL1203" s="456">
        <v>0</v>
      </c>
    </row>
    <row r="1204" spans="1:38">
      <c r="A1204" s="256">
        <v>45</v>
      </c>
      <c r="B1204" s="456">
        <v>3238.0407663662213</v>
      </c>
      <c r="C1204" s="456">
        <v>3255.1957742373597</v>
      </c>
      <c r="D1204" s="456">
        <v>3261.2505044860563</v>
      </c>
      <c r="E1204" s="456">
        <v>3283.4512779841384</v>
      </c>
      <c r="F1204" s="456">
        <v>3343.999601333046</v>
      </c>
      <c r="G1204" s="456">
        <v>3419.6865434996639</v>
      </c>
      <c r="H1204" s="456">
        <v>3449.9617910516722</v>
      </c>
      <c r="I1204" s="456">
        <v>3465.0995145057836</v>
      </c>
      <c r="J1204" s="456">
        <v>3540.7891170597914</v>
      </c>
      <c r="K1204" s="456">
        <v>3636.6649298875795</v>
      </c>
      <c r="L1204" s="456">
        <v>3697.2193802140805</v>
      </c>
      <c r="M1204" s="456">
        <v>3740.6173467292665</v>
      </c>
      <c r="N1204" s="456">
        <v>3780.9879998528395</v>
      </c>
      <c r="O1204" s="456">
        <v>3876.8700185844191</v>
      </c>
      <c r="P1204" s="456">
        <v>4001.0155119708129</v>
      </c>
      <c r="Q1204" s="456">
        <v>4291.7124984294524</v>
      </c>
      <c r="R1204" s="456">
        <v>4805.5264045701106</v>
      </c>
      <c r="S1204" s="456">
        <v>5186.1276763022852</v>
      </c>
      <c r="T1204" s="456">
        <v>5917.1203240706891</v>
      </c>
      <c r="U1204" s="456">
        <v>7981.3188309288989</v>
      </c>
      <c r="V1204" s="456">
        <v>9723.7899929746072</v>
      </c>
      <c r="W1204" s="456">
        <v>11117.995296889803</v>
      </c>
      <c r="X1204" s="456">
        <v>11467.58522465687</v>
      </c>
      <c r="Y1204" s="456">
        <v>10890.666677711411</v>
      </c>
      <c r="Z1204" s="456">
        <v>11424.138491487367</v>
      </c>
      <c r="AA1204" s="456">
        <v>9866.2326953050506</v>
      </c>
      <c r="AB1204" s="456">
        <v>7726.7965525895606</v>
      </c>
      <c r="AC1204" s="456">
        <v>6351.3169233429635</v>
      </c>
      <c r="AD1204" s="456">
        <v>6317.9937814857003</v>
      </c>
      <c r="AE1204" s="456">
        <v>6116.0391365856531</v>
      </c>
      <c r="AF1204" s="456">
        <v>4642.9975048138995</v>
      </c>
      <c r="AG1204" s="456">
        <v>2171.6044442036855</v>
      </c>
      <c r="AH1204" s="456">
        <v>329.90562278367804</v>
      </c>
      <c r="AI1204" s="456">
        <v>66.277097278608665</v>
      </c>
      <c r="AJ1204" s="456">
        <v>43.162036139125405</v>
      </c>
      <c r="AK1204" s="456">
        <v>35.124658653290489</v>
      </c>
      <c r="AL1204" s="456">
        <v>0</v>
      </c>
    </row>
    <row r="1205" spans="1:38">
      <c r="A1205" s="256">
        <v>47.5</v>
      </c>
      <c r="B1205" s="456">
        <v>3238.0407663662213</v>
      </c>
      <c r="C1205" s="456">
        <v>3263.2687503988227</v>
      </c>
      <c r="D1205" s="456">
        <v>3273.3599986520858</v>
      </c>
      <c r="E1205" s="456">
        <v>3286.4786678298474</v>
      </c>
      <c r="F1205" s="456">
        <v>3348.0361953860147</v>
      </c>
      <c r="G1205" s="456">
        <v>3427.7599167627723</v>
      </c>
      <c r="H1205" s="456">
        <v>3458.0352353215021</v>
      </c>
      <c r="I1205" s="456">
        <v>3470.1454370192455</v>
      </c>
      <c r="J1205" s="456">
        <v>3543.8167350149947</v>
      </c>
      <c r="K1205" s="456">
        <v>3657.8588737735663</v>
      </c>
      <c r="L1205" s="456">
        <v>3730.5247512758001</v>
      </c>
      <c r="M1205" s="456">
        <v>3743.6451306733875</v>
      </c>
      <c r="N1205" s="456">
        <v>3773.9231043401892</v>
      </c>
      <c r="O1205" s="456">
        <v>3878.8886130695832</v>
      </c>
      <c r="P1205" s="456">
        <v>4021.2021379983967</v>
      </c>
      <c r="Q1205" s="456">
        <v>4358.333378393635</v>
      </c>
      <c r="R1205" s="456">
        <v>4894.3644098046971</v>
      </c>
      <c r="S1205" s="456">
        <v>5334.5395656292712</v>
      </c>
      <c r="T1205" s="456">
        <v>5965.5872448643468</v>
      </c>
      <c r="U1205" s="456">
        <v>7782.3463447253953</v>
      </c>
      <c r="V1205" s="456">
        <v>9168.1826454004386</v>
      </c>
      <c r="W1205" s="456">
        <v>10300.644990412413</v>
      </c>
      <c r="X1205" s="456">
        <v>10427.941398105679</v>
      </c>
      <c r="Y1205" s="456">
        <v>9938.970188651756</v>
      </c>
      <c r="Z1205" s="456">
        <v>10127.888097437097</v>
      </c>
      <c r="AA1205" s="456">
        <v>9116.6643651530194</v>
      </c>
      <c r="AB1205" s="456">
        <v>7583.3789410241579</v>
      </c>
      <c r="AC1205" s="456">
        <v>6572.4657931477714</v>
      </c>
      <c r="AD1205" s="456">
        <v>5849.4692443262365</v>
      </c>
      <c r="AE1205" s="456">
        <v>5554.6409501695243</v>
      </c>
      <c r="AF1205" s="456">
        <v>4314.928749218534</v>
      </c>
      <c r="AG1205" s="456">
        <v>1885.1497780941129</v>
      </c>
      <c r="AH1205" s="456">
        <v>262.45638811906474</v>
      </c>
      <c r="AI1205" s="456">
        <v>63.261558950597731</v>
      </c>
      <c r="AJ1205" s="456">
        <v>41.152539512670401</v>
      </c>
      <c r="AK1205" s="456">
        <v>34.120107905260866</v>
      </c>
      <c r="AL1205" s="456">
        <v>0</v>
      </c>
    </row>
    <row r="1206" spans="1:38">
      <c r="A1206" s="256">
        <v>50</v>
      </c>
      <c r="B1206" s="456">
        <v>3238.0407663662213</v>
      </c>
      <c r="C1206" s="456">
        <v>3272.3508724266408</v>
      </c>
      <c r="D1206" s="456">
        <v>3285.4695375716028</v>
      </c>
      <c r="E1206" s="456">
        <v>3289.5060604614969</v>
      </c>
      <c r="F1206" s="456">
        <v>3345.0087493901683</v>
      </c>
      <c r="G1206" s="456">
        <v>3431.7966105206992</v>
      </c>
      <c r="H1206" s="456">
        <v>3473.1729940463779</v>
      </c>
      <c r="I1206" s="456">
        <v>3480.2373040253706</v>
      </c>
      <c r="J1206" s="456">
        <v>3554.9180229417984</v>
      </c>
      <c r="K1206" s="456">
        <v>3675.01596585265</v>
      </c>
      <c r="L1206" s="456">
        <v>3770.8952960208239</v>
      </c>
      <c r="M1206" s="456">
        <v>3751.7192331456886</v>
      </c>
      <c r="N1206" s="456">
        <v>3759.7933529770175</v>
      </c>
      <c r="O1206" s="456">
        <v>3868.7956511490688</v>
      </c>
      <c r="P1206" s="456">
        <v>4057.5383196272733</v>
      </c>
      <c r="Q1206" s="456">
        <v>4395.6818935067322</v>
      </c>
      <c r="R1206" s="456">
        <v>4917.583700636711</v>
      </c>
      <c r="S1206" s="456">
        <v>5344.6357636820503</v>
      </c>
      <c r="T1206" s="456">
        <v>5815.1391440494363</v>
      </c>
      <c r="U1206" s="456">
        <v>7185.4599207383253</v>
      </c>
      <c r="V1206" s="456">
        <v>8360.0871594047967</v>
      </c>
      <c r="W1206" s="456">
        <v>9045.9534739902228</v>
      </c>
      <c r="X1206" s="456">
        <v>9395.4726066345211</v>
      </c>
      <c r="Y1206" s="456">
        <v>8784.3280121488533</v>
      </c>
      <c r="Z1206" s="456">
        <v>8865.1381453776285</v>
      </c>
      <c r="AA1206" s="456">
        <v>8490.3874678986922</v>
      </c>
      <c r="AB1206" s="456">
        <v>7461.1731124923526</v>
      </c>
      <c r="AC1206" s="456">
        <v>6579.5346024408809</v>
      </c>
      <c r="AD1206" s="456">
        <v>5599.0661509630245</v>
      </c>
      <c r="AE1206" s="456">
        <v>5061.9495550903921</v>
      </c>
      <c r="AF1206" s="456">
        <v>3861.730593451693</v>
      </c>
      <c r="AG1206" s="456">
        <v>1653.1935021822549</v>
      </c>
      <c r="AH1206" s="456">
        <v>220.18339253845178</v>
      </c>
      <c r="AI1206" s="456">
        <v>63.261558950597731</v>
      </c>
      <c r="AJ1206" s="456">
        <v>46.176455080303917</v>
      </c>
      <c r="AK1206" s="456">
        <v>33.11558670666593</v>
      </c>
      <c r="AL1206" s="456">
        <v>0</v>
      </c>
    </row>
    <row r="1207" spans="1:38">
      <c r="A1207" s="256">
        <v>52.5</v>
      </c>
      <c r="B1207" s="456">
        <v>3238.0407663662213</v>
      </c>
      <c r="C1207" s="456">
        <v>3282.4421486551114</v>
      </c>
      <c r="D1207" s="456">
        <v>3292.5334558765348</v>
      </c>
      <c r="E1207" s="456">
        <v>3296.5699874218858</v>
      </c>
      <c r="F1207" s="456">
        <v>3350.0544942360771</v>
      </c>
      <c r="G1207" s="456">
        <v>3435.8333090220981</v>
      </c>
      <c r="H1207" s="456">
        <v>3484.2740590183371</v>
      </c>
      <c r="I1207" s="456">
        <v>3497.3935449847354</v>
      </c>
      <c r="J1207" s="456">
        <v>3578.1299185742901</v>
      </c>
      <c r="K1207" s="456">
        <v>3709.3303896992193</v>
      </c>
      <c r="L1207" s="456">
        <v>3780.9879998528395</v>
      </c>
      <c r="M1207" s="456">
        <v>3757.774821393813</v>
      </c>
      <c r="N1207" s="456">
        <v>3764.8396866701923</v>
      </c>
      <c r="O1207" s="456">
        <v>3865.767767699137</v>
      </c>
      <c r="P1207" s="456">
        <v>4089.8374207393008</v>
      </c>
      <c r="Q1207" s="456">
        <v>4400.729014518427</v>
      </c>
      <c r="R1207" s="456">
        <v>4872.1547563210106</v>
      </c>
      <c r="S1207" s="456">
        <v>5179.0605483595227</v>
      </c>
      <c r="T1207" s="456">
        <v>5603.1048230840588</v>
      </c>
      <c r="U1207" s="456">
        <v>6543.1808070779116</v>
      </c>
      <c r="V1207" s="456">
        <v>7574.2891831796214</v>
      </c>
      <c r="W1207" s="456">
        <v>8468.1655677128401</v>
      </c>
      <c r="X1207" s="456">
        <v>8749.9839300174244</v>
      </c>
      <c r="Y1207" s="456">
        <v>7852.0366438123792</v>
      </c>
      <c r="Z1207" s="456">
        <v>7644.9875859837066</v>
      </c>
      <c r="AA1207" s="456">
        <v>7568.2293506699943</v>
      </c>
      <c r="AB1207" s="456">
        <v>6637.0951883849857</v>
      </c>
      <c r="AC1207" s="456">
        <v>6051.4150468682465</v>
      </c>
      <c r="AD1207" s="456">
        <v>5272.9531722155916</v>
      </c>
      <c r="AE1207" s="456">
        <v>4634.9216812481945</v>
      </c>
      <c r="AF1207" s="456">
        <v>3424.7323995605939</v>
      </c>
      <c r="AG1207" s="456">
        <v>1526.1353268228436</v>
      </c>
      <c r="AH1207" s="456">
        <v>249.37110660510621</v>
      </c>
      <c r="AI1207" s="456">
        <v>67.282307497705418</v>
      </c>
      <c r="AJ1207" s="456">
        <v>51.200917835379968</v>
      </c>
      <c r="AK1207" s="456">
        <v>32.111095952304076</v>
      </c>
      <c r="AL1207" s="456">
        <v>0</v>
      </c>
    </row>
    <row r="1208" spans="1:38">
      <c r="A1208" s="256">
        <v>55</v>
      </c>
      <c r="B1208" s="456">
        <v>3238.0407663662213</v>
      </c>
      <c r="C1208" s="456">
        <v>3249.1410552393327</v>
      </c>
      <c r="D1208" s="456">
        <v>3265.2869975585818</v>
      </c>
      <c r="E1208" s="456">
        <v>3260.2413819975268</v>
      </c>
      <c r="F1208" s="456">
        <v>3303.6339295038551</v>
      </c>
      <c r="G1208" s="456">
        <v>3386.3840805547347</v>
      </c>
      <c r="H1208" s="456">
        <v>3450.9709705541231</v>
      </c>
      <c r="I1208" s="456">
        <v>3479.2281160077923</v>
      </c>
      <c r="J1208" s="456">
        <v>3552.8996043759612</v>
      </c>
      <c r="K1208" s="456">
        <v>3702.2656293572104</v>
      </c>
      <c r="L1208" s="456">
        <v>3747.6821797373254</v>
      </c>
      <c r="M1208" s="456">
        <v>3721.4414386876538</v>
      </c>
      <c r="N1208" s="456">
        <v>3724.4692070921024</v>
      </c>
      <c r="O1208" s="456">
        <v>3821.3590836071703</v>
      </c>
      <c r="P1208" s="456">
        <v>4052.4916082287345</v>
      </c>
      <c r="Q1208" s="456">
        <v>4353.2863062195684</v>
      </c>
      <c r="R1208" s="456">
        <v>4779.2791247446994</v>
      </c>
      <c r="S1208" s="456">
        <v>4885.2786302752147</v>
      </c>
      <c r="T1208" s="456">
        <v>5224.4922526710543</v>
      </c>
      <c r="U1208" s="456">
        <v>6003.9571696346466</v>
      </c>
      <c r="V1208" s="456">
        <v>6680.5184168033893</v>
      </c>
      <c r="W1208" s="456">
        <v>7499.5515885975146</v>
      </c>
      <c r="X1208" s="456">
        <v>7888.3970455055478</v>
      </c>
      <c r="Y1208" s="456">
        <v>7290.4922929464219</v>
      </c>
      <c r="Z1208" s="456">
        <v>6838.0562039405704</v>
      </c>
      <c r="AA1208" s="456">
        <v>6545.2004570925847</v>
      </c>
      <c r="AB1208" s="456">
        <v>5611.1821760484499</v>
      </c>
      <c r="AC1208" s="456">
        <v>5260.8379004563467</v>
      </c>
      <c r="AD1208" s="456">
        <v>4696.5001892256942</v>
      </c>
      <c r="AE1208" s="456">
        <v>4098.9215889276575</v>
      </c>
      <c r="AF1208" s="456">
        <v>2974.6726381183794</v>
      </c>
      <c r="AG1208" s="456">
        <v>1315.4038847488816</v>
      </c>
      <c r="AH1208" s="456">
        <v>326.88518973280463</v>
      </c>
      <c r="AI1208" s="456">
        <v>74.319187225450264</v>
      </c>
      <c r="AJ1208" s="456">
        <v>50.19598424777044</v>
      </c>
      <c r="AK1208" s="456">
        <v>38.138479987815508</v>
      </c>
      <c r="AL1208" s="456">
        <v>0</v>
      </c>
    </row>
    <row r="1209" spans="1:38">
      <c r="A1209" s="256">
        <v>57.5</v>
      </c>
      <c r="B1209" s="456">
        <v>3238.0407663662213</v>
      </c>
      <c r="C1209" s="456">
        <v>3273.3599986520858</v>
      </c>
      <c r="D1209" s="456">
        <v>3288.4969292748942</v>
      </c>
      <c r="E1209" s="456">
        <v>3284.4604076229998</v>
      </c>
      <c r="F1209" s="456">
        <v>3323.8167042023138</v>
      </c>
      <c r="G1209" s="456">
        <v>3399.5031937445578</v>
      </c>
      <c r="H1209" s="456">
        <v>3478.2189282826434</v>
      </c>
      <c r="I1209" s="456">
        <v>3516.5682667086048</v>
      </c>
      <c r="J1209" s="456">
        <v>3607.3973056218033</v>
      </c>
      <c r="K1209" s="456">
        <v>3742.6358690867573</v>
      </c>
      <c r="L1209" s="456">
        <v>3783.0065438512029</v>
      </c>
      <c r="M1209" s="456">
        <v>3743.6451306733875</v>
      </c>
      <c r="N1209" s="456">
        <v>3762.8211523815412</v>
      </c>
      <c r="O1209" s="456">
        <v>3865.767767699137</v>
      </c>
      <c r="P1209" s="456">
        <v>4096.9028831461083</v>
      </c>
      <c r="Q1209" s="456">
        <v>4438.0778892937269</v>
      </c>
      <c r="R1209" s="456">
        <v>4756.0604972195861</v>
      </c>
      <c r="S1209" s="456">
        <v>4776.2506017086444</v>
      </c>
      <c r="T1209" s="456">
        <v>5023.5861945753186</v>
      </c>
      <c r="U1209" s="456">
        <v>5820.1876755383619</v>
      </c>
      <c r="V1209" s="456">
        <v>6491.6799426541165</v>
      </c>
      <c r="W1209" s="456">
        <v>6954.1921555878771</v>
      </c>
      <c r="X1209" s="456">
        <v>7333.9195821250241</v>
      </c>
      <c r="Y1209" s="456">
        <v>6585.5935878738183</v>
      </c>
      <c r="Z1209" s="456">
        <v>6080.697752537837</v>
      </c>
      <c r="AA1209" s="456">
        <v>5934.2856466617368</v>
      </c>
      <c r="AB1209" s="456">
        <v>5098.2940593360636</v>
      </c>
      <c r="AC1209" s="456">
        <v>4664.1966083763409</v>
      </c>
      <c r="AD1209" s="456">
        <v>4288.6843010400189</v>
      </c>
      <c r="AE1209" s="456">
        <v>3615.4711093933429</v>
      </c>
      <c r="AF1209" s="456">
        <v>2475.2472736464852</v>
      </c>
      <c r="AG1209" s="456">
        <v>1094.6260356973835</v>
      </c>
      <c r="AH1209" s="456">
        <v>354.07006128064398</v>
      </c>
      <c r="AI1209" s="456">
        <v>85.378465429273547</v>
      </c>
      <c r="AJ1209" s="456">
        <v>54.215835334169334</v>
      </c>
      <c r="AK1209" s="456">
        <v>35.124658653290489</v>
      </c>
      <c r="AL1209" s="456">
        <v>0</v>
      </c>
    </row>
    <row r="1210" spans="1:38">
      <c r="A1210" s="256">
        <v>60</v>
      </c>
      <c r="B1210" s="456">
        <v>3238.0407663662213</v>
      </c>
      <c r="C1210" s="456">
        <v>3293.5425882996415</v>
      </c>
      <c r="D1210" s="456">
        <v>3313.7253015026035</v>
      </c>
      <c r="E1210" s="456">
        <v>3307.6704746132573</v>
      </c>
      <c r="F1210" s="456">
        <v>3346.0178977514202</v>
      </c>
      <c r="G1210" s="456">
        <v>3416.659033432592</v>
      </c>
      <c r="H1210" s="456">
        <v>3495.375159323662</v>
      </c>
      <c r="I1210" s="456">
        <v>3571.0654126296881</v>
      </c>
      <c r="J1210" s="456">
        <v>3681.0714292401249</v>
      </c>
      <c r="K1210" s="456">
        <v>3797.1363819353046</v>
      </c>
      <c r="L1210" s="456">
        <v>3855.6748399875901</v>
      </c>
      <c r="M1210" s="456">
        <v>3822.3683661790074</v>
      </c>
      <c r="N1210" s="456">
        <v>3836.498350107237</v>
      </c>
      <c r="O1210" s="456">
        <v>3969.7264428924846</v>
      </c>
      <c r="P1210" s="456">
        <v>4200.8675120995613</v>
      </c>
      <c r="Q1210" s="456">
        <v>4565.2682890729775</v>
      </c>
      <c r="R1210" s="456">
        <v>4787.3551955438288</v>
      </c>
      <c r="S1210" s="456">
        <v>4766.1555387837698</v>
      </c>
      <c r="T1210" s="456">
        <v>4994.3090899180934</v>
      </c>
      <c r="U1210" s="456">
        <v>5682.869190709489</v>
      </c>
      <c r="V1210" s="456">
        <v>6459.3658829744691</v>
      </c>
      <c r="W1210" s="456">
        <v>6892.5893639503784</v>
      </c>
      <c r="X1210" s="456">
        <v>6825.937782818065</v>
      </c>
      <c r="Y1210" s="456">
        <v>6195.8104373022215</v>
      </c>
      <c r="Z1210" s="456">
        <v>5399.1555614980762</v>
      </c>
      <c r="AA1210" s="456">
        <v>5090.2174804035585</v>
      </c>
      <c r="AB1210" s="456">
        <v>4526.9089022157859</v>
      </c>
      <c r="AC1210" s="456">
        <v>4519.8427347100214</v>
      </c>
      <c r="AD1210" s="456">
        <v>4223.0738846853665</v>
      </c>
      <c r="AE1210" s="456">
        <v>3421.7048850321039</v>
      </c>
      <c r="AF1210" s="456">
        <v>2159.4999245649819</v>
      </c>
      <c r="AG1210" s="456">
        <v>995.84440545096857</v>
      </c>
      <c r="AH1210" s="456">
        <v>359.10453055246012</v>
      </c>
      <c r="AI1210" s="456">
        <v>82.362148335243674</v>
      </c>
      <c r="AJ1210" s="456">
        <v>67.282307497705418</v>
      </c>
      <c r="AK1210" s="456">
        <v>36.12923810708449</v>
      </c>
      <c r="AL1210" s="456">
        <v>0</v>
      </c>
    </row>
    <row r="1211" spans="1:38">
      <c r="A1211" s="256">
        <v>62.5</v>
      </c>
      <c r="B1211" s="456">
        <v>3238.0407663662213</v>
      </c>
      <c r="C1211" s="456">
        <v>3284.4604076229998</v>
      </c>
      <c r="D1211" s="456">
        <v>3296.5699874218858</v>
      </c>
      <c r="E1211" s="456">
        <v>3292.5334558765348</v>
      </c>
      <c r="F1211" s="456">
        <v>3329.8715605198718</v>
      </c>
      <c r="G1211" s="456">
        <v>3392.439049575843</v>
      </c>
      <c r="H1211" s="456">
        <v>3468.1270671336761</v>
      </c>
      <c r="I1211" s="456">
        <v>3561.9824969338665</v>
      </c>
      <c r="J1211" s="456">
        <v>3700.2471288748839</v>
      </c>
      <c r="K1211" s="456">
        <v>3820.3498013016283</v>
      </c>
      <c r="L1211" s="456">
        <v>3855.6748399875901</v>
      </c>
      <c r="M1211" s="456">
        <v>3831.4519212976052</v>
      </c>
      <c r="N1211" s="456">
        <v>3880.9072086041811</v>
      </c>
      <c r="O1211" s="456">
        <v>4041.3888652634932</v>
      </c>
      <c r="P1211" s="456">
        <v>4276.5715328577917</v>
      </c>
      <c r="Q1211" s="456">
        <v>4587.4765024940752</v>
      </c>
      <c r="R1211" s="456">
        <v>4775.2410944562107</v>
      </c>
      <c r="S1211" s="456">
        <v>4735.8704783544426</v>
      </c>
      <c r="T1211" s="456">
        <v>4902.4406724218543</v>
      </c>
      <c r="U1211" s="456">
        <v>5609.1628367177082</v>
      </c>
      <c r="V1211" s="456">
        <v>6320.013360851799</v>
      </c>
      <c r="W1211" s="456">
        <v>6847.1450338642753</v>
      </c>
      <c r="X1211" s="456">
        <v>6253.3675834185169</v>
      </c>
      <c r="Y1211" s="456">
        <v>5546.5636789866312</v>
      </c>
      <c r="Z1211" s="456">
        <v>4746.9749781125865</v>
      </c>
      <c r="AA1211" s="456">
        <v>4177.6518843370968</v>
      </c>
      <c r="AB1211" s="456">
        <v>3719.4229277850909</v>
      </c>
      <c r="AC1211" s="456">
        <v>3860.7213005484641</v>
      </c>
      <c r="AD1211" s="456">
        <v>3992.9408900203002</v>
      </c>
      <c r="AE1211" s="456">
        <v>2963.5733296479984</v>
      </c>
      <c r="AF1211" s="456">
        <v>1968.8629383413631</v>
      </c>
      <c r="AG1211" s="456">
        <v>878.93196250462074</v>
      </c>
      <c r="AH1211" s="456">
        <v>359.10453055246012</v>
      </c>
      <c r="AI1211" s="456">
        <v>81.356733631351972</v>
      </c>
      <c r="AJ1211" s="456">
        <v>64.266722767294254</v>
      </c>
      <c r="AK1211" s="456">
        <v>42.157275863478645</v>
      </c>
      <c r="AL1211" s="456">
        <v>0</v>
      </c>
    </row>
    <row r="1212" spans="1:38">
      <c r="A1212" s="256">
        <v>65</v>
      </c>
      <c r="B1212" s="456">
        <v>3238.0407663662213</v>
      </c>
      <c r="C1212" s="456">
        <v>3307.6704746132573</v>
      </c>
      <c r="D1212" s="456">
        <v>3320.7892801743428</v>
      </c>
      <c r="E1212" s="456">
        <v>3319.7801394442827</v>
      </c>
      <c r="F1212" s="456">
        <v>3359.1368540832968</v>
      </c>
      <c r="G1212" s="456">
        <v>3421.7048850321039</v>
      </c>
      <c r="H1212" s="456">
        <v>3488.3108186834729</v>
      </c>
      <c r="I1212" s="456">
        <v>3601.3419646376324</v>
      </c>
      <c r="J1212" s="456">
        <v>3763.8304193906833</v>
      </c>
      <c r="K1212" s="456">
        <v>3902.1025249406466</v>
      </c>
      <c r="L1212" s="456">
        <v>3926.3258844083894</v>
      </c>
      <c r="M1212" s="456">
        <v>3921.2793388434898</v>
      </c>
      <c r="N1212" s="456">
        <v>4006.0621589589032</v>
      </c>
      <c r="O1212" s="456">
        <v>4176.642512135435</v>
      </c>
      <c r="P1212" s="456">
        <v>4420.9175563259923</v>
      </c>
      <c r="Q1212" s="456">
        <v>4671.2629976422304</v>
      </c>
      <c r="R1212" s="456">
        <v>4826.7262351728968</v>
      </c>
      <c r="S1212" s="456">
        <v>4814.6120348404938</v>
      </c>
      <c r="T1212" s="456">
        <v>5038.7295915183267</v>
      </c>
      <c r="U1212" s="456">
        <v>5711.1403750934896</v>
      </c>
      <c r="V1212" s="456">
        <v>6339.1993969560863</v>
      </c>
      <c r="W1212" s="456">
        <v>6907.7375405938164</v>
      </c>
      <c r="X1212" s="456">
        <v>6322.0329408626185</v>
      </c>
      <c r="Y1212" s="456">
        <v>5189.156448366497</v>
      </c>
      <c r="Z1212" s="456">
        <v>4181.6893755794981</v>
      </c>
      <c r="AA1212" s="456">
        <v>3386.3840805547347</v>
      </c>
      <c r="AB1212" s="456">
        <v>2845.5196500623811</v>
      </c>
      <c r="AC1212" s="456">
        <v>3116.9492037548621</v>
      </c>
      <c r="AD1212" s="456">
        <v>3958.6239291150118</v>
      </c>
      <c r="AE1212" s="456">
        <v>2578.1515383186229</v>
      </c>
      <c r="AF1212" s="456">
        <v>1684.4553724448606</v>
      </c>
      <c r="AG1212" s="456">
        <v>799.31934335512847</v>
      </c>
      <c r="AH1212" s="456">
        <v>355.07694944629657</v>
      </c>
      <c r="AI1212" s="456">
        <v>99.455963666700598</v>
      </c>
      <c r="AJ1212" s="456">
        <v>59.241065852707941</v>
      </c>
      <c r="AK1212" s="456">
        <v>48.186177781824156</v>
      </c>
      <c r="AL1212" s="456">
        <v>0</v>
      </c>
    </row>
    <row r="1213" spans="1:38">
      <c r="A1213" s="256">
        <v>67.5</v>
      </c>
      <c r="B1213" s="456">
        <v>3238.0407663662213</v>
      </c>
      <c r="C1213" s="456">
        <v>3310.6978866751315</v>
      </c>
      <c r="D1213" s="456">
        <v>3316.7527190931646</v>
      </c>
      <c r="E1213" s="456">
        <v>3316.7527190931646</v>
      </c>
      <c r="F1213" s="456">
        <v>3361.1551596054342</v>
      </c>
      <c r="G1213" s="456">
        <v>3425.7415716643568</v>
      </c>
      <c r="H1213" s="456">
        <v>3487.3016283294669</v>
      </c>
      <c r="I1213" s="456">
        <v>3599.3235199023597</v>
      </c>
      <c r="J1213" s="456">
        <v>3781.9972717174878</v>
      </c>
      <c r="K1213" s="456">
        <v>3929.3538148582097</v>
      </c>
      <c r="L1213" s="456">
        <v>3953.5773422216339</v>
      </c>
      <c r="M1213" s="456">
        <v>3976.7916950893487</v>
      </c>
      <c r="N1213" s="456">
        <v>4081.7626214925531</v>
      </c>
      <c r="O1213" s="456">
        <v>4280.6091184485003</v>
      </c>
      <c r="P1213" s="456">
        <v>4483.5026193805597</v>
      </c>
      <c r="Q1213" s="456">
        <v>4702.5571353926462</v>
      </c>
      <c r="R1213" s="456">
        <v>4829.7547900049231</v>
      </c>
      <c r="S1213" s="456">
        <v>4843.8880709537152</v>
      </c>
      <c r="T1213" s="456">
        <v>5174.0126057264933</v>
      </c>
      <c r="U1213" s="456">
        <v>5796.9644669714089</v>
      </c>
      <c r="V1213" s="456">
        <v>6284.6708152097681</v>
      </c>
      <c r="W1213" s="456">
        <v>6693.6464251745992</v>
      </c>
      <c r="X1213" s="456">
        <v>6199.8495179058345</v>
      </c>
      <c r="Y1213" s="456">
        <v>4943.8317264800107</v>
      </c>
      <c r="Z1213" s="456">
        <v>3641.7110958381404</v>
      </c>
      <c r="AA1213" s="456">
        <v>2906.0593998451604</v>
      </c>
      <c r="AB1213" s="456">
        <v>2449.017451437222</v>
      </c>
      <c r="AC1213" s="456">
        <v>2812.223334420547</v>
      </c>
      <c r="AD1213" s="456">
        <v>3586.2036567142272</v>
      </c>
      <c r="AE1213" s="456">
        <v>2495.4242490709221</v>
      </c>
      <c r="AF1213" s="456">
        <v>1436.3942073312103</v>
      </c>
      <c r="AG1213" s="456">
        <v>718.70705826340179</v>
      </c>
      <c r="AH1213" s="456">
        <v>322.85798908042426</v>
      </c>
      <c r="AI1213" s="456">
        <v>86.383928307687412</v>
      </c>
      <c r="AJ1213" s="456">
        <v>56.225874000831865</v>
      </c>
      <c r="AK1213" s="456">
        <v>46.176455080303917</v>
      </c>
      <c r="AL1213" s="456">
        <v>0</v>
      </c>
    </row>
    <row r="1214" spans="1:38">
      <c r="A1214" s="256">
        <v>70</v>
      </c>
      <c r="B1214" s="456">
        <v>3238.0407663662213</v>
      </c>
      <c r="C1214" s="456">
        <v>3316.7527190931646</v>
      </c>
      <c r="D1214" s="456">
        <v>3314.7344403925763</v>
      </c>
      <c r="E1214" s="456">
        <v>3326.8441309849927</v>
      </c>
      <c r="F1214" s="456">
        <v>3365.1917742812184</v>
      </c>
      <c r="G1214" s="456">
        <v>3436.8424843879593</v>
      </c>
      <c r="H1214" s="456">
        <v>3491.3383914951987</v>
      </c>
      <c r="I1214" s="456">
        <v>3615.4711093933429</v>
      </c>
      <c r="J1214" s="456">
        <v>3796.1271060421468</v>
      </c>
      <c r="K1214" s="456">
        <v>3945.5028165811318</v>
      </c>
      <c r="L1214" s="456">
        <v>3988.9035851601197</v>
      </c>
      <c r="M1214" s="456">
        <v>4023.2208061775846</v>
      </c>
      <c r="N1214" s="456">
        <v>4161.5019583864814</v>
      </c>
      <c r="O1214" s="456">
        <v>4355.3051343881034</v>
      </c>
      <c r="P1214" s="456">
        <v>4532.9656259914182</v>
      </c>
      <c r="Q1214" s="456">
        <v>4711.6425692530238</v>
      </c>
      <c r="R1214" s="456">
        <v>4861.0499674783105</v>
      </c>
      <c r="S1214" s="456">
        <v>4926.6695399353503</v>
      </c>
      <c r="T1214" s="456">
        <v>5440.5505904235724</v>
      </c>
      <c r="U1214" s="456">
        <v>6089.7855174560955</v>
      </c>
      <c r="V1214" s="456">
        <v>6597.7115754413635</v>
      </c>
      <c r="W1214" s="456">
        <v>6865.3227298529255</v>
      </c>
      <c r="X1214" s="456">
        <v>6114.0196234186296</v>
      </c>
      <c r="Y1214" s="456">
        <v>4954.936702443285</v>
      </c>
      <c r="Z1214" s="456">
        <v>3529.687873367523</v>
      </c>
      <c r="AA1214" s="456">
        <v>2723.4350976302153</v>
      </c>
      <c r="AB1214" s="456">
        <v>2310.8111732849338</v>
      </c>
      <c r="AC1214" s="456">
        <v>2781.9542981982822</v>
      </c>
      <c r="AD1214" s="456">
        <v>3472.1638080776193</v>
      </c>
      <c r="AE1214" s="456">
        <v>2703.256352860732</v>
      </c>
      <c r="AF1214" s="456">
        <v>1288.1825595230227</v>
      </c>
      <c r="AG1214" s="456">
        <v>641.12626911992743</v>
      </c>
      <c r="AH1214" s="456">
        <v>275.54232167620648</v>
      </c>
      <c r="AI1214" s="456">
        <v>102.47283981975923</v>
      </c>
      <c r="AJ1214" s="456">
        <v>51.200917835379968</v>
      </c>
      <c r="AK1214" s="456">
        <v>46.176455080303917</v>
      </c>
      <c r="AL1214" s="456">
        <v>0</v>
      </c>
    </row>
    <row r="1215" spans="1:38">
      <c r="A1215" s="256">
        <v>72.5</v>
      </c>
      <c r="B1215" s="456">
        <v>3238.0407663662213</v>
      </c>
      <c r="C1215" s="456">
        <v>3265.2869975585818</v>
      </c>
      <c r="D1215" s="456">
        <v>3263.2687503988227</v>
      </c>
      <c r="E1215" s="456">
        <v>3267.3052459645528</v>
      </c>
      <c r="F1215" s="456">
        <v>3317.7618589035956</v>
      </c>
      <c r="G1215" s="456">
        <v>3392.439049575843</v>
      </c>
      <c r="H1215" s="456">
        <v>3437.8516600498579</v>
      </c>
      <c r="I1215" s="456">
        <v>3562.9917086474275</v>
      </c>
      <c r="J1215" s="456">
        <v>3741.6266077720375</v>
      </c>
      <c r="K1215" s="456">
        <v>3889.9909014820973</v>
      </c>
      <c r="L1215" s="456">
        <v>3944.4935020361077</v>
      </c>
      <c r="M1215" s="456">
        <v>3988.9035851601197</v>
      </c>
      <c r="N1215" s="456">
        <v>4151.4082864469929</v>
      </c>
      <c r="O1215" s="456">
        <v>4379.531145206216</v>
      </c>
      <c r="P1215" s="456">
        <v>4509.7482288500623</v>
      </c>
      <c r="Q1215" s="456">
        <v>4641.9880261002672</v>
      </c>
      <c r="R1215" s="456">
        <v>4828.7452715167228</v>
      </c>
      <c r="S1215" s="456">
        <v>5010.4619541079201</v>
      </c>
      <c r="T1215" s="456">
        <v>5596.0371487819693</v>
      </c>
      <c r="U1215" s="456">
        <v>6203.8886011382028</v>
      </c>
      <c r="V1215" s="456">
        <v>6715.8631132965165</v>
      </c>
      <c r="W1215" s="456">
        <v>6831.9969906950819</v>
      </c>
      <c r="X1215" s="456">
        <v>5956.4996671548197</v>
      </c>
      <c r="Y1215" s="456">
        <v>4664.1966083763409</v>
      </c>
      <c r="Z1215" s="456">
        <v>3355.1002466741425</v>
      </c>
      <c r="AA1215" s="456">
        <v>2402.6115323302456</v>
      </c>
      <c r="AB1215" s="456">
        <v>2475.2472736464852</v>
      </c>
      <c r="AC1215" s="456">
        <v>2735.5424162568956</v>
      </c>
      <c r="AD1215" s="456">
        <v>3197.6764009788731</v>
      </c>
      <c r="AE1215" s="456">
        <v>2345.1097898073535</v>
      </c>
      <c r="AF1215" s="456">
        <v>1276.084376499027</v>
      </c>
      <c r="AG1215" s="456">
        <v>646.16370952449347</v>
      </c>
      <c r="AH1215" s="456">
        <v>239.30597047327453</v>
      </c>
      <c r="AI1215" s="456">
        <v>117.55850313942643</v>
      </c>
      <c r="AJ1215" s="456">
        <v>58.235984471133037</v>
      </c>
      <c r="AK1215" s="456">
        <v>42.157275863478645</v>
      </c>
      <c r="AL1215" s="456">
        <v>0</v>
      </c>
    </row>
    <row r="1216" spans="1:38">
      <c r="A1216" s="256">
        <v>75</v>
      </c>
      <c r="B1216" s="456">
        <v>3238.0407663662213</v>
      </c>
      <c r="C1216" s="456">
        <v>3292.5334558765348</v>
      </c>
      <c r="D1216" s="456">
        <v>3287.4877983976407</v>
      </c>
      <c r="E1216" s="456">
        <v>3270.3326209084876</v>
      </c>
      <c r="F1216" s="456">
        <v>3340.9721589874698</v>
      </c>
      <c r="G1216" s="456">
        <v>3410.6040213408155</v>
      </c>
      <c r="H1216" s="456">
        <v>3455.0076915112872</v>
      </c>
      <c r="I1216" s="456">
        <v>3591.2497522754325</v>
      </c>
      <c r="J1216" s="456">
        <v>3765.8489542199927</v>
      </c>
      <c r="K1216" s="456">
        <v>3914.2141859547337</v>
      </c>
      <c r="L1216" s="456">
        <v>3974.7730503239914</v>
      </c>
      <c r="M1216" s="456">
        <v>4030.2861527698492</v>
      </c>
      <c r="N1216" s="456">
        <v>4200.8675120995613</v>
      </c>
      <c r="O1216" s="456">
        <v>4445.1439280322729</v>
      </c>
      <c r="P1216" s="456">
        <v>4591.5143710342827</v>
      </c>
      <c r="Q1216" s="456">
        <v>4686.4052962938622</v>
      </c>
      <c r="R1216" s="456">
        <v>4856.0023445605138</v>
      </c>
      <c r="S1216" s="456">
        <v>5142.715471402501</v>
      </c>
      <c r="T1216" s="456">
        <v>5876.7315262260572</v>
      </c>
      <c r="U1216" s="456">
        <v>6503.7977565053789</v>
      </c>
      <c r="V1216" s="456">
        <v>7087.4984170789148</v>
      </c>
      <c r="W1216" s="456">
        <v>7052.1518138836836</v>
      </c>
      <c r="X1216" s="456">
        <v>6098.8732959224562</v>
      </c>
      <c r="Y1216" s="456">
        <v>4723.7565082862593</v>
      </c>
      <c r="Z1216" s="456">
        <v>3641.7110958381404</v>
      </c>
      <c r="AA1216" s="456">
        <v>2348.1361624916653</v>
      </c>
      <c r="AB1216" s="456">
        <v>2506.5216551096996</v>
      </c>
      <c r="AC1216" s="456">
        <v>2403.6203471994572</v>
      </c>
      <c r="AD1216" s="456">
        <v>2909.086420627918</v>
      </c>
      <c r="AE1216" s="456">
        <v>2058.6316004112473</v>
      </c>
      <c r="AF1216" s="456">
        <v>1192.4084749600293</v>
      </c>
      <c r="AG1216" s="456">
        <v>615.93966653181371</v>
      </c>
      <c r="AH1216" s="456">
        <v>223.20264019194434</v>
      </c>
      <c r="AI1216" s="456">
        <v>124.59915780868042</v>
      </c>
      <c r="AJ1216" s="456">
        <v>70.298027302456234</v>
      </c>
      <c r="AK1216" s="456">
        <v>46.176455080303917</v>
      </c>
      <c r="AL1216" s="456">
        <v>0</v>
      </c>
    </row>
    <row r="1217" spans="1:38">
      <c r="A1217" s="256">
        <v>77.5</v>
      </c>
      <c r="B1217" s="456">
        <v>3238.0407663662213</v>
      </c>
      <c r="C1217" s="456">
        <v>3255.1957742373597</v>
      </c>
      <c r="D1217" s="456">
        <v>3243.0863475128813</v>
      </c>
      <c r="E1217" s="456">
        <v>3250.1501742901582</v>
      </c>
      <c r="F1217" s="456">
        <v>3299.5973893215578</v>
      </c>
      <c r="G1217" s="456">
        <v>3379.3199637012572</v>
      </c>
      <c r="H1217" s="456">
        <v>3422.7140562443738</v>
      </c>
      <c r="I1217" s="456">
        <v>3559.9640743637965</v>
      </c>
      <c r="J1217" s="456">
        <v>3729.515493229489</v>
      </c>
      <c r="K1217" s="456">
        <v>3868.7956511490688</v>
      </c>
      <c r="L1217" s="456">
        <v>3935.4096827489734</v>
      </c>
      <c r="M1217" s="456">
        <v>4015.1461395370875</v>
      </c>
      <c r="N1217" s="456">
        <v>4178.6612567823959</v>
      </c>
      <c r="O1217" s="456">
        <v>4406.7855673650165</v>
      </c>
      <c r="P1217" s="456">
        <v>4557.1926018326212</v>
      </c>
      <c r="Q1217" s="456">
        <v>4697.509679711874</v>
      </c>
      <c r="R1217" s="456">
        <v>4842.878549518322</v>
      </c>
      <c r="S1217" s="456">
        <v>5241.6554438663125</v>
      </c>
      <c r="T1217" s="456">
        <v>6003.9571696346466</v>
      </c>
      <c r="U1217" s="456">
        <v>6595.6919093015831</v>
      </c>
      <c r="V1217" s="456">
        <v>7229.8965077006815</v>
      </c>
      <c r="W1217" s="456">
        <v>7044.0726151145336</v>
      </c>
      <c r="X1217" s="456">
        <v>6065.551507835924</v>
      </c>
      <c r="Y1217" s="456">
        <v>4741.9274750018594</v>
      </c>
      <c r="Z1217" s="456">
        <v>3635.6556975365502</v>
      </c>
      <c r="AA1217" s="456">
        <v>2527.7077482107193</v>
      </c>
      <c r="AB1217" s="456">
        <v>2221.0319283230428</v>
      </c>
      <c r="AC1217" s="456">
        <v>2110.0738435944186</v>
      </c>
      <c r="AD1217" s="456">
        <v>2498.4508094739776</v>
      </c>
      <c r="AE1217" s="456">
        <v>2141.3432723152087</v>
      </c>
      <c r="AF1217" s="456">
        <v>1241.8068171737657</v>
      </c>
      <c r="AG1217" s="456">
        <v>594.78371390751465</v>
      </c>
      <c r="AH1217" s="456">
        <v>307.75643880970762</v>
      </c>
      <c r="AI1217" s="456">
        <v>121.58168435931715</v>
      </c>
      <c r="AJ1217" s="456">
        <v>58.235984471133037</v>
      </c>
      <c r="AK1217" s="456">
        <v>44.166819783667599</v>
      </c>
      <c r="AL1217" s="456">
        <v>0</v>
      </c>
    </row>
    <row r="1218" spans="1:38">
      <c r="A1218" s="256">
        <v>80</v>
      </c>
      <c r="B1218" s="456">
        <v>3238.0407663662213</v>
      </c>
      <c r="C1218" s="456">
        <v>3299.5973893215578</v>
      </c>
      <c r="D1218" s="456">
        <v>3281.4330196360124</v>
      </c>
      <c r="E1218" s="456">
        <v>3282.4421486551114</v>
      </c>
      <c r="F1218" s="456">
        <v>3333.9081375099486</v>
      </c>
      <c r="G1218" s="456">
        <v>3406.5673525779057</v>
      </c>
      <c r="H1218" s="456">
        <v>3457.0260537570985</v>
      </c>
      <c r="I1218" s="456">
        <v>3604.3696338593627</v>
      </c>
      <c r="J1218" s="456">
        <v>3778.9694569310227</v>
      </c>
      <c r="K1218" s="456">
        <v>3907.1490458058179</v>
      </c>
      <c r="L1218" s="456">
        <v>3980.8289876905201</v>
      </c>
      <c r="M1218" s="456">
        <v>4063.5943815822534</v>
      </c>
      <c r="N1218" s="456">
        <v>4245.2803739244173</v>
      </c>
      <c r="O1218" s="456">
        <v>4481.4837326903198</v>
      </c>
      <c r="P1218" s="456">
        <v>4631.8932510338445</v>
      </c>
      <c r="Q1218" s="456">
        <v>4739.9084752601148</v>
      </c>
      <c r="R1218" s="456">
        <v>4924.6504630879353</v>
      </c>
      <c r="S1218" s="456">
        <v>5435.5023992703182</v>
      </c>
      <c r="T1218" s="456">
        <v>6186.7225155643473</v>
      </c>
      <c r="U1218" s="456">
        <v>6776.4544533724456</v>
      </c>
      <c r="V1218" s="456">
        <v>7513.6910766745796</v>
      </c>
      <c r="W1218" s="456">
        <v>7154.1524901248204</v>
      </c>
      <c r="X1218" s="456">
        <v>6223.0742823384471</v>
      </c>
      <c r="Y1218" s="456">
        <v>4847.9261587967367</v>
      </c>
      <c r="Z1218" s="456">
        <v>3686.1176563321983</v>
      </c>
      <c r="AA1218" s="456">
        <v>2833.4118536448932</v>
      </c>
      <c r="AB1218" s="456">
        <v>2594.29376033072</v>
      </c>
      <c r="AC1218" s="456">
        <v>2003.1561117669282</v>
      </c>
      <c r="AD1218" s="456">
        <v>1972.8973985606769</v>
      </c>
      <c r="AE1218" s="456">
        <v>2400.5939038614811</v>
      </c>
      <c r="AF1218" s="456">
        <v>1382.9555061606618</v>
      </c>
      <c r="AG1218" s="456">
        <v>667.32138414895519</v>
      </c>
      <c r="AH1218" s="456">
        <v>284.6021797270547</v>
      </c>
      <c r="AI1218" s="456">
        <v>109.51255827368547</v>
      </c>
      <c r="AJ1218" s="456">
        <v>55.220845530457993</v>
      </c>
      <c r="AK1218" s="456">
        <v>50.19598424777044</v>
      </c>
      <c r="AL1218" s="456">
        <v>0</v>
      </c>
    </row>
    <row r="1219" spans="1:38">
      <c r="A1219" s="256">
        <v>82.5</v>
      </c>
      <c r="B1219" s="456">
        <v>3238.0407663662213</v>
      </c>
      <c r="C1219" s="456">
        <v>3265.2869975585818</v>
      </c>
      <c r="D1219" s="456">
        <v>3245.1045821680013</v>
      </c>
      <c r="E1219" s="456">
        <v>3248.1319365016116</v>
      </c>
      <c r="F1219" s="456">
        <v>3286.4786678298474</v>
      </c>
      <c r="G1219" s="456">
        <v>3360.1460066929826</v>
      </c>
      <c r="H1219" s="456">
        <v>3410.6040213408155</v>
      </c>
      <c r="I1219" s="456">
        <v>3564.0009206465525</v>
      </c>
      <c r="J1219" s="456">
        <v>3733.5525270510725</v>
      </c>
      <c r="K1219" s="456">
        <v>3873.8421288255604</v>
      </c>
      <c r="L1219" s="456">
        <v>3931.3724364531899</v>
      </c>
      <c r="M1219" s="456">
        <v>4013.1274754104275</v>
      </c>
      <c r="N1219" s="456">
        <v>4195.8206255715268</v>
      </c>
      <c r="O1219" s="456">
        <v>4451.2005415970107</v>
      </c>
      <c r="P1219" s="456">
        <v>4613.7227113325334</v>
      </c>
      <c r="Q1219" s="456">
        <v>4717.6995348853061</v>
      </c>
      <c r="R1219" s="456">
        <v>4910.5169483305353</v>
      </c>
      <c r="S1219" s="456">
        <v>5440.5505904235724</v>
      </c>
      <c r="T1219" s="456">
        <v>6182.683443516019</v>
      </c>
      <c r="U1219" s="456">
        <v>6765.346000364224</v>
      </c>
      <c r="V1219" s="456">
        <v>7513.6910766745796</v>
      </c>
      <c r="W1219" s="456">
        <v>7170.311146936835</v>
      </c>
      <c r="X1219" s="456">
        <v>6093.8245284363929</v>
      </c>
      <c r="Y1219" s="456">
        <v>4976.1371800965371</v>
      </c>
      <c r="Z1219" s="456">
        <v>3774.9323743193645</v>
      </c>
      <c r="AA1219" s="456">
        <v>2967.6094370223068</v>
      </c>
      <c r="AB1219" s="456">
        <v>2683.0777585674373</v>
      </c>
      <c r="AC1219" s="456">
        <v>2010.2165441400143</v>
      </c>
      <c r="AD1219" s="456">
        <v>1815.5597304824182</v>
      </c>
      <c r="AE1219" s="456">
        <v>1489.834895146864</v>
      </c>
      <c r="AF1219" s="456">
        <v>1179.3031320662135</v>
      </c>
      <c r="AG1219" s="456">
        <v>623.99926938862291</v>
      </c>
      <c r="AH1219" s="456">
        <v>303.72948230075701</v>
      </c>
      <c r="AI1219" s="456">
        <v>113.53545948863409</v>
      </c>
      <c r="AJ1219" s="456">
        <v>52.205871129025049</v>
      </c>
      <c r="AK1219" s="456">
        <v>47.181305740243346</v>
      </c>
      <c r="AL1219" s="456">
        <v>0</v>
      </c>
    </row>
    <row r="1220" spans="1:38">
      <c r="A1220" s="256">
        <v>85</v>
      </c>
      <c r="B1220" s="456">
        <v>3238.0407663662213</v>
      </c>
      <c r="C1220" s="456">
        <v>3242.0772306557951</v>
      </c>
      <c r="D1220" s="456">
        <v>3220.8858492907584</v>
      </c>
      <c r="E1220" s="456">
        <v>3221.8949595379031</v>
      </c>
      <c r="F1220" s="456">
        <v>3253.177533320249</v>
      </c>
      <c r="G1220" s="456">
        <v>3326.8441309849927</v>
      </c>
      <c r="H1220" s="456">
        <v>3380.3291223492802</v>
      </c>
      <c r="I1220" s="456">
        <v>3519.5958639118817</v>
      </c>
      <c r="J1220" s="456">
        <v>3692.1731379515668</v>
      </c>
      <c r="K1220" s="456">
        <v>3829.433351632465</v>
      </c>
      <c r="L1220" s="456">
        <v>3877.87931569579</v>
      </c>
      <c r="M1220" s="456">
        <v>3958.6239291150118</v>
      </c>
      <c r="N1220" s="456">
        <v>4132.2303773557269</v>
      </c>
      <c r="O1220" s="456">
        <v>4377.5123058478102</v>
      </c>
      <c r="P1220" s="456">
        <v>4550.1263872239715</v>
      </c>
      <c r="Q1220" s="456">
        <v>4684.3863203128221</v>
      </c>
      <c r="R1220" s="456">
        <v>4893.3548779132107</v>
      </c>
      <c r="S1220" s="456">
        <v>5473.8687691935356</v>
      </c>
      <c r="T1220" s="456">
        <v>6282.6512471596525</v>
      </c>
      <c r="U1220" s="456">
        <v>6802.710869108204</v>
      </c>
      <c r="V1220" s="456">
        <v>7533.8903914547045</v>
      </c>
      <c r="W1220" s="456">
        <v>7415.7251722365127</v>
      </c>
      <c r="X1220" s="456">
        <v>6072.619750667237</v>
      </c>
      <c r="Y1220" s="456">
        <v>5037.7200303060945</v>
      </c>
      <c r="Z1220" s="456">
        <v>3768.876758490404</v>
      </c>
      <c r="AA1220" s="456">
        <v>2740.5871481645768</v>
      </c>
      <c r="AB1220" s="456">
        <v>2369.3208801078295</v>
      </c>
      <c r="AC1220" s="456">
        <v>1753.031813170915</v>
      </c>
      <c r="AD1220" s="456">
        <v>1768.1593337492909</v>
      </c>
      <c r="AE1220" s="456">
        <v>1498.9099210598927</v>
      </c>
      <c r="AF1220" s="456">
        <v>998.86819238794283</v>
      </c>
      <c r="AG1220" s="456">
        <v>593.77630613486906</v>
      </c>
      <c r="AH1220" s="456">
        <v>201.06247565441669</v>
      </c>
      <c r="AI1220" s="456">
        <v>69.292772726876819</v>
      </c>
      <c r="AJ1220" s="456">
        <v>60.246164270520133</v>
      </c>
      <c r="AK1220" s="456">
        <v>46.176455080303917</v>
      </c>
      <c r="AL1220" s="456">
        <v>0</v>
      </c>
    </row>
    <row r="1221" spans="1:38">
      <c r="A1221" s="256">
        <v>87.5</v>
      </c>
      <c r="B1221" s="456">
        <v>3238.0407663662213</v>
      </c>
      <c r="C1221" s="456">
        <v>3224.9222921734067</v>
      </c>
      <c r="D1221" s="456">
        <v>3197.6764009788731</v>
      </c>
      <c r="E1221" s="456">
        <v>3190.6126891880594</v>
      </c>
      <c r="F1221" s="456">
        <v>3225.9314036829323</v>
      </c>
      <c r="G1221" s="456">
        <v>3291.5243237624195</v>
      </c>
      <c r="H1221" s="456">
        <v>3347.0270464167361</v>
      </c>
      <c r="I1221" s="456">
        <v>3488.3108186834729</v>
      </c>
      <c r="J1221" s="456">
        <v>3645.7480336284634</v>
      </c>
      <c r="K1221" s="456">
        <v>3756.7655560083704</v>
      </c>
      <c r="L1221" s="456">
        <v>3790.0714563151123</v>
      </c>
      <c r="M1221" s="456">
        <v>3851.6376762893201</v>
      </c>
      <c r="N1221" s="456">
        <v>4004.0434994010784</v>
      </c>
      <c r="O1221" s="456">
        <v>4234.1771147614481</v>
      </c>
      <c r="P1221" s="456">
        <v>4414.8609840939471</v>
      </c>
      <c r="Q1221" s="456">
        <v>4600.5995882153038</v>
      </c>
      <c r="R1221" s="456">
        <v>4801.4883521786051</v>
      </c>
      <c r="S1221" s="456">
        <v>5485.9845208604738</v>
      </c>
      <c r="T1221" s="456">
        <v>6347.2777453123035</v>
      </c>
      <c r="U1221" s="456">
        <v>6700.7153634163196</v>
      </c>
      <c r="V1221" s="456">
        <v>7338.9692836149088</v>
      </c>
      <c r="W1221" s="456">
        <v>7099.6172930444491</v>
      </c>
      <c r="X1221" s="456">
        <v>5814.1294382769602</v>
      </c>
      <c r="Y1221" s="456">
        <v>4848.9356812826327</v>
      </c>
      <c r="Z1221" s="456">
        <v>3686.1176563321983</v>
      </c>
      <c r="AA1221" s="456">
        <v>2757.7393059397168</v>
      </c>
      <c r="AB1221" s="456">
        <v>2387.4793601709548</v>
      </c>
      <c r="AC1221" s="456">
        <v>1533.1938449098943</v>
      </c>
      <c r="AD1221" s="456">
        <v>1503.9516258616848</v>
      </c>
      <c r="AE1221" s="456">
        <v>1351.6998585572758</v>
      </c>
      <c r="AF1221" s="456">
        <v>1025.0747259772024</v>
      </c>
      <c r="AG1221" s="456">
        <v>576.65063763657156</v>
      </c>
      <c r="AH1221" s="456">
        <v>261.44980443871583</v>
      </c>
      <c r="AI1221" s="456">
        <v>57.230920419256371</v>
      </c>
      <c r="AJ1221" s="456">
        <v>43.162036139125405</v>
      </c>
      <c r="AK1221" s="456">
        <v>44.166819783667599</v>
      </c>
      <c r="AL1221" s="456">
        <v>0</v>
      </c>
    </row>
    <row r="1222" spans="1:38">
      <c r="A1222" s="256">
        <v>90</v>
      </c>
      <c r="B1222" s="456">
        <v>3238.0407663662213</v>
      </c>
      <c r="C1222" s="456">
        <v>3227.9496276479276</v>
      </c>
      <c r="D1222" s="456">
        <v>3195.6581960179255</v>
      </c>
      <c r="E1222" s="456">
        <v>3188.5944886872308</v>
      </c>
      <c r="F1222" s="456">
        <v>3215.840302794591</v>
      </c>
      <c r="G1222" s="456">
        <v>3266.2961216058384</v>
      </c>
      <c r="H1222" s="456">
        <v>3329.8715605198718</v>
      </c>
      <c r="I1222" s="456">
        <v>3484.2740590183371</v>
      </c>
      <c r="J1222" s="456">
        <v>3615.4711093933429</v>
      </c>
      <c r="K1222" s="456">
        <v>3689.1453959006653</v>
      </c>
      <c r="L1222" s="456">
        <v>3690.1546429752379</v>
      </c>
      <c r="M1222" s="456">
        <v>3726.4877207279237</v>
      </c>
      <c r="N1222" s="456">
        <v>3856.6841315721699</v>
      </c>
      <c r="O1222" s="456">
        <v>4039.3701879957171</v>
      </c>
      <c r="P1222" s="456">
        <v>4159.4832220400731</v>
      </c>
      <c r="Q1222" s="456">
        <v>4385.587668857911</v>
      </c>
      <c r="R1222" s="456">
        <v>4623.8174468029938</v>
      </c>
      <c r="S1222" s="456">
        <v>5459.733759445754</v>
      </c>
      <c r="T1222" s="456">
        <v>6242.2600226291624</v>
      </c>
      <c r="U1222" s="456">
        <v>6704.7547600426697</v>
      </c>
      <c r="V1222" s="456">
        <v>7017.8152831020798</v>
      </c>
      <c r="W1222" s="456">
        <v>6437.1500605755518</v>
      </c>
      <c r="X1222" s="456">
        <v>5444.5891467155971</v>
      </c>
      <c r="Y1222" s="456">
        <v>4328.05103316855</v>
      </c>
      <c r="Z1222" s="456">
        <v>3161.3489071574204</v>
      </c>
      <c r="AA1222" s="456">
        <v>2266.4254844400321</v>
      </c>
      <c r="AB1222" s="456">
        <v>1845.8159513762348</v>
      </c>
      <c r="AC1222" s="456">
        <v>1345.6504612583315</v>
      </c>
      <c r="AD1222" s="456">
        <v>1073.4577650593887</v>
      </c>
      <c r="AE1222" s="456">
        <v>854.74505697644986</v>
      </c>
      <c r="AF1222" s="456">
        <v>589.74669214800133</v>
      </c>
      <c r="AG1222" s="456">
        <v>270.50919518025506</v>
      </c>
      <c r="AH1222" s="456">
        <v>120.57587641098782</v>
      </c>
      <c r="AI1222" s="456">
        <v>57.230920419256371</v>
      </c>
      <c r="AJ1222" s="456">
        <v>51.200917835379968</v>
      </c>
      <c r="AK1222" s="456">
        <v>40.147827669756929</v>
      </c>
      <c r="AL1222" s="456">
        <v>0</v>
      </c>
    </row>
    <row r="1223" spans="1:38">
      <c r="A1223" s="256">
        <v>92.5</v>
      </c>
      <c r="B1223" s="456">
        <v>3238.0407663662213</v>
      </c>
      <c r="C1223" s="456">
        <v>3219.876739359448</v>
      </c>
      <c r="D1223" s="456">
        <v>3181.5307969891501</v>
      </c>
      <c r="E1223" s="456">
        <v>3165.3852748530717</v>
      </c>
      <c r="F1223" s="456">
        <v>3201.7128147175085</v>
      </c>
      <c r="G1223" s="456">
        <v>3232.9951930738225</v>
      </c>
      <c r="H1223" s="456">
        <v>3289.5060604614969</v>
      </c>
      <c r="I1223" s="456">
        <v>3409.5948537024033</v>
      </c>
      <c r="J1223" s="456">
        <v>3514.5498700196258</v>
      </c>
      <c r="K1223" s="456">
        <v>3558.9548635074461</v>
      </c>
      <c r="L1223" s="456">
        <v>3538.7707065263166</v>
      </c>
      <c r="M1223" s="456">
        <v>3555.927232654084</v>
      </c>
      <c r="N1223" s="456">
        <v>3642.7203298667955</v>
      </c>
      <c r="O1223" s="456">
        <v>3779.9787282573307</v>
      </c>
      <c r="P1223" s="456">
        <v>3873.8421288255604</v>
      </c>
      <c r="Q1223" s="456">
        <v>4026.2488103434507</v>
      </c>
      <c r="R1223" s="456">
        <v>4333.0980760468683</v>
      </c>
      <c r="S1223" s="456">
        <v>5247.7130541725755</v>
      </c>
      <c r="T1223" s="456">
        <v>6031.2201598763195</v>
      </c>
      <c r="U1223" s="456">
        <v>6244.2795776686917</v>
      </c>
      <c r="V1223" s="456">
        <v>5994.8695336759274</v>
      </c>
      <c r="W1223" s="456">
        <v>5566.7568789395045</v>
      </c>
      <c r="X1223" s="456">
        <v>5328.4818559580326</v>
      </c>
      <c r="Y1223" s="456">
        <v>3767.8674901301706</v>
      </c>
      <c r="Z1223" s="456">
        <v>2777.9184514829271</v>
      </c>
      <c r="AA1223" s="456">
        <v>2064.6835629810971</v>
      </c>
      <c r="AB1223" s="456">
        <v>1649.1597552543581</v>
      </c>
      <c r="AC1223" s="456">
        <v>1103.6982773426655</v>
      </c>
      <c r="AD1223" s="456">
        <v>916.22140511708278</v>
      </c>
      <c r="AE1223" s="456">
        <v>589.74669214800133</v>
      </c>
      <c r="AF1223" s="456">
        <v>341.98762877226108</v>
      </c>
      <c r="AG1223" s="456">
        <v>131.64021015674211</v>
      </c>
      <c r="AH1223" s="456">
        <v>73.313876394686872</v>
      </c>
      <c r="AI1223" s="456">
        <v>43.162036139125405</v>
      </c>
      <c r="AJ1223" s="456">
        <v>40.147827669756929</v>
      </c>
      <c r="AK1223" s="456">
        <v>41.152539512670401</v>
      </c>
      <c r="AL1223" s="456">
        <v>0</v>
      </c>
    </row>
    <row r="1224" spans="1:38">
      <c r="A1224" s="256">
        <v>95</v>
      </c>
      <c r="B1224" s="456">
        <v>3238.0407663662213</v>
      </c>
      <c r="C1224" s="456">
        <v>3217.858520444744</v>
      </c>
      <c r="D1224" s="456">
        <v>3176.4853125092473</v>
      </c>
      <c r="E1224" s="456">
        <v>3158.3216347639709</v>
      </c>
      <c r="F1224" s="456">
        <v>3196.6672983392878</v>
      </c>
      <c r="G1224" s="456">
        <v>3194.6490940148933</v>
      </c>
      <c r="H1224" s="456">
        <v>3243.0863475128813</v>
      </c>
      <c r="I1224" s="456">
        <v>3325.8349884181739</v>
      </c>
      <c r="J1224" s="456">
        <v>3401.5215233447389</v>
      </c>
      <c r="K1224" s="456">
        <v>3423.723227753901</v>
      </c>
      <c r="L1224" s="456">
        <v>3393.4482121295305</v>
      </c>
      <c r="M1224" s="456">
        <v>3407.5765193208617</v>
      </c>
      <c r="N1224" s="456">
        <v>3474.1821803080875</v>
      </c>
      <c r="O1224" s="456">
        <v>3555.927232654084</v>
      </c>
      <c r="P1224" s="456">
        <v>3623.5449311767566</v>
      </c>
      <c r="Q1224" s="456">
        <v>3743.6451306733875</v>
      </c>
      <c r="R1224" s="456">
        <v>4037.351511735772</v>
      </c>
      <c r="S1224" s="456">
        <v>4890.326283487303</v>
      </c>
      <c r="T1224" s="456">
        <v>5397.1362998850373</v>
      </c>
      <c r="U1224" s="456">
        <v>5957.5093973278435</v>
      </c>
      <c r="V1224" s="456">
        <v>5383.0014897417959</v>
      </c>
      <c r="W1224" s="456">
        <v>4966.0417032701798</v>
      </c>
      <c r="X1224" s="456">
        <v>4441.1061902351012</v>
      </c>
      <c r="Y1224" s="456">
        <v>3546.8443555542258</v>
      </c>
      <c r="Z1224" s="456">
        <v>2482.3091964232399</v>
      </c>
      <c r="AA1224" s="456">
        <v>1615.8817214250384</v>
      </c>
      <c r="AB1224" s="456">
        <v>1192.4084749600293</v>
      </c>
      <c r="AC1224" s="456">
        <v>1050.2739474499635</v>
      </c>
      <c r="AD1224" s="456">
        <v>891.02566578692733</v>
      </c>
      <c r="AE1224" s="456">
        <v>672.35902531066267</v>
      </c>
      <c r="AF1224" s="456">
        <v>470.88634737729012</v>
      </c>
      <c r="AG1224" s="456">
        <v>311.78344796045536</v>
      </c>
      <c r="AH1224" s="456">
        <v>57.230920419256371</v>
      </c>
      <c r="AI1224" s="456">
        <v>44.166819783667599</v>
      </c>
      <c r="AJ1224" s="456">
        <v>38.138479987815508</v>
      </c>
      <c r="AK1224" s="456">
        <v>40.147827669756929</v>
      </c>
      <c r="AL1224" s="456">
        <v>0</v>
      </c>
    </row>
    <row r="1225" spans="1:38">
      <c r="A1225" s="256">
        <v>97.5</v>
      </c>
      <c r="B1225" s="456">
        <v>3238.0407663662213</v>
      </c>
      <c r="C1225" s="456">
        <v>3243.0863475128813</v>
      </c>
      <c r="D1225" s="456">
        <v>3196.6672983392878</v>
      </c>
      <c r="E1225" s="456">
        <v>3173.4580256634567</v>
      </c>
      <c r="F1225" s="456">
        <v>3194.6490940148933</v>
      </c>
      <c r="G1225" s="456">
        <v>3194.6490940148933</v>
      </c>
      <c r="H1225" s="456">
        <v>3207.7674448553116</v>
      </c>
      <c r="I1225" s="456">
        <v>3260.2413819975268</v>
      </c>
      <c r="J1225" s="456">
        <v>3309.6887490137642</v>
      </c>
      <c r="K1225" s="456">
        <v>3302.6247939961249</v>
      </c>
      <c r="L1225" s="456">
        <v>3269.3234956159708</v>
      </c>
      <c r="M1225" s="456">
        <v>3266.2961216058384</v>
      </c>
      <c r="N1225" s="456">
        <v>3322.8075625534552</v>
      </c>
      <c r="O1225" s="456">
        <v>3405.5581861335991</v>
      </c>
      <c r="P1225" s="456">
        <v>3456.0168724869995</v>
      </c>
      <c r="Q1225" s="456">
        <v>3522.6234637169282</v>
      </c>
      <c r="R1225" s="456">
        <v>3751.7192331456886</v>
      </c>
      <c r="S1225" s="456">
        <v>4448.172233784836</v>
      </c>
      <c r="T1225" s="456">
        <v>4994.3090899180934</v>
      </c>
      <c r="U1225" s="456">
        <v>5626.3272441518729</v>
      </c>
      <c r="V1225" s="456">
        <v>4934.7458555880539</v>
      </c>
      <c r="W1225" s="456">
        <v>4525.8994490399446</v>
      </c>
      <c r="X1225" s="456">
        <v>3702.2656293572104</v>
      </c>
      <c r="Y1225" s="456">
        <v>2961.5552780196167</v>
      </c>
      <c r="Z1225" s="456">
        <v>1674.3708343141161</v>
      </c>
      <c r="AA1225" s="456">
        <v>1065.3937712079951</v>
      </c>
      <c r="AB1225" s="456">
        <v>816.45052956695815</v>
      </c>
      <c r="AC1225" s="456">
        <v>604.85788491463472</v>
      </c>
      <c r="AD1225" s="456">
        <v>433.62243854303483</v>
      </c>
      <c r="AE1225" s="456">
        <v>354.07006128064398</v>
      </c>
      <c r="AF1225" s="456">
        <v>204.08145125625859</v>
      </c>
      <c r="AG1225" s="456">
        <v>137.67569823504508</v>
      </c>
      <c r="AH1225" s="456">
        <v>57.230920419256371</v>
      </c>
      <c r="AI1225" s="456">
        <v>39.143140946941287</v>
      </c>
      <c r="AJ1225" s="456">
        <v>38.138479987815508</v>
      </c>
      <c r="AK1225" s="456">
        <v>40.147827669756929</v>
      </c>
      <c r="AL1225" s="456">
        <v>0</v>
      </c>
    </row>
    <row r="1226" spans="1:38">
      <c r="A1226" s="256">
        <v>100</v>
      </c>
      <c r="B1226" s="456">
        <v>3238.0407663662213</v>
      </c>
      <c r="C1226" s="456">
        <v>3243.0863475128813</v>
      </c>
      <c r="D1226" s="456">
        <v>3209.78565743934</v>
      </c>
      <c r="E1226" s="456">
        <v>3164.3761824468479</v>
      </c>
      <c r="F1226" s="456">
        <v>3157.3125446101944</v>
      </c>
      <c r="G1226" s="456">
        <v>3155.294365269292</v>
      </c>
      <c r="H1226" s="456">
        <v>3124.0127509005588</v>
      </c>
      <c r="I1226" s="456">
        <v>3146.2125742055837</v>
      </c>
      <c r="J1226" s="456">
        <v>3164.3761824468479</v>
      </c>
      <c r="K1226" s="456">
        <v>3115.9401268957549</v>
      </c>
      <c r="L1226" s="456">
        <v>3074.5682579705749</v>
      </c>
      <c r="M1226" s="456">
        <v>3053.3780034327197</v>
      </c>
      <c r="N1226" s="456">
        <v>3092.7314494525613</v>
      </c>
      <c r="O1226" s="456">
        <v>3130.0672325829137</v>
      </c>
      <c r="P1226" s="456">
        <v>3173.4580256634567</v>
      </c>
      <c r="Q1226" s="456">
        <v>3205.7492335397906</v>
      </c>
      <c r="R1226" s="456">
        <v>3437.8516600498579</v>
      </c>
      <c r="S1226" s="456">
        <v>3979.8196641565773</v>
      </c>
      <c r="T1226" s="456">
        <v>4410.8232738832476</v>
      </c>
      <c r="U1226" s="456">
        <v>4590.5049035665306</v>
      </c>
      <c r="V1226" s="456">
        <v>4118.0993433200701</v>
      </c>
      <c r="W1226" s="456">
        <v>3539.7799116493329</v>
      </c>
      <c r="X1226" s="456">
        <v>2848.5466072171685</v>
      </c>
      <c r="Y1226" s="456">
        <v>1957.7682153740088</v>
      </c>
      <c r="Z1226" s="456">
        <v>1036.1623080703848</v>
      </c>
      <c r="AA1226" s="456">
        <v>655.23120091604528</v>
      </c>
      <c r="AB1226" s="456">
        <v>520.24035054929641</v>
      </c>
      <c r="AC1226" s="456">
        <v>320.84440753413026</v>
      </c>
      <c r="AD1226" s="456">
        <v>219.17698581717505</v>
      </c>
      <c r="AE1226" s="456">
        <v>161.82018819187493</v>
      </c>
      <c r="AF1226" s="456">
        <v>93.422488515161888</v>
      </c>
      <c r="AG1226" s="456">
        <v>64.266722767294254</v>
      </c>
      <c r="AH1226" s="456">
        <v>54.215835334169334</v>
      </c>
      <c r="AI1226" s="456">
        <v>42.157275863478645</v>
      </c>
      <c r="AJ1226" s="456">
        <v>37.13384546983891</v>
      </c>
      <c r="AK1226" s="456">
        <v>44.166819783667599</v>
      </c>
      <c r="AL1226" s="456">
        <v>0</v>
      </c>
    </row>
    <row r="1227" spans="1:38">
      <c r="A1227" s="256">
        <v>102.5</v>
      </c>
      <c r="B1227" s="456">
        <v>3238.0407663662213</v>
      </c>
      <c r="C1227" s="456">
        <v>3254.1866536225034</v>
      </c>
      <c r="D1227" s="456">
        <v>3234.004307103377</v>
      </c>
      <c r="E1227" s="456">
        <v>3150.2489225607173</v>
      </c>
      <c r="F1227" s="456">
        <v>3130.0672325829137</v>
      </c>
      <c r="G1227" s="456">
        <v>3100.8040132431129</v>
      </c>
      <c r="H1227" s="456">
        <v>3049.3417810987025</v>
      </c>
      <c r="I1227" s="456">
        <v>3035.2150450060817</v>
      </c>
      <c r="J1227" s="456">
        <v>3044.2965106873748</v>
      </c>
      <c r="K1227" s="456">
        <v>2951.4650405027951</v>
      </c>
      <c r="L1227" s="456">
        <v>2900.0053677325118</v>
      </c>
      <c r="M1227" s="456">
        <v>2857.627497947914</v>
      </c>
      <c r="N1227" s="456">
        <v>2870.744390985134</v>
      </c>
      <c r="O1227" s="456">
        <v>2880.8343494628666</v>
      </c>
      <c r="P1227" s="456">
        <v>2860.6544679356371</v>
      </c>
      <c r="Q1227" s="456">
        <v>2883.8613438961529</v>
      </c>
      <c r="R1227" s="456">
        <v>3103.8312300802768</v>
      </c>
      <c r="S1227" s="456">
        <v>3631.6187709319765</v>
      </c>
      <c r="T1227" s="456">
        <v>3879.8979107057357</v>
      </c>
      <c r="U1227" s="456">
        <v>3720.4321830996155</v>
      </c>
      <c r="V1227" s="456">
        <v>3479.2281160077923</v>
      </c>
      <c r="W1227" s="456">
        <v>2490.3799898837433</v>
      </c>
      <c r="X1227" s="456">
        <v>2017.2770012866408</v>
      </c>
      <c r="Y1227" s="456">
        <v>1254.912832585775</v>
      </c>
      <c r="Z1227" s="456">
        <v>590.7540930733503</v>
      </c>
      <c r="AA1227" s="456">
        <v>387.29883465531185</v>
      </c>
      <c r="AB1227" s="456">
        <v>335.94657151454635</v>
      </c>
      <c r="AC1227" s="456">
        <v>206.09412648536997</v>
      </c>
      <c r="AD1227" s="456">
        <v>123.59332512567987</v>
      </c>
      <c r="AE1227" s="456">
        <v>89.400386559498514</v>
      </c>
      <c r="AF1227" s="456">
        <v>70.298027302456234</v>
      </c>
      <c r="AG1227" s="456">
        <v>55.220845530457993</v>
      </c>
      <c r="AH1227" s="456">
        <v>44.166819783667599</v>
      </c>
      <c r="AI1227" s="456">
        <v>38.138479987815508</v>
      </c>
      <c r="AJ1227" s="456">
        <v>37.13384546983891</v>
      </c>
      <c r="AK1227" s="456">
        <v>40.147827669756929</v>
      </c>
      <c r="AL1227" s="456">
        <v>0</v>
      </c>
    </row>
    <row r="1228" spans="1:38">
      <c r="A1228" s="256">
        <v>105</v>
      </c>
      <c r="B1228" s="456">
        <v>3238.0407663662213</v>
      </c>
      <c r="C1228" s="456">
        <v>3213.8220864097789</v>
      </c>
      <c r="D1228" s="456">
        <v>3215.840302794591</v>
      </c>
      <c r="E1228" s="456">
        <v>3092.7314494525613</v>
      </c>
      <c r="F1228" s="456">
        <v>3052.3689473492441</v>
      </c>
      <c r="G1228" s="456">
        <v>2987.7900560031849</v>
      </c>
      <c r="H1228" s="456">
        <v>2915.1404716299503</v>
      </c>
      <c r="I1228" s="456">
        <v>2857.627497947914</v>
      </c>
      <c r="J1228" s="456">
        <v>2893.9513482455864</v>
      </c>
      <c r="K1228" s="456">
        <v>2769.8467756333343</v>
      </c>
      <c r="L1228" s="456">
        <v>2694.1759667401593</v>
      </c>
      <c r="M1228" s="456">
        <v>2610.4360826839252</v>
      </c>
      <c r="N1228" s="456">
        <v>2680.0509824716059</v>
      </c>
      <c r="O1228" s="456">
        <v>2547.8851446854642</v>
      </c>
      <c r="P1228" s="456">
        <v>2507.5305126413173</v>
      </c>
      <c r="Q1228" s="456">
        <v>2521.6545605864412</v>
      </c>
      <c r="R1228" s="456">
        <v>2653.8190664364888</v>
      </c>
      <c r="S1228" s="456">
        <v>2929.266639435391</v>
      </c>
      <c r="T1228" s="456">
        <v>2879.825352024357</v>
      </c>
      <c r="U1228" s="456">
        <v>2633.6408456181302</v>
      </c>
      <c r="V1228" s="456">
        <v>2371.3384821575992</v>
      </c>
      <c r="W1228" s="456">
        <v>1583.6127666073498</v>
      </c>
      <c r="X1228" s="456">
        <v>926.29989574785589</v>
      </c>
      <c r="Y1228" s="456">
        <v>507.14595626443844</v>
      </c>
      <c r="Z1228" s="456">
        <v>330.91243995228746</v>
      </c>
      <c r="AA1228" s="456">
        <v>247.35804637556123</v>
      </c>
      <c r="AB1228" s="456">
        <v>178.92475133337754</v>
      </c>
      <c r="AC1228" s="456">
        <v>110.51826994484387</v>
      </c>
      <c r="AD1228" s="456">
        <v>89.400386559498514</v>
      </c>
      <c r="AE1228" s="456">
        <v>69.292772726876819</v>
      </c>
      <c r="AF1228" s="456">
        <v>55.220845530457993</v>
      </c>
      <c r="AG1228" s="456">
        <v>41.152539512670401</v>
      </c>
      <c r="AH1228" s="456">
        <v>41.152539512670401</v>
      </c>
      <c r="AI1228" s="456">
        <v>30.102209640499385</v>
      </c>
      <c r="AJ1228" s="456">
        <v>37.13384546983891</v>
      </c>
      <c r="AK1228" s="456">
        <v>38.138479987815508</v>
      </c>
      <c r="AL1228" s="456">
        <v>0</v>
      </c>
    </row>
    <row r="1229" spans="1:38">
      <c r="A1229" s="256">
        <v>107.5</v>
      </c>
      <c r="B1229" s="456">
        <v>3238.0407663662213</v>
      </c>
      <c r="C1229" s="456">
        <v>3234.004307103377</v>
      </c>
      <c r="D1229" s="456">
        <v>3243.0863475128813</v>
      </c>
      <c r="E1229" s="456">
        <v>3087.6861077692765</v>
      </c>
      <c r="F1229" s="456">
        <v>3025.1245594225188</v>
      </c>
      <c r="G1229" s="456">
        <v>2933.3026998939999</v>
      </c>
      <c r="H1229" s="456">
        <v>2834.4208347085473</v>
      </c>
      <c r="I1229" s="456">
        <v>2739.5782010403482</v>
      </c>
      <c r="J1229" s="456">
        <v>2745.6318893490893</v>
      </c>
      <c r="K1229" s="456">
        <v>2617.4983801075382</v>
      </c>
      <c r="L1229" s="456">
        <v>2538.8052964415742</v>
      </c>
      <c r="M1229" s="456">
        <v>2440.9467932343514</v>
      </c>
      <c r="N1229" s="456">
        <v>2340.0658440062871</v>
      </c>
      <c r="O1229" s="456">
        <v>2273.4867863779655</v>
      </c>
      <c r="P1229" s="456">
        <v>2161.5173398079901</v>
      </c>
      <c r="Q1229" s="456">
        <v>2105.0304305244067</v>
      </c>
      <c r="R1229" s="456">
        <v>2069.7268786622876</v>
      </c>
      <c r="S1229" s="456">
        <v>2256.3379483855174</v>
      </c>
      <c r="T1229" s="456">
        <v>2035.4325756730479</v>
      </c>
      <c r="U1229" s="456">
        <v>1734.8789607183505</v>
      </c>
      <c r="V1229" s="456">
        <v>1317.4203017417269</v>
      </c>
      <c r="W1229" s="456">
        <v>903.11953305778582</v>
      </c>
      <c r="X1229" s="456">
        <v>533.33507413241443</v>
      </c>
      <c r="Y1229" s="456">
        <v>360.11143289997989</v>
      </c>
      <c r="Z1229" s="456">
        <v>241.3189644239616</v>
      </c>
      <c r="AA1229" s="456">
        <v>176.9123618266558</v>
      </c>
      <c r="AB1229" s="456">
        <v>140.69354214646376</v>
      </c>
      <c r="AC1229" s="456">
        <v>86.383928307687412</v>
      </c>
      <c r="AD1229" s="456">
        <v>65.271902290436884</v>
      </c>
      <c r="AE1229" s="456">
        <v>57.230920419256371</v>
      </c>
      <c r="AF1229" s="456">
        <v>49.191070759971105</v>
      </c>
      <c r="AG1229" s="456">
        <v>42.157275863478645</v>
      </c>
      <c r="AH1229" s="456">
        <v>38.138479987815508</v>
      </c>
      <c r="AI1229" s="456">
        <v>33.11558670666593</v>
      </c>
      <c r="AJ1229" s="456">
        <v>29.097816174642574</v>
      </c>
      <c r="AK1229" s="456">
        <v>34.120107905260866</v>
      </c>
      <c r="AL1229" s="456">
        <v>0</v>
      </c>
    </row>
    <row r="1230" spans="1:38">
      <c r="A1230" s="256">
        <v>110</v>
      </c>
      <c r="B1230" s="456">
        <v>3238.0407663662213</v>
      </c>
      <c r="C1230" s="456">
        <v>3241.0681141124887</v>
      </c>
      <c r="D1230" s="456">
        <v>3248.1319365016116</v>
      </c>
      <c r="E1230" s="456">
        <v>3069.5229459997654</v>
      </c>
      <c r="F1230" s="456">
        <v>3007.9708111570758</v>
      </c>
      <c r="G1230" s="456">
        <v>2862.6724497053051</v>
      </c>
      <c r="H1230" s="456">
        <v>2758.7482597224889</v>
      </c>
      <c r="I1230" s="456">
        <v>2634.6497530007728</v>
      </c>
      <c r="J1230" s="456">
        <v>2559.9916592749919</v>
      </c>
      <c r="K1230" s="456">
        <v>2470.2030554113535</v>
      </c>
      <c r="L1230" s="456">
        <v>2374.3648884472714</v>
      </c>
      <c r="M1230" s="456">
        <v>2259.3642044803632</v>
      </c>
      <c r="N1230" s="456">
        <v>2135.2910890117496</v>
      </c>
      <c r="O1230" s="456">
        <v>2015.2597252933201</v>
      </c>
      <c r="P1230" s="456">
        <v>1859.9356911850903</v>
      </c>
      <c r="Q1230" s="456">
        <v>1678.4046423055361</v>
      </c>
      <c r="R1230" s="456">
        <v>1541.2607624665918</v>
      </c>
      <c r="S1230" s="456">
        <v>1695.5484340384025</v>
      </c>
      <c r="T1230" s="456">
        <v>1478.7432718374282</v>
      </c>
      <c r="U1230" s="456">
        <v>1086.561883942285</v>
      </c>
      <c r="V1230" s="456">
        <v>786.21927157197922</v>
      </c>
      <c r="W1230" s="456">
        <v>587.73189545758112</v>
      </c>
      <c r="X1230" s="456">
        <v>479.95099617070338</v>
      </c>
      <c r="Y1230" s="456">
        <v>277.55559808638526</v>
      </c>
      <c r="Z1230" s="456">
        <v>185.96829104052892</v>
      </c>
      <c r="AA1230" s="456">
        <v>137.67569823504508</v>
      </c>
      <c r="AB1230" s="456">
        <v>107.50116269711758</v>
      </c>
      <c r="AC1230" s="456">
        <v>70.298027302456234</v>
      </c>
      <c r="AD1230" s="456">
        <v>61.251279440887508</v>
      </c>
      <c r="AE1230" s="456">
        <v>50.19598424777044</v>
      </c>
      <c r="AF1230" s="456">
        <v>43.162036139125405</v>
      </c>
      <c r="AG1230" s="456">
        <v>40.147827669756929</v>
      </c>
      <c r="AH1230" s="456">
        <v>39.143140946941287</v>
      </c>
      <c r="AI1230" s="456">
        <v>30.102209640499385</v>
      </c>
      <c r="AJ1230" s="456">
        <v>35.124658653290489</v>
      </c>
      <c r="AK1230" s="456">
        <v>37.13384546983891</v>
      </c>
      <c r="AL1230" s="456">
        <v>0</v>
      </c>
    </row>
    <row r="1231" spans="1:38">
      <c r="A1231" s="256">
        <v>112.5</v>
      </c>
      <c r="B1231" s="456">
        <v>3238.0407663662213</v>
      </c>
      <c r="C1231" s="456">
        <v>3216.8494114615514</v>
      </c>
      <c r="D1231" s="456">
        <v>3241.0681141124887</v>
      </c>
      <c r="E1231" s="456">
        <v>3029.1607496273523</v>
      </c>
      <c r="F1231" s="456">
        <v>2959.5372277649926</v>
      </c>
      <c r="G1231" s="456">
        <v>2781.9542981982822</v>
      </c>
      <c r="H1231" s="456">
        <v>2662.8993158797643</v>
      </c>
      <c r="I1231" s="456">
        <v>2510.5570876684474</v>
      </c>
      <c r="J1231" s="456">
        <v>2399.5850902622833</v>
      </c>
      <c r="K1231" s="456">
        <v>2292.6532876025276</v>
      </c>
      <c r="L1231" s="456">
        <v>2173.621870706746</v>
      </c>
      <c r="M1231" s="456">
        <v>2043.5017718612796</v>
      </c>
      <c r="N1231" s="456">
        <v>1911.3727858198192</v>
      </c>
      <c r="O1231" s="456">
        <v>1752.0233164234205</v>
      </c>
      <c r="P1231" s="456">
        <v>1558.4031020534044</v>
      </c>
      <c r="Q1231" s="456">
        <v>1272.0516742341567</v>
      </c>
      <c r="R1231" s="456">
        <v>1127.8912843077392</v>
      </c>
      <c r="S1231" s="456">
        <v>1190.3922589553699</v>
      </c>
      <c r="T1231" s="456">
        <v>1025.0747259772024</v>
      </c>
      <c r="U1231" s="456">
        <v>743.89747198798739</v>
      </c>
      <c r="V1231" s="456">
        <v>568.59167442682008</v>
      </c>
      <c r="W1231" s="456">
        <v>463.83618533351046</v>
      </c>
      <c r="X1231" s="456">
        <v>386.29185899410305</v>
      </c>
      <c r="Y1231" s="456">
        <v>207.1004714754566</v>
      </c>
      <c r="Z1231" s="456">
        <v>135.66383892015347</v>
      </c>
      <c r="AA1231" s="456">
        <v>104.48414005107793</v>
      </c>
      <c r="AB1231" s="456">
        <v>84.37301438003783</v>
      </c>
      <c r="AC1231" s="456">
        <v>60.246164270520133</v>
      </c>
      <c r="AD1231" s="456">
        <v>49.191070759971105</v>
      </c>
      <c r="AE1231" s="456">
        <v>45.171626266426578</v>
      </c>
      <c r="AF1231" s="456">
        <v>34.120107905260866</v>
      </c>
      <c r="AG1231" s="456">
        <v>36.12923810708449</v>
      </c>
      <c r="AH1231" s="456">
        <v>33.11558670666593</v>
      </c>
      <c r="AI1231" s="456">
        <v>30.102209640499385</v>
      </c>
      <c r="AJ1231" s="456">
        <v>31.106636592896205</v>
      </c>
      <c r="AK1231" s="456">
        <v>35.124658653290489</v>
      </c>
      <c r="AL1231" s="456">
        <v>0</v>
      </c>
    </row>
    <row r="1232" spans="1:38">
      <c r="A1232" s="256">
        <v>115</v>
      </c>
      <c r="B1232" s="456">
        <v>3238.0407663662213</v>
      </c>
      <c r="C1232" s="456">
        <v>3247.122818077085</v>
      </c>
      <c r="D1232" s="456">
        <v>3265.2869975585818</v>
      </c>
      <c r="E1232" s="456">
        <v>3026.1336064696548</v>
      </c>
      <c r="F1232" s="456">
        <v>2930.275654029515</v>
      </c>
      <c r="G1232" s="456">
        <v>2748.6587385055973</v>
      </c>
      <c r="H1232" s="456">
        <v>2630.614125787446</v>
      </c>
      <c r="I1232" s="456">
        <v>2436.9114741241037</v>
      </c>
      <c r="J1232" s="456">
        <v>2291.6445203777212</v>
      </c>
      <c r="K1232" s="456">
        <v>2159.4999245649819</v>
      </c>
      <c r="L1232" s="456">
        <v>2023.3288413501423</v>
      </c>
      <c r="M1232" s="456">
        <v>1882.1240697869928</v>
      </c>
      <c r="N1232" s="456">
        <v>1718.7432511089901</v>
      </c>
      <c r="O1232" s="456">
        <v>1494.8765694134015</v>
      </c>
      <c r="P1232" s="456">
        <v>1299.2726603707636</v>
      </c>
      <c r="Q1232" s="456">
        <v>1044.226078658143</v>
      </c>
      <c r="R1232" s="456">
        <v>849.7062037512211</v>
      </c>
      <c r="S1232" s="456">
        <v>793.27312951172269</v>
      </c>
      <c r="T1232" s="456">
        <v>681.426874236142</v>
      </c>
      <c r="U1232" s="456">
        <v>582.69493397084909</v>
      </c>
      <c r="V1232" s="456">
        <v>504.12422061952947</v>
      </c>
      <c r="W1232" s="456">
        <v>370.18060979006805</v>
      </c>
      <c r="X1232" s="456">
        <v>273.5290599615526</v>
      </c>
      <c r="Y1232" s="456">
        <v>149.7474565561628</v>
      </c>
      <c r="Z1232" s="456">
        <v>106.49547896400243</v>
      </c>
      <c r="AA1232" s="456">
        <v>89.400386559498514</v>
      </c>
      <c r="AB1232" s="456">
        <v>68.287532720608553</v>
      </c>
      <c r="AC1232" s="456">
        <v>60.246164270520133</v>
      </c>
      <c r="AD1232" s="456">
        <v>48.186177781824156</v>
      </c>
      <c r="AE1232" s="456">
        <v>38.138479987815508</v>
      </c>
      <c r="AF1232" s="456">
        <v>35.124658653290489</v>
      </c>
      <c r="AG1232" s="456">
        <v>35.124658653290489</v>
      </c>
      <c r="AH1232" s="456">
        <v>30.102209640499385</v>
      </c>
      <c r="AI1232" s="456">
        <v>24.076394620737908</v>
      </c>
      <c r="AJ1232" s="456">
        <v>31.106636592896205</v>
      </c>
      <c r="AK1232" s="456">
        <v>35.124658653290489</v>
      </c>
      <c r="AL1232" s="456">
        <v>0</v>
      </c>
    </row>
    <row r="1233" spans="1:38">
      <c r="A1233" s="256">
        <v>117.5</v>
      </c>
      <c r="B1233" s="456">
        <v>3238.0407663662213</v>
      </c>
      <c r="C1233" s="456">
        <v>3180.5216994532811</v>
      </c>
      <c r="D1233" s="456">
        <v>3197.6764009788731</v>
      </c>
      <c r="E1233" s="456">
        <v>2935.3207322042272</v>
      </c>
      <c r="F1233" s="456">
        <v>2806.1695010255689</v>
      </c>
      <c r="G1233" s="456">
        <v>2638.6853863895117</v>
      </c>
      <c r="H1233" s="456">
        <v>2529.7254806385945</v>
      </c>
      <c r="I1233" s="456">
        <v>2284.5831622360674</v>
      </c>
      <c r="J1233" s="456">
        <v>2118.1433295430343</v>
      </c>
      <c r="K1233" s="456">
        <v>1971.8887827325018</v>
      </c>
      <c r="L1233" s="456">
        <v>1823.6280071456438</v>
      </c>
      <c r="M1233" s="456">
        <v>1677.3961893988017</v>
      </c>
      <c r="N1233" s="456">
        <v>1483.7849085304433</v>
      </c>
      <c r="O1233" s="456">
        <v>1194.4246943704641</v>
      </c>
      <c r="P1233" s="456">
        <v>1042.2101301603341</v>
      </c>
      <c r="Q1233" s="456">
        <v>883.9709854667052</v>
      </c>
      <c r="R1233" s="456">
        <v>584.70971336682805</v>
      </c>
      <c r="S1233" s="456">
        <v>542.40084064130906</v>
      </c>
      <c r="T1233" s="456">
        <v>493.044678893796</v>
      </c>
      <c r="U1233" s="456">
        <v>442.68634818412619</v>
      </c>
      <c r="V1233" s="456">
        <v>385.28488595522572</v>
      </c>
      <c r="W1233" s="456">
        <v>280.57554002346535</v>
      </c>
      <c r="X1233" s="456">
        <v>193.0120973286374</v>
      </c>
      <c r="Y1233" s="456">
        <v>107.50116269711758</v>
      </c>
      <c r="Z1233" s="456">
        <v>90.405895411488231</v>
      </c>
      <c r="AA1233" s="456">
        <v>71.303296239406109</v>
      </c>
      <c r="AB1233" s="456">
        <v>58.235984471133037</v>
      </c>
      <c r="AC1233" s="456">
        <v>45.171626266426578</v>
      </c>
      <c r="AD1233" s="456">
        <v>43.162036139125405</v>
      </c>
      <c r="AE1233" s="456">
        <v>36.12923810708449</v>
      </c>
      <c r="AF1233" s="456">
        <v>35.124658653290489</v>
      </c>
      <c r="AG1233" s="456">
        <v>34.120107905260866</v>
      </c>
      <c r="AH1233" s="456">
        <v>27.089134400918912</v>
      </c>
      <c r="AI1233" s="456">
        <v>28.093457349309364</v>
      </c>
      <c r="AJ1233" s="456">
        <v>29.097816174642574</v>
      </c>
      <c r="AK1233" s="456">
        <v>31.106636592896205</v>
      </c>
      <c r="AL1233" s="456">
        <v>0</v>
      </c>
    </row>
    <row r="1234" spans="1:38">
      <c r="A1234" s="256">
        <v>120</v>
      </c>
      <c r="B1234" s="456">
        <v>3238.0407663662213</v>
      </c>
      <c r="C1234" s="456">
        <v>3219.876739359448</v>
      </c>
      <c r="D1234" s="456">
        <v>3225.9314036829323</v>
      </c>
      <c r="E1234" s="456">
        <v>2925.2305845322676</v>
      </c>
      <c r="F1234" s="456">
        <v>2771.8646923954316</v>
      </c>
      <c r="G1234" s="456">
        <v>2621.5339871853307</v>
      </c>
      <c r="H1234" s="456">
        <v>2501.4773735396752</v>
      </c>
      <c r="I1234" s="456">
        <v>2203.8834917594522</v>
      </c>
      <c r="J1234" s="456">
        <v>2017.2770012866408</v>
      </c>
      <c r="K1234" s="456">
        <v>1843.7988544784041</v>
      </c>
      <c r="L1234" s="456">
        <v>1692.5230463933431</v>
      </c>
      <c r="M1234" s="456">
        <v>1533.1938449098943</v>
      </c>
      <c r="N1234" s="456">
        <v>1271.0435006619564</v>
      </c>
      <c r="O1234" s="456">
        <v>978.70978688561252</v>
      </c>
      <c r="P1234" s="456">
        <v>813.42735274831409</v>
      </c>
      <c r="Q1234" s="456">
        <v>765.05807938825171</v>
      </c>
      <c r="R1234" s="456">
        <v>491.03024332244547</v>
      </c>
      <c r="S1234" s="456">
        <v>426.57286170170653</v>
      </c>
      <c r="T1234" s="456">
        <v>420.53045982902728</v>
      </c>
      <c r="U1234" s="456">
        <v>325.87838489895006</v>
      </c>
      <c r="V1234" s="456">
        <v>321.85119673416409</v>
      </c>
      <c r="W1234" s="456">
        <v>270.50919518025506</v>
      </c>
      <c r="X1234" s="456">
        <v>166.85076266433626</v>
      </c>
      <c r="Y1234" s="456">
        <v>97.444763521530547</v>
      </c>
      <c r="Z1234" s="456">
        <v>66.277097278608665</v>
      </c>
      <c r="AA1234" s="456">
        <v>66.277097278608665</v>
      </c>
      <c r="AB1234" s="456">
        <v>61.251279440887508</v>
      </c>
      <c r="AC1234" s="456">
        <v>52.205871129025049</v>
      </c>
      <c r="AD1234" s="456">
        <v>41.152539512670401</v>
      </c>
      <c r="AE1234" s="456">
        <v>35.124658653290489</v>
      </c>
      <c r="AF1234" s="456">
        <v>34.120107905260866</v>
      </c>
      <c r="AG1234" s="456">
        <v>33.11558670666593</v>
      </c>
      <c r="AH1234" s="456">
        <v>30.102209640499385</v>
      </c>
      <c r="AI1234" s="456">
        <v>25.080601549217004</v>
      </c>
      <c r="AJ1234" s="456">
        <v>26.08484865749011</v>
      </c>
      <c r="AK1234" s="456">
        <v>31.106636592896205</v>
      </c>
      <c r="AL1234" s="456">
        <v>0</v>
      </c>
    </row>
    <row r="1235" spans="1:38">
      <c r="A1235" s="256">
        <v>122.5</v>
      </c>
      <c r="B1235" s="456">
        <v>3238.0407663662213</v>
      </c>
      <c r="C1235" s="456">
        <v>3160.3398160376901</v>
      </c>
      <c r="D1235" s="456">
        <v>3154.285276082383</v>
      </c>
      <c r="E1235" s="456">
        <v>2838.4567625500113</v>
      </c>
      <c r="F1235" s="456">
        <v>2665.9260725731801</v>
      </c>
      <c r="G1235" s="456">
        <v>2510.5570876684474</v>
      </c>
      <c r="H1235" s="456">
        <v>2354.1889195451522</v>
      </c>
      <c r="I1235" s="456">
        <v>2065.6922251337533</v>
      </c>
      <c r="J1235" s="456">
        <v>1866.9956012970247</v>
      </c>
      <c r="K1235" s="456">
        <v>1696.5568977856435</v>
      </c>
      <c r="L1235" s="456">
        <v>1535.2105703325963</v>
      </c>
      <c r="M1235" s="456">
        <v>1342.625772789228</v>
      </c>
      <c r="N1235" s="456">
        <v>1056.3218510332676</v>
      </c>
      <c r="O1235" s="456">
        <v>772.11174593380383</v>
      </c>
      <c r="P1235" s="456">
        <v>620.97690605782327</v>
      </c>
      <c r="Q1235" s="456">
        <v>610.90246816001093</v>
      </c>
      <c r="R1235" s="456">
        <v>469.8791748777619</v>
      </c>
      <c r="S1235" s="456">
        <v>348.02879264334069</v>
      </c>
      <c r="T1235" s="456">
        <v>447.721933898185</v>
      </c>
      <c r="U1235" s="456">
        <v>282.58885271036019</v>
      </c>
      <c r="V1235" s="456">
        <v>261.44980443871583</v>
      </c>
      <c r="W1235" s="456">
        <v>175.90617563268231</v>
      </c>
      <c r="X1235" s="456">
        <v>120.57587641098782</v>
      </c>
      <c r="Y1235" s="456">
        <v>78.340564620239888</v>
      </c>
      <c r="Z1235" s="456">
        <v>54.215835334169334</v>
      </c>
      <c r="AA1235" s="456">
        <v>52.205871129025049</v>
      </c>
      <c r="AB1235" s="456">
        <v>47.181305740243346</v>
      </c>
      <c r="AC1235" s="456">
        <v>41.152539512670401</v>
      </c>
      <c r="AD1235" s="456">
        <v>38.138479987815508</v>
      </c>
      <c r="AE1235" s="456">
        <v>37.13384546983891</v>
      </c>
      <c r="AF1235" s="456">
        <v>34.120107905260866</v>
      </c>
      <c r="AG1235" s="456">
        <v>31.106636592896205</v>
      </c>
      <c r="AH1235" s="456">
        <v>27.089134400918912</v>
      </c>
      <c r="AI1235" s="456">
        <v>23.072229545451361</v>
      </c>
      <c r="AJ1235" s="456">
        <v>29.097816174642574</v>
      </c>
      <c r="AK1235" s="456">
        <v>29.097816174642574</v>
      </c>
      <c r="AL1235" s="456">
        <v>0</v>
      </c>
    </row>
    <row r="1236" spans="1:38">
      <c r="A1236" s="256">
        <v>125</v>
      </c>
      <c r="B1236" s="456">
        <v>3238.0407663662213</v>
      </c>
      <c r="C1236" s="456">
        <v>3178.5035053411807</v>
      </c>
      <c r="D1236" s="456">
        <v>3154.285276082383</v>
      </c>
      <c r="E1236" s="456">
        <v>2823.3220627711585</v>
      </c>
      <c r="F1236" s="456">
        <v>2630.614125787446</v>
      </c>
      <c r="G1236" s="456">
        <v>2460.1146498324629</v>
      </c>
      <c r="H1236" s="456">
        <v>2233.136786771614</v>
      </c>
      <c r="I1236" s="456">
        <v>1967.854324576324</v>
      </c>
      <c r="J1236" s="456">
        <v>1752.0233164234205</v>
      </c>
      <c r="K1236" s="456">
        <v>1572.5204644301359</v>
      </c>
      <c r="L1236" s="456">
        <v>1398.0794609630132</v>
      </c>
      <c r="M1236" s="456">
        <v>1138.979919772223</v>
      </c>
      <c r="N1236" s="456">
        <v>856.76060658544282</v>
      </c>
      <c r="O1236" s="456">
        <v>622.99181331659202</v>
      </c>
      <c r="P1236" s="456">
        <v>471.89352202889989</v>
      </c>
      <c r="Q1236" s="456">
        <v>457.79327444158969</v>
      </c>
      <c r="R1236" s="456">
        <v>373.20141655675388</v>
      </c>
      <c r="S1236" s="456">
        <v>312.79020839351324</v>
      </c>
      <c r="T1236" s="456">
        <v>418.51634508443101</v>
      </c>
      <c r="U1236" s="456">
        <v>365.14598667045368</v>
      </c>
      <c r="V1236" s="456">
        <v>213.13864318787526</v>
      </c>
      <c r="W1236" s="456">
        <v>147.73542711369169</v>
      </c>
      <c r="X1236" s="456">
        <v>85.378465429273547</v>
      </c>
      <c r="Y1236" s="456">
        <v>69.292772726876819</v>
      </c>
      <c r="Z1236" s="456">
        <v>55.220845530457993</v>
      </c>
      <c r="AA1236" s="456">
        <v>50.19598424777044</v>
      </c>
      <c r="AB1236" s="456">
        <v>42.157275863478645</v>
      </c>
      <c r="AC1236" s="456">
        <v>38.138479987815508</v>
      </c>
      <c r="AD1236" s="456">
        <v>34.120107905260866</v>
      </c>
      <c r="AE1236" s="456">
        <v>33.11558670666593</v>
      </c>
      <c r="AF1236" s="456">
        <v>28.093457349309364</v>
      </c>
      <c r="AG1236" s="456">
        <v>28.093457349309364</v>
      </c>
      <c r="AH1236" s="456">
        <v>25.080601549217004</v>
      </c>
      <c r="AI1236" s="456">
        <v>22.068108142325048</v>
      </c>
      <c r="AJ1236" s="456">
        <v>26.08484865749011</v>
      </c>
      <c r="AK1236" s="456">
        <v>34.120107905260866</v>
      </c>
      <c r="AL1236" s="456">
        <v>0</v>
      </c>
    </row>
    <row r="1237" spans="1:38">
      <c r="A1237" s="256">
        <v>127.5</v>
      </c>
      <c r="B1237" s="456">
        <v>3238.0407663662213</v>
      </c>
      <c r="C1237" s="456">
        <v>3176.4853125092473</v>
      </c>
      <c r="D1237" s="456">
        <v>3132.0853957447089</v>
      </c>
      <c r="E1237" s="456">
        <v>2790.0260091677228</v>
      </c>
      <c r="F1237" s="456">
        <v>2585.2137480622528</v>
      </c>
      <c r="G1237" s="456">
        <v>2383.4441304186876</v>
      </c>
      <c r="H1237" s="456">
        <v>2112.0912121959464</v>
      </c>
      <c r="I1237" s="456">
        <v>1874.0555380789974</v>
      </c>
      <c r="J1237" s="456">
        <v>1634.0332922559537</v>
      </c>
      <c r="K1237" s="456">
        <v>1440.4273984006345</v>
      </c>
      <c r="L1237" s="456">
        <v>1226.6846634991973</v>
      </c>
      <c r="M1237" s="456">
        <v>945.44932878769396</v>
      </c>
      <c r="N1237" s="456">
        <v>693.51752672087775</v>
      </c>
      <c r="O1237" s="456">
        <v>499.08803480791187</v>
      </c>
      <c r="P1237" s="456">
        <v>375.21530131745635</v>
      </c>
      <c r="Q1237" s="456">
        <v>333.93290978257897</v>
      </c>
      <c r="R1237" s="456">
        <v>272.52243464871941</v>
      </c>
      <c r="S1237" s="456">
        <v>273.5290599615526</v>
      </c>
      <c r="T1237" s="456">
        <v>395.35473353973106</v>
      </c>
      <c r="U1237" s="456">
        <v>243.33197514986256</v>
      </c>
      <c r="V1237" s="456">
        <v>142.70547410211842</v>
      </c>
      <c r="W1237" s="456">
        <v>143.71145073160676</v>
      </c>
      <c r="X1237" s="456">
        <v>88.394889005535376</v>
      </c>
      <c r="Y1237" s="456">
        <v>57.230920419256371</v>
      </c>
      <c r="Z1237" s="456">
        <v>54.215835334169334</v>
      </c>
      <c r="AA1237" s="456">
        <v>46.176455080303917</v>
      </c>
      <c r="AB1237" s="456">
        <v>40.147827669756929</v>
      </c>
      <c r="AC1237" s="456">
        <v>38.138479987815508</v>
      </c>
      <c r="AD1237" s="456">
        <v>34.120107905260866</v>
      </c>
      <c r="AE1237" s="456">
        <v>31.106636592896205</v>
      </c>
      <c r="AF1237" s="456">
        <v>28.093457349309364</v>
      </c>
      <c r="AG1237" s="456">
        <v>25.080601549217004</v>
      </c>
      <c r="AH1237" s="456">
        <v>25.080601549217004</v>
      </c>
      <c r="AI1237" s="456">
        <v>20.060004479273225</v>
      </c>
      <c r="AJ1237" s="456">
        <v>25.080601549217004</v>
      </c>
      <c r="AK1237" s="456">
        <v>31.106636592896205</v>
      </c>
      <c r="AL1237" s="456">
        <v>0</v>
      </c>
    </row>
    <row r="1238" spans="1:38">
      <c r="A1238" s="256">
        <v>130</v>
      </c>
      <c r="B1238" s="456">
        <v>3238.0407663662213</v>
      </c>
      <c r="C1238" s="456">
        <v>3175.4762165736051</v>
      </c>
      <c r="D1238" s="456">
        <v>3110.8947474991692</v>
      </c>
      <c r="E1238" s="456">
        <v>2756.7303525257171</v>
      </c>
      <c r="F1238" s="456">
        <v>2555.9561480433085</v>
      </c>
      <c r="G1238" s="456">
        <v>2305.7673018050245</v>
      </c>
      <c r="H1238" s="456">
        <v>2031.3979895549858</v>
      </c>
      <c r="I1238" s="456">
        <v>1781.2699562104763</v>
      </c>
      <c r="J1238" s="456">
        <v>1527.143684556321</v>
      </c>
      <c r="K1238" s="456">
        <v>1320.4449330105424</v>
      </c>
      <c r="L1238" s="456">
        <v>1056.3218510332676</v>
      </c>
      <c r="M1238" s="456">
        <v>766.06574207388098</v>
      </c>
      <c r="N1238" s="456">
        <v>582.69493397084909</v>
      </c>
      <c r="O1238" s="456">
        <v>411.46702004179934</v>
      </c>
      <c r="P1238" s="456">
        <v>302.72275148002575</v>
      </c>
      <c r="Q1238" s="456">
        <v>264.46956703503446</v>
      </c>
      <c r="R1238" s="456">
        <v>229.24125736189183</v>
      </c>
      <c r="S1238" s="456">
        <v>197.0372454153181</v>
      </c>
      <c r="T1238" s="456">
        <v>309.76993684768291</v>
      </c>
      <c r="U1238" s="456">
        <v>188.98703310439885</v>
      </c>
      <c r="V1238" s="456">
        <v>108.50685582932681</v>
      </c>
      <c r="W1238" s="456">
        <v>95.433604846914434</v>
      </c>
      <c r="X1238" s="456">
        <v>76.329849463361882</v>
      </c>
      <c r="Y1238" s="456">
        <v>57.230920419256371</v>
      </c>
      <c r="Z1238" s="456">
        <v>56.225874000831865</v>
      </c>
      <c r="AA1238" s="456">
        <v>41.152539512670401</v>
      </c>
      <c r="AB1238" s="456">
        <v>40.147827669756929</v>
      </c>
      <c r="AC1238" s="456">
        <v>35.124658653290489</v>
      </c>
      <c r="AD1238" s="456">
        <v>32.111095952304076</v>
      </c>
      <c r="AE1238" s="456">
        <v>34.120107905260866</v>
      </c>
      <c r="AF1238" s="456">
        <v>30.102209640499385</v>
      </c>
      <c r="AG1238" s="456">
        <v>30.102209640499385</v>
      </c>
      <c r="AH1238" s="456">
        <v>27.089134400918912</v>
      </c>
      <c r="AI1238" s="456">
        <v>21.064032395764698</v>
      </c>
      <c r="AJ1238" s="456">
        <v>26.08484865749011</v>
      </c>
      <c r="AK1238" s="456">
        <v>28.093457349309364</v>
      </c>
      <c r="AL1238" s="456">
        <v>0</v>
      </c>
    </row>
    <row r="1239" spans="1:38">
      <c r="A1239" s="256">
        <v>132.5</v>
      </c>
      <c r="B1239" s="456">
        <v>3238.0407663662213</v>
      </c>
      <c r="C1239" s="456">
        <v>3177.4944087651411</v>
      </c>
      <c r="D1239" s="456">
        <v>3094.7495884289274</v>
      </c>
      <c r="E1239" s="456">
        <v>2720.4082763658648</v>
      </c>
      <c r="F1239" s="456">
        <v>2510.5570876684474</v>
      </c>
      <c r="G1239" s="456">
        <v>2222.0406640147612</v>
      </c>
      <c r="H1239" s="456">
        <v>1943.6477497596934</v>
      </c>
      <c r="I1239" s="456">
        <v>1672.3539339575655</v>
      </c>
      <c r="J1239" s="456">
        <v>1417.236704793469</v>
      </c>
      <c r="K1239" s="456">
        <v>1189.3841522320038</v>
      </c>
      <c r="L1239" s="456">
        <v>897.07257906215705</v>
      </c>
      <c r="M1239" s="456">
        <v>656.23870772958219</v>
      </c>
      <c r="N1239" s="456">
        <v>482.97258393675241</v>
      </c>
      <c r="O1239" s="456">
        <v>333.93290978257897</v>
      </c>
      <c r="P1239" s="456">
        <v>235.28003346324601</v>
      </c>
      <c r="Q1239" s="456">
        <v>230.24770912114909</v>
      </c>
      <c r="R1239" s="456">
        <v>307.75643880970762</v>
      </c>
      <c r="S1239" s="456">
        <v>162.82629074089672</v>
      </c>
      <c r="T1239" s="456">
        <v>172.88765168108893</v>
      </c>
      <c r="U1239" s="456">
        <v>155.78370551195141</v>
      </c>
      <c r="V1239" s="456">
        <v>80.351331340225968</v>
      </c>
      <c r="W1239" s="456">
        <v>72.308579335641099</v>
      </c>
      <c r="X1239" s="456">
        <v>63.261558950597731</v>
      </c>
      <c r="Y1239" s="456">
        <v>55.220845530457993</v>
      </c>
      <c r="Z1239" s="456">
        <v>52.205871129025049</v>
      </c>
      <c r="AA1239" s="456">
        <v>39.143140946941287</v>
      </c>
      <c r="AB1239" s="456">
        <v>34.120107905260866</v>
      </c>
      <c r="AC1239" s="456">
        <v>34.120107905260866</v>
      </c>
      <c r="AD1239" s="456">
        <v>32.111095952304076</v>
      </c>
      <c r="AE1239" s="456">
        <v>27.089134400918912</v>
      </c>
      <c r="AF1239" s="456">
        <v>30.102209640499385</v>
      </c>
      <c r="AG1239" s="456">
        <v>29.097816174642574</v>
      </c>
      <c r="AH1239" s="456">
        <v>25.080601549217004</v>
      </c>
      <c r="AI1239" s="456">
        <v>18.052101952375242</v>
      </c>
      <c r="AJ1239" s="456">
        <v>26.08484865749011</v>
      </c>
      <c r="AK1239" s="456">
        <v>29.097816174642574</v>
      </c>
      <c r="AL1239" s="456">
        <v>0</v>
      </c>
    </row>
    <row r="1240" spans="1:38">
      <c r="A1240" s="256">
        <v>135</v>
      </c>
      <c r="B1240" s="456">
        <v>3238.0407663662213</v>
      </c>
      <c r="C1240" s="456">
        <v>3165.3852748530717</v>
      </c>
      <c r="D1240" s="456">
        <v>3082.6407743219434</v>
      </c>
      <c r="E1240" s="456">
        <v>2689.1313209885525</v>
      </c>
      <c r="F1240" s="456">
        <v>2476.2561185264826</v>
      </c>
      <c r="G1240" s="456">
        <v>2150.4215792964283</v>
      </c>
      <c r="H1240" s="456">
        <v>1845.8159513762348</v>
      </c>
      <c r="I1240" s="456">
        <v>1575.5456300224012</v>
      </c>
      <c r="J1240" s="456">
        <v>1325.4860004982527</v>
      </c>
      <c r="K1240" s="456">
        <v>1058.3378265913834</v>
      </c>
      <c r="L1240" s="456">
        <v>746.92037948002371</v>
      </c>
      <c r="M1240" s="456">
        <v>567.58431201598387</v>
      </c>
      <c r="N1240" s="456">
        <v>401.3967655095604</v>
      </c>
      <c r="O1240" s="456">
        <v>271.5158130503724</v>
      </c>
      <c r="P1240" s="456">
        <v>203.07512106555058</v>
      </c>
      <c r="Q1240" s="456">
        <v>210.11953566284186</v>
      </c>
      <c r="R1240" s="456">
        <v>318.83083861221496</v>
      </c>
      <c r="S1240" s="456">
        <v>241.3189644239616</v>
      </c>
      <c r="T1240" s="456">
        <v>128.62256901424442</v>
      </c>
      <c r="U1240" s="456">
        <v>92.416946510646028</v>
      </c>
      <c r="V1240" s="456">
        <v>74.319187225450264</v>
      </c>
      <c r="W1240" s="456">
        <v>55.220845530457993</v>
      </c>
      <c r="X1240" s="456">
        <v>53.210843750071625</v>
      </c>
      <c r="Y1240" s="456">
        <v>46.176455080303917</v>
      </c>
      <c r="Z1240" s="456">
        <v>40.147827669756929</v>
      </c>
      <c r="AA1240" s="456">
        <v>39.143140946941287</v>
      </c>
      <c r="AB1240" s="456">
        <v>34.120107905260866</v>
      </c>
      <c r="AC1240" s="456">
        <v>33.11558670666593</v>
      </c>
      <c r="AD1240" s="456">
        <v>31.106636592896205</v>
      </c>
      <c r="AE1240" s="456">
        <v>29.097816174642574</v>
      </c>
      <c r="AF1240" s="456">
        <v>25.080601549217004</v>
      </c>
      <c r="AG1240" s="456">
        <v>31.106636592896205</v>
      </c>
      <c r="AH1240" s="456">
        <v>32.111095952304076</v>
      </c>
      <c r="AI1240" s="456">
        <v>21.064032395764698</v>
      </c>
      <c r="AJ1240" s="456">
        <v>23.072229545451361</v>
      </c>
      <c r="AK1240" s="456">
        <v>31.106636592896205</v>
      </c>
      <c r="AL1240" s="456">
        <v>0</v>
      </c>
    </row>
    <row r="1241" spans="1:38">
      <c r="A1241" s="256">
        <v>137.5</v>
      </c>
      <c r="B1241" s="456">
        <v>3238.0407663662213</v>
      </c>
      <c r="C1241" s="456">
        <v>3174.4671209583034</v>
      </c>
      <c r="D1241" s="456">
        <v>3099.7949416200131</v>
      </c>
      <c r="E1241" s="456">
        <v>2664.9171532937371</v>
      </c>
      <c r="F1241" s="456">
        <v>2442.9644552893333</v>
      </c>
      <c r="G1241" s="456">
        <v>2087.8829165535226</v>
      </c>
      <c r="H1241" s="456">
        <v>1766.1423235108944</v>
      </c>
      <c r="I1241" s="456">
        <v>1494.8765694134015</v>
      </c>
      <c r="J1241" s="456">
        <v>1221.6439868802856</v>
      </c>
      <c r="K1241" s="456">
        <v>928.31560705822335</v>
      </c>
      <c r="L1241" s="456">
        <v>658.25372599006528</v>
      </c>
      <c r="M1241" s="456">
        <v>492.03746007824526</v>
      </c>
      <c r="N1241" s="456">
        <v>341.98762877226108</v>
      </c>
      <c r="O1241" s="456">
        <v>228.23481001690109</v>
      </c>
      <c r="P1241" s="456">
        <v>192.00582334211265</v>
      </c>
      <c r="Q1241" s="456">
        <v>231.25416527541577</v>
      </c>
      <c r="R1241" s="456">
        <v>325.87838489895006</v>
      </c>
      <c r="S1241" s="456">
        <v>307.75643880970762</v>
      </c>
      <c r="T1241" s="456">
        <v>132.64610597383572</v>
      </c>
      <c r="U1241" s="456">
        <v>82.362148335243674</v>
      </c>
      <c r="V1241" s="456">
        <v>65.271902290436884</v>
      </c>
      <c r="W1241" s="456">
        <v>55.220845530457993</v>
      </c>
      <c r="X1241" s="456">
        <v>47.181305740243346</v>
      </c>
      <c r="Y1241" s="456">
        <v>45.171626266426578</v>
      </c>
      <c r="Z1241" s="456">
        <v>38.138479987815508</v>
      </c>
      <c r="AA1241" s="456">
        <v>39.143140946941287</v>
      </c>
      <c r="AB1241" s="456">
        <v>34.120107905260866</v>
      </c>
      <c r="AC1241" s="456">
        <v>37.13384546983891</v>
      </c>
      <c r="AD1241" s="456">
        <v>34.120107905260866</v>
      </c>
      <c r="AE1241" s="456">
        <v>35.124658653290489</v>
      </c>
      <c r="AF1241" s="456">
        <v>30.102209640499385</v>
      </c>
      <c r="AG1241" s="456">
        <v>31.106636592896205</v>
      </c>
      <c r="AH1241" s="456">
        <v>28.093457349309364</v>
      </c>
      <c r="AI1241" s="456">
        <v>23.072229545451361</v>
      </c>
      <c r="AJ1241" s="456">
        <v>26.08484865749011</v>
      </c>
      <c r="AK1241" s="456">
        <v>31.106636592896205</v>
      </c>
      <c r="AL1241" s="456">
        <v>0</v>
      </c>
    </row>
    <row r="1242" spans="1:38">
      <c r="A1242" s="256">
        <v>140</v>
      </c>
      <c r="B1242" s="456">
        <v>3238.0407663662213</v>
      </c>
      <c r="C1242" s="456">
        <v>3208.7765509888081</v>
      </c>
      <c r="D1242" s="456">
        <v>3127.0399902778909</v>
      </c>
      <c r="E1242" s="456">
        <v>2672.9885182016455</v>
      </c>
      <c r="F1242" s="456">
        <v>2439.9379628315669</v>
      </c>
      <c r="G1242" s="456">
        <v>2044.5104236255195</v>
      </c>
      <c r="H1242" s="456">
        <v>1702.6076928325283</v>
      </c>
      <c r="I1242" s="456">
        <v>1418.2449879814724</v>
      </c>
      <c r="J1242" s="456">
        <v>1131.9235028409682</v>
      </c>
      <c r="K1242" s="456">
        <v>820.48144938076518</v>
      </c>
      <c r="L1242" s="456">
        <v>594.78371390751465</v>
      </c>
      <c r="M1242" s="456">
        <v>433.62243854303483</v>
      </c>
      <c r="N1242" s="456">
        <v>289.63555930121174</v>
      </c>
      <c r="O1242" s="456">
        <v>215.15140531108909</v>
      </c>
      <c r="P1242" s="456">
        <v>176.9123618266558</v>
      </c>
      <c r="Q1242" s="456">
        <v>209.1131760876558</v>
      </c>
      <c r="R1242" s="456">
        <v>390.31977730506173</v>
      </c>
      <c r="S1242" s="456">
        <v>279.56888908570443</v>
      </c>
      <c r="T1242" s="456">
        <v>123.59332512567987</v>
      </c>
      <c r="U1242" s="456">
        <v>76.329849463361882</v>
      </c>
      <c r="V1242" s="456">
        <v>58.235984471133037</v>
      </c>
      <c r="W1242" s="456">
        <v>53.210843750071625</v>
      </c>
      <c r="X1242" s="456">
        <v>47.181305740243346</v>
      </c>
      <c r="Y1242" s="456">
        <v>44.166819783667599</v>
      </c>
      <c r="Z1242" s="456">
        <v>37.13384546983891</v>
      </c>
      <c r="AA1242" s="456">
        <v>40.147827669756929</v>
      </c>
      <c r="AB1242" s="456">
        <v>35.124658653290489</v>
      </c>
      <c r="AC1242" s="456">
        <v>34.120107905260866</v>
      </c>
      <c r="AD1242" s="456">
        <v>37.13384546983891</v>
      </c>
      <c r="AE1242" s="456">
        <v>33.11558670666593</v>
      </c>
      <c r="AF1242" s="456">
        <v>24.076394620737908</v>
      </c>
      <c r="AG1242" s="456">
        <v>32.111095952304076</v>
      </c>
      <c r="AH1242" s="456">
        <v>29.097816174642574</v>
      </c>
      <c r="AI1242" s="456">
        <v>25.080601549217004</v>
      </c>
      <c r="AJ1242" s="456">
        <v>23.072229545451361</v>
      </c>
      <c r="AK1242" s="456">
        <v>32.111095952304076</v>
      </c>
      <c r="AL1242" s="456">
        <v>0</v>
      </c>
    </row>
    <row r="1243" spans="1:38">
      <c r="A1243" s="256">
        <v>142.5</v>
      </c>
      <c r="B1243" s="456">
        <v>3238.0407663662213</v>
      </c>
      <c r="C1243" s="456">
        <v>3208.7765509888081</v>
      </c>
      <c r="D1243" s="456">
        <v>3100.8040132431129</v>
      </c>
      <c r="E1243" s="456">
        <v>2627.5874094357528</v>
      </c>
      <c r="F1243" s="456">
        <v>2385.4617444424284</v>
      </c>
      <c r="G1243" s="456">
        <v>1966.8457113277279</v>
      </c>
      <c r="H1243" s="456">
        <v>1628.9911689455628</v>
      </c>
      <c r="I1243" s="456">
        <v>1321.4531449723431</v>
      </c>
      <c r="J1243" s="456">
        <v>1024.0667698902078</v>
      </c>
      <c r="K1243" s="456">
        <v>719.71465807976961</v>
      </c>
      <c r="L1243" s="456">
        <v>529.30589383410154</v>
      </c>
      <c r="M1243" s="456">
        <v>369.17367966376946</v>
      </c>
      <c r="N1243" s="456">
        <v>251.38418306924891</v>
      </c>
      <c r="O1243" s="456">
        <v>213.13864318787526</v>
      </c>
      <c r="P1243" s="456">
        <v>183.95582347890559</v>
      </c>
      <c r="Q1243" s="456">
        <v>184.96205452537305</v>
      </c>
      <c r="R1243" s="456">
        <v>286.61552097237734</v>
      </c>
      <c r="S1243" s="456">
        <v>267.48936407825727</v>
      </c>
      <c r="T1243" s="456">
        <v>114.54120724389411</v>
      </c>
      <c r="U1243" s="456">
        <v>73.313876394686872</v>
      </c>
      <c r="V1243" s="456">
        <v>61.251279440887508</v>
      </c>
      <c r="W1243" s="456">
        <v>50.19598424777044</v>
      </c>
      <c r="X1243" s="456">
        <v>45.171626266426578</v>
      </c>
      <c r="Y1243" s="456">
        <v>40.147827669756929</v>
      </c>
      <c r="Z1243" s="456">
        <v>36.12923810708449</v>
      </c>
      <c r="AA1243" s="456">
        <v>37.13384546983891</v>
      </c>
      <c r="AB1243" s="456">
        <v>35.124658653290489</v>
      </c>
      <c r="AC1243" s="456">
        <v>34.120107905260866</v>
      </c>
      <c r="AD1243" s="456">
        <v>35.124658653290489</v>
      </c>
      <c r="AE1243" s="456">
        <v>32.111095952304076</v>
      </c>
      <c r="AF1243" s="456">
        <v>30.102209640499385</v>
      </c>
      <c r="AG1243" s="456">
        <v>33.11558670666593</v>
      </c>
      <c r="AH1243" s="456">
        <v>26.08484865749011</v>
      </c>
      <c r="AI1243" s="456">
        <v>22.068108142325048</v>
      </c>
      <c r="AJ1243" s="456">
        <v>27.089134400918912</v>
      </c>
      <c r="AK1243" s="456">
        <v>31.106636592896205</v>
      </c>
      <c r="AL1243" s="456">
        <v>0</v>
      </c>
    </row>
    <row r="1244" spans="1:38">
      <c r="A1244" s="256">
        <v>145</v>
      </c>
      <c r="B1244" s="456">
        <v>3238.0407663662213</v>
      </c>
      <c r="C1244" s="456">
        <v>3236.0225361060625</v>
      </c>
      <c r="D1244" s="456">
        <v>3096.7677287200486</v>
      </c>
      <c r="E1244" s="456">
        <v>2623.5517930521637</v>
      </c>
      <c r="F1244" s="456">
        <v>2369.3208801078295</v>
      </c>
      <c r="G1244" s="456">
        <v>1915.4071267251618</v>
      </c>
      <c r="H1244" s="456">
        <v>1564.4533846379861</v>
      </c>
      <c r="I1244" s="456">
        <v>1244.8312700569572</v>
      </c>
      <c r="J1244" s="456">
        <v>939.40209717084554</v>
      </c>
      <c r="K1244" s="456">
        <v>660.26875041270193</v>
      </c>
      <c r="L1244" s="456">
        <v>470.88634737729012</v>
      </c>
      <c r="M1244" s="456">
        <v>316.81728239424859</v>
      </c>
      <c r="N1244" s="456">
        <v>230.24770912114909</v>
      </c>
      <c r="O1244" s="456">
        <v>195.02466099770112</v>
      </c>
      <c r="P1244" s="456">
        <v>192.00582334211265</v>
      </c>
      <c r="Q1244" s="456">
        <v>179.93095458195256</v>
      </c>
      <c r="R1244" s="456">
        <v>321.85119673416409</v>
      </c>
      <c r="S1244" s="456">
        <v>374.20835758368617</v>
      </c>
      <c r="T1244" s="456">
        <v>122.58750062023773</v>
      </c>
      <c r="U1244" s="456">
        <v>71.303296239406109</v>
      </c>
      <c r="V1244" s="456">
        <v>60.246164270520133</v>
      </c>
      <c r="W1244" s="456">
        <v>51.200917835379968</v>
      </c>
      <c r="X1244" s="456">
        <v>48.186177781824156</v>
      </c>
      <c r="Y1244" s="456">
        <v>38.138479987815508</v>
      </c>
      <c r="Z1244" s="456">
        <v>36.12923810708449</v>
      </c>
      <c r="AA1244" s="456">
        <v>41.152539512670401</v>
      </c>
      <c r="AB1244" s="456">
        <v>37.13384546983891</v>
      </c>
      <c r="AC1244" s="456">
        <v>38.138479987815508</v>
      </c>
      <c r="AD1244" s="456">
        <v>38.138479987815508</v>
      </c>
      <c r="AE1244" s="456">
        <v>33.11558670666593</v>
      </c>
      <c r="AF1244" s="456">
        <v>34.120107905260866</v>
      </c>
      <c r="AG1244" s="456">
        <v>36.12923810708449</v>
      </c>
      <c r="AH1244" s="456">
        <v>27.089134400918912</v>
      </c>
      <c r="AI1244" s="456">
        <v>24.076394620737908</v>
      </c>
      <c r="AJ1244" s="456">
        <v>25.080601549217004</v>
      </c>
      <c r="AK1244" s="456">
        <v>32.111095952304076</v>
      </c>
      <c r="AL1244" s="456">
        <v>0</v>
      </c>
    </row>
    <row r="1245" spans="1:38">
      <c r="A1245" s="256">
        <v>147.5</v>
      </c>
      <c r="B1245" s="456">
        <v>3238.0407663662213</v>
      </c>
      <c r="C1245" s="456">
        <v>3252.1684133307076</v>
      </c>
      <c r="D1245" s="456">
        <v>3066.4957627930094</v>
      </c>
      <c r="E1245" s="456">
        <v>2604.3827000822243</v>
      </c>
      <c r="F1245" s="456">
        <v>2348.1361624916653</v>
      </c>
      <c r="G1245" s="456">
        <v>1864.9784813963506</v>
      </c>
      <c r="H1245" s="456">
        <v>1507.9850018626923</v>
      </c>
      <c r="I1245" s="456">
        <v>1178.2950347724434</v>
      </c>
      <c r="J1245" s="456">
        <v>862.80728378953188</v>
      </c>
      <c r="K1245" s="456">
        <v>605.86531128107947</v>
      </c>
      <c r="L1245" s="456">
        <v>424.55871818329314</v>
      </c>
      <c r="M1245" s="456">
        <v>279.56888908570443</v>
      </c>
      <c r="N1245" s="456">
        <v>205.08778640429045</v>
      </c>
      <c r="O1245" s="456">
        <v>202.06879585668304</v>
      </c>
      <c r="P1245" s="456">
        <v>180.93716345181977</v>
      </c>
      <c r="Q1245" s="456">
        <v>179.93095458195256</v>
      </c>
      <c r="R1245" s="456">
        <v>272.52243464871941</v>
      </c>
      <c r="S1245" s="456">
        <v>341.98762877226108</v>
      </c>
      <c r="T1245" s="456">
        <v>129.62844161748095</v>
      </c>
      <c r="U1245" s="456">
        <v>69.292772726876819</v>
      </c>
      <c r="V1245" s="456">
        <v>56.225874000831865</v>
      </c>
      <c r="W1245" s="456">
        <v>54.215835334169334</v>
      </c>
      <c r="X1245" s="456">
        <v>47.181305740243346</v>
      </c>
      <c r="Y1245" s="456">
        <v>41.152539512670401</v>
      </c>
      <c r="Z1245" s="456">
        <v>36.12923810708449</v>
      </c>
      <c r="AA1245" s="456">
        <v>43.162036139125405</v>
      </c>
      <c r="AB1245" s="456">
        <v>38.138479987815508</v>
      </c>
      <c r="AC1245" s="456">
        <v>39.143140946941287</v>
      </c>
      <c r="AD1245" s="456">
        <v>40.147827669756929</v>
      </c>
      <c r="AE1245" s="456">
        <v>38.138479987815508</v>
      </c>
      <c r="AF1245" s="456">
        <v>30.102209640499385</v>
      </c>
      <c r="AG1245" s="456">
        <v>37.13384546983891</v>
      </c>
      <c r="AH1245" s="456">
        <v>32.111095952304076</v>
      </c>
      <c r="AI1245" s="456">
        <v>30.102209640499385</v>
      </c>
      <c r="AJ1245" s="456">
        <v>28.093457349309364</v>
      </c>
      <c r="AK1245" s="456">
        <v>31.106636592896205</v>
      </c>
      <c r="AL1245" s="456">
        <v>0</v>
      </c>
    </row>
    <row r="1246" spans="1:38">
      <c r="A1246" s="256">
        <v>150</v>
      </c>
      <c r="B1246" s="456">
        <v>3238.0407663662213</v>
      </c>
      <c r="C1246" s="456">
        <v>3239.0498819676009</v>
      </c>
      <c r="D1246" s="456">
        <v>2996.8713790258439</v>
      </c>
      <c r="E1246" s="456">
        <v>2556.9650252548881</v>
      </c>
      <c r="F1246" s="456">
        <v>2284.5831622360674</v>
      </c>
      <c r="G1246" s="456">
        <v>1792.363635156662</v>
      </c>
      <c r="H1246" s="456">
        <v>1422.2781278895166</v>
      </c>
      <c r="I1246" s="456">
        <v>1106.7223744766704</v>
      </c>
      <c r="J1246" s="456">
        <v>786.21927157197922</v>
      </c>
      <c r="K1246" s="456">
        <v>553.48142726268577</v>
      </c>
      <c r="L1246" s="456">
        <v>383.27094777186403</v>
      </c>
      <c r="M1246" s="456">
        <v>256.41694440954058</v>
      </c>
      <c r="N1246" s="456">
        <v>196.03095062626178</v>
      </c>
      <c r="O1246" s="456">
        <v>176.9123618266558</v>
      </c>
      <c r="P1246" s="456">
        <v>172.88765168108893</v>
      </c>
      <c r="Q1246" s="456">
        <v>173.89382052669683</v>
      </c>
      <c r="R1246" s="456">
        <v>266.48276126055515</v>
      </c>
      <c r="S1246" s="456">
        <v>317.82405891022592</v>
      </c>
      <c r="T1246" s="456">
        <v>110.51826994484387</v>
      </c>
      <c r="U1246" s="456">
        <v>62.256411089425562</v>
      </c>
      <c r="V1246" s="456">
        <v>51.200917835379968</v>
      </c>
      <c r="W1246" s="456">
        <v>47.181305740243346</v>
      </c>
      <c r="X1246" s="456">
        <v>49.191070759971105</v>
      </c>
      <c r="Y1246" s="456">
        <v>39.143140946941287</v>
      </c>
      <c r="Z1246" s="456">
        <v>36.12923810708449</v>
      </c>
      <c r="AA1246" s="456">
        <v>42.157275863478645</v>
      </c>
      <c r="AB1246" s="456">
        <v>38.138479987815508</v>
      </c>
      <c r="AC1246" s="456">
        <v>38.138479987815508</v>
      </c>
      <c r="AD1246" s="456">
        <v>39.143140946941287</v>
      </c>
      <c r="AE1246" s="456">
        <v>40.147827669756929</v>
      </c>
      <c r="AF1246" s="456">
        <v>33.11558670666593</v>
      </c>
      <c r="AG1246" s="456">
        <v>39.143140946941287</v>
      </c>
      <c r="AH1246" s="456">
        <v>36.12923810708449</v>
      </c>
      <c r="AI1246" s="456">
        <v>22.068108142325048</v>
      </c>
      <c r="AJ1246" s="456">
        <v>27.089134400918912</v>
      </c>
      <c r="AK1246" s="456">
        <v>33.11558670666593</v>
      </c>
      <c r="AL1246" s="456">
        <v>0</v>
      </c>
    </row>
    <row r="1247" spans="1:38">
      <c r="A1247" s="256">
        <v>152.5</v>
      </c>
      <c r="B1247" s="456">
        <v>3238.0407663662213</v>
      </c>
      <c r="C1247" s="456">
        <v>3257.2140164045495</v>
      </c>
      <c r="D1247" s="456">
        <v>2980.7268238231582</v>
      </c>
      <c r="E1247" s="456">
        <v>2543.8496525794189</v>
      </c>
      <c r="F1247" s="456">
        <v>2284.5831622360674</v>
      </c>
      <c r="G1247" s="456">
        <v>1755.0488084043577</v>
      </c>
      <c r="H1247" s="456">
        <v>1383.9637646935635</v>
      </c>
      <c r="I1247" s="456">
        <v>1057.3298383323311</v>
      </c>
      <c r="J1247" s="456">
        <v>739.86694776308775</v>
      </c>
      <c r="K1247" s="456">
        <v>517.21853772302381</v>
      </c>
      <c r="L1247" s="456">
        <v>352.05629353891283</v>
      </c>
      <c r="M1247" s="456">
        <v>241.3189644239616</v>
      </c>
      <c r="N1247" s="456">
        <v>200.05616048375992</v>
      </c>
      <c r="O1247" s="456">
        <v>186.97453299484269</v>
      </c>
      <c r="P1247" s="456">
        <v>181.94337791178063</v>
      </c>
      <c r="Q1247" s="456">
        <v>163.83239950048687</v>
      </c>
      <c r="R1247" s="456">
        <v>182.94959793098093</v>
      </c>
      <c r="S1247" s="456">
        <v>244.33848676014631</v>
      </c>
      <c r="T1247" s="456">
        <v>93.422488515161888</v>
      </c>
      <c r="U1247" s="456">
        <v>60.246164270520133</v>
      </c>
      <c r="V1247" s="456">
        <v>53.210843750071625</v>
      </c>
      <c r="W1247" s="456">
        <v>52.205871129025049</v>
      </c>
      <c r="X1247" s="456">
        <v>48.186177781824156</v>
      </c>
      <c r="Y1247" s="456">
        <v>44.166819783667599</v>
      </c>
      <c r="Z1247" s="456">
        <v>35.124658653290489</v>
      </c>
      <c r="AA1247" s="456">
        <v>46.176455080303917</v>
      </c>
      <c r="AB1247" s="456">
        <v>40.147827669756929</v>
      </c>
      <c r="AC1247" s="456">
        <v>40.147827669756929</v>
      </c>
      <c r="AD1247" s="456">
        <v>38.138479987815508</v>
      </c>
      <c r="AE1247" s="456">
        <v>38.138479987815508</v>
      </c>
      <c r="AF1247" s="456">
        <v>34.120107905260866</v>
      </c>
      <c r="AG1247" s="456">
        <v>36.12923810708449</v>
      </c>
      <c r="AH1247" s="456">
        <v>31.106636592896205</v>
      </c>
      <c r="AI1247" s="456">
        <v>22.068108142325048</v>
      </c>
      <c r="AJ1247" s="456">
        <v>27.089134400918912</v>
      </c>
      <c r="AK1247" s="456">
        <v>38.138479987815508</v>
      </c>
      <c r="AL1247" s="456">
        <v>0</v>
      </c>
    </row>
    <row r="1248" spans="1:38">
      <c r="A1248" s="256">
        <v>155</v>
      </c>
      <c r="B1248" s="456">
        <v>3238.0407663662213</v>
      </c>
      <c r="C1248" s="456">
        <v>3291.5243237624195</v>
      </c>
      <c r="D1248" s="456">
        <v>2959.5372277649926</v>
      </c>
      <c r="E1248" s="456">
        <v>2540.8230376963083</v>
      </c>
      <c r="F1248" s="456">
        <v>2286.6006909117309</v>
      </c>
      <c r="G1248" s="456">
        <v>1720.7602065632027</v>
      </c>
      <c r="H1248" s="456">
        <v>1348.6751565194156</v>
      </c>
      <c r="I1248" s="456">
        <v>1000.884055427933</v>
      </c>
      <c r="J1248" s="456">
        <v>701.57807892996118</v>
      </c>
      <c r="K1248" s="456">
        <v>487.00139698135308</v>
      </c>
      <c r="L1248" s="456">
        <v>341.98762877226108</v>
      </c>
      <c r="M1248" s="456">
        <v>235.28003346324601</v>
      </c>
      <c r="N1248" s="456">
        <v>198.04354533856682</v>
      </c>
      <c r="O1248" s="456">
        <v>186.97453299484269</v>
      </c>
      <c r="P1248" s="456">
        <v>226.22192864759808</v>
      </c>
      <c r="Q1248" s="456">
        <v>210.11953566284186</v>
      </c>
      <c r="R1248" s="456">
        <v>139.68758692140284</v>
      </c>
      <c r="S1248" s="456">
        <v>134.65792041235557</v>
      </c>
      <c r="T1248" s="456">
        <v>77.335200513321496</v>
      </c>
      <c r="U1248" s="456">
        <v>58.235984471133037</v>
      </c>
      <c r="V1248" s="456">
        <v>50.19598424777044</v>
      </c>
      <c r="W1248" s="456">
        <v>52.205871129025049</v>
      </c>
      <c r="X1248" s="456">
        <v>50.19598424777044</v>
      </c>
      <c r="Y1248" s="456">
        <v>43.162036139125405</v>
      </c>
      <c r="Z1248" s="456">
        <v>35.124658653290489</v>
      </c>
      <c r="AA1248" s="456">
        <v>42.157275863478645</v>
      </c>
      <c r="AB1248" s="456">
        <v>43.162036139125405</v>
      </c>
      <c r="AC1248" s="456">
        <v>43.162036139125405</v>
      </c>
      <c r="AD1248" s="456">
        <v>45.171626266426578</v>
      </c>
      <c r="AE1248" s="456">
        <v>38.138479987815508</v>
      </c>
      <c r="AF1248" s="456">
        <v>31.106636592896205</v>
      </c>
      <c r="AG1248" s="456">
        <v>37.13384546983891</v>
      </c>
      <c r="AH1248" s="456">
        <v>33.11558670666593</v>
      </c>
      <c r="AI1248" s="456">
        <v>23.072229545451361</v>
      </c>
      <c r="AJ1248" s="456">
        <v>28.093457349309364</v>
      </c>
      <c r="AK1248" s="456">
        <v>33.11558670666593</v>
      </c>
      <c r="AL1248" s="456">
        <v>0</v>
      </c>
    </row>
    <row r="1249" spans="1:38">
      <c r="A1249" s="256">
        <v>157.5</v>
      </c>
      <c r="B1249" s="456">
        <v>3238.0407663662213</v>
      </c>
      <c r="C1249" s="456">
        <v>3311.7070246437925</v>
      </c>
      <c r="D1249" s="456">
        <v>2914.1314622566638</v>
      </c>
      <c r="E1249" s="456">
        <v>2519.6368346024183</v>
      </c>
      <c r="F1249" s="456">
        <v>2240.1979844941325</v>
      </c>
      <c r="G1249" s="456">
        <v>1657.2272589425841</v>
      </c>
      <c r="H1249" s="456">
        <v>1296.2480779996804</v>
      </c>
      <c r="I1249" s="456">
        <v>961.57546801245155</v>
      </c>
      <c r="J1249" s="456">
        <v>656.23870772958219</v>
      </c>
      <c r="K1249" s="456">
        <v>460.81471999188301</v>
      </c>
      <c r="L1249" s="456">
        <v>320.84440753413026</v>
      </c>
      <c r="M1249" s="456">
        <v>229.24125736189183</v>
      </c>
      <c r="N1249" s="456">
        <v>198.04354533856682</v>
      </c>
      <c r="O1249" s="456">
        <v>183.95582347890559</v>
      </c>
      <c r="P1249" s="456">
        <v>221.18980385521934</v>
      </c>
      <c r="Q1249" s="456">
        <v>351.04941397916343</v>
      </c>
      <c r="R1249" s="456">
        <v>183.95582347890559</v>
      </c>
      <c r="S1249" s="456">
        <v>112.5297206338733</v>
      </c>
      <c r="T1249" s="456">
        <v>77.335200513321496</v>
      </c>
      <c r="U1249" s="456">
        <v>57.230920419256371</v>
      </c>
      <c r="V1249" s="456">
        <v>45.171626266426578</v>
      </c>
      <c r="W1249" s="456">
        <v>46.176455080303917</v>
      </c>
      <c r="X1249" s="456">
        <v>45.171626266426578</v>
      </c>
      <c r="Y1249" s="456">
        <v>41.152539512670401</v>
      </c>
      <c r="Z1249" s="456">
        <v>34.120107905260866</v>
      </c>
      <c r="AA1249" s="456">
        <v>42.157275863478645</v>
      </c>
      <c r="AB1249" s="456">
        <v>40.147827669756929</v>
      </c>
      <c r="AC1249" s="456">
        <v>39.143140946941287</v>
      </c>
      <c r="AD1249" s="456">
        <v>39.143140946941287</v>
      </c>
      <c r="AE1249" s="456">
        <v>39.143140946941287</v>
      </c>
      <c r="AF1249" s="456">
        <v>35.124658653290489</v>
      </c>
      <c r="AG1249" s="456">
        <v>38.138479987815508</v>
      </c>
      <c r="AH1249" s="456">
        <v>33.11558670666593</v>
      </c>
      <c r="AI1249" s="456">
        <v>25.080601549217004</v>
      </c>
      <c r="AJ1249" s="456">
        <v>25.080601549217004</v>
      </c>
      <c r="AK1249" s="456">
        <v>29.097816174642574</v>
      </c>
      <c r="AL1249" s="456">
        <v>0</v>
      </c>
    </row>
    <row r="1250" spans="1:38">
      <c r="A1250" s="256">
        <v>160</v>
      </c>
      <c r="B1250" s="456">
        <v>3238.0407663662213</v>
      </c>
      <c r="C1250" s="456">
        <v>3305.6522014430439</v>
      </c>
      <c r="D1250" s="456">
        <v>2860.6544679356371</v>
      </c>
      <c r="E1250" s="456">
        <v>2485.3357409034811</v>
      </c>
      <c r="F1250" s="456">
        <v>2188.7526289854109</v>
      </c>
      <c r="G1250" s="456">
        <v>1631.0080164014964</v>
      </c>
      <c r="H1250" s="456">
        <v>1252.8965135862265</v>
      </c>
      <c r="I1250" s="456">
        <v>911.18220125834318</v>
      </c>
      <c r="J1250" s="456">
        <v>626.01418640486224</v>
      </c>
      <c r="K1250" s="456">
        <v>439.66502418123878</v>
      </c>
      <c r="L1250" s="456">
        <v>303.72948230075701</v>
      </c>
      <c r="M1250" s="456">
        <v>218.17058371244863</v>
      </c>
      <c r="N1250" s="456">
        <v>198.04354533856682</v>
      </c>
      <c r="O1250" s="456">
        <v>187.9807803590999</v>
      </c>
      <c r="P1250" s="456">
        <v>208.10682135074404</v>
      </c>
      <c r="Q1250" s="456">
        <v>318.83083861221496</v>
      </c>
      <c r="R1250" s="456">
        <v>236.28651130948512</v>
      </c>
      <c r="S1250" s="456">
        <v>118.56428573008029</v>
      </c>
      <c r="T1250" s="456">
        <v>94.428041332223657</v>
      </c>
      <c r="U1250" s="456">
        <v>55.220845530457993</v>
      </c>
      <c r="V1250" s="456">
        <v>43.162036139125405</v>
      </c>
      <c r="W1250" s="456">
        <v>43.162036139125405</v>
      </c>
      <c r="X1250" s="456">
        <v>45.171626266426578</v>
      </c>
      <c r="Y1250" s="456">
        <v>41.152539512670401</v>
      </c>
      <c r="Z1250" s="456">
        <v>39.143140946941287</v>
      </c>
      <c r="AA1250" s="456">
        <v>40.147827669756929</v>
      </c>
      <c r="AB1250" s="456">
        <v>43.162036139125405</v>
      </c>
      <c r="AC1250" s="456">
        <v>40.147827669756929</v>
      </c>
      <c r="AD1250" s="456">
        <v>36.12923810708449</v>
      </c>
      <c r="AE1250" s="456">
        <v>40.147827669756929</v>
      </c>
      <c r="AF1250" s="456">
        <v>30.102209640499385</v>
      </c>
      <c r="AG1250" s="456">
        <v>35.124658653290489</v>
      </c>
      <c r="AH1250" s="456">
        <v>31.106636592896205</v>
      </c>
      <c r="AI1250" s="456">
        <v>20.060004479273225</v>
      </c>
      <c r="AJ1250" s="456">
        <v>25.080601549217004</v>
      </c>
      <c r="AK1250" s="456">
        <v>27.089134400918912</v>
      </c>
      <c r="AL1250" s="456">
        <v>0</v>
      </c>
    </row>
    <row r="1251" spans="1:38">
      <c r="A1251" s="256">
        <v>162.5</v>
      </c>
      <c r="B1251" s="456">
        <v>3238.0407663662213</v>
      </c>
      <c r="C1251" s="456">
        <v>3341.9813061316086</v>
      </c>
      <c r="D1251" s="456">
        <v>2845.5196500623811</v>
      </c>
      <c r="E1251" s="456">
        <v>2516.6102486533723</v>
      </c>
      <c r="F1251" s="456">
        <v>2181.6915954075671</v>
      </c>
      <c r="G1251" s="456">
        <v>1621.9322225146773</v>
      </c>
      <c r="H1251" s="456">
        <v>1214.5870745396398</v>
      </c>
      <c r="I1251" s="456">
        <v>891.02566578692733</v>
      </c>
      <c r="J1251" s="456">
        <v>608.88760041014177</v>
      </c>
      <c r="K1251" s="456">
        <v>426.57286170170653</v>
      </c>
      <c r="L1251" s="456">
        <v>284.6021797270547</v>
      </c>
      <c r="M1251" s="456">
        <v>224.20906517072982</v>
      </c>
      <c r="N1251" s="456">
        <v>196.03095062626178</v>
      </c>
      <c r="O1251" s="456">
        <v>190.99955462404839</v>
      </c>
      <c r="P1251" s="456">
        <v>212.13226923574965</v>
      </c>
      <c r="Q1251" s="456">
        <v>362.12524602494449</v>
      </c>
      <c r="R1251" s="456">
        <v>330.91243995228746</v>
      </c>
      <c r="S1251" s="456">
        <v>126.61084744487482</v>
      </c>
      <c r="T1251" s="456">
        <v>88.394889005535376</v>
      </c>
      <c r="U1251" s="456">
        <v>58.235984471133037</v>
      </c>
      <c r="V1251" s="456">
        <v>42.157275863478645</v>
      </c>
      <c r="W1251" s="456">
        <v>40.147827669756929</v>
      </c>
      <c r="X1251" s="456">
        <v>39.143140946941287</v>
      </c>
      <c r="Y1251" s="456">
        <v>35.124658653290489</v>
      </c>
      <c r="Z1251" s="456">
        <v>39.143140946941287</v>
      </c>
      <c r="AA1251" s="456">
        <v>40.147827669756929</v>
      </c>
      <c r="AB1251" s="456">
        <v>38.138479987815508</v>
      </c>
      <c r="AC1251" s="456">
        <v>41.152539512670401</v>
      </c>
      <c r="AD1251" s="456">
        <v>36.12923810708449</v>
      </c>
      <c r="AE1251" s="456">
        <v>34.120107905260866</v>
      </c>
      <c r="AF1251" s="456">
        <v>31.106636592896205</v>
      </c>
      <c r="AG1251" s="456">
        <v>34.120107905260866</v>
      </c>
      <c r="AH1251" s="456">
        <v>29.097816174642574</v>
      </c>
      <c r="AI1251" s="456">
        <v>16.044422974417238</v>
      </c>
      <c r="AJ1251" s="456">
        <v>23.072229545451361</v>
      </c>
      <c r="AK1251" s="456">
        <v>26.08484865749011</v>
      </c>
      <c r="AL1251" s="456">
        <v>0</v>
      </c>
    </row>
    <row r="1252" spans="1:38">
      <c r="A1252" s="256">
        <v>165</v>
      </c>
      <c r="B1252" s="456">
        <v>3238.0407663662213</v>
      </c>
      <c r="C1252" s="456">
        <v>3345.0087493901683</v>
      </c>
      <c r="D1252" s="456">
        <v>2829.3759329809595</v>
      </c>
      <c r="E1252" s="456">
        <v>2552.9295187961343</v>
      </c>
      <c r="F1252" s="456">
        <v>2138.3171785243935</v>
      </c>
      <c r="G1252" s="456">
        <v>1584.6211615713846</v>
      </c>
      <c r="H1252" s="456">
        <v>1218.6195908767722</v>
      </c>
      <c r="I1252" s="456">
        <v>853.73728395177477</v>
      </c>
      <c r="J1252" s="456">
        <v>591.76149571488634</v>
      </c>
      <c r="K1252" s="456">
        <v>407.43888834111851</v>
      </c>
      <c r="L1252" s="456">
        <v>277.55559808638526</v>
      </c>
      <c r="M1252" s="456">
        <v>226.22192864759808</v>
      </c>
      <c r="N1252" s="456">
        <v>198.04354533856682</v>
      </c>
      <c r="O1252" s="456">
        <v>190.99955462404839</v>
      </c>
      <c r="P1252" s="456">
        <v>196.03095062626178</v>
      </c>
      <c r="Q1252" s="456">
        <v>265.47616224135629</v>
      </c>
      <c r="R1252" s="456">
        <v>353.06317597546882</v>
      </c>
      <c r="S1252" s="456">
        <v>126.61084744487482</v>
      </c>
      <c r="T1252" s="456">
        <v>76.329849463361882</v>
      </c>
      <c r="U1252" s="456">
        <v>56.225874000831865</v>
      </c>
      <c r="V1252" s="456">
        <v>43.162036139125405</v>
      </c>
      <c r="W1252" s="456">
        <v>37.13384546983891</v>
      </c>
      <c r="X1252" s="456">
        <v>39.143140946941287</v>
      </c>
      <c r="Y1252" s="456">
        <v>35.124658653290489</v>
      </c>
      <c r="Z1252" s="456">
        <v>36.12923810708449</v>
      </c>
      <c r="AA1252" s="456">
        <v>38.138479987815508</v>
      </c>
      <c r="AB1252" s="456">
        <v>37.13384546983891</v>
      </c>
      <c r="AC1252" s="456">
        <v>38.138479987815508</v>
      </c>
      <c r="AD1252" s="456">
        <v>37.13384546983891</v>
      </c>
      <c r="AE1252" s="456">
        <v>37.13384546983891</v>
      </c>
      <c r="AF1252" s="456">
        <v>32.111095952304076</v>
      </c>
      <c r="AG1252" s="456">
        <v>34.120107905260866</v>
      </c>
      <c r="AH1252" s="456">
        <v>26.08484865749011</v>
      </c>
      <c r="AI1252" s="456">
        <v>18.052101952375242</v>
      </c>
      <c r="AJ1252" s="456">
        <v>22.068108142325048</v>
      </c>
      <c r="AK1252" s="456">
        <v>26.08484865749011</v>
      </c>
      <c r="AL1252" s="456">
        <v>0</v>
      </c>
    </row>
    <row r="1253" spans="1:38">
      <c r="A1253" s="256">
        <v>167.5</v>
      </c>
      <c r="B1253" s="456">
        <v>3238.0407663662213</v>
      </c>
      <c r="C1253" s="456">
        <v>3385.3749201022106</v>
      </c>
      <c r="D1253" s="456">
        <v>2811.2143612831978</v>
      </c>
      <c r="E1253" s="456">
        <v>2609.4271846089255</v>
      </c>
      <c r="F1253" s="456">
        <v>2095.9523174376363</v>
      </c>
      <c r="G1253" s="456">
        <v>1580.5875855657075</v>
      </c>
      <c r="H1253" s="456">
        <v>1178.2950347724434</v>
      </c>
      <c r="I1253" s="456">
        <v>841.64410075501223</v>
      </c>
      <c r="J1253" s="456">
        <v>573.62851316240085</v>
      </c>
      <c r="K1253" s="456">
        <v>395.35473353973106</v>
      </c>
      <c r="L1253" s="456">
        <v>270.50919518025506</v>
      </c>
      <c r="M1253" s="456">
        <v>225.21549466265694</v>
      </c>
      <c r="N1253" s="456">
        <v>202.06879585668304</v>
      </c>
      <c r="O1253" s="456">
        <v>192.00582334211265</v>
      </c>
      <c r="P1253" s="456">
        <v>181.94337791178063</v>
      </c>
      <c r="Q1253" s="456">
        <v>185.96829104052892</v>
      </c>
      <c r="R1253" s="456">
        <v>210.11953566284186</v>
      </c>
      <c r="S1253" s="456">
        <v>113.53545948863409</v>
      </c>
      <c r="T1253" s="456">
        <v>73.313876394686872</v>
      </c>
      <c r="U1253" s="456">
        <v>53.210843750071625</v>
      </c>
      <c r="V1253" s="456">
        <v>44.166819783667599</v>
      </c>
      <c r="W1253" s="456">
        <v>38.138479987815508</v>
      </c>
      <c r="X1253" s="456">
        <v>34.120107905260866</v>
      </c>
      <c r="Y1253" s="456">
        <v>31.106636592896205</v>
      </c>
      <c r="Z1253" s="456">
        <v>33.11558670666593</v>
      </c>
      <c r="AA1253" s="456">
        <v>34.120107905260866</v>
      </c>
      <c r="AB1253" s="456">
        <v>32.111095952304076</v>
      </c>
      <c r="AC1253" s="456">
        <v>37.13384546983891</v>
      </c>
      <c r="AD1253" s="456">
        <v>34.120107905260866</v>
      </c>
      <c r="AE1253" s="456">
        <v>32.111095952304076</v>
      </c>
      <c r="AF1253" s="456">
        <v>25.080601549217004</v>
      </c>
      <c r="AG1253" s="456">
        <v>31.106636592896205</v>
      </c>
      <c r="AH1253" s="456">
        <v>26.08484865749011</v>
      </c>
      <c r="AI1253" s="456">
        <v>21.064032395764698</v>
      </c>
      <c r="AJ1253" s="456">
        <v>18.052101952375242</v>
      </c>
      <c r="AK1253" s="456">
        <v>22.068108142325048</v>
      </c>
      <c r="AL1253" s="456">
        <v>0</v>
      </c>
    </row>
    <row r="1254" spans="1:38">
      <c r="A1254" s="256">
        <v>170</v>
      </c>
      <c r="B1254" s="456">
        <v>3238.0407663662213</v>
      </c>
      <c r="C1254" s="456">
        <v>3378.3108053542805</v>
      </c>
      <c r="D1254" s="456">
        <v>2786.9991148167296</v>
      </c>
      <c r="E1254" s="456">
        <v>2637.6764774638991</v>
      </c>
      <c r="F1254" s="456">
        <v>2093.9349643022947</v>
      </c>
      <c r="G1254" s="456">
        <v>1540.2523954607502</v>
      </c>
      <c r="H1254" s="456">
        <v>1161.1575132111223</v>
      </c>
      <c r="I1254" s="456">
        <v>826.52786616586718</v>
      </c>
      <c r="J1254" s="456">
        <v>565.56959255578886</v>
      </c>
      <c r="K1254" s="456">
        <v>383.27094777186403</v>
      </c>
      <c r="L1254" s="456">
        <v>265.47616224135629</v>
      </c>
      <c r="M1254" s="456">
        <v>227.22836710560355</v>
      </c>
      <c r="N1254" s="456">
        <v>199.04985036997184</v>
      </c>
      <c r="O1254" s="456">
        <v>192.00582334211265</v>
      </c>
      <c r="P1254" s="456">
        <v>175.90617563268231</v>
      </c>
      <c r="Q1254" s="456">
        <v>164.83851443258101</v>
      </c>
      <c r="R1254" s="456">
        <v>147.73542711369169</v>
      </c>
      <c r="S1254" s="456">
        <v>108.50685582932681</v>
      </c>
      <c r="T1254" s="456">
        <v>63.261558950597731</v>
      </c>
      <c r="U1254" s="456">
        <v>50.19598424777044</v>
      </c>
      <c r="V1254" s="456">
        <v>38.138479987815508</v>
      </c>
      <c r="W1254" s="456">
        <v>35.124658653290489</v>
      </c>
      <c r="X1254" s="456">
        <v>32.111095952304076</v>
      </c>
      <c r="Y1254" s="456">
        <v>31.106636592896205</v>
      </c>
      <c r="Z1254" s="456">
        <v>28.093457349309364</v>
      </c>
      <c r="AA1254" s="456">
        <v>34.120107905260866</v>
      </c>
      <c r="AB1254" s="456">
        <v>33.11558670666593</v>
      </c>
      <c r="AC1254" s="456">
        <v>33.11558670666593</v>
      </c>
      <c r="AD1254" s="456">
        <v>30.102209640499385</v>
      </c>
      <c r="AE1254" s="456">
        <v>28.093457349309364</v>
      </c>
      <c r="AF1254" s="456">
        <v>21.064032395764698</v>
      </c>
      <c r="AG1254" s="456">
        <v>28.093457349309364</v>
      </c>
      <c r="AH1254" s="456">
        <v>23.072229545451361</v>
      </c>
      <c r="AI1254" s="456">
        <v>9.0197967621976929</v>
      </c>
      <c r="AJ1254" s="456">
        <v>17.048232921663399</v>
      </c>
      <c r="AK1254" s="456">
        <v>23.072229545451361</v>
      </c>
      <c r="AL1254" s="456">
        <v>0</v>
      </c>
    </row>
    <row r="1255" spans="1:38">
      <c r="A1255" s="256">
        <v>172.5</v>
      </c>
      <c r="B1255" s="456">
        <v>3238.0407663662213</v>
      </c>
      <c r="C1255" s="456">
        <v>3395.4665381362438</v>
      </c>
      <c r="D1255" s="456">
        <v>2803.1425892189659</v>
      </c>
      <c r="E1255" s="456">
        <v>2672.9885182016455</v>
      </c>
      <c r="F1255" s="456">
        <v>2088.8915899626568</v>
      </c>
      <c r="G1255" s="456">
        <v>1536.2189340366481</v>
      </c>
      <c r="H1255" s="456">
        <v>1127.8912843077392</v>
      </c>
      <c r="I1255" s="456">
        <v>794.28082863136376</v>
      </c>
      <c r="J1255" s="456">
        <v>553.48142726268577</v>
      </c>
      <c r="K1255" s="456">
        <v>390.31977730506173</v>
      </c>
      <c r="L1255" s="456">
        <v>274.53568897522905</v>
      </c>
      <c r="M1255" s="456">
        <v>228.23481001690109</v>
      </c>
      <c r="N1255" s="456">
        <v>203.07512106555058</v>
      </c>
      <c r="O1255" s="456">
        <v>188.98703310439885</v>
      </c>
      <c r="P1255" s="456">
        <v>173.89382052669683</v>
      </c>
      <c r="Q1255" s="456">
        <v>153.77159610801158</v>
      </c>
      <c r="R1255" s="456">
        <v>130.63432201828778</v>
      </c>
      <c r="S1255" s="456">
        <v>109.51255827368547</v>
      </c>
      <c r="T1255" s="456">
        <v>68.287532720608553</v>
      </c>
      <c r="U1255" s="456">
        <v>49.191070759971105</v>
      </c>
      <c r="V1255" s="456">
        <v>39.143140946941287</v>
      </c>
      <c r="W1255" s="456">
        <v>35.124658653290489</v>
      </c>
      <c r="X1255" s="456">
        <v>31.106636592896205</v>
      </c>
      <c r="Y1255" s="456">
        <v>28.093457349309364</v>
      </c>
      <c r="Z1255" s="456">
        <v>34.120107905260866</v>
      </c>
      <c r="AA1255" s="456">
        <v>36.12923810708449</v>
      </c>
      <c r="AB1255" s="456">
        <v>30.102209640499385</v>
      </c>
      <c r="AC1255" s="456">
        <v>29.097816174642574</v>
      </c>
      <c r="AD1255" s="456">
        <v>26.08484865749011</v>
      </c>
      <c r="AE1255" s="456">
        <v>26.08484865749011</v>
      </c>
      <c r="AF1255" s="456">
        <v>20.060004479273225</v>
      </c>
      <c r="AG1255" s="456">
        <v>26.08484865749011</v>
      </c>
      <c r="AH1255" s="456">
        <v>18.052101952375242</v>
      </c>
      <c r="AI1255" s="456">
        <v>11.02640849775289</v>
      </c>
      <c r="AJ1255" s="456">
        <v>13.03338714150617</v>
      </c>
      <c r="AK1255" s="456">
        <v>19.056026783849234</v>
      </c>
      <c r="AL1255" s="456">
        <v>0</v>
      </c>
    </row>
    <row r="1256" spans="1:38">
      <c r="A1256" s="256">
        <v>175</v>
      </c>
      <c r="B1256" s="456">
        <v>3238.0407663662213</v>
      </c>
      <c r="C1256" s="456">
        <v>3393.4482121295305</v>
      </c>
      <c r="D1256" s="456">
        <v>2792.0439405578245</v>
      </c>
      <c r="E1256" s="456">
        <v>2669.9617535039465</v>
      </c>
      <c r="F1256" s="456">
        <v>2042.493120594404</v>
      </c>
      <c r="G1256" s="456">
        <v>1521.0935481479901</v>
      </c>
      <c r="H1256" s="456">
        <v>1120.8349365574829</v>
      </c>
      <c r="I1256" s="456">
        <v>775.13476562306744</v>
      </c>
      <c r="J1256" s="456">
        <v>545.42279657635379</v>
      </c>
      <c r="K1256" s="456">
        <v>398.375738081294</v>
      </c>
      <c r="L1256" s="456">
        <v>285.60884857740479</v>
      </c>
      <c r="M1256" s="456">
        <v>238.29947983255269</v>
      </c>
      <c r="N1256" s="456">
        <v>207.1004714754566</v>
      </c>
      <c r="O1256" s="456">
        <v>186.97453299484269</v>
      </c>
      <c r="P1256" s="456">
        <v>173.89382052669683</v>
      </c>
      <c r="Q1256" s="456">
        <v>155.78370551195141</v>
      </c>
      <c r="R1256" s="456">
        <v>132.64610597383572</v>
      </c>
      <c r="S1256" s="456">
        <v>122.58750062023773</v>
      </c>
      <c r="T1256" s="456">
        <v>72.308579335641099</v>
      </c>
      <c r="U1256" s="456">
        <v>51.200917835379968</v>
      </c>
      <c r="V1256" s="456">
        <v>32.111095952304076</v>
      </c>
      <c r="W1256" s="456">
        <v>33.11558670666593</v>
      </c>
      <c r="X1256" s="456">
        <v>33.11558670666593</v>
      </c>
      <c r="Y1256" s="456">
        <v>25.080601549217004</v>
      </c>
      <c r="Z1256" s="456">
        <v>25.080601549217004</v>
      </c>
      <c r="AA1256" s="456">
        <v>32.111095952304076</v>
      </c>
      <c r="AB1256" s="456">
        <v>29.097816174642574</v>
      </c>
      <c r="AC1256" s="456">
        <v>29.097816174642574</v>
      </c>
      <c r="AD1256" s="456">
        <v>26.08484865749011</v>
      </c>
      <c r="AE1256" s="456">
        <v>26.08484865749011</v>
      </c>
      <c r="AF1256" s="456">
        <v>18.052101952375242</v>
      </c>
      <c r="AG1256" s="456">
        <v>26.08484865749011</v>
      </c>
      <c r="AH1256" s="456">
        <v>23.072229545451361</v>
      </c>
      <c r="AI1256" s="456">
        <v>10.023052380778998</v>
      </c>
      <c r="AJ1256" s="456">
        <v>13.03338714150617</v>
      </c>
      <c r="AK1256" s="456">
        <v>16.044422974417238</v>
      </c>
      <c r="AL1256" s="456">
        <v>0</v>
      </c>
    </row>
    <row r="1257" spans="1:38">
      <c r="A1257" s="256">
        <v>177.5</v>
      </c>
      <c r="B1257" s="456">
        <v>3238.0407663662213</v>
      </c>
      <c r="C1257" s="456">
        <v>3390.4207253682539</v>
      </c>
      <c r="D1257" s="456">
        <v>2788.008079235663</v>
      </c>
      <c r="E1257" s="456">
        <v>2680.0509824716059</v>
      </c>
      <c r="F1257" s="456">
        <v>1989.0353216905689</v>
      </c>
      <c r="G1257" s="456">
        <v>1480.7599244572896</v>
      </c>
      <c r="H1257" s="456">
        <v>1093.6180134733102</v>
      </c>
      <c r="I1257" s="456">
        <v>765.05807938825171</v>
      </c>
      <c r="J1257" s="456">
        <v>535.34967569936532</v>
      </c>
      <c r="K1257" s="456">
        <v>421.53752081806556</v>
      </c>
      <c r="L1257" s="456">
        <v>285.60884857740479</v>
      </c>
      <c r="M1257" s="456">
        <v>237.29299343863059</v>
      </c>
      <c r="N1257" s="456">
        <v>204.08145125625859</v>
      </c>
      <c r="O1257" s="456">
        <v>186.97453299484269</v>
      </c>
      <c r="P1257" s="456">
        <v>170.87533157355321</v>
      </c>
      <c r="Q1257" s="456">
        <v>153.77159610801158</v>
      </c>
      <c r="R1257" s="456">
        <v>125.60499860335548</v>
      </c>
      <c r="S1257" s="456">
        <v>110.51826994484387</v>
      </c>
      <c r="T1257" s="456">
        <v>67.282307497705418</v>
      </c>
      <c r="U1257" s="456">
        <v>45.171626266426578</v>
      </c>
      <c r="V1257" s="456">
        <v>35.124658653290489</v>
      </c>
      <c r="W1257" s="456">
        <v>37.13384546983891</v>
      </c>
      <c r="X1257" s="456">
        <v>33.11558670666593</v>
      </c>
      <c r="Y1257" s="456">
        <v>25.080601549217004</v>
      </c>
      <c r="Z1257" s="456">
        <v>23.072229545451361</v>
      </c>
      <c r="AA1257" s="456">
        <v>27.089134400918912</v>
      </c>
      <c r="AB1257" s="456">
        <v>24.076394620737908</v>
      </c>
      <c r="AC1257" s="456">
        <v>27.089134400918912</v>
      </c>
      <c r="AD1257" s="456">
        <v>25.080601549217004</v>
      </c>
      <c r="AE1257" s="456">
        <v>24.076394620737908</v>
      </c>
      <c r="AF1257" s="456">
        <v>15.040675804218308</v>
      </c>
      <c r="AG1257" s="456">
        <v>22.068108142325048</v>
      </c>
      <c r="AH1257" s="456">
        <v>20.060004479273225</v>
      </c>
      <c r="AI1257" s="456">
        <v>4.0055490228453374</v>
      </c>
      <c r="AJ1257" s="456">
        <v>12.029855959070284</v>
      </c>
      <c r="AK1257" s="456">
        <v>14.036995597894803</v>
      </c>
      <c r="AL1257" s="456">
        <v>0</v>
      </c>
    </row>
    <row r="1258" spans="1:38">
      <c r="A1258" s="256">
        <v>180</v>
      </c>
      <c r="B1258" s="456">
        <v>3238.0407663662213</v>
      </c>
      <c r="C1258" s="456">
        <v>3439.8700122614036</v>
      </c>
      <c r="D1258" s="456">
        <v>2822.3130856628791</v>
      </c>
      <c r="E1258" s="456">
        <v>2741.5960956598783</v>
      </c>
      <c r="F1258" s="456">
        <v>1992.0611968716976</v>
      </c>
      <c r="G1258" s="456">
        <v>1490.8432286384764</v>
      </c>
      <c r="H1258" s="456">
        <v>1079.50580018799</v>
      </c>
      <c r="I1258" s="456">
        <v>753.97387774006802</v>
      </c>
      <c r="J1258" s="456">
        <v>529.30589383410154</v>
      </c>
      <c r="K1258" s="456">
        <v>436.64372091979766</v>
      </c>
      <c r="L1258" s="456">
        <v>298.69586175506231</v>
      </c>
      <c r="M1258" s="456">
        <v>241.3189644239616</v>
      </c>
      <c r="N1258" s="456">
        <v>210.11953566284186</v>
      </c>
      <c r="O1258" s="456">
        <v>189.99329120214583</v>
      </c>
      <c r="P1258" s="456">
        <v>171.8814886853159</v>
      </c>
      <c r="Q1258" s="456">
        <v>149.7474565561628</v>
      </c>
      <c r="R1258" s="456">
        <v>123.59332512567987</v>
      </c>
      <c r="S1258" s="456">
        <v>100.46157902783952</v>
      </c>
      <c r="T1258" s="456">
        <v>66.277097278608665</v>
      </c>
      <c r="U1258" s="456">
        <v>40.147827669756929</v>
      </c>
      <c r="V1258" s="456">
        <v>34.120107905260866</v>
      </c>
      <c r="W1258" s="456">
        <v>37.13384546983891</v>
      </c>
      <c r="X1258" s="456">
        <v>34.120107905260866</v>
      </c>
      <c r="Y1258" s="456">
        <v>29.097816174642574</v>
      </c>
      <c r="Z1258" s="456">
        <v>23.072229545451361</v>
      </c>
      <c r="AA1258" s="456">
        <v>29.097816174642574</v>
      </c>
      <c r="AB1258" s="456">
        <v>29.097816174642574</v>
      </c>
      <c r="AC1258" s="456">
        <v>29.097816174642574</v>
      </c>
      <c r="AD1258" s="456">
        <v>26.08484865749011</v>
      </c>
      <c r="AE1258" s="456">
        <v>29.097816174642574</v>
      </c>
      <c r="AF1258" s="456">
        <v>11.02640849775289</v>
      </c>
      <c r="AG1258" s="456">
        <v>23.072229545451361</v>
      </c>
      <c r="AH1258" s="456">
        <v>20.060004479273225</v>
      </c>
      <c r="AI1258" s="456">
        <v>3.0032976479526123</v>
      </c>
      <c r="AJ1258" s="456">
        <v>11.02640849775289</v>
      </c>
      <c r="AK1258" s="456">
        <v>17.048232921663399</v>
      </c>
      <c r="AL1258" s="456">
        <v>0</v>
      </c>
    </row>
    <row r="1259" spans="1:38">
      <c r="B1259" s="22" t="s">
        <v>574</v>
      </c>
    </row>
    <row r="1260" spans="1:38">
      <c r="B1260" s="256" t="s">
        <v>524</v>
      </c>
    </row>
    <row r="1261" spans="1:38">
      <c r="B1261" s="256" t="s">
        <v>330</v>
      </c>
    </row>
    <row r="1262" spans="1:38">
      <c r="B1262" s="256" t="s">
        <v>315</v>
      </c>
    </row>
    <row r="1263" spans="1:38">
      <c r="B1263" s="256">
        <v>462</v>
      </c>
    </row>
    <row r="1264" spans="1:38">
      <c r="B1264" s="256" t="s">
        <v>338</v>
      </c>
    </row>
    <row r="1266" spans="1:38">
      <c r="B1266" s="256">
        <v>37</v>
      </c>
    </row>
    <row r="1267" spans="1:38">
      <c r="B1267" s="256">
        <v>73</v>
      </c>
    </row>
    <row r="1268" spans="1:38">
      <c r="B1268" s="256">
        <v>0</v>
      </c>
      <c r="C1268" s="256">
        <v>2.5</v>
      </c>
      <c r="D1268" s="256">
        <v>5</v>
      </c>
      <c r="E1268" s="256">
        <v>7.5</v>
      </c>
      <c r="F1268" s="256">
        <v>10</v>
      </c>
      <c r="G1268" s="256">
        <v>12.5</v>
      </c>
      <c r="H1268" s="256">
        <v>15</v>
      </c>
      <c r="I1268" s="256">
        <v>17.5</v>
      </c>
      <c r="J1268" s="256">
        <v>20</v>
      </c>
      <c r="K1268" s="256">
        <v>22.5</v>
      </c>
      <c r="L1268" s="256">
        <v>25</v>
      </c>
      <c r="M1268" s="256">
        <v>27.5</v>
      </c>
      <c r="N1268" s="256">
        <v>30</v>
      </c>
      <c r="O1268" s="256">
        <v>32.5</v>
      </c>
      <c r="P1268" s="256">
        <v>35</v>
      </c>
      <c r="Q1268" s="256">
        <v>37.5</v>
      </c>
      <c r="R1268" s="256">
        <v>40</v>
      </c>
      <c r="S1268" s="256">
        <v>42.5</v>
      </c>
      <c r="T1268" s="256">
        <v>45</v>
      </c>
      <c r="U1268" s="256">
        <v>47.5</v>
      </c>
      <c r="V1268" s="256">
        <v>50</v>
      </c>
      <c r="W1268" s="256">
        <v>52.5</v>
      </c>
      <c r="X1268" s="256">
        <v>55</v>
      </c>
      <c r="Y1268" s="256">
        <v>57.5</v>
      </c>
      <c r="Z1268" s="256">
        <v>60</v>
      </c>
      <c r="AA1268" s="256">
        <v>62.5</v>
      </c>
      <c r="AB1268" s="256">
        <v>65</v>
      </c>
      <c r="AC1268" s="256">
        <v>67.5</v>
      </c>
      <c r="AD1268" s="256">
        <v>70</v>
      </c>
      <c r="AE1268" s="256">
        <v>72.5</v>
      </c>
      <c r="AF1268" s="256">
        <v>75</v>
      </c>
      <c r="AG1268" s="256">
        <v>77.5</v>
      </c>
      <c r="AH1268" s="256">
        <v>80</v>
      </c>
      <c r="AI1268" s="256">
        <v>82.5</v>
      </c>
      <c r="AJ1268" s="256">
        <v>85</v>
      </c>
      <c r="AK1268" s="256">
        <v>87.5</v>
      </c>
      <c r="AL1268" s="256">
        <v>90</v>
      </c>
    </row>
    <row r="1269" spans="1:38">
      <c r="A1269" s="256">
        <v>0</v>
      </c>
      <c r="B1269" s="456">
        <v>3238.0407663662213</v>
      </c>
      <c r="C1269" s="456">
        <v>3433.8149591788101</v>
      </c>
      <c r="D1269" s="456">
        <v>3436.8424843879593</v>
      </c>
      <c r="E1269" s="456">
        <v>3528.6786711234299</v>
      </c>
      <c r="F1269" s="456">
        <v>3635.6556975365502</v>
      </c>
      <c r="G1269" s="456">
        <v>3702.2656293572104</v>
      </c>
      <c r="H1269" s="456">
        <v>3730.5247512758001</v>
      </c>
      <c r="I1269" s="456">
        <v>3776.9509150863328</v>
      </c>
      <c r="J1269" s="456">
        <v>3742.6358690867573</v>
      </c>
      <c r="K1269" s="456">
        <v>3722.4506945491366</v>
      </c>
      <c r="L1269" s="456">
        <v>3707.311885371606</v>
      </c>
      <c r="M1269" s="456">
        <v>3727.4969779554799</v>
      </c>
      <c r="N1269" s="456">
        <v>3786.0343618660531</v>
      </c>
      <c r="O1269" s="456">
        <v>3932.3817476389963</v>
      </c>
      <c r="P1269" s="456">
        <v>4062.5850372965883</v>
      </c>
      <c r="Q1269" s="456">
        <v>4281.6185154407831</v>
      </c>
      <c r="R1269" s="456">
        <v>4677.3199112274579</v>
      </c>
      <c r="S1269" s="456">
        <v>6033.23964553936</v>
      </c>
      <c r="T1269" s="456">
        <v>6667.3904342044798</v>
      </c>
      <c r="U1269" s="456">
        <v>7256.1546192625674</v>
      </c>
      <c r="V1269" s="456">
        <v>9983.4211410741846</v>
      </c>
      <c r="W1269" s="456">
        <v>10241.038481427815</v>
      </c>
      <c r="X1269" s="456">
        <v>9352.0345408937028</v>
      </c>
      <c r="Y1269" s="456">
        <v>8996.4561784697707</v>
      </c>
      <c r="Z1269" s="456">
        <v>9781.3729637598262</v>
      </c>
      <c r="AA1269" s="456">
        <v>10760.333734501834</v>
      </c>
      <c r="AB1269" s="456">
        <v>10104.652013705367</v>
      </c>
      <c r="AC1269" s="456">
        <v>11395.84768416796</v>
      </c>
      <c r="AD1269" s="456">
        <v>11008.876974256666</v>
      </c>
      <c r="AE1269" s="456">
        <v>6861.2832376957213</v>
      </c>
      <c r="AF1269" s="456">
        <v>3975.7823725786798</v>
      </c>
      <c r="AG1269" s="456">
        <v>2139.3258759796122</v>
      </c>
      <c r="AH1269" s="456">
        <v>448.72905785103239</v>
      </c>
      <c r="AI1269" s="456">
        <v>123.59332512567987</v>
      </c>
      <c r="AJ1269" s="456">
        <v>60.246164270520133</v>
      </c>
      <c r="AK1269" s="456">
        <v>23.072229545451361</v>
      </c>
      <c r="AL1269" s="456">
        <v>0</v>
      </c>
    </row>
    <row r="1270" spans="1:38">
      <c r="A1270" s="256">
        <v>2.5</v>
      </c>
      <c r="B1270" s="456">
        <v>3238.0407663662213</v>
      </c>
      <c r="C1270" s="456">
        <v>3362.1643128205847</v>
      </c>
      <c r="D1270" s="456">
        <v>3360.1460066929826</v>
      </c>
      <c r="E1270" s="456">
        <v>3442.8975427968107</v>
      </c>
      <c r="F1270" s="456">
        <v>3544.8259415743978</v>
      </c>
      <c r="G1270" s="456">
        <v>3594.2774130127364</v>
      </c>
      <c r="H1270" s="456">
        <v>3625.5633894322618</v>
      </c>
      <c r="I1270" s="456">
        <v>3663.9143088761448</v>
      </c>
      <c r="J1270" s="456">
        <v>3621.5264740444818</v>
      </c>
      <c r="K1270" s="456">
        <v>3605.3788574979831</v>
      </c>
      <c r="L1270" s="456">
        <v>3592.2589722379721</v>
      </c>
      <c r="M1270" s="456">
        <v>3621.5264740444818</v>
      </c>
      <c r="N1270" s="456">
        <v>3693.1823858531711</v>
      </c>
      <c r="O1270" s="456">
        <v>3843.5633615794063</v>
      </c>
      <c r="P1270" s="456">
        <v>3995.9688713419082</v>
      </c>
      <c r="Q1270" s="456">
        <v>4231.1489582164759</v>
      </c>
      <c r="R1270" s="456">
        <v>4648.0449016700122</v>
      </c>
      <c r="S1270" s="456">
        <v>5988.8111173478364</v>
      </c>
      <c r="T1270" s="456">
        <v>6604.7804117932392</v>
      </c>
      <c r="U1270" s="456">
        <v>7312.7108738254583</v>
      </c>
      <c r="V1270" s="456">
        <v>9944.0214232598246</v>
      </c>
      <c r="W1270" s="456">
        <v>10136.980492531611</v>
      </c>
      <c r="X1270" s="456">
        <v>9232.8334452878498</v>
      </c>
      <c r="Y1270" s="456">
        <v>9023.7301648930024</v>
      </c>
      <c r="Z1270" s="456">
        <v>9761.1683739384025</v>
      </c>
      <c r="AA1270" s="456">
        <v>10723.962031000538</v>
      </c>
      <c r="AB1270" s="456">
        <v>10013.728722050846</v>
      </c>
      <c r="AC1270" s="456">
        <v>11409.993079068141</v>
      </c>
      <c r="AD1270" s="456">
        <v>10643.136465045618</v>
      </c>
      <c r="AE1270" s="456">
        <v>6688.597188138915</v>
      </c>
      <c r="AF1270" s="456">
        <v>3852.6469668177406</v>
      </c>
      <c r="AG1270" s="456">
        <v>2086.8742436312004</v>
      </c>
      <c r="AH1270" s="456">
        <v>405.42483738535867</v>
      </c>
      <c r="AI1270" s="456">
        <v>114.54120724389411</v>
      </c>
      <c r="AJ1270" s="456">
        <v>54.215835334169334</v>
      </c>
      <c r="AK1270" s="456">
        <v>17.048232921663399</v>
      </c>
      <c r="AL1270" s="456">
        <v>0</v>
      </c>
    </row>
    <row r="1271" spans="1:38">
      <c r="A1271" s="256">
        <v>5</v>
      </c>
      <c r="B1271" s="456">
        <v>3238.0407663662213</v>
      </c>
      <c r="C1271" s="456">
        <v>3354.0910955797053</v>
      </c>
      <c r="D1271" s="456">
        <v>3348.0361953860147</v>
      </c>
      <c r="E1271" s="456">
        <v>3429.778263048453</v>
      </c>
      <c r="F1271" s="456">
        <v>3530.697075899885</v>
      </c>
      <c r="G1271" s="456">
        <v>3576.1114868813684</v>
      </c>
      <c r="H1271" s="456">
        <v>3608.4065301068449</v>
      </c>
      <c r="I1271" s="456">
        <v>3643.729564174781</v>
      </c>
      <c r="J1271" s="456">
        <v>3602.3511874291048</v>
      </c>
      <c r="K1271" s="456">
        <v>3583.1760027816035</v>
      </c>
      <c r="L1271" s="456">
        <v>3575.1022714616588</v>
      </c>
      <c r="M1271" s="456">
        <v>3599.3235199023597</v>
      </c>
      <c r="N1271" s="456">
        <v>3660.886590074073</v>
      </c>
      <c r="O1271" s="456">
        <v>3811.2662725469077</v>
      </c>
      <c r="P1271" s="456">
        <v>3975.7823725786798</v>
      </c>
      <c r="Q1271" s="456">
        <v>4219.0363537024095</v>
      </c>
      <c r="R1271" s="456">
        <v>4633.9122042903655</v>
      </c>
      <c r="S1271" s="456">
        <v>5900.9647717781218</v>
      </c>
      <c r="T1271" s="456">
        <v>6594.6820764633694</v>
      </c>
      <c r="U1271" s="456">
        <v>7367.2476760360314</v>
      </c>
      <c r="V1271" s="456">
        <v>9809.6594595355527</v>
      </c>
      <c r="W1271" s="456">
        <v>10134.95995958403</v>
      </c>
      <c r="X1271" s="456">
        <v>9246.9758681590611</v>
      </c>
      <c r="Y1271" s="456">
        <v>8954.0301416436087</v>
      </c>
      <c r="Z1271" s="456">
        <v>9822.7925031439427</v>
      </c>
      <c r="AA1271" s="456">
        <v>10525.94048483386</v>
      </c>
      <c r="AB1271" s="456">
        <v>9869.2634135261505</v>
      </c>
      <c r="AC1271" s="456">
        <v>11253.384331446176</v>
      </c>
      <c r="AD1271" s="456">
        <v>10484.518078739004</v>
      </c>
      <c r="AE1271" s="456">
        <v>6831.9969906950819</v>
      </c>
      <c r="AF1271" s="456">
        <v>3926.3258844083894</v>
      </c>
      <c r="AG1271" s="456">
        <v>2117.1346421175112</v>
      </c>
      <c r="AH1271" s="456">
        <v>443.69346076982475</v>
      </c>
      <c r="AI1271" s="456">
        <v>111.52399075900288</v>
      </c>
      <c r="AJ1271" s="456">
        <v>53.210843750071625</v>
      </c>
      <c r="AK1271" s="456">
        <v>21.064032395764698</v>
      </c>
      <c r="AL1271" s="456">
        <v>0</v>
      </c>
    </row>
    <row r="1272" spans="1:38">
      <c r="A1272" s="256">
        <v>7.5</v>
      </c>
      <c r="B1272" s="456">
        <v>3238.0407663662213</v>
      </c>
      <c r="C1272" s="456">
        <v>3381.3382812982859</v>
      </c>
      <c r="D1272" s="456">
        <v>3377.3016473084622</v>
      </c>
      <c r="E1272" s="456">
        <v>3457.0260537570985</v>
      </c>
      <c r="F1272" s="456">
        <v>3553.9088135157299</v>
      </c>
      <c r="G1272" s="456">
        <v>3591.2497522754325</v>
      </c>
      <c r="H1272" s="456">
        <v>3625.5633894322618</v>
      </c>
      <c r="I1272" s="456">
        <v>3666.9420301777145</v>
      </c>
      <c r="J1272" s="456">
        <v>3635.6556975365502</v>
      </c>
      <c r="K1272" s="456">
        <v>3608.4065301068449</v>
      </c>
      <c r="L1272" s="456">
        <v>3599.3235199023597</v>
      </c>
      <c r="M1272" s="456">
        <v>3617.4895631521481</v>
      </c>
      <c r="N1272" s="456">
        <v>3681.0714292401249</v>
      </c>
      <c r="O1272" s="456">
        <v>3835.4890638145271</v>
      </c>
      <c r="P1272" s="456">
        <v>3987.8942595827593</v>
      </c>
      <c r="Q1272" s="456">
        <v>4232.158343490989</v>
      </c>
      <c r="R1272" s="456">
        <v>4646.0259422701529</v>
      </c>
      <c r="S1272" s="456">
        <v>5795.9547643567348</v>
      </c>
      <c r="T1272" s="456">
        <v>6624.9771287026288</v>
      </c>
      <c r="U1272" s="456">
        <v>7457.1332843569489</v>
      </c>
      <c r="V1272" s="456">
        <v>9682.3708736386325</v>
      </c>
      <c r="W1272" s="456">
        <v>10199.61721306931</v>
      </c>
      <c r="X1272" s="456">
        <v>9414.6662345315381</v>
      </c>
      <c r="Y1272" s="456">
        <v>9008.5779400304764</v>
      </c>
      <c r="Z1272" s="456">
        <v>9997.5646674418786</v>
      </c>
      <c r="AA1272" s="456">
        <v>10473.404778063201</v>
      </c>
      <c r="AB1272" s="456">
        <v>9794.5059695072232</v>
      </c>
      <c r="AC1272" s="456">
        <v>11295.820036360961</v>
      </c>
      <c r="AD1272" s="456">
        <v>10475.425377310214</v>
      </c>
      <c r="AE1272" s="456">
        <v>7049.1221132611045</v>
      </c>
      <c r="AF1272" s="456">
        <v>4021.2021379983967</v>
      </c>
      <c r="AG1272" s="456">
        <v>2214.9795237913791</v>
      </c>
      <c r="AH1272" s="456">
        <v>477.93661487693021</v>
      </c>
      <c r="AI1272" s="456">
        <v>104.48414005107793</v>
      </c>
      <c r="AJ1272" s="456">
        <v>48.186177781824156</v>
      </c>
      <c r="AK1272" s="456">
        <v>24.076394620737908</v>
      </c>
      <c r="AL1272" s="456">
        <v>0</v>
      </c>
    </row>
    <row r="1273" spans="1:38">
      <c r="A1273" s="256">
        <v>10</v>
      </c>
      <c r="B1273" s="456">
        <v>3238.0407663662213</v>
      </c>
      <c r="C1273" s="456">
        <v>3357.118549772621</v>
      </c>
      <c r="D1273" s="456">
        <v>3353.0819447885815</v>
      </c>
      <c r="E1273" s="456">
        <v>3426.7507440651152</v>
      </c>
      <c r="F1273" s="456">
        <v>3519.5958639118817</v>
      </c>
      <c r="G1273" s="456">
        <v>3558.9548635074461</v>
      </c>
      <c r="H1273" s="456">
        <v>3601.3419646376324</v>
      </c>
      <c r="I1273" s="456">
        <v>3630.6095399811061</v>
      </c>
      <c r="J1273" s="456">
        <v>3605.3788574979831</v>
      </c>
      <c r="K1273" s="456">
        <v>3573.0838414761388</v>
      </c>
      <c r="L1273" s="456">
        <v>3566.019345501199</v>
      </c>
      <c r="M1273" s="456">
        <v>3582.1667853718809</v>
      </c>
      <c r="N1273" s="456">
        <v>3649.7849758844204</v>
      </c>
      <c r="O1273" s="456">
        <v>3788.0529085533103</v>
      </c>
      <c r="P1273" s="456">
        <v>3946.512131384105</v>
      </c>
      <c r="Q1273" s="456">
        <v>4189.7643697436752</v>
      </c>
      <c r="R1273" s="456">
        <v>4587.4765024940752</v>
      </c>
      <c r="S1273" s="456">
        <v>5612.1918459860726</v>
      </c>
      <c r="T1273" s="456">
        <v>6556.3085432968119</v>
      </c>
      <c r="U1273" s="456">
        <v>7437.9441305913242</v>
      </c>
      <c r="V1273" s="456">
        <v>9416.6866186907919</v>
      </c>
      <c r="W1273" s="456">
        <v>10152.134502457309</v>
      </c>
      <c r="X1273" s="456">
        <v>9529.828820056804</v>
      </c>
      <c r="Y1273" s="456">
        <v>9016.6591234581592</v>
      </c>
      <c r="Z1273" s="456">
        <v>10020.800504141236</v>
      </c>
      <c r="AA1273" s="456">
        <v>10398.642880333829</v>
      </c>
      <c r="AB1273" s="456">
        <v>9586.400424972453</v>
      </c>
      <c r="AC1273" s="456">
        <v>11139.212873083978</v>
      </c>
      <c r="AD1273" s="456">
        <v>10346.107813752196</v>
      </c>
      <c r="AE1273" s="456">
        <v>7120.8253756905469</v>
      </c>
      <c r="AF1273" s="456">
        <v>4072.6784914164377</v>
      </c>
      <c r="AG1273" s="456">
        <v>2224.0581367704171</v>
      </c>
      <c r="AH1273" s="456">
        <v>514.19674253383948</v>
      </c>
      <c r="AI1273" s="456">
        <v>108.50685582932681</v>
      </c>
      <c r="AJ1273" s="456">
        <v>50.19598424777044</v>
      </c>
      <c r="AK1273" s="456">
        <v>27.089134400918912</v>
      </c>
      <c r="AL1273" s="456">
        <v>0</v>
      </c>
    </row>
    <row r="1274" spans="1:38">
      <c r="A1274" s="256">
        <v>12.5</v>
      </c>
      <c r="B1274" s="456">
        <v>3238.0407663662213</v>
      </c>
      <c r="C1274" s="456">
        <v>3368.2192384627729</v>
      </c>
      <c r="D1274" s="456">
        <v>3361.1551596054342</v>
      </c>
      <c r="E1274" s="456">
        <v>3432.8057847015652</v>
      </c>
      <c r="F1274" s="456">
        <v>3523.6326642297272</v>
      </c>
      <c r="G1274" s="456">
        <v>3572.074626910488</v>
      </c>
      <c r="H1274" s="456">
        <v>3596.2958549198647</v>
      </c>
      <c r="I1274" s="456">
        <v>3632.6280021630378</v>
      </c>
      <c r="J1274" s="456">
        <v>3613.4526567602729</v>
      </c>
      <c r="K1274" s="456">
        <v>3573.0838414761388</v>
      </c>
      <c r="L1274" s="456">
        <v>3582.1667853718809</v>
      </c>
      <c r="M1274" s="456">
        <v>3577.1207025856024</v>
      </c>
      <c r="N1274" s="456">
        <v>3634.6464654654005</v>
      </c>
      <c r="O1274" s="456">
        <v>3772.9138346306581</v>
      </c>
      <c r="P1274" s="456">
        <v>3928.3445044491859</v>
      </c>
      <c r="Q1274" s="456">
        <v>4159.4832220400731</v>
      </c>
      <c r="R1274" s="456">
        <v>4581.4197063420515</v>
      </c>
      <c r="S1274" s="456">
        <v>5531.4188272044694</v>
      </c>
      <c r="T1274" s="456">
        <v>6508.8468522694202</v>
      </c>
      <c r="U1274" s="456">
        <v>7573.2792107582418</v>
      </c>
      <c r="V1274" s="456">
        <v>9252.0267387085496</v>
      </c>
      <c r="W1274" s="456">
        <v>10281.449636247857</v>
      </c>
      <c r="X1274" s="456">
        <v>9749.0456400941875</v>
      </c>
      <c r="Y1274" s="456">
        <v>9241.9250003656853</v>
      </c>
      <c r="Z1274" s="456">
        <v>10201.637758852106</v>
      </c>
      <c r="AA1274" s="456">
        <v>10639.095202805476</v>
      </c>
      <c r="AB1274" s="456">
        <v>9557.104373523809</v>
      </c>
      <c r="AC1274" s="456">
        <v>11251.363587575803</v>
      </c>
      <c r="AD1274" s="456">
        <v>10552.208436531824</v>
      </c>
      <c r="AE1274" s="456">
        <v>7317.7605607107762</v>
      </c>
      <c r="AF1274" s="456">
        <v>4168.5675432999715</v>
      </c>
      <c r="AG1274" s="456">
        <v>2279.5393483374469</v>
      </c>
      <c r="AH1274" s="456">
        <v>557.51078666996455</v>
      </c>
      <c r="AI1274" s="456">
        <v>115.54696382165466</v>
      </c>
      <c r="AJ1274" s="456">
        <v>57.230920419256371</v>
      </c>
      <c r="AK1274" s="456">
        <v>27.089134400918912</v>
      </c>
      <c r="AL1274" s="456">
        <v>0</v>
      </c>
    </row>
    <row r="1275" spans="1:38">
      <c r="A1275" s="256">
        <v>15</v>
      </c>
      <c r="B1275" s="456">
        <v>3238.0407663662213</v>
      </c>
      <c r="C1275" s="456">
        <v>3340.9721589874698</v>
      </c>
      <c r="D1275" s="456">
        <v>3336.9355734569467</v>
      </c>
      <c r="E1275" s="456">
        <v>3405.5581861335991</v>
      </c>
      <c r="F1275" s="456">
        <v>3489.3200093291557</v>
      </c>
      <c r="G1275" s="456">
        <v>3532.7154818290619</v>
      </c>
      <c r="H1275" s="456">
        <v>3560.9732855059683</v>
      </c>
      <c r="I1275" s="456">
        <v>3590.2405325962136</v>
      </c>
      <c r="J1275" s="456">
        <v>3579.1391348473385</v>
      </c>
      <c r="K1275" s="456">
        <v>3538.7707065263166</v>
      </c>
      <c r="L1275" s="456">
        <v>3537.7615016908253</v>
      </c>
      <c r="M1275" s="456">
        <v>3537.7615016908253</v>
      </c>
      <c r="N1275" s="456">
        <v>3581.1575682462135</v>
      </c>
      <c r="O1275" s="456">
        <v>3715.3859092635662</v>
      </c>
      <c r="P1275" s="456">
        <v>3867.7863564026256</v>
      </c>
      <c r="Q1275" s="456">
        <v>4101.9496494620989</v>
      </c>
      <c r="R1275" s="456">
        <v>4501.6726404120145</v>
      </c>
      <c r="S1275" s="456">
        <v>5317.3760727682402</v>
      </c>
      <c r="T1275" s="456">
        <v>6402.816667619265</v>
      </c>
      <c r="U1275" s="456">
        <v>7559.1396109952811</v>
      </c>
      <c r="V1275" s="456">
        <v>9042.9230195350356</v>
      </c>
      <c r="W1275" s="456">
        <v>10309.737539072312</v>
      </c>
      <c r="X1275" s="456">
        <v>10172.339884171121</v>
      </c>
      <c r="Y1275" s="456">
        <v>9436.8904840857704</v>
      </c>
      <c r="Z1275" s="456">
        <v>10243.05903539059</v>
      </c>
      <c r="AA1275" s="456">
        <v>11139.212873083978</v>
      </c>
      <c r="AB1275" s="456">
        <v>9706.6161903542798</v>
      </c>
      <c r="AC1275" s="456">
        <v>11203.876211135612</v>
      </c>
      <c r="AD1275" s="456">
        <v>10821.963845589362</v>
      </c>
      <c r="AE1275" s="456">
        <v>7439.964039187259</v>
      </c>
      <c r="AF1275" s="456">
        <v>4347.2298273274491</v>
      </c>
      <c r="AG1275" s="456">
        <v>2329.977985011195</v>
      </c>
      <c r="AH1275" s="456">
        <v>628.02910989995701</v>
      </c>
      <c r="AI1275" s="456">
        <v>125.60499860335548</v>
      </c>
      <c r="AJ1275" s="456">
        <v>72.308579335641099</v>
      </c>
      <c r="AK1275" s="456">
        <v>35.124658653290489</v>
      </c>
      <c r="AL1275" s="456">
        <v>0</v>
      </c>
    </row>
    <row r="1276" spans="1:38">
      <c r="A1276" s="256">
        <v>17.5</v>
      </c>
      <c r="B1276" s="456">
        <v>3238.0407663662213</v>
      </c>
      <c r="C1276" s="456">
        <v>3340.9721589874698</v>
      </c>
      <c r="D1276" s="456">
        <v>3338.9538656128216</v>
      </c>
      <c r="E1276" s="456">
        <v>3403.5398541413247</v>
      </c>
      <c r="F1276" s="456">
        <v>3485.2832484968158</v>
      </c>
      <c r="G1276" s="456">
        <v>3522.6234637169282</v>
      </c>
      <c r="H1276" s="456">
        <v>3554.9180229417984</v>
      </c>
      <c r="I1276" s="456">
        <v>3588.2220940880884</v>
      </c>
      <c r="J1276" s="456">
        <v>3586.2036567142272</v>
      </c>
      <c r="K1276" s="456">
        <v>3535.7430928827375</v>
      </c>
      <c r="L1276" s="456">
        <v>3545.835148420831</v>
      </c>
      <c r="M1276" s="456">
        <v>3533.7246852257144</v>
      </c>
      <c r="N1276" s="456">
        <v>3572.074626910488</v>
      </c>
      <c r="O1276" s="456">
        <v>3701.256378978585</v>
      </c>
      <c r="P1276" s="456">
        <v>3853.6562576103051</v>
      </c>
      <c r="Q1276" s="456">
        <v>4079.7439241730881</v>
      </c>
      <c r="R1276" s="456">
        <v>4441.1061902351012</v>
      </c>
      <c r="S1276" s="456">
        <v>5183.0989060051425</v>
      </c>
      <c r="T1276" s="456">
        <v>6384.6402398621567</v>
      </c>
      <c r="U1276" s="456">
        <v>7600.5485133060583</v>
      </c>
      <c r="V1276" s="456">
        <v>8974.2329913350786</v>
      </c>
      <c r="W1276" s="456">
        <v>10377.426763759357</v>
      </c>
      <c r="X1276" s="456">
        <v>10826.005176620827</v>
      </c>
      <c r="Y1276" s="456">
        <v>9824.8129729489028</v>
      </c>
      <c r="Z1276" s="456">
        <v>10205.678851617004</v>
      </c>
      <c r="AA1276" s="456">
        <v>11732.310711105787</v>
      </c>
      <c r="AB1276" s="456">
        <v>10110.713595624613</v>
      </c>
      <c r="AC1276" s="456">
        <v>11224.083580838254</v>
      </c>
      <c r="AD1276" s="456">
        <v>11211.959154651177</v>
      </c>
      <c r="AE1276" s="456">
        <v>7649.027514500619</v>
      </c>
      <c r="AF1276" s="456">
        <v>4509.7482288500623</v>
      </c>
      <c r="AG1276" s="456">
        <v>2403.6203471994572</v>
      </c>
      <c r="AH1276" s="456">
        <v>678.4042444537622</v>
      </c>
      <c r="AI1276" s="456">
        <v>146.72942263482432</v>
      </c>
      <c r="AJ1276" s="456">
        <v>78.340564620239888</v>
      </c>
      <c r="AK1276" s="456">
        <v>37.13384546983891</v>
      </c>
      <c r="AL1276" s="456">
        <v>0</v>
      </c>
    </row>
    <row r="1277" spans="1:38">
      <c r="A1277" s="256">
        <v>20</v>
      </c>
      <c r="B1277" s="456">
        <v>3238.0407663662213</v>
      </c>
      <c r="C1277" s="456">
        <v>3313.7253015026035</v>
      </c>
      <c r="D1277" s="456">
        <v>3314.7344403925763</v>
      </c>
      <c r="E1277" s="456">
        <v>3378.3108053542805</v>
      </c>
      <c r="F1277" s="456">
        <v>3458.0352353215021</v>
      </c>
      <c r="G1277" s="456">
        <v>3491.3383914951987</v>
      </c>
      <c r="H1277" s="456">
        <v>3531.7062787204231</v>
      </c>
      <c r="I1277" s="456">
        <v>3560.9732855059683</v>
      </c>
      <c r="J1277" s="456">
        <v>3566.019345501199</v>
      </c>
      <c r="K1277" s="456">
        <v>3517.5774654871407</v>
      </c>
      <c r="L1277" s="456">
        <v>3517.5774654871407</v>
      </c>
      <c r="M1277" s="456">
        <v>3501.4303197972408</v>
      </c>
      <c r="N1277" s="456">
        <v>3531.7062787204231</v>
      </c>
      <c r="O1277" s="456">
        <v>3644.7387987620305</v>
      </c>
      <c r="P1277" s="456">
        <v>3798.1456580964609</v>
      </c>
      <c r="Q1277" s="456">
        <v>4035.33283648415</v>
      </c>
      <c r="R1277" s="456">
        <v>4354.2957201869485</v>
      </c>
      <c r="S1277" s="456">
        <v>4986.2326773839659</v>
      </c>
      <c r="T1277" s="456">
        <v>6311.9350472577617</v>
      </c>
      <c r="U1277" s="456">
        <v>7529.8505241657895</v>
      </c>
      <c r="V1277" s="456">
        <v>9006.5576453048925</v>
      </c>
      <c r="W1277" s="456">
        <v>10333.984374644813</v>
      </c>
      <c r="X1277" s="456">
        <v>11155.378672525758</v>
      </c>
      <c r="Y1277" s="456">
        <v>10459.260594242636</v>
      </c>
      <c r="Z1277" s="456">
        <v>10186.48367523147</v>
      </c>
      <c r="AA1277" s="456">
        <v>12013.209162209045</v>
      </c>
      <c r="AB1277" s="456">
        <v>10587.569243867862</v>
      </c>
      <c r="AC1277" s="456">
        <v>11231.156168823834</v>
      </c>
      <c r="AD1277" s="456">
        <v>11573.676774498914</v>
      </c>
      <c r="AE1277" s="456">
        <v>7939.9079009990901</v>
      </c>
      <c r="AF1277" s="456">
        <v>4610.6942949918785</v>
      </c>
      <c r="AG1277" s="456">
        <v>2443.973286941186</v>
      </c>
      <c r="AH1277" s="456">
        <v>816.45052956695815</v>
      </c>
      <c r="AI1277" s="456">
        <v>161.82018819187493</v>
      </c>
      <c r="AJ1277" s="456">
        <v>88.394889005535376</v>
      </c>
      <c r="AK1277" s="456">
        <v>40.147827669756929</v>
      </c>
      <c r="AL1277" s="456">
        <v>0</v>
      </c>
    </row>
    <row r="1278" spans="1:38">
      <c r="A1278" s="256">
        <v>22.5</v>
      </c>
      <c r="B1278" s="456">
        <v>3238.0407663662213</v>
      </c>
      <c r="C1278" s="456">
        <v>3333.9081375099486</v>
      </c>
      <c r="D1278" s="456">
        <v>3331.8898484042343</v>
      </c>
      <c r="E1278" s="456">
        <v>3386.3840805547347</v>
      </c>
      <c r="F1278" s="456">
        <v>3464.0903308836155</v>
      </c>
      <c r="G1278" s="456">
        <v>3507.485490731804</v>
      </c>
      <c r="H1278" s="456">
        <v>3544.8259415743978</v>
      </c>
      <c r="I1278" s="456">
        <v>3581.1575682462135</v>
      </c>
      <c r="J1278" s="456">
        <v>3587.2128752593285</v>
      </c>
      <c r="K1278" s="456">
        <v>3534.7338889102975</v>
      </c>
      <c r="L1278" s="456">
        <v>3528.6786711234299</v>
      </c>
      <c r="M1278" s="456">
        <v>3519.5958639118817</v>
      </c>
      <c r="N1278" s="456">
        <v>3544.8259415743978</v>
      </c>
      <c r="O1278" s="456">
        <v>3641.7110958381404</v>
      </c>
      <c r="P1278" s="456">
        <v>3798.1456580964609</v>
      </c>
      <c r="Q1278" s="456">
        <v>4006.0621589589032</v>
      </c>
      <c r="R1278" s="456">
        <v>4303.8253093175517</v>
      </c>
      <c r="S1278" s="456">
        <v>4871.1452290168863</v>
      </c>
      <c r="T1278" s="456">
        <v>6245.2893554331686</v>
      </c>
      <c r="U1278" s="456">
        <v>7540.9601644169934</v>
      </c>
      <c r="V1278" s="456">
        <v>8965.1417033451562</v>
      </c>
      <c r="W1278" s="456">
        <v>10204.6685782759</v>
      </c>
      <c r="X1278" s="456">
        <v>11502.948966103619</v>
      </c>
      <c r="Y1278" s="456">
        <v>11179.627415558967</v>
      </c>
      <c r="Z1278" s="456">
        <v>10519.878659120661</v>
      </c>
      <c r="AA1278" s="456">
        <v>12171.848966519568</v>
      </c>
      <c r="AB1278" s="456">
        <v>11864.675700640235</v>
      </c>
      <c r="AC1278" s="456">
        <v>11673.706840081277</v>
      </c>
      <c r="AD1278" s="456">
        <v>11974.812580426089</v>
      </c>
      <c r="AE1278" s="456">
        <v>8589.3766361377238</v>
      </c>
      <c r="AF1278" s="456">
        <v>4878.2119245326594</v>
      </c>
      <c r="AG1278" s="456">
        <v>2500.4685184444229</v>
      </c>
      <c r="AH1278" s="456">
        <v>939.40209717084554</v>
      </c>
      <c r="AI1278" s="456">
        <v>190.99955462404839</v>
      </c>
      <c r="AJ1278" s="456">
        <v>105.48980471856567</v>
      </c>
      <c r="AK1278" s="456">
        <v>40.147827669756929</v>
      </c>
      <c r="AL1278" s="456">
        <v>0</v>
      </c>
    </row>
    <row r="1279" spans="1:38">
      <c r="A1279" s="256">
        <v>25</v>
      </c>
      <c r="B1279" s="456">
        <v>3238.0407663662213</v>
      </c>
      <c r="C1279" s="456">
        <v>3331.8898484042343</v>
      </c>
      <c r="D1279" s="456">
        <v>3335.9264278362843</v>
      </c>
      <c r="E1279" s="456">
        <v>3392.439049575843</v>
      </c>
      <c r="F1279" s="456">
        <v>3462.0719645204972</v>
      </c>
      <c r="G1279" s="456">
        <v>3505.4670992590668</v>
      </c>
      <c r="H1279" s="456">
        <v>3543.8167350149947</v>
      </c>
      <c r="I1279" s="456">
        <v>3600.3327421286867</v>
      </c>
      <c r="J1279" s="456">
        <v>3589.2313132004015</v>
      </c>
      <c r="K1279" s="456">
        <v>3546.8443555542258</v>
      </c>
      <c r="L1279" s="456">
        <v>3522.6234637169282</v>
      </c>
      <c r="M1279" s="456">
        <v>3530.697075899885</v>
      </c>
      <c r="N1279" s="456">
        <v>3560.9732855059683</v>
      </c>
      <c r="O1279" s="456">
        <v>3638.6833954289509</v>
      </c>
      <c r="P1279" s="456">
        <v>3795.1178304170576</v>
      </c>
      <c r="Q1279" s="456">
        <v>3976.7916950893487</v>
      </c>
      <c r="R1279" s="456">
        <v>4249.3179299077219</v>
      </c>
      <c r="S1279" s="456">
        <v>4758.0795038213982</v>
      </c>
      <c r="T1279" s="456">
        <v>6080.697752537837</v>
      </c>
      <c r="U1279" s="456">
        <v>7551.0598515619859</v>
      </c>
      <c r="V1279" s="456">
        <v>8672.2051838538591</v>
      </c>
      <c r="W1279" s="456">
        <v>10037.974852824651</v>
      </c>
      <c r="X1279" s="456">
        <v>11847.49848094303</v>
      </c>
      <c r="Y1279" s="456">
        <v>12010.177848658337</v>
      </c>
      <c r="Z1279" s="456">
        <v>11147.295769877344</v>
      </c>
      <c r="AA1279" s="456">
        <v>12725.588631704539</v>
      </c>
      <c r="AB1279" s="456">
        <v>13107.561839455631</v>
      </c>
      <c r="AC1279" s="456">
        <v>12760.956045322606</v>
      </c>
      <c r="AD1279" s="456">
        <v>12132.441432722351</v>
      </c>
      <c r="AE1279" s="456">
        <v>9021.7098667751598</v>
      </c>
      <c r="AF1279" s="456">
        <v>5076.0834980891423</v>
      </c>
      <c r="AG1279" s="456">
        <v>2579.1604242428725</v>
      </c>
      <c r="AH1279" s="456">
        <v>1050.2739474499635</v>
      </c>
      <c r="AI1279" s="456">
        <v>218.17058371244863</v>
      </c>
      <c r="AJ1279" s="456">
        <v>121.58168435931715</v>
      </c>
      <c r="AK1279" s="456">
        <v>45.171626266426578</v>
      </c>
      <c r="AL1279" s="456">
        <v>0</v>
      </c>
    </row>
    <row r="1280" spans="1:38">
      <c r="A1280" s="256">
        <v>27.5</v>
      </c>
      <c r="B1280" s="456">
        <v>3238.0407663662213</v>
      </c>
      <c r="C1280" s="456">
        <v>3324.8258461572464</v>
      </c>
      <c r="D1280" s="456">
        <v>3326.8441309849927</v>
      </c>
      <c r="E1280" s="456">
        <v>3385.3749201022106</v>
      </c>
      <c r="F1280" s="456">
        <v>3443.9067202330839</v>
      </c>
      <c r="G1280" s="456">
        <v>3502.4395142270323</v>
      </c>
      <c r="H1280" s="456">
        <v>3540.7891170597914</v>
      </c>
      <c r="I1280" s="456">
        <v>3594.2774130127364</v>
      </c>
      <c r="J1280" s="456">
        <v>3597.3050762978692</v>
      </c>
      <c r="K1280" s="456">
        <v>3553.9088135157299</v>
      </c>
      <c r="L1280" s="456">
        <v>3532.7154818290619</v>
      </c>
      <c r="M1280" s="456">
        <v>3552.8996043759612</v>
      </c>
      <c r="N1280" s="456">
        <v>3557.9456529369854</v>
      </c>
      <c r="O1280" s="456">
        <v>3635.6556975365502</v>
      </c>
      <c r="P1280" s="456">
        <v>3781.9972717174878</v>
      </c>
      <c r="Q1280" s="456">
        <v>3958.6239291150118</v>
      </c>
      <c r="R1280" s="456">
        <v>4208.9425431404579</v>
      </c>
      <c r="S1280" s="456">
        <v>4637.9501134393231</v>
      </c>
      <c r="T1280" s="456">
        <v>5755.5668041890094</v>
      </c>
      <c r="U1280" s="456">
        <v>7550.0498822399131</v>
      </c>
      <c r="V1280" s="456">
        <v>8682.3062804766359</v>
      </c>
      <c r="W1280" s="456">
        <v>10003.62618486296</v>
      </c>
      <c r="X1280" s="456">
        <v>11945.510008634525</v>
      </c>
      <c r="Y1280" s="456">
        <v>13065.119816765469</v>
      </c>
      <c r="Z1280" s="456">
        <v>12053.626749159892</v>
      </c>
      <c r="AA1280" s="456">
        <v>13482.472286186448</v>
      </c>
      <c r="AB1280" s="456">
        <v>13905.901177108832</v>
      </c>
      <c r="AC1280" s="456">
        <v>13826.065138223119</v>
      </c>
      <c r="AD1280" s="456">
        <v>12088.99224882063</v>
      </c>
      <c r="AE1280" s="456">
        <v>9190.4063066530653</v>
      </c>
      <c r="AF1280" s="456">
        <v>5010.4619541079201</v>
      </c>
      <c r="AG1280" s="456">
        <v>2573.1071146165109</v>
      </c>
      <c r="AH1280" s="456">
        <v>1107.7304086902423</v>
      </c>
      <c r="AI1280" s="456">
        <v>239.30597047327453</v>
      </c>
      <c r="AJ1280" s="456">
        <v>131.64021015674211</v>
      </c>
      <c r="AK1280" s="456">
        <v>45.171626266426578</v>
      </c>
      <c r="AL1280" s="456">
        <v>0</v>
      </c>
    </row>
    <row r="1281" spans="1:38">
      <c r="A1281" s="256">
        <v>30</v>
      </c>
      <c r="B1281" s="456">
        <v>3238.0407663662213</v>
      </c>
      <c r="C1281" s="456">
        <v>3282.4421486551114</v>
      </c>
      <c r="D1281" s="456">
        <v>3288.4969292748942</v>
      </c>
      <c r="E1281" s="456">
        <v>3340.9721589874698</v>
      </c>
      <c r="F1281" s="456">
        <v>3400.5123583950576</v>
      </c>
      <c r="G1281" s="456">
        <v>3451.98015035139</v>
      </c>
      <c r="H1281" s="456">
        <v>3503.4487089473237</v>
      </c>
      <c r="I1281" s="456">
        <v>3557.9456529369854</v>
      </c>
      <c r="J1281" s="456">
        <v>3553.9088135157299</v>
      </c>
      <c r="K1281" s="456">
        <v>3527.6694691676748</v>
      </c>
      <c r="L1281" s="456">
        <v>3506.4762948503562</v>
      </c>
      <c r="M1281" s="456">
        <v>3532.7154818290619</v>
      </c>
      <c r="N1281" s="456">
        <v>3535.7430928827375</v>
      </c>
      <c r="O1281" s="456">
        <v>3586.2036567142272</v>
      </c>
      <c r="P1281" s="456">
        <v>3719.4229277850909</v>
      </c>
      <c r="Q1281" s="456">
        <v>3898.0653129425432</v>
      </c>
      <c r="R1281" s="456">
        <v>4145.3520950476795</v>
      </c>
      <c r="S1281" s="456">
        <v>4566.2777509819844</v>
      </c>
      <c r="T1281" s="456">
        <v>5371.8955934931391</v>
      </c>
      <c r="U1281" s="456">
        <v>7291.5022269749697</v>
      </c>
      <c r="V1281" s="456">
        <v>8955.0402830475123</v>
      </c>
      <c r="W1281" s="456">
        <v>10115.764916663964</v>
      </c>
      <c r="X1281" s="456">
        <v>11945.510008634525</v>
      </c>
      <c r="Y1281" s="456">
        <v>13796.758353290761</v>
      </c>
      <c r="Z1281" s="456">
        <v>13205.583225327644</v>
      </c>
      <c r="AA1281" s="456">
        <v>13803.832399137136</v>
      </c>
      <c r="AB1281" s="456">
        <v>14469.819254589745</v>
      </c>
      <c r="AC1281" s="456">
        <v>13776.546813702105</v>
      </c>
      <c r="AD1281" s="456">
        <v>11623.186497451594</v>
      </c>
      <c r="AE1281" s="456">
        <v>9102.522142951726</v>
      </c>
      <c r="AF1281" s="456">
        <v>4863.0690181118598</v>
      </c>
      <c r="AG1281" s="456">
        <v>2536.7875567888518</v>
      </c>
      <c r="AH1281" s="456">
        <v>1117.8108010909987</v>
      </c>
      <c r="AI1281" s="456">
        <v>236.28651130948512</v>
      </c>
      <c r="AJ1281" s="456">
        <v>129.62844161748095</v>
      </c>
      <c r="AK1281" s="456">
        <v>47.181305740243346</v>
      </c>
      <c r="AL1281" s="456">
        <v>0</v>
      </c>
    </row>
    <row r="1282" spans="1:38">
      <c r="A1282" s="256">
        <v>32.5</v>
      </c>
      <c r="B1282" s="456">
        <v>3238.0407663662213</v>
      </c>
      <c r="C1282" s="456">
        <v>3307.6704746132573</v>
      </c>
      <c r="D1282" s="456">
        <v>3312.7161629196457</v>
      </c>
      <c r="E1282" s="456">
        <v>3472.1638080776193</v>
      </c>
      <c r="F1282" s="456">
        <v>3420.6957141171742</v>
      </c>
      <c r="G1282" s="456">
        <v>3482.2556809374919</v>
      </c>
      <c r="H1282" s="456">
        <v>3515.5590682194074</v>
      </c>
      <c r="I1282" s="456">
        <v>3589.2313132004015</v>
      </c>
      <c r="J1282" s="456">
        <v>3567.0285583565583</v>
      </c>
      <c r="K1282" s="456">
        <v>3578.1299185742901</v>
      </c>
      <c r="L1282" s="456">
        <v>3561.9824969338665</v>
      </c>
      <c r="M1282" s="456">
        <v>3591.2497522754325</v>
      </c>
      <c r="N1282" s="456">
        <v>3593.2681924837666</v>
      </c>
      <c r="O1282" s="456">
        <v>3624.5541601641467</v>
      </c>
      <c r="P1282" s="456">
        <v>3752.7284971760491</v>
      </c>
      <c r="Q1282" s="456">
        <v>3915.2234927308177</v>
      </c>
      <c r="R1282" s="456">
        <v>4165.5394340137464</v>
      </c>
      <c r="S1282" s="456">
        <v>4634.9216812481945</v>
      </c>
      <c r="T1282" s="456">
        <v>5295.1645759534977</v>
      </c>
      <c r="U1282" s="456">
        <v>7221.81710790944</v>
      </c>
      <c r="V1282" s="456">
        <v>9635.9008529252787</v>
      </c>
      <c r="W1282" s="456">
        <v>10611.816722825235</v>
      </c>
      <c r="X1282" s="456">
        <v>12352.721070887734</v>
      </c>
      <c r="Y1282" s="456">
        <v>14419.288052458856</v>
      </c>
      <c r="Z1282" s="456">
        <v>14993.332771531337</v>
      </c>
      <c r="AA1282" s="456">
        <v>14113.072774430868</v>
      </c>
      <c r="AB1282" s="456">
        <v>14645.669208275498</v>
      </c>
      <c r="AC1282" s="456">
        <v>13634.056302676503</v>
      </c>
      <c r="AD1282" s="456">
        <v>11132.140343196121</v>
      </c>
      <c r="AE1282" s="456">
        <v>9065.1463757445163</v>
      </c>
      <c r="AF1282" s="456">
        <v>5015.5097348437275</v>
      </c>
      <c r="AG1282" s="456">
        <v>2584.2048597748039</v>
      </c>
      <c r="AH1282" s="456">
        <v>1167.2060215705862</v>
      </c>
      <c r="AI1282" s="456">
        <v>226.22192864759808</v>
      </c>
      <c r="AJ1282" s="456">
        <v>129.62844161748095</v>
      </c>
      <c r="AK1282" s="456">
        <v>48.186177781824156</v>
      </c>
      <c r="AL1282" s="456">
        <v>0</v>
      </c>
    </row>
    <row r="1283" spans="1:38">
      <c r="A1283" s="256">
        <v>35</v>
      </c>
      <c r="B1283" s="456">
        <v>3238.0407663662213</v>
      </c>
      <c r="C1283" s="456">
        <v>3325.8349884181739</v>
      </c>
      <c r="D1283" s="456">
        <v>3330.8807043093393</v>
      </c>
      <c r="E1283" s="456">
        <v>3366.2009287061996</v>
      </c>
      <c r="F1283" s="456">
        <v>3435.8333090220981</v>
      </c>
      <c r="G1283" s="456">
        <v>3496.3843520086962</v>
      </c>
      <c r="H1283" s="456">
        <v>3523.6326642297272</v>
      </c>
      <c r="I1283" s="456">
        <v>3601.3419646376324</v>
      </c>
      <c r="J1283" s="456">
        <v>3580.148351404674</v>
      </c>
      <c r="K1283" s="456">
        <v>3612.4434308660921</v>
      </c>
      <c r="L1283" s="456">
        <v>3617.4895631521481</v>
      </c>
      <c r="M1283" s="456">
        <v>3651.8034486854785</v>
      </c>
      <c r="N1283" s="456">
        <v>3705.2933821418915</v>
      </c>
      <c r="O1283" s="456">
        <v>3711.3488951241502</v>
      </c>
      <c r="P1283" s="456">
        <v>3814.2941130646404</v>
      </c>
      <c r="Q1283" s="456">
        <v>3957.614611221908</v>
      </c>
      <c r="R1283" s="456">
        <v>4214.9988265794145</v>
      </c>
      <c r="S1283" s="456">
        <v>4670.2535128071995</v>
      </c>
      <c r="T1283" s="456">
        <v>5261.8475053725879</v>
      </c>
      <c r="U1283" s="456">
        <v>7109.7163721370725</v>
      </c>
      <c r="V1283" s="456">
        <v>9666.2073628472972</v>
      </c>
      <c r="W1283" s="456">
        <v>11369.577711620939</v>
      </c>
      <c r="X1283" s="456">
        <v>13339.984862747797</v>
      </c>
      <c r="Y1283" s="456">
        <v>14619.392643749448</v>
      </c>
      <c r="Z1283" s="456">
        <v>15600.752576472192</v>
      </c>
      <c r="AA1283" s="456">
        <v>14433.436771250073</v>
      </c>
      <c r="AB1283" s="456">
        <v>13399.607075722755</v>
      </c>
      <c r="AC1283" s="456">
        <v>12881.205982485517</v>
      </c>
      <c r="AD1283" s="456">
        <v>10260.233760142675</v>
      </c>
      <c r="AE1283" s="456">
        <v>8798.4697320456107</v>
      </c>
      <c r="AF1283" s="456">
        <v>5151.8017166556638</v>
      </c>
      <c r="AG1283" s="456">
        <v>2599.3382253165205</v>
      </c>
      <c r="AH1283" s="456">
        <v>1134.9476761605938</v>
      </c>
      <c r="AI1283" s="456">
        <v>205.08778640429045</v>
      </c>
      <c r="AJ1283" s="456">
        <v>113.53545948863409</v>
      </c>
      <c r="AK1283" s="456">
        <v>47.181305740243346</v>
      </c>
      <c r="AL1283" s="456">
        <v>0</v>
      </c>
    </row>
    <row r="1284" spans="1:38">
      <c r="A1284" s="256">
        <v>37.5</v>
      </c>
      <c r="B1284" s="456">
        <v>3238.0407663662213</v>
      </c>
      <c r="C1284" s="456">
        <v>3299.5973893215578</v>
      </c>
      <c r="D1284" s="456">
        <v>3309.6887490137642</v>
      </c>
      <c r="E1284" s="456">
        <v>3343.999601333046</v>
      </c>
      <c r="F1284" s="456">
        <v>3406.5673525779057</v>
      </c>
      <c r="G1284" s="456">
        <v>3469.13625192982</v>
      </c>
      <c r="H1284" s="456">
        <v>3498.4027382516956</v>
      </c>
      <c r="I1284" s="456">
        <v>3568.0377714971692</v>
      </c>
      <c r="J1284" s="456">
        <v>3560.9732855059683</v>
      </c>
      <c r="K1284" s="456">
        <v>3600.3327421286867</v>
      </c>
      <c r="L1284" s="456">
        <v>3646.7572687739848</v>
      </c>
      <c r="M1284" s="456">
        <v>3684.0991646666803</v>
      </c>
      <c r="N1284" s="456">
        <v>3786.0343618660531</v>
      </c>
      <c r="O1284" s="456">
        <v>3809.2477135366616</v>
      </c>
      <c r="P1284" s="456">
        <v>3864.7584737422349</v>
      </c>
      <c r="Q1284" s="456">
        <v>4005.0528290529305</v>
      </c>
      <c r="R1284" s="456">
        <v>4316.9475595420645</v>
      </c>
      <c r="S1284" s="456">
        <v>4694.4812089036886</v>
      </c>
      <c r="T1284" s="456">
        <v>5205.3099291771987</v>
      </c>
      <c r="U1284" s="456">
        <v>7041.0429179621424</v>
      </c>
      <c r="V1284" s="456">
        <v>9919.7755205413705</v>
      </c>
      <c r="W1284" s="456">
        <v>12064.741609326371</v>
      </c>
      <c r="X1284" s="456">
        <v>13513.799510649889</v>
      </c>
      <c r="Y1284" s="456">
        <v>14650.722399163318</v>
      </c>
      <c r="Z1284" s="456">
        <v>15065.089922826441</v>
      </c>
      <c r="AA1284" s="456">
        <v>14005.949517555662</v>
      </c>
      <c r="AB1284" s="456">
        <v>11947.530873351294</v>
      </c>
      <c r="AC1284" s="456">
        <v>10598.682664844679</v>
      </c>
      <c r="AD1284" s="456">
        <v>8980.2938551070911</v>
      </c>
      <c r="AE1284" s="456">
        <v>7997.4792521163145</v>
      </c>
      <c r="AF1284" s="456">
        <v>5033.6817874787266</v>
      </c>
      <c r="AG1284" s="456">
        <v>2555.9561480433085</v>
      </c>
      <c r="AH1284" s="456">
        <v>919.24494073234825</v>
      </c>
      <c r="AI1284" s="456">
        <v>173.89382052669683</v>
      </c>
      <c r="AJ1284" s="456">
        <v>90.405895411488231</v>
      </c>
      <c r="AK1284" s="456">
        <v>41.152539512670401</v>
      </c>
      <c r="AL1284" s="456">
        <v>0</v>
      </c>
    </row>
    <row r="1285" spans="1:38">
      <c r="A1285" s="256">
        <v>40</v>
      </c>
      <c r="B1285" s="456">
        <v>3238.0407663662213</v>
      </c>
      <c r="C1285" s="456">
        <v>3289.5060604614969</v>
      </c>
      <c r="D1285" s="456">
        <v>3299.5973893215578</v>
      </c>
      <c r="E1285" s="456">
        <v>3333.9081375099486</v>
      </c>
      <c r="F1285" s="456">
        <v>3389.4115637145378</v>
      </c>
      <c r="G1285" s="456">
        <v>3458.0352353215021</v>
      </c>
      <c r="H1285" s="456">
        <v>3490.3292002664198</v>
      </c>
      <c r="I1285" s="456">
        <v>3534.7338889102975</v>
      </c>
      <c r="J1285" s="456">
        <v>3565.0101329311728</v>
      </c>
      <c r="K1285" s="456">
        <v>3616.4803361320678</v>
      </c>
      <c r="L1285" s="456">
        <v>3670.9789957976764</v>
      </c>
      <c r="M1285" s="456">
        <v>3725.4784637734415</v>
      </c>
      <c r="N1285" s="456">
        <v>3833.4704920251429</v>
      </c>
      <c r="O1285" s="456">
        <v>3842.5540734313845</v>
      </c>
      <c r="P1285" s="456">
        <v>3923.297956291331</v>
      </c>
      <c r="Q1285" s="456">
        <v>4115.0712708948076</v>
      </c>
      <c r="R1285" s="456">
        <v>4488.5498400785627</v>
      </c>
      <c r="S1285" s="456">
        <v>4908.4978781084819</v>
      </c>
      <c r="T1285" s="456">
        <v>5432.4734868262967</v>
      </c>
      <c r="U1285" s="456">
        <v>7425.8246905288588</v>
      </c>
      <c r="V1285" s="456">
        <v>10456.229700194808</v>
      </c>
      <c r="W1285" s="456">
        <v>12415.370128168839</v>
      </c>
      <c r="X1285" s="456">
        <v>13006.509631007455</v>
      </c>
      <c r="Y1285" s="456">
        <v>14006.960110504002</v>
      </c>
      <c r="Z1285" s="456">
        <v>13989.780040292799</v>
      </c>
      <c r="AA1285" s="456">
        <v>12095.054916291532</v>
      </c>
      <c r="AB1285" s="456">
        <v>10639.095202805476</v>
      </c>
      <c r="AC1285" s="456">
        <v>8592.4069348434477</v>
      </c>
      <c r="AD1285" s="456">
        <v>7999.4993070598684</v>
      </c>
      <c r="AE1285" s="456">
        <v>7256.1546192625674</v>
      </c>
      <c r="AF1285" s="456">
        <v>5030.6531074819632</v>
      </c>
      <c r="AG1285" s="456">
        <v>2456.0792991635499</v>
      </c>
      <c r="AH1285" s="456">
        <v>675.38162812523888</v>
      </c>
      <c r="AI1285" s="456">
        <v>134.65792041235557</v>
      </c>
      <c r="AJ1285" s="456">
        <v>73.313876394686872</v>
      </c>
      <c r="AK1285" s="456">
        <v>39.143140946941287</v>
      </c>
      <c r="AL1285" s="456">
        <v>0</v>
      </c>
    </row>
    <row r="1286" spans="1:38">
      <c r="A1286" s="256">
        <v>42.5</v>
      </c>
      <c r="B1286" s="456">
        <v>3238.0407663662213</v>
      </c>
      <c r="C1286" s="456">
        <v>3292.5334558765348</v>
      </c>
      <c r="D1286" s="456">
        <v>3303.6339295038551</v>
      </c>
      <c r="E1286" s="456">
        <v>3327.8532738576073</v>
      </c>
      <c r="F1286" s="456">
        <v>3394.4573749830192</v>
      </c>
      <c r="G1286" s="456">
        <v>3458.0352353215021</v>
      </c>
      <c r="H1286" s="456">
        <v>3493.3567748269197</v>
      </c>
      <c r="I1286" s="456">
        <v>3523.6326642297272</v>
      </c>
      <c r="J1286" s="456">
        <v>3575.1022714616588</v>
      </c>
      <c r="K1286" s="456">
        <v>3656.8496355629795</v>
      </c>
      <c r="L1286" s="456">
        <v>3727.4969779554799</v>
      </c>
      <c r="M1286" s="456">
        <v>3771.9045651908464</v>
      </c>
      <c r="N1286" s="456">
        <v>3846.5912276117856</v>
      </c>
      <c r="O1286" s="456">
        <v>3898.0653129425432</v>
      </c>
      <c r="P1286" s="456">
        <v>3996.9781989585704</v>
      </c>
      <c r="Q1286" s="456">
        <v>4254.3648802759171</v>
      </c>
      <c r="R1286" s="456">
        <v>4667.2250596102003</v>
      </c>
      <c r="S1286" s="456">
        <v>5056.9017278540005</v>
      </c>
      <c r="T1286" s="456">
        <v>5809.0809120428139</v>
      </c>
      <c r="U1286" s="456">
        <v>7907.5873250615196</v>
      </c>
      <c r="V1286" s="456">
        <v>10601.71359985928</v>
      </c>
      <c r="W1286" s="456">
        <v>11801.019070137283</v>
      </c>
      <c r="X1286" s="456">
        <v>12497.218565681385</v>
      </c>
      <c r="Y1286" s="456">
        <v>12701.336747674699</v>
      </c>
      <c r="Z1286" s="456">
        <v>12947.899709095631</v>
      </c>
      <c r="AA1286" s="456">
        <v>11001.804527552735</v>
      </c>
      <c r="AB1286" s="456">
        <v>9265.1590150251213</v>
      </c>
      <c r="AC1286" s="456">
        <v>7017.8152831020798</v>
      </c>
      <c r="AD1286" s="456">
        <v>7302.6115105077142</v>
      </c>
      <c r="AE1286" s="456">
        <v>6779.4840346240635</v>
      </c>
      <c r="AF1286" s="456">
        <v>4924.6504630879353</v>
      </c>
      <c r="AG1286" s="456">
        <v>2279.5393483374469</v>
      </c>
      <c r="AH1286" s="456">
        <v>491.03024332244547</v>
      </c>
      <c r="AI1286" s="456">
        <v>92.416946510646028</v>
      </c>
      <c r="AJ1286" s="456">
        <v>53.210843750071625</v>
      </c>
      <c r="AK1286" s="456">
        <v>36.12923810708449</v>
      </c>
      <c r="AL1286" s="456">
        <v>0</v>
      </c>
    </row>
    <row r="1287" spans="1:38">
      <c r="A1287" s="256">
        <v>45</v>
      </c>
      <c r="B1287" s="456">
        <v>3238.0407663662213</v>
      </c>
      <c r="C1287" s="456">
        <v>3255.1957742373597</v>
      </c>
      <c r="D1287" s="456">
        <v>3261.2505044860563</v>
      </c>
      <c r="E1287" s="456">
        <v>3283.4512779841384</v>
      </c>
      <c r="F1287" s="456">
        <v>3343.999601333046</v>
      </c>
      <c r="G1287" s="456">
        <v>3419.6865434996639</v>
      </c>
      <c r="H1287" s="456">
        <v>3449.9617910516722</v>
      </c>
      <c r="I1287" s="456">
        <v>3465.0995145057836</v>
      </c>
      <c r="J1287" s="456">
        <v>3540.7891170597914</v>
      </c>
      <c r="K1287" s="456">
        <v>3636.6649298875795</v>
      </c>
      <c r="L1287" s="456">
        <v>3697.2193802140805</v>
      </c>
      <c r="M1287" s="456">
        <v>3740.6173467292665</v>
      </c>
      <c r="N1287" s="456">
        <v>3780.9879998528395</v>
      </c>
      <c r="O1287" s="456">
        <v>3876.8700185844191</v>
      </c>
      <c r="P1287" s="456">
        <v>4001.0155119708129</v>
      </c>
      <c r="Q1287" s="456">
        <v>4291.7124984294524</v>
      </c>
      <c r="R1287" s="456">
        <v>4805.5264045701106</v>
      </c>
      <c r="S1287" s="456">
        <v>5186.1276763022852</v>
      </c>
      <c r="T1287" s="456">
        <v>5917.1203240706891</v>
      </c>
      <c r="U1287" s="456">
        <v>7981.3188309288989</v>
      </c>
      <c r="V1287" s="456">
        <v>9723.7899929746072</v>
      </c>
      <c r="W1287" s="456">
        <v>11117.995296889803</v>
      </c>
      <c r="X1287" s="456">
        <v>11467.58522465687</v>
      </c>
      <c r="Y1287" s="456">
        <v>10890.666677711411</v>
      </c>
      <c r="Z1287" s="456">
        <v>11424.138491487367</v>
      </c>
      <c r="AA1287" s="456">
        <v>9866.2326953050506</v>
      </c>
      <c r="AB1287" s="456">
        <v>7726.7965525895606</v>
      </c>
      <c r="AC1287" s="456">
        <v>6351.3169233429635</v>
      </c>
      <c r="AD1287" s="456">
        <v>6317.9937814857003</v>
      </c>
      <c r="AE1287" s="456">
        <v>6116.0391365856531</v>
      </c>
      <c r="AF1287" s="456">
        <v>4642.9975048138995</v>
      </c>
      <c r="AG1287" s="456">
        <v>2171.6044442036855</v>
      </c>
      <c r="AH1287" s="456">
        <v>329.90562278367804</v>
      </c>
      <c r="AI1287" s="456">
        <v>66.277097278608665</v>
      </c>
      <c r="AJ1287" s="456">
        <v>43.162036139125405</v>
      </c>
      <c r="AK1287" s="456">
        <v>35.124658653290489</v>
      </c>
      <c r="AL1287" s="456">
        <v>0</v>
      </c>
    </row>
    <row r="1288" spans="1:38">
      <c r="A1288" s="256">
        <v>47.5</v>
      </c>
      <c r="B1288" s="456">
        <v>3238.0407663662213</v>
      </c>
      <c r="C1288" s="456">
        <v>3263.2687503988227</v>
      </c>
      <c r="D1288" s="456">
        <v>3273.3599986520858</v>
      </c>
      <c r="E1288" s="456">
        <v>3286.4786678298474</v>
      </c>
      <c r="F1288" s="456">
        <v>3348.0361953860147</v>
      </c>
      <c r="G1288" s="456">
        <v>3427.7599167627723</v>
      </c>
      <c r="H1288" s="456">
        <v>3458.0352353215021</v>
      </c>
      <c r="I1288" s="456">
        <v>3470.1454370192455</v>
      </c>
      <c r="J1288" s="456">
        <v>3543.8167350149947</v>
      </c>
      <c r="K1288" s="456">
        <v>3657.8588737735663</v>
      </c>
      <c r="L1288" s="456">
        <v>3730.5247512758001</v>
      </c>
      <c r="M1288" s="456">
        <v>3743.6451306733875</v>
      </c>
      <c r="N1288" s="456">
        <v>3773.9231043401892</v>
      </c>
      <c r="O1288" s="456">
        <v>3878.8886130695832</v>
      </c>
      <c r="P1288" s="456">
        <v>4021.2021379983967</v>
      </c>
      <c r="Q1288" s="456">
        <v>4358.333378393635</v>
      </c>
      <c r="R1288" s="456">
        <v>4894.3644098046971</v>
      </c>
      <c r="S1288" s="456">
        <v>5334.5395656292712</v>
      </c>
      <c r="T1288" s="456">
        <v>5965.5872448643468</v>
      </c>
      <c r="U1288" s="456">
        <v>7782.3463447253953</v>
      </c>
      <c r="V1288" s="456">
        <v>9168.1826454004386</v>
      </c>
      <c r="W1288" s="456">
        <v>10300.644990412413</v>
      </c>
      <c r="X1288" s="456">
        <v>10427.941398105679</v>
      </c>
      <c r="Y1288" s="456">
        <v>9938.970188651756</v>
      </c>
      <c r="Z1288" s="456">
        <v>10127.888097437097</v>
      </c>
      <c r="AA1288" s="456">
        <v>9116.6643651530194</v>
      </c>
      <c r="AB1288" s="456">
        <v>7583.3789410241579</v>
      </c>
      <c r="AC1288" s="456">
        <v>6572.4657931477714</v>
      </c>
      <c r="AD1288" s="456">
        <v>5849.4692443262365</v>
      </c>
      <c r="AE1288" s="456">
        <v>5554.6409501695243</v>
      </c>
      <c r="AF1288" s="456">
        <v>4314.928749218534</v>
      </c>
      <c r="AG1288" s="456">
        <v>1885.1497780941129</v>
      </c>
      <c r="AH1288" s="456">
        <v>262.45638811906474</v>
      </c>
      <c r="AI1288" s="456">
        <v>63.261558950597731</v>
      </c>
      <c r="AJ1288" s="456">
        <v>41.152539512670401</v>
      </c>
      <c r="AK1288" s="456">
        <v>34.120107905260866</v>
      </c>
      <c r="AL1288" s="456">
        <v>0</v>
      </c>
    </row>
    <row r="1289" spans="1:38">
      <c r="A1289" s="256">
        <v>50</v>
      </c>
      <c r="B1289" s="456">
        <v>3238.0407663662213</v>
      </c>
      <c r="C1289" s="456">
        <v>3272.3508724266408</v>
      </c>
      <c r="D1289" s="456">
        <v>3285.4695375716028</v>
      </c>
      <c r="E1289" s="456">
        <v>3289.5060604614969</v>
      </c>
      <c r="F1289" s="456">
        <v>3345.0087493901683</v>
      </c>
      <c r="G1289" s="456">
        <v>3431.7966105206992</v>
      </c>
      <c r="H1289" s="456">
        <v>3473.1729940463779</v>
      </c>
      <c r="I1289" s="456">
        <v>3480.2373040253706</v>
      </c>
      <c r="J1289" s="456">
        <v>3554.9180229417984</v>
      </c>
      <c r="K1289" s="456">
        <v>3675.01596585265</v>
      </c>
      <c r="L1289" s="456">
        <v>3770.8952960208239</v>
      </c>
      <c r="M1289" s="456">
        <v>3751.7192331456886</v>
      </c>
      <c r="N1289" s="456">
        <v>3759.7933529770175</v>
      </c>
      <c r="O1289" s="456">
        <v>3868.7956511490688</v>
      </c>
      <c r="P1289" s="456">
        <v>4057.5383196272733</v>
      </c>
      <c r="Q1289" s="456">
        <v>4395.6818935067322</v>
      </c>
      <c r="R1289" s="456">
        <v>4917.583700636711</v>
      </c>
      <c r="S1289" s="456">
        <v>5344.6357636820503</v>
      </c>
      <c r="T1289" s="456">
        <v>5815.1391440494363</v>
      </c>
      <c r="U1289" s="456">
        <v>7185.4599207383253</v>
      </c>
      <c r="V1289" s="456">
        <v>8360.0871594047967</v>
      </c>
      <c r="W1289" s="456">
        <v>9045.9534739902228</v>
      </c>
      <c r="X1289" s="456">
        <v>9395.4726066345211</v>
      </c>
      <c r="Y1289" s="456">
        <v>8784.3280121488533</v>
      </c>
      <c r="Z1289" s="456">
        <v>8865.1381453776285</v>
      </c>
      <c r="AA1289" s="456">
        <v>8490.3874678986922</v>
      </c>
      <c r="AB1289" s="456">
        <v>7461.1731124923526</v>
      </c>
      <c r="AC1289" s="456">
        <v>6579.5346024408809</v>
      </c>
      <c r="AD1289" s="456">
        <v>5599.0661509630245</v>
      </c>
      <c r="AE1289" s="456">
        <v>5061.9495550903921</v>
      </c>
      <c r="AF1289" s="456">
        <v>3861.730593451693</v>
      </c>
      <c r="AG1289" s="456">
        <v>1653.1935021822549</v>
      </c>
      <c r="AH1289" s="456">
        <v>220.18339253845178</v>
      </c>
      <c r="AI1289" s="456">
        <v>63.261558950597731</v>
      </c>
      <c r="AJ1289" s="456">
        <v>46.176455080303917</v>
      </c>
      <c r="AK1289" s="456">
        <v>33.11558670666593</v>
      </c>
      <c r="AL1289" s="456">
        <v>0</v>
      </c>
    </row>
    <row r="1290" spans="1:38">
      <c r="A1290" s="256">
        <v>52.5</v>
      </c>
      <c r="B1290" s="456">
        <v>3238.0407663662213</v>
      </c>
      <c r="C1290" s="456">
        <v>3282.4421486551114</v>
      </c>
      <c r="D1290" s="456">
        <v>3292.5334558765348</v>
      </c>
      <c r="E1290" s="456">
        <v>3296.5699874218858</v>
      </c>
      <c r="F1290" s="456">
        <v>3350.0544942360771</v>
      </c>
      <c r="G1290" s="456">
        <v>3435.8333090220981</v>
      </c>
      <c r="H1290" s="456">
        <v>3484.2740590183371</v>
      </c>
      <c r="I1290" s="456">
        <v>3497.3935449847354</v>
      </c>
      <c r="J1290" s="456">
        <v>3578.1299185742901</v>
      </c>
      <c r="K1290" s="456">
        <v>3709.3303896992193</v>
      </c>
      <c r="L1290" s="456">
        <v>3780.9879998528395</v>
      </c>
      <c r="M1290" s="456">
        <v>3757.774821393813</v>
      </c>
      <c r="N1290" s="456">
        <v>3764.8396866701923</v>
      </c>
      <c r="O1290" s="456">
        <v>3865.767767699137</v>
      </c>
      <c r="P1290" s="456">
        <v>4089.8374207393008</v>
      </c>
      <c r="Q1290" s="456">
        <v>4400.729014518427</v>
      </c>
      <c r="R1290" s="456">
        <v>4872.1547563210106</v>
      </c>
      <c r="S1290" s="456">
        <v>5179.0605483595227</v>
      </c>
      <c r="T1290" s="456">
        <v>5603.1048230840588</v>
      </c>
      <c r="U1290" s="456">
        <v>6543.1808070779116</v>
      </c>
      <c r="V1290" s="456">
        <v>7574.2891831796214</v>
      </c>
      <c r="W1290" s="456">
        <v>8468.1655677128401</v>
      </c>
      <c r="X1290" s="456">
        <v>8749.9839300174244</v>
      </c>
      <c r="Y1290" s="456">
        <v>7852.0366438123792</v>
      </c>
      <c r="Z1290" s="456">
        <v>7644.9875859837066</v>
      </c>
      <c r="AA1290" s="456">
        <v>7568.2293506699943</v>
      </c>
      <c r="AB1290" s="456">
        <v>6637.0951883849857</v>
      </c>
      <c r="AC1290" s="456">
        <v>6051.4150468682465</v>
      </c>
      <c r="AD1290" s="456">
        <v>5272.9531722155916</v>
      </c>
      <c r="AE1290" s="456">
        <v>4634.9216812481945</v>
      </c>
      <c r="AF1290" s="456">
        <v>3424.7323995605939</v>
      </c>
      <c r="AG1290" s="456">
        <v>1526.1353268228436</v>
      </c>
      <c r="AH1290" s="456">
        <v>249.37110660510621</v>
      </c>
      <c r="AI1290" s="456">
        <v>67.282307497705418</v>
      </c>
      <c r="AJ1290" s="456">
        <v>51.200917835379968</v>
      </c>
      <c r="AK1290" s="456">
        <v>32.111095952304076</v>
      </c>
      <c r="AL1290" s="456">
        <v>0</v>
      </c>
    </row>
    <row r="1291" spans="1:38">
      <c r="A1291" s="256">
        <v>55</v>
      </c>
      <c r="B1291" s="456">
        <v>3238.0407663662213</v>
      </c>
      <c r="C1291" s="456">
        <v>3249.1410552393327</v>
      </c>
      <c r="D1291" s="456">
        <v>3265.2869975585818</v>
      </c>
      <c r="E1291" s="456">
        <v>3260.2413819975268</v>
      </c>
      <c r="F1291" s="456">
        <v>3303.6339295038551</v>
      </c>
      <c r="G1291" s="456">
        <v>3386.3840805547347</v>
      </c>
      <c r="H1291" s="456">
        <v>3450.9709705541231</v>
      </c>
      <c r="I1291" s="456">
        <v>3479.2281160077923</v>
      </c>
      <c r="J1291" s="456">
        <v>3552.8996043759612</v>
      </c>
      <c r="K1291" s="456">
        <v>3702.2656293572104</v>
      </c>
      <c r="L1291" s="456">
        <v>3747.6821797373254</v>
      </c>
      <c r="M1291" s="456">
        <v>3721.4414386876538</v>
      </c>
      <c r="N1291" s="456">
        <v>3724.4692070921024</v>
      </c>
      <c r="O1291" s="456">
        <v>3821.3590836071703</v>
      </c>
      <c r="P1291" s="456">
        <v>4052.4916082287345</v>
      </c>
      <c r="Q1291" s="456">
        <v>4353.2863062195684</v>
      </c>
      <c r="R1291" s="456">
        <v>4779.2791247446994</v>
      </c>
      <c r="S1291" s="456">
        <v>4885.2786302752147</v>
      </c>
      <c r="T1291" s="456">
        <v>5224.4922526710543</v>
      </c>
      <c r="U1291" s="456">
        <v>6003.9571696346466</v>
      </c>
      <c r="V1291" s="456">
        <v>6680.5184168033893</v>
      </c>
      <c r="W1291" s="456">
        <v>7499.5515885975146</v>
      </c>
      <c r="X1291" s="456">
        <v>7888.3970455055478</v>
      </c>
      <c r="Y1291" s="456">
        <v>7290.4922929464219</v>
      </c>
      <c r="Z1291" s="456">
        <v>6838.0562039405704</v>
      </c>
      <c r="AA1291" s="456">
        <v>6545.2004570925847</v>
      </c>
      <c r="AB1291" s="456">
        <v>5611.1821760484499</v>
      </c>
      <c r="AC1291" s="456">
        <v>5260.8379004563467</v>
      </c>
      <c r="AD1291" s="456">
        <v>4696.5001892256942</v>
      </c>
      <c r="AE1291" s="456">
        <v>4098.9215889276575</v>
      </c>
      <c r="AF1291" s="456">
        <v>2974.6726381183794</v>
      </c>
      <c r="AG1291" s="456">
        <v>1315.4038847488816</v>
      </c>
      <c r="AH1291" s="456">
        <v>326.88518973280463</v>
      </c>
      <c r="AI1291" s="456">
        <v>74.319187225450264</v>
      </c>
      <c r="AJ1291" s="456">
        <v>50.19598424777044</v>
      </c>
      <c r="AK1291" s="456">
        <v>38.138479987815508</v>
      </c>
      <c r="AL1291" s="456">
        <v>0</v>
      </c>
    </row>
    <row r="1292" spans="1:38">
      <c r="A1292" s="256">
        <v>57.5</v>
      </c>
      <c r="B1292" s="456">
        <v>3238.0407663662213</v>
      </c>
      <c r="C1292" s="456">
        <v>3273.3599986520858</v>
      </c>
      <c r="D1292" s="456">
        <v>3288.4969292748942</v>
      </c>
      <c r="E1292" s="456">
        <v>3284.4604076229998</v>
      </c>
      <c r="F1292" s="456">
        <v>3323.8167042023138</v>
      </c>
      <c r="G1292" s="456">
        <v>3399.5031937445578</v>
      </c>
      <c r="H1292" s="456">
        <v>3478.2189282826434</v>
      </c>
      <c r="I1292" s="456">
        <v>3516.5682667086048</v>
      </c>
      <c r="J1292" s="456">
        <v>3607.3973056218033</v>
      </c>
      <c r="K1292" s="456">
        <v>3742.6358690867573</v>
      </c>
      <c r="L1292" s="456">
        <v>3783.0065438512029</v>
      </c>
      <c r="M1292" s="456">
        <v>3743.6451306733875</v>
      </c>
      <c r="N1292" s="456">
        <v>3762.8211523815412</v>
      </c>
      <c r="O1292" s="456">
        <v>3865.767767699137</v>
      </c>
      <c r="P1292" s="456">
        <v>4096.9028831461083</v>
      </c>
      <c r="Q1292" s="456">
        <v>4438.0778892937269</v>
      </c>
      <c r="R1292" s="456">
        <v>4756.0604972195861</v>
      </c>
      <c r="S1292" s="456">
        <v>4776.2506017086444</v>
      </c>
      <c r="T1292" s="456">
        <v>5023.5861945753186</v>
      </c>
      <c r="U1292" s="456">
        <v>5820.1876755383619</v>
      </c>
      <c r="V1292" s="456">
        <v>6491.6799426541165</v>
      </c>
      <c r="W1292" s="456">
        <v>6954.1921555878771</v>
      </c>
      <c r="X1292" s="456">
        <v>7333.9195821250241</v>
      </c>
      <c r="Y1292" s="456">
        <v>6585.5935878738183</v>
      </c>
      <c r="Z1292" s="456">
        <v>6080.697752537837</v>
      </c>
      <c r="AA1292" s="456">
        <v>5934.2856466617368</v>
      </c>
      <c r="AB1292" s="456">
        <v>5098.2940593360636</v>
      </c>
      <c r="AC1292" s="456">
        <v>4664.1966083763409</v>
      </c>
      <c r="AD1292" s="456">
        <v>4288.6843010400189</v>
      </c>
      <c r="AE1292" s="456">
        <v>3615.4711093933429</v>
      </c>
      <c r="AF1292" s="456">
        <v>2475.2472736464852</v>
      </c>
      <c r="AG1292" s="456">
        <v>1094.6260356973835</v>
      </c>
      <c r="AH1292" s="456">
        <v>354.07006128064398</v>
      </c>
      <c r="AI1292" s="456">
        <v>85.378465429273547</v>
      </c>
      <c r="AJ1292" s="456">
        <v>54.215835334169334</v>
      </c>
      <c r="AK1292" s="456">
        <v>35.124658653290489</v>
      </c>
      <c r="AL1292" s="456">
        <v>0</v>
      </c>
    </row>
    <row r="1293" spans="1:38">
      <c r="A1293" s="256">
        <v>60</v>
      </c>
      <c r="B1293" s="456">
        <v>3238.0407663662213</v>
      </c>
      <c r="C1293" s="456">
        <v>3293.5425882996415</v>
      </c>
      <c r="D1293" s="456">
        <v>3313.7253015026035</v>
      </c>
      <c r="E1293" s="456">
        <v>3307.6704746132573</v>
      </c>
      <c r="F1293" s="456">
        <v>3346.0178977514202</v>
      </c>
      <c r="G1293" s="456">
        <v>3416.659033432592</v>
      </c>
      <c r="H1293" s="456">
        <v>3495.375159323662</v>
      </c>
      <c r="I1293" s="456">
        <v>3571.0654126296881</v>
      </c>
      <c r="J1293" s="456">
        <v>3681.0714292401249</v>
      </c>
      <c r="K1293" s="456">
        <v>3797.1363819353046</v>
      </c>
      <c r="L1293" s="456">
        <v>3855.6748399875901</v>
      </c>
      <c r="M1293" s="456">
        <v>3822.3683661790074</v>
      </c>
      <c r="N1293" s="456">
        <v>3836.498350107237</v>
      </c>
      <c r="O1293" s="456">
        <v>3969.7264428924846</v>
      </c>
      <c r="P1293" s="456">
        <v>4200.8675120995613</v>
      </c>
      <c r="Q1293" s="456">
        <v>4565.2682890729775</v>
      </c>
      <c r="R1293" s="456">
        <v>4787.3551955438288</v>
      </c>
      <c r="S1293" s="456">
        <v>4766.1555387837698</v>
      </c>
      <c r="T1293" s="456">
        <v>4994.3090899180934</v>
      </c>
      <c r="U1293" s="456">
        <v>5682.869190709489</v>
      </c>
      <c r="V1293" s="456">
        <v>6459.3658829744691</v>
      </c>
      <c r="W1293" s="456">
        <v>6892.5893639503784</v>
      </c>
      <c r="X1293" s="456">
        <v>6825.937782818065</v>
      </c>
      <c r="Y1293" s="456">
        <v>6195.8104373022215</v>
      </c>
      <c r="Z1293" s="456">
        <v>5399.1555614980762</v>
      </c>
      <c r="AA1293" s="456">
        <v>5090.2174804035585</v>
      </c>
      <c r="AB1293" s="456">
        <v>4526.9089022157859</v>
      </c>
      <c r="AC1293" s="456">
        <v>4519.8427347100214</v>
      </c>
      <c r="AD1293" s="456">
        <v>4223.0738846853665</v>
      </c>
      <c r="AE1293" s="456">
        <v>3421.7048850321039</v>
      </c>
      <c r="AF1293" s="456">
        <v>2159.4999245649819</v>
      </c>
      <c r="AG1293" s="456">
        <v>995.84440545096857</v>
      </c>
      <c r="AH1293" s="456">
        <v>359.10453055246012</v>
      </c>
      <c r="AI1293" s="456">
        <v>82.362148335243674</v>
      </c>
      <c r="AJ1293" s="456">
        <v>67.282307497705418</v>
      </c>
      <c r="AK1293" s="456">
        <v>36.12923810708449</v>
      </c>
      <c r="AL1293" s="456">
        <v>0</v>
      </c>
    </row>
    <row r="1294" spans="1:38">
      <c r="A1294" s="256">
        <v>62.5</v>
      </c>
      <c r="B1294" s="456">
        <v>3238.0407663662213</v>
      </c>
      <c r="C1294" s="456">
        <v>3284.4604076229998</v>
      </c>
      <c r="D1294" s="456">
        <v>3296.5699874218858</v>
      </c>
      <c r="E1294" s="456">
        <v>3292.5334558765348</v>
      </c>
      <c r="F1294" s="456">
        <v>3329.8715605198718</v>
      </c>
      <c r="G1294" s="456">
        <v>3392.439049575843</v>
      </c>
      <c r="H1294" s="456">
        <v>3468.1270671336761</v>
      </c>
      <c r="I1294" s="456">
        <v>3561.9824969338665</v>
      </c>
      <c r="J1294" s="456">
        <v>3700.2471288748839</v>
      </c>
      <c r="K1294" s="456">
        <v>3820.3498013016283</v>
      </c>
      <c r="L1294" s="456">
        <v>3855.6748399875901</v>
      </c>
      <c r="M1294" s="456">
        <v>3831.4519212976052</v>
      </c>
      <c r="N1294" s="456">
        <v>3880.9072086041811</v>
      </c>
      <c r="O1294" s="456">
        <v>4041.3888652634932</v>
      </c>
      <c r="P1294" s="456">
        <v>4276.5715328577917</v>
      </c>
      <c r="Q1294" s="456">
        <v>4587.4765024940752</v>
      </c>
      <c r="R1294" s="456">
        <v>4775.2410944562107</v>
      </c>
      <c r="S1294" s="456">
        <v>4735.8704783544426</v>
      </c>
      <c r="T1294" s="456">
        <v>4902.4406724218543</v>
      </c>
      <c r="U1294" s="456">
        <v>5609.1628367177082</v>
      </c>
      <c r="V1294" s="456">
        <v>6320.013360851799</v>
      </c>
      <c r="W1294" s="456">
        <v>6847.1450338642753</v>
      </c>
      <c r="X1294" s="456">
        <v>6253.3675834185169</v>
      </c>
      <c r="Y1294" s="456">
        <v>5546.5636789866312</v>
      </c>
      <c r="Z1294" s="456">
        <v>4746.9749781125865</v>
      </c>
      <c r="AA1294" s="456">
        <v>4177.6518843370968</v>
      </c>
      <c r="AB1294" s="456">
        <v>3719.4229277850909</v>
      </c>
      <c r="AC1294" s="456">
        <v>3860.7213005484641</v>
      </c>
      <c r="AD1294" s="456">
        <v>3992.9408900203002</v>
      </c>
      <c r="AE1294" s="456">
        <v>2963.5733296479984</v>
      </c>
      <c r="AF1294" s="456">
        <v>1968.8629383413631</v>
      </c>
      <c r="AG1294" s="456">
        <v>878.93196250462074</v>
      </c>
      <c r="AH1294" s="456">
        <v>359.10453055246012</v>
      </c>
      <c r="AI1294" s="456">
        <v>81.356733631351972</v>
      </c>
      <c r="AJ1294" s="456">
        <v>64.266722767294254</v>
      </c>
      <c r="AK1294" s="456">
        <v>42.157275863478645</v>
      </c>
      <c r="AL1294" s="456">
        <v>0</v>
      </c>
    </row>
    <row r="1295" spans="1:38">
      <c r="A1295" s="256">
        <v>65</v>
      </c>
      <c r="B1295" s="456">
        <v>3238.0407663662213</v>
      </c>
      <c r="C1295" s="456">
        <v>3307.6704746132573</v>
      </c>
      <c r="D1295" s="456">
        <v>3320.7892801743428</v>
      </c>
      <c r="E1295" s="456">
        <v>3319.7801394442827</v>
      </c>
      <c r="F1295" s="456">
        <v>3359.1368540832968</v>
      </c>
      <c r="G1295" s="456">
        <v>3421.7048850321039</v>
      </c>
      <c r="H1295" s="456">
        <v>3488.3108186834729</v>
      </c>
      <c r="I1295" s="456">
        <v>3601.3419646376324</v>
      </c>
      <c r="J1295" s="456">
        <v>3763.8304193906833</v>
      </c>
      <c r="K1295" s="456">
        <v>3902.1025249406466</v>
      </c>
      <c r="L1295" s="456">
        <v>3926.3258844083894</v>
      </c>
      <c r="M1295" s="456">
        <v>3921.2793388434898</v>
      </c>
      <c r="N1295" s="456">
        <v>4006.0621589589032</v>
      </c>
      <c r="O1295" s="456">
        <v>4176.642512135435</v>
      </c>
      <c r="P1295" s="456">
        <v>4420.9175563259923</v>
      </c>
      <c r="Q1295" s="456">
        <v>4671.2629976422304</v>
      </c>
      <c r="R1295" s="456">
        <v>4826.7262351728968</v>
      </c>
      <c r="S1295" s="456">
        <v>4814.6120348404938</v>
      </c>
      <c r="T1295" s="456">
        <v>5038.7295915183267</v>
      </c>
      <c r="U1295" s="456">
        <v>5711.1403750934896</v>
      </c>
      <c r="V1295" s="456">
        <v>6339.1993969560863</v>
      </c>
      <c r="W1295" s="456">
        <v>6907.7375405938164</v>
      </c>
      <c r="X1295" s="456">
        <v>6322.0329408626185</v>
      </c>
      <c r="Y1295" s="456">
        <v>5189.156448366497</v>
      </c>
      <c r="Z1295" s="456">
        <v>4181.6893755794981</v>
      </c>
      <c r="AA1295" s="456">
        <v>3386.3840805547347</v>
      </c>
      <c r="AB1295" s="456">
        <v>2845.5196500623811</v>
      </c>
      <c r="AC1295" s="456">
        <v>3116.9492037548621</v>
      </c>
      <c r="AD1295" s="456">
        <v>3958.6239291150118</v>
      </c>
      <c r="AE1295" s="456">
        <v>2578.1515383186229</v>
      </c>
      <c r="AF1295" s="456">
        <v>1684.4553724448606</v>
      </c>
      <c r="AG1295" s="456">
        <v>799.31934335512847</v>
      </c>
      <c r="AH1295" s="456">
        <v>355.07694944629657</v>
      </c>
      <c r="AI1295" s="456">
        <v>99.455963666700598</v>
      </c>
      <c r="AJ1295" s="456">
        <v>59.241065852707941</v>
      </c>
      <c r="AK1295" s="456">
        <v>48.186177781824156</v>
      </c>
      <c r="AL1295" s="456">
        <v>0</v>
      </c>
    </row>
    <row r="1296" spans="1:38">
      <c r="A1296" s="256">
        <v>67.5</v>
      </c>
      <c r="B1296" s="456">
        <v>3238.0407663662213</v>
      </c>
      <c r="C1296" s="456">
        <v>3310.6978866751315</v>
      </c>
      <c r="D1296" s="456">
        <v>3316.7527190931646</v>
      </c>
      <c r="E1296" s="456">
        <v>3316.7527190931646</v>
      </c>
      <c r="F1296" s="456">
        <v>3361.1551596054342</v>
      </c>
      <c r="G1296" s="456">
        <v>3425.7415716643568</v>
      </c>
      <c r="H1296" s="456">
        <v>3487.3016283294669</v>
      </c>
      <c r="I1296" s="456">
        <v>3599.3235199023597</v>
      </c>
      <c r="J1296" s="456">
        <v>3781.9972717174878</v>
      </c>
      <c r="K1296" s="456">
        <v>3929.3538148582097</v>
      </c>
      <c r="L1296" s="456">
        <v>3953.5773422216339</v>
      </c>
      <c r="M1296" s="456">
        <v>3976.7916950893487</v>
      </c>
      <c r="N1296" s="456">
        <v>4081.7626214925531</v>
      </c>
      <c r="O1296" s="456">
        <v>4280.6091184485003</v>
      </c>
      <c r="P1296" s="456">
        <v>4483.5026193805597</v>
      </c>
      <c r="Q1296" s="456">
        <v>4702.5571353926462</v>
      </c>
      <c r="R1296" s="456">
        <v>4829.7547900049231</v>
      </c>
      <c r="S1296" s="456">
        <v>4843.8880709537152</v>
      </c>
      <c r="T1296" s="456">
        <v>5174.0126057264933</v>
      </c>
      <c r="U1296" s="456">
        <v>5796.9644669714089</v>
      </c>
      <c r="V1296" s="456">
        <v>6284.6708152097681</v>
      </c>
      <c r="W1296" s="456">
        <v>6693.6464251745992</v>
      </c>
      <c r="X1296" s="456">
        <v>6199.8495179058345</v>
      </c>
      <c r="Y1296" s="456">
        <v>4943.8317264800107</v>
      </c>
      <c r="Z1296" s="456">
        <v>3641.7110958381404</v>
      </c>
      <c r="AA1296" s="456">
        <v>2906.0593998451604</v>
      </c>
      <c r="AB1296" s="456">
        <v>2449.017451437222</v>
      </c>
      <c r="AC1296" s="456">
        <v>2812.223334420547</v>
      </c>
      <c r="AD1296" s="456">
        <v>3586.2036567142272</v>
      </c>
      <c r="AE1296" s="456">
        <v>2495.4242490709221</v>
      </c>
      <c r="AF1296" s="456">
        <v>1436.3942073312103</v>
      </c>
      <c r="AG1296" s="456">
        <v>718.70705826340179</v>
      </c>
      <c r="AH1296" s="456">
        <v>322.85798908042426</v>
      </c>
      <c r="AI1296" s="456">
        <v>86.383928307687412</v>
      </c>
      <c r="AJ1296" s="456">
        <v>56.225874000831865</v>
      </c>
      <c r="AK1296" s="456">
        <v>46.176455080303917</v>
      </c>
      <c r="AL1296" s="456">
        <v>0</v>
      </c>
    </row>
    <row r="1297" spans="1:38">
      <c r="A1297" s="256">
        <v>70</v>
      </c>
      <c r="B1297" s="456">
        <v>3238.0407663662213</v>
      </c>
      <c r="C1297" s="456">
        <v>3316.7527190931646</v>
      </c>
      <c r="D1297" s="456">
        <v>3314.7344403925763</v>
      </c>
      <c r="E1297" s="456">
        <v>3326.8441309849927</v>
      </c>
      <c r="F1297" s="456">
        <v>3365.1917742812184</v>
      </c>
      <c r="G1297" s="456">
        <v>3436.8424843879593</v>
      </c>
      <c r="H1297" s="456">
        <v>3491.3383914951987</v>
      </c>
      <c r="I1297" s="456">
        <v>3615.4711093933429</v>
      </c>
      <c r="J1297" s="456">
        <v>3796.1271060421468</v>
      </c>
      <c r="K1297" s="456">
        <v>3945.5028165811318</v>
      </c>
      <c r="L1297" s="456">
        <v>3988.9035851601197</v>
      </c>
      <c r="M1297" s="456">
        <v>4023.2208061775846</v>
      </c>
      <c r="N1297" s="456">
        <v>4161.5019583864814</v>
      </c>
      <c r="O1297" s="456">
        <v>4355.3051343881034</v>
      </c>
      <c r="P1297" s="456">
        <v>4532.9656259914182</v>
      </c>
      <c r="Q1297" s="456">
        <v>4711.6425692530238</v>
      </c>
      <c r="R1297" s="456">
        <v>4861.0499674783105</v>
      </c>
      <c r="S1297" s="456">
        <v>4926.6695399353503</v>
      </c>
      <c r="T1297" s="456">
        <v>5440.5505904235724</v>
      </c>
      <c r="U1297" s="456">
        <v>6089.7855174560955</v>
      </c>
      <c r="V1297" s="456">
        <v>6597.7115754413635</v>
      </c>
      <c r="W1297" s="456">
        <v>6865.3227298529255</v>
      </c>
      <c r="X1297" s="456">
        <v>6114.0196234186296</v>
      </c>
      <c r="Y1297" s="456">
        <v>4954.936702443285</v>
      </c>
      <c r="Z1297" s="456">
        <v>3529.687873367523</v>
      </c>
      <c r="AA1297" s="456">
        <v>2723.4350976302153</v>
      </c>
      <c r="AB1297" s="456">
        <v>2310.8111732849338</v>
      </c>
      <c r="AC1297" s="456">
        <v>2781.9542981982822</v>
      </c>
      <c r="AD1297" s="456">
        <v>3472.1638080776193</v>
      </c>
      <c r="AE1297" s="456">
        <v>2703.256352860732</v>
      </c>
      <c r="AF1297" s="456">
        <v>1288.1825595230227</v>
      </c>
      <c r="AG1297" s="456">
        <v>641.12626911992743</v>
      </c>
      <c r="AH1297" s="456">
        <v>275.54232167620648</v>
      </c>
      <c r="AI1297" s="456">
        <v>102.47283981975923</v>
      </c>
      <c r="AJ1297" s="456">
        <v>51.200917835379968</v>
      </c>
      <c r="AK1297" s="456">
        <v>46.176455080303917</v>
      </c>
      <c r="AL1297" s="456">
        <v>0</v>
      </c>
    </row>
    <row r="1298" spans="1:38">
      <c r="A1298" s="256">
        <v>72.5</v>
      </c>
      <c r="B1298" s="456">
        <v>3238.0407663662213</v>
      </c>
      <c r="C1298" s="456">
        <v>3265.2869975585818</v>
      </c>
      <c r="D1298" s="456">
        <v>3263.2687503988227</v>
      </c>
      <c r="E1298" s="456">
        <v>3267.3052459645528</v>
      </c>
      <c r="F1298" s="456">
        <v>3317.7618589035956</v>
      </c>
      <c r="G1298" s="456">
        <v>3392.439049575843</v>
      </c>
      <c r="H1298" s="456">
        <v>3437.8516600498579</v>
      </c>
      <c r="I1298" s="456">
        <v>3562.9917086474275</v>
      </c>
      <c r="J1298" s="456">
        <v>3741.6266077720375</v>
      </c>
      <c r="K1298" s="456">
        <v>3889.9909014820973</v>
      </c>
      <c r="L1298" s="456">
        <v>3944.4935020361077</v>
      </c>
      <c r="M1298" s="456">
        <v>3988.9035851601197</v>
      </c>
      <c r="N1298" s="456">
        <v>4151.4082864469929</v>
      </c>
      <c r="O1298" s="456">
        <v>4379.531145206216</v>
      </c>
      <c r="P1298" s="456">
        <v>4509.7482288500623</v>
      </c>
      <c r="Q1298" s="456">
        <v>4641.9880261002672</v>
      </c>
      <c r="R1298" s="456">
        <v>4828.7452715167228</v>
      </c>
      <c r="S1298" s="456">
        <v>5010.4619541079201</v>
      </c>
      <c r="T1298" s="456">
        <v>5596.0371487819693</v>
      </c>
      <c r="U1298" s="456">
        <v>6203.8886011382028</v>
      </c>
      <c r="V1298" s="456">
        <v>6715.8631132965165</v>
      </c>
      <c r="W1298" s="456">
        <v>6831.9969906950819</v>
      </c>
      <c r="X1298" s="456">
        <v>5956.4996671548197</v>
      </c>
      <c r="Y1298" s="456">
        <v>4664.1966083763409</v>
      </c>
      <c r="Z1298" s="456">
        <v>3355.1002466741425</v>
      </c>
      <c r="AA1298" s="456">
        <v>2402.6115323302456</v>
      </c>
      <c r="AB1298" s="456">
        <v>2475.2472736464852</v>
      </c>
      <c r="AC1298" s="456">
        <v>2735.5424162568956</v>
      </c>
      <c r="AD1298" s="456">
        <v>3197.6764009788731</v>
      </c>
      <c r="AE1298" s="456">
        <v>2345.1097898073535</v>
      </c>
      <c r="AF1298" s="456">
        <v>1276.084376499027</v>
      </c>
      <c r="AG1298" s="456">
        <v>646.16370952449347</v>
      </c>
      <c r="AH1298" s="456">
        <v>239.30597047327453</v>
      </c>
      <c r="AI1298" s="456">
        <v>117.55850313942643</v>
      </c>
      <c r="AJ1298" s="456">
        <v>58.235984471133037</v>
      </c>
      <c r="AK1298" s="456">
        <v>42.157275863478645</v>
      </c>
      <c r="AL1298" s="456">
        <v>0</v>
      </c>
    </row>
    <row r="1299" spans="1:38">
      <c r="A1299" s="256">
        <v>75</v>
      </c>
      <c r="B1299" s="456">
        <v>3238.0407663662213</v>
      </c>
      <c r="C1299" s="456">
        <v>3292.5334558765348</v>
      </c>
      <c r="D1299" s="456">
        <v>3287.4877983976407</v>
      </c>
      <c r="E1299" s="456">
        <v>3270.3326209084876</v>
      </c>
      <c r="F1299" s="456">
        <v>3340.9721589874698</v>
      </c>
      <c r="G1299" s="456">
        <v>3410.6040213408155</v>
      </c>
      <c r="H1299" s="456">
        <v>3455.0076915112872</v>
      </c>
      <c r="I1299" s="456">
        <v>3591.2497522754325</v>
      </c>
      <c r="J1299" s="456">
        <v>3765.8489542199927</v>
      </c>
      <c r="K1299" s="456">
        <v>3914.2141859547337</v>
      </c>
      <c r="L1299" s="456">
        <v>3974.7730503239914</v>
      </c>
      <c r="M1299" s="456">
        <v>4030.2861527698492</v>
      </c>
      <c r="N1299" s="456">
        <v>4200.8675120995613</v>
      </c>
      <c r="O1299" s="456">
        <v>4445.1439280322729</v>
      </c>
      <c r="P1299" s="456">
        <v>4591.5143710342827</v>
      </c>
      <c r="Q1299" s="456">
        <v>4686.4052962938622</v>
      </c>
      <c r="R1299" s="456">
        <v>4856.0023445605138</v>
      </c>
      <c r="S1299" s="456">
        <v>5142.715471402501</v>
      </c>
      <c r="T1299" s="456">
        <v>5876.7315262260572</v>
      </c>
      <c r="U1299" s="456">
        <v>6503.7977565053789</v>
      </c>
      <c r="V1299" s="456">
        <v>7087.4984170789148</v>
      </c>
      <c r="W1299" s="456">
        <v>7052.1518138836836</v>
      </c>
      <c r="X1299" s="456">
        <v>6098.8732959224562</v>
      </c>
      <c r="Y1299" s="456">
        <v>4723.7565082862593</v>
      </c>
      <c r="Z1299" s="456">
        <v>3641.7110958381404</v>
      </c>
      <c r="AA1299" s="456">
        <v>2348.1361624916653</v>
      </c>
      <c r="AB1299" s="456">
        <v>2506.5216551096996</v>
      </c>
      <c r="AC1299" s="456">
        <v>2403.6203471994572</v>
      </c>
      <c r="AD1299" s="456">
        <v>2909.086420627918</v>
      </c>
      <c r="AE1299" s="456">
        <v>2058.6316004112473</v>
      </c>
      <c r="AF1299" s="456">
        <v>1192.4084749600293</v>
      </c>
      <c r="AG1299" s="456">
        <v>615.93966653181371</v>
      </c>
      <c r="AH1299" s="456">
        <v>223.20264019194434</v>
      </c>
      <c r="AI1299" s="456">
        <v>124.59915780868042</v>
      </c>
      <c r="AJ1299" s="456">
        <v>70.298027302456234</v>
      </c>
      <c r="AK1299" s="456">
        <v>46.176455080303917</v>
      </c>
      <c r="AL1299" s="456">
        <v>0</v>
      </c>
    </row>
    <row r="1300" spans="1:38">
      <c r="A1300" s="256">
        <v>77.5</v>
      </c>
      <c r="B1300" s="456">
        <v>3238.0407663662213</v>
      </c>
      <c r="C1300" s="456">
        <v>3255.1957742373597</v>
      </c>
      <c r="D1300" s="456">
        <v>3243.0863475128813</v>
      </c>
      <c r="E1300" s="456">
        <v>3250.1501742901582</v>
      </c>
      <c r="F1300" s="456">
        <v>3299.5973893215578</v>
      </c>
      <c r="G1300" s="456">
        <v>3379.3199637012572</v>
      </c>
      <c r="H1300" s="456">
        <v>3422.7140562443738</v>
      </c>
      <c r="I1300" s="456">
        <v>3559.9640743637965</v>
      </c>
      <c r="J1300" s="456">
        <v>3729.515493229489</v>
      </c>
      <c r="K1300" s="456">
        <v>3868.7956511490688</v>
      </c>
      <c r="L1300" s="456">
        <v>3935.4096827489734</v>
      </c>
      <c r="M1300" s="456">
        <v>4015.1461395370875</v>
      </c>
      <c r="N1300" s="456">
        <v>4178.6612567823959</v>
      </c>
      <c r="O1300" s="456">
        <v>4406.7855673650165</v>
      </c>
      <c r="P1300" s="456">
        <v>4557.1926018326212</v>
      </c>
      <c r="Q1300" s="456">
        <v>4697.509679711874</v>
      </c>
      <c r="R1300" s="456">
        <v>4842.878549518322</v>
      </c>
      <c r="S1300" s="456">
        <v>5241.6554438663125</v>
      </c>
      <c r="T1300" s="456">
        <v>6003.9571696346466</v>
      </c>
      <c r="U1300" s="456">
        <v>6595.6919093015831</v>
      </c>
      <c r="V1300" s="456">
        <v>7229.8965077006815</v>
      </c>
      <c r="W1300" s="456">
        <v>7044.0726151145336</v>
      </c>
      <c r="X1300" s="456">
        <v>6065.551507835924</v>
      </c>
      <c r="Y1300" s="456">
        <v>4741.9274750018594</v>
      </c>
      <c r="Z1300" s="456">
        <v>3635.6556975365502</v>
      </c>
      <c r="AA1300" s="456">
        <v>2527.7077482107193</v>
      </c>
      <c r="AB1300" s="456">
        <v>2221.0319283230428</v>
      </c>
      <c r="AC1300" s="456">
        <v>2110.0738435944186</v>
      </c>
      <c r="AD1300" s="456">
        <v>2498.4508094739776</v>
      </c>
      <c r="AE1300" s="456">
        <v>2141.3432723152087</v>
      </c>
      <c r="AF1300" s="456">
        <v>1241.8068171737657</v>
      </c>
      <c r="AG1300" s="456">
        <v>594.78371390751465</v>
      </c>
      <c r="AH1300" s="456">
        <v>307.75643880970762</v>
      </c>
      <c r="AI1300" s="456">
        <v>121.58168435931715</v>
      </c>
      <c r="AJ1300" s="456">
        <v>58.235984471133037</v>
      </c>
      <c r="AK1300" s="456">
        <v>44.166819783667599</v>
      </c>
      <c r="AL1300" s="456">
        <v>0</v>
      </c>
    </row>
    <row r="1301" spans="1:38">
      <c r="A1301" s="256">
        <v>80</v>
      </c>
      <c r="B1301" s="456">
        <v>3238.0407663662213</v>
      </c>
      <c r="C1301" s="456">
        <v>3299.5973893215578</v>
      </c>
      <c r="D1301" s="456">
        <v>3281.4330196360124</v>
      </c>
      <c r="E1301" s="456">
        <v>3282.4421486551114</v>
      </c>
      <c r="F1301" s="456">
        <v>3333.9081375099486</v>
      </c>
      <c r="G1301" s="456">
        <v>3406.5673525779057</v>
      </c>
      <c r="H1301" s="456">
        <v>3457.0260537570985</v>
      </c>
      <c r="I1301" s="456">
        <v>3604.3696338593627</v>
      </c>
      <c r="J1301" s="456">
        <v>3778.9694569310227</v>
      </c>
      <c r="K1301" s="456">
        <v>3907.1490458058179</v>
      </c>
      <c r="L1301" s="456">
        <v>3980.8289876905201</v>
      </c>
      <c r="M1301" s="456">
        <v>4063.5943815822534</v>
      </c>
      <c r="N1301" s="456">
        <v>4245.2803739244173</v>
      </c>
      <c r="O1301" s="456">
        <v>4481.4837326903198</v>
      </c>
      <c r="P1301" s="456">
        <v>4631.8932510338445</v>
      </c>
      <c r="Q1301" s="456">
        <v>4739.9084752601148</v>
      </c>
      <c r="R1301" s="456">
        <v>4924.6504630879353</v>
      </c>
      <c r="S1301" s="456">
        <v>5435.5023992703182</v>
      </c>
      <c r="T1301" s="456">
        <v>6186.7225155643473</v>
      </c>
      <c r="U1301" s="456">
        <v>6776.4544533724456</v>
      </c>
      <c r="V1301" s="456">
        <v>7513.6910766745796</v>
      </c>
      <c r="W1301" s="456">
        <v>7154.1524901248204</v>
      </c>
      <c r="X1301" s="456">
        <v>6223.0742823384471</v>
      </c>
      <c r="Y1301" s="456">
        <v>4847.9261587967367</v>
      </c>
      <c r="Z1301" s="456">
        <v>3686.1176563321983</v>
      </c>
      <c r="AA1301" s="456">
        <v>2833.4118536448932</v>
      </c>
      <c r="AB1301" s="456">
        <v>2594.29376033072</v>
      </c>
      <c r="AC1301" s="456">
        <v>2003.1561117669282</v>
      </c>
      <c r="AD1301" s="456">
        <v>1972.8973985606769</v>
      </c>
      <c r="AE1301" s="456">
        <v>2400.5939038614811</v>
      </c>
      <c r="AF1301" s="456">
        <v>1382.9555061606618</v>
      </c>
      <c r="AG1301" s="456">
        <v>667.32138414895519</v>
      </c>
      <c r="AH1301" s="456">
        <v>284.6021797270547</v>
      </c>
      <c r="AI1301" s="456">
        <v>109.51255827368547</v>
      </c>
      <c r="AJ1301" s="456">
        <v>55.220845530457993</v>
      </c>
      <c r="AK1301" s="456">
        <v>50.19598424777044</v>
      </c>
      <c r="AL1301" s="456">
        <v>0</v>
      </c>
    </row>
    <row r="1302" spans="1:38">
      <c r="A1302" s="256">
        <v>82.5</v>
      </c>
      <c r="B1302" s="456">
        <v>3238.0407663662213</v>
      </c>
      <c r="C1302" s="456">
        <v>3265.2869975585818</v>
      </c>
      <c r="D1302" s="456">
        <v>3245.1045821680013</v>
      </c>
      <c r="E1302" s="456">
        <v>3248.1319365016116</v>
      </c>
      <c r="F1302" s="456">
        <v>3286.4786678298474</v>
      </c>
      <c r="G1302" s="456">
        <v>3360.1460066929826</v>
      </c>
      <c r="H1302" s="456">
        <v>3410.6040213408155</v>
      </c>
      <c r="I1302" s="456">
        <v>3564.0009206465525</v>
      </c>
      <c r="J1302" s="456">
        <v>3733.5525270510725</v>
      </c>
      <c r="K1302" s="456">
        <v>3873.8421288255604</v>
      </c>
      <c r="L1302" s="456">
        <v>3931.3724364531899</v>
      </c>
      <c r="M1302" s="456">
        <v>4013.1274754104275</v>
      </c>
      <c r="N1302" s="456">
        <v>4195.8206255715268</v>
      </c>
      <c r="O1302" s="456">
        <v>4451.2005415970107</v>
      </c>
      <c r="P1302" s="456">
        <v>4613.7227113325334</v>
      </c>
      <c r="Q1302" s="456">
        <v>4717.6995348853061</v>
      </c>
      <c r="R1302" s="456">
        <v>4910.5169483305353</v>
      </c>
      <c r="S1302" s="456">
        <v>5440.5505904235724</v>
      </c>
      <c r="T1302" s="456">
        <v>6182.683443516019</v>
      </c>
      <c r="U1302" s="456">
        <v>6765.346000364224</v>
      </c>
      <c r="V1302" s="456">
        <v>7513.6910766745796</v>
      </c>
      <c r="W1302" s="456">
        <v>7170.311146936835</v>
      </c>
      <c r="X1302" s="456">
        <v>6093.8245284363929</v>
      </c>
      <c r="Y1302" s="456">
        <v>4976.1371800965371</v>
      </c>
      <c r="Z1302" s="456">
        <v>3774.9323743193645</v>
      </c>
      <c r="AA1302" s="456">
        <v>2967.6094370223068</v>
      </c>
      <c r="AB1302" s="456">
        <v>2683.0777585674373</v>
      </c>
      <c r="AC1302" s="456">
        <v>2010.2165441400143</v>
      </c>
      <c r="AD1302" s="456">
        <v>1815.5597304824182</v>
      </c>
      <c r="AE1302" s="456">
        <v>1489.834895146864</v>
      </c>
      <c r="AF1302" s="456">
        <v>1179.3031320662135</v>
      </c>
      <c r="AG1302" s="456">
        <v>623.99926938862291</v>
      </c>
      <c r="AH1302" s="456">
        <v>303.72948230075701</v>
      </c>
      <c r="AI1302" s="456">
        <v>113.53545948863409</v>
      </c>
      <c r="AJ1302" s="456">
        <v>52.205871129025049</v>
      </c>
      <c r="AK1302" s="456">
        <v>47.181305740243346</v>
      </c>
      <c r="AL1302" s="456">
        <v>0</v>
      </c>
    </row>
    <row r="1303" spans="1:38">
      <c r="A1303" s="256">
        <v>85</v>
      </c>
      <c r="B1303" s="456">
        <v>3238.0407663662213</v>
      </c>
      <c r="C1303" s="456">
        <v>3242.0772306557951</v>
      </c>
      <c r="D1303" s="456">
        <v>3220.8858492907584</v>
      </c>
      <c r="E1303" s="456">
        <v>3221.8949595379031</v>
      </c>
      <c r="F1303" s="456">
        <v>3253.177533320249</v>
      </c>
      <c r="G1303" s="456">
        <v>3326.8441309849927</v>
      </c>
      <c r="H1303" s="456">
        <v>3380.3291223492802</v>
      </c>
      <c r="I1303" s="456">
        <v>3519.5958639118817</v>
      </c>
      <c r="J1303" s="456">
        <v>3692.1731379515668</v>
      </c>
      <c r="K1303" s="456">
        <v>3829.433351632465</v>
      </c>
      <c r="L1303" s="456">
        <v>3877.87931569579</v>
      </c>
      <c r="M1303" s="456">
        <v>3958.6239291150118</v>
      </c>
      <c r="N1303" s="456">
        <v>4132.2303773557269</v>
      </c>
      <c r="O1303" s="456">
        <v>4377.5123058478102</v>
      </c>
      <c r="P1303" s="456">
        <v>4550.1263872239715</v>
      </c>
      <c r="Q1303" s="456">
        <v>4684.3863203128221</v>
      </c>
      <c r="R1303" s="456">
        <v>4893.3548779132107</v>
      </c>
      <c r="S1303" s="456">
        <v>5473.8687691935356</v>
      </c>
      <c r="T1303" s="456">
        <v>6282.6512471596525</v>
      </c>
      <c r="U1303" s="456">
        <v>6802.710869108204</v>
      </c>
      <c r="V1303" s="456">
        <v>7533.8903914547045</v>
      </c>
      <c r="W1303" s="456">
        <v>7415.7251722365127</v>
      </c>
      <c r="X1303" s="456">
        <v>6072.619750667237</v>
      </c>
      <c r="Y1303" s="456">
        <v>5037.7200303060945</v>
      </c>
      <c r="Z1303" s="456">
        <v>3768.876758490404</v>
      </c>
      <c r="AA1303" s="456">
        <v>2740.5871481645768</v>
      </c>
      <c r="AB1303" s="456">
        <v>2369.3208801078295</v>
      </c>
      <c r="AC1303" s="456">
        <v>1753.031813170915</v>
      </c>
      <c r="AD1303" s="456">
        <v>1768.1593337492909</v>
      </c>
      <c r="AE1303" s="456">
        <v>1498.9099210598927</v>
      </c>
      <c r="AF1303" s="456">
        <v>998.86819238794283</v>
      </c>
      <c r="AG1303" s="456">
        <v>593.77630613486906</v>
      </c>
      <c r="AH1303" s="456">
        <v>201.06247565441669</v>
      </c>
      <c r="AI1303" s="456">
        <v>69.292772726876819</v>
      </c>
      <c r="AJ1303" s="456">
        <v>60.246164270520133</v>
      </c>
      <c r="AK1303" s="456">
        <v>46.176455080303917</v>
      </c>
      <c r="AL1303" s="456">
        <v>0</v>
      </c>
    </row>
    <row r="1304" spans="1:38">
      <c r="A1304" s="256">
        <v>87.5</v>
      </c>
      <c r="B1304" s="456">
        <v>3238.0407663662213</v>
      </c>
      <c r="C1304" s="456">
        <v>3224.9222921734067</v>
      </c>
      <c r="D1304" s="456">
        <v>3197.6764009788731</v>
      </c>
      <c r="E1304" s="456">
        <v>3190.6126891880594</v>
      </c>
      <c r="F1304" s="456">
        <v>3225.9314036829323</v>
      </c>
      <c r="G1304" s="456">
        <v>3291.5243237624195</v>
      </c>
      <c r="H1304" s="456">
        <v>3347.0270464167361</v>
      </c>
      <c r="I1304" s="456">
        <v>3488.3108186834729</v>
      </c>
      <c r="J1304" s="456">
        <v>3645.7480336284634</v>
      </c>
      <c r="K1304" s="456">
        <v>3756.7655560083704</v>
      </c>
      <c r="L1304" s="456">
        <v>3790.0714563151123</v>
      </c>
      <c r="M1304" s="456">
        <v>3851.6376762893201</v>
      </c>
      <c r="N1304" s="456">
        <v>4004.0434994010784</v>
      </c>
      <c r="O1304" s="456">
        <v>4234.1771147614481</v>
      </c>
      <c r="P1304" s="456">
        <v>4414.8609840939471</v>
      </c>
      <c r="Q1304" s="456">
        <v>4600.5995882153038</v>
      </c>
      <c r="R1304" s="456">
        <v>4801.4883521786051</v>
      </c>
      <c r="S1304" s="456">
        <v>5485.9845208604738</v>
      </c>
      <c r="T1304" s="456">
        <v>6347.2777453123035</v>
      </c>
      <c r="U1304" s="456">
        <v>6700.7153634163196</v>
      </c>
      <c r="V1304" s="456">
        <v>7338.9692836149088</v>
      </c>
      <c r="W1304" s="456">
        <v>7099.6172930444491</v>
      </c>
      <c r="X1304" s="456">
        <v>5814.1294382769602</v>
      </c>
      <c r="Y1304" s="456">
        <v>4848.9356812826327</v>
      </c>
      <c r="Z1304" s="456">
        <v>3686.1176563321983</v>
      </c>
      <c r="AA1304" s="456">
        <v>2757.7393059397168</v>
      </c>
      <c r="AB1304" s="456">
        <v>2387.4793601709548</v>
      </c>
      <c r="AC1304" s="456">
        <v>1533.1938449098943</v>
      </c>
      <c r="AD1304" s="456">
        <v>1503.9516258616848</v>
      </c>
      <c r="AE1304" s="456">
        <v>1351.6998585572758</v>
      </c>
      <c r="AF1304" s="456">
        <v>1025.0747259772024</v>
      </c>
      <c r="AG1304" s="456">
        <v>576.65063763657156</v>
      </c>
      <c r="AH1304" s="456">
        <v>261.44980443871583</v>
      </c>
      <c r="AI1304" s="456">
        <v>57.230920419256371</v>
      </c>
      <c r="AJ1304" s="456">
        <v>43.162036139125405</v>
      </c>
      <c r="AK1304" s="456">
        <v>44.166819783667599</v>
      </c>
      <c r="AL1304" s="456">
        <v>0</v>
      </c>
    </row>
    <row r="1305" spans="1:38">
      <c r="A1305" s="256">
        <v>90</v>
      </c>
      <c r="B1305" s="456">
        <v>3238.0407663662213</v>
      </c>
      <c r="C1305" s="456">
        <v>3227.9496276479276</v>
      </c>
      <c r="D1305" s="456">
        <v>3195.6581960179255</v>
      </c>
      <c r="E1305" s="456">
        <v>3188.5944886872308</v>
      </c>
      <c r="F1305" s="456">
        <v>3215.840302794591</v>
      </c>
      <c r="G1305" s="456">
        <v>3266.2961216058384</v>
      </c>
      <c r="H1305" s="456">
        <v>3329.8715605198718</v>
      </c>
      <c r="I1305" s="456">
        <v>3484.2740590183371</v>
      </c>
      <c r="J1305" s="456">
        <v>3615.4711093933429</v>
      </c>
      <c r="K1305" s="456">
        <v>3689.1453959006653</v>
      </c>
      <c r="L1305" s="456">
        <v>3690.1546429752379</v>
      </c>
      <c r="M1305" s="456">
        <v>3726.4877207279237</v>
      </c>
      <c r="N1305" s="456">
        <v>3856.6841315721699</v>
      </c>
      <c r="O1305" s="456">
        <v>4039.3701879957171</v>
      </c>
      <c r="P1305" s="456">
        <v>4159.4832220400731</v>
      </c>
      <c r="Q1305" s="456">
        <v>4385.587668857911</v>
      </c>
      <c r="R1305" s="456">
        <v>4623.8174468029938</v>
      </c>
      <c r="S1305" s="456">
        <v>5459.733759445754</v>
      </c>
      <c r="T1305" s="456">
        <v>6242.2600226291624</v>
      </c>
      <c r="U1305" s="456">
        <v>6704.7547600426697</v>
      </c>
      <c r="V1305" s="456">
        <v>7017.8152831020798</v>
      </c>
      <c r="W1305" s="456">
        <v>6437.1500605755518</v>
      </c>
      <c r="X1305" s="456">
        <v>5444.5891467155971</v>
      </c>
      <c r="Y1305" s="456">
        <v>4328.05103316855</v>
      </c>
      <c r="Z1305" s="456">
        <v>3161.3489071574204</v>
      </c>
      <c r="AA1305" s="456">
        <v>2266.4254844400321</v>
      </c>
      <c r="AB1305" s="456">
        <v>1845.8159513762348</v>
      </c>
      <c r="AC1305" s="456">
        <v>1345.6504612583315</v>
      </c>
      <c r="AD1305" s="456">
        <v>1073.4577650593887</v>
      </c>
      <c r="AE1305" s="456">
        <v>854.74505697644986</v>
      </c>
      <c r="AF1305" s="456">
        <v>589.74669214800133</v>
      </c>
      <c r="AG1305" s="456">
        <v>270.50919518025506</v>
      </c>
      <c r="AH1305" s="456">
        <v>120.57587641098782</v>
      </c>
      <c r="AI1305" s="456">
        <v>57.230920419256371</v>
      </c>
      <c r="AJ1305" s="456">
        <v>51.200917835379968</v>
      </c>
      <c r="AK1305" s="456">
        <v>40.147827669756929</v>
      </c>
      <c r="AL1305" s="456">
        <v>0</v>
      </c>
    </row>
    <row r="1306" spans="1:38">
      <c r="A1306" s="256">
        <v>92.5</v>
      </c>
      <c r="B1306" s="456">
        <v>3238.0407663662213</v>
      </c>
      <c r="C1306" s="456">
        <v>3219.876739359448</v>
      </c>
      <c r="D1306" s="456">
        <v>3181.5307969891501</v>
      </c>
      <c r="E1306" s="456">
        <v>3165.3852748530717</v>
      </c>
      <c r="F1306" s="456">
        <v>3201.7128147175085</v>
      </c>
      <c r="G1306" s="456">
        <v>3232.9951930738225</v>
      </c>
      <c r="H1306" s="456">
        <v>3289.5060604614969</v>
      </c>
      <c r="I1306" s="456">
        <v>3409.5948537024033</v>
      </c>
      <c r="J1306" s="456">
        <v>3514.5498700196258</v>
      </c>
      <c r="K1306" s="456">
        <v>3558.9548635074461</v>
      </c>
      <c r="L1306" s="456">
        <v>3538.7707065263166</v>
      </c>
      <c r="M1306" s="456">
        <v>3555.927232654084</v>
      </c>
      <c r="N1306" s="456">
        <v>3642.7203298667955</v>
      </c>
      <c r="O1306" s="456">
        <v>3779.9787282573307</v>
      </c>
      <c r="P1306" s="456">
        <v>3873.8421288255604</v>
      </c>
      <c r="Q1306" s="456">
        <v>4026.2488103434507</v>
      </c>
      <c r="R1306" s="456">
        <v>4333.0980760468683</v>
      </c>
      <c r="S1306" s="456">
        <v>5247.7130541725755</v>
      </c>
      <c r="T1306" s="456">
        <v>6031.2201598763195</v>
      </c>
      <c r="U1306" s="456">
        <v>6244.2795776686917</v>
      </c>
      <c r="V1306" s="456">
        <v>5994.8695336759274</v>
      </c>
      <c r="W1306" s="456">
        <v>5566.7568789395045</v>
      </c>
      <c r="X1306" s="456">
        <v>5328.4818559580326</v>
      </c>
      <c r="Y1306" s="456">
        <v>3767.8674901301706</v>
      </c>
      <c r="Z1306" s="456">
        <v>2777.9184514829271</v>
      </c>
      <c r="AA1306" s="456">
        <v>2064.6835629810971</v>
      </c>
      <c r="AB1306" s="456">
        <v>1649.1597552543581</v>
      </c>
      <c r="AC1306" s="456">
        <v>1103.6982773426655</v>
      </c>
      <c r="AD1306" s="456">
        <v>916.22140511708278</v>
      </c>
      <c r="AE1306" s="456">
        <v>589.74669214800133</v>
      </c>
      <c r="AF1306" s="456">
        <v>341.98762877226108</v>
      </c>
      <c r="AG1306" s="456">
        <v>131.64021015674211</v>
      </c>
      <c r="AH1306" s="456">
        <v>73.313876394686872</v>
      </c>
      <c r="AI1306" s="456">
        <v>43.162036139125405</v>
      </c>
      <c r="AJ1306" s="456">
        <v>40.147827669756929</v>
      </c>
      <c r="AK1306" s="456">
        <v>41.152539512670401</v>
      </c>
      <c r="AL1306" s="456">
        <v>0</v>
      </c>
    </row>
    <row r="1307" spans="1:38">
      <c r="A1307" s="256">
        <v>95</v>
      </c>
      <c r="B1307" s="456">
        <v>3238.0407663662213</v>
      </c>
      <c r="C1307" s="456">
        <v>3217.858520444744</v>
      </c>
      <c r="D1307" s="456">
        <v>3176.4853125092473</v>
      </c>
      <c r="E1307" s="456">
        <v>3158.3216347639709</v>
      </c>
      <c r="F1307" s="456">
        <v>3196.6672983392878</v>
      </c>
      <c r="G1307" s="456">
        <v>3194.6490940148933</v>
      </c>
      <c r="H1307" s="456">
        <v>3243.0863475128813</v>
      </c>
      <c r="I1307" s="456">
        <v>3325.8349884181739</v>
      </c>
      <c r="J1307" s="456">
        <v>3401.5215233447389</v>
      </c>
      <c r="K1307" s="456">
        <v>3423.723227753901</v>
      </c>
      <c r="L1307" s="456">
        <v>3393.4482121295305</v>
      </c>
      <c r="M1307" s="456">
        <v>3407.5765193208617</v>
      </c>
      <c r="N1307" s="456">
        <v>3474.1821803080875</v>
      </c>
      <c r="O1307" s="456">
        <v>3555.927232654084</v>
      </c>
      <c r="P1307" s="456">
        <v>3623.5449311767566</v>
      </c>
      <c r="Q1307" s="456">
        <v>3743.6451306733875</v>
      </c>
      <c r="R1307" s="456">
        <v>4037.351511735772</v>
      </c>
      <c r="S1307" s="456">
        <v>4890.326283487303</v>
      </c>
      <c r="T1307" s="456">
        <v>5397.1362998850373</v>
      </c>
      <c r="U1307" s="456">
        <v>5957.5093973278435</v>
      </c>
      <c r="V1307" s="456">
        <v>5383.0014897417959</v>
      </c>
      <c r="W1307" s="456">
        <v>4966.0417032701798</v>
      </c>
      <c r="X1307" s="456">
        <v>4441.1061902351012</v>
      </c>
      <c r="Y1307" s="456">
        <v>3546.8443555542258</v>
      </c>
      <c r="Z1307" s="456">
        <v>2482.3091964232399</v>
      </c>
      <c r="AA1307" s="456">
        <v>1615.8817214250384</v>
      </c>
      <c r="AB1307" s="456">
        <v>1192.4084749600293</v>
      </c>
      <c r="AC1307" s="456">
        <v>1050.2739474499635</v>
      </c>
      <c r="AD1307" s="456">
        <v>891.02566578692733</v>
      </c>
      <c r="AE1307" s="456">
        <v>672.35902531066267</v>
      </c>
      <c r="AF1307" s="456">
        <v>470.88634737729012</v>
      </c>
      <c r="AG1307" s="456">
        <v>311.78344796045536</v>
      </c>
      <c r="AH1307" s="456">
        <v>57.230920419256371</v>
      </c>
      <c r="AI1307" s="456">
        <v>44.166819783667599</v>
      </c>
      <c r="AJ1307" s="456">
        <v>38.138479987815508</v>
      </c>
      <c r="AK1307" s="456">
        <v>40.147827669756929</v>
      </c>
      <c r="AL1307" s="456">
        <v>0</v>
      </c>
    </row>
    <row r="1308" spans="1:38">
      <c r="A1308" s="256">
        <v>97.5</v>
      </c>
      <c r="B1308" s="456">
        <v>3238.0407663662213</v>
      </c>
      <c r="C1308" s="456">
        <v>3243.0863475128813</v>
      </c>
      <c r="D1308" s="456">
        <v>3196.6672983392878</v>
      </c>
      <c r="E1308" s="456">
        <v>3173.4580256634567</v>
      </c>
      <c r="F1308" s="456">
        <v>3194.6490940148933</v>
      </c>
      <c r="G1308" s="456">
        <v>3194.6490940148933</v>
      </c>
      <c r="H1308" s="456">
        <v>3207.7674448553116</v>
      </c>
      <c r="I1308" s="456">
        <v>3260.2413819975268</v>
      </c>
      <c r="J1308" s="456">
        <v>3309.6887490137642</v>
      </c>
      <c r="K1308" s="456">
        <v>3302.6247939961249</v>
      </c>
      <c r="L1308" s="456">
        <v>3269.3234956159708</v>
      </c>
      <c r="M1308" s="456">
        <v>3266.2961216058384</v>
      </c>
      <c r="N1308" s="456">
        <v>3322.8075625534552</v>
      </c>
      <c r="O1308" s="456">
        <v>3405.5581861335991</v>
      </c>
      <c r="P1308" s="456">
        <v>3456.0168724869995</v>
      </c>
      <c r="Q1308" s="456">
        <v>3522.6234637169282</v>
      </c>
      <c r="R1308" s="456">
        <v>3751.7192331456886</v>
      </c>
      <c r="S1308" s="456">
        <v>4448.172233784836</v>
      </c>
      <c r="T1308" s="456">
        <v>4994.3090899180934</v>
      </c>
      <c r="U1308" s="456">
        <v>5626.3272441518729</v>
      </c>
      <c r="V1308" s="456">
        <v>4934.7458555880539</v>
      </c>
      <c r="W1308" s="456">
        <v>4525.8994490399446</v>
      </c>
      <c r="X1308" s="456">
        <v>3702.2656293572104</v>
      </c>
      <c r="Y1308" s="456">
        <v>2961.5552780196167</v>
      </c>
      <c r="Z1308" s="456">
        <v>1674.3708343141161</v>
      </c>
      <c r="AA1308" s="456">
        <v>1065.3937712079951</v>
      </c>
      <c r="AB1308" s="456">
        <v>816.45052956695815</v>
      </c>
      <c r="AC1308" s="456">
        <v>604.85788491463472</v>
      </c>
      <c r="AD1308" s="456">
        <v>433.62243854303483</v>
      </c>
      <c r="AE1308" s="456">
        <v>354.07006128064398</v>
      </c>
      <c r="AF1308" s="456">
        <v>204.08145125625859</v>
      </c>
      <c r="AG1308" s="456">
        <v>137.67569823504508</v>
      </c>
      <c r="AH1308" s="456">
        <v>57.230920419256371</v>
      </c>
      <c r="AI1308" s="456">
        <v>39.143140946941287</v>
      </c>
      <c r="AJ1308" s="456">
        <v>38.138479987815508</v>
      </c>
      <c r="AK1308" s="456">
        <v>40.147827669756929</v>
      </c>
      <c r="AL1308" s="456">
        <v>0</v>
      </c>
    </row>
    <row r="1309" spans="1:38">
      <c r="A1309" s="256">
        <v>100</v>
      </c>
      <c r="B1309" s="456">
        <v>3238.0407663662213</v>
      </c>
      <c r="C1309" s="456">
        <v>3243.0863475128813</v>
      </c>
      <c r="D1309" s="456">
        <v>3209.78565743934</v>
      </c>
      <c r="E1309" s="456">
        <v>3164.3761824468479</v>
      </c>
      <c r="F1309" s="456">
        <v>3157.3125446101944</v>
      </c>
      <c r="G1309" s="456">
        <v>3155.294365269292</v>
      </c>
      <c r="H1309" s="456">
        <v>3124.0127509005588</v>
      </c>
      <c r="I1309" s="456">
        <v>3146.2125742055837</v>
      </c>
      <c r="J1309" s="456">
        <v>3164.3761824468479</v>
      </c>
      <c r="K1309" s="456">
        <v>3115.9401268957549</v>
      </c>
      <c r="L1309" s="456">
        <v>3074.5682579705749</v>
      </c>
      <c r="M1309" s="456">
        <v>3053.3780034327197</v>
      </c>
      <c r="N1309" s="456">
        <v>3092.7314494525613</v>
      </c>
      <c r="O1309" s="456">
        <v>3130.0672325829137</v>
      </c>
      <c r="P1309" s="456">
        <v>3173.4580256634567</v>
      </c>
      <c r="Q1309" s="456">
        <v>3205.7492335397906</v>
      </c>
      <c r="R1309" s="456">
        <v>3437.8516600498579</v>
      </c>
      <c r="S1309" s="456">
        <v>3979.8196641565773</v>
      </c>
      <c r="T1309" s="456">
        <v>4410.8232738832476</v>
      </c>
      <c r="U1309" s="456">
        <v>4590.5049035665306</v>
      </c>
      <c r="V1309" s="456">
        <v>4118.0993433200701</v>
      </c>
      <c r="W1309" s="456">
        <v>3539.7799116493329</v>
      </c>
      <c r="X1309" s="456">
        <v>2848.5466072171685</v>
      </c>
      <c r="Y1309" s="456">
        <v>1957.7682153740088</v>
      </c>
      <c r="Z1309" s="456">
        <v>1036.1623080703848</v>
      </c>
      <c r="AA1309" s="456">
        <v>655.23120091604528</v>
      </c>
      <c r="AB1309" s="456">
        <v>520.24035054929641</v>
      </c>
      <c r="AC1309" s="456">
        <v>320.84440753413026</v>
      </c>
      <c r="AD1309" s="456">
        <v>219.17698581717505</v>
      </c>
      <c r="AE1309" s="456">
        <v>161.82018819187493</v>
      </c>
      <c r="AF1309" s="456">
        <v>93.422488515161888</v>
      </c>
      <c r="AG1309" s="456">
        <v>64.266722767294254</v>
      </c>
      <c r="AH1309" s="456">
        <v>54.215835334169334</v>
      </c>
      <c r="AI1309" s="456">
        <v>42.157275863478645</v>
      </c>
      <c r="AJ1309" s="456">
        <v>37.13384546983891</v>
      </c>
      <c r="AK1309" s="456">
        <v>44.166819783667599</v>
      </c>
      <c r="AL1309" s="456">
        <v>0</v>
      </c>
    </row>
    <row r="1310" spans="1:38">
      <c r="A1310" s="256">
        <v>102.5</v>
      </c>
      <c r="B1310" s="456">
        <v>3238.0407663662213</v>
      </c>
      <c r="C1310" s="456">
        <v>3254.1866536225034</v>
      </c>
      <c r="D1310" s="456">
        <v>3234.004307103377</v>
      </c>
      <c r="E1310" s="456">
        <v>3150.2489225607173</v>
      </c>
      <c r="F1310" s="456">
        <v>3130.0672325829137</v>
      </c>
      <c r="G1310" s="456">
        <v>3100.8040132431129</v>
      </c>
      <c r="H1310" s="456">
        <v>3049.3417810987025</v>
      </c>
      <c r="I1310" s="456">
        <v>3035.2150450060817</v>
      </c>
      <c r="J1310" s="456">
        <v>3044.2965106873748</v>
      </c>
      <c r="K1310" s="456">
        <v>2951.4650405027951</v>
      </c>
      <c r="L1310" s="456">
        <v>2900.0053677325118</v>
      </c>
      <c r="M1310" s="456">
        <v>2857.627497947914</v>
      </c>
      <c r="N1310" s="456">
        <v>2870.744390985134</v>
      </c>
      <c r="O1310" s="456">
        <v>2880.8343494628666</v>
      </c>
      <c r="P1310" s="456">
        <v>2860.6544679356371</v>
      </c>
      <c r="Q1310" s="456">
        <v>2883.8613438961529</v>
      </c>
      <c r="R1310" s="456">
        <v>3103.8312300802768</v>
      </c>
      <c r="S1310" s="456">
        <v>3631.6187709319765</v>
      </c>
      <c r="T1310" s="456">
        <v>3879.8979107057357</v>
      </c>
      <c r="U1310" s="456">
        <v>3720.4321830996155</v>
      </c>
      <c r="V1310" s="456">
        <v>3479.2281160077923</v>
      </c>
      <c r="W1310" s="456">
        <v>2490.3799898837433</v>
      </c>
      <c r="X1310" s="456">
        <v>2017.2770012866408</v>
      </c>
      <c r="Y1310" s="456">
        <v>1254.912832585775</v>
      </c>
      <c r="Z1310" s="456">
        <v>590.7540930733503</v>
      </c>
      <c r="AA1310" s="456">
        <v>387.29883465531185</v>
      </c>
      <c r="AB1310" s="456">
        <v>335.94657151454635</v>
      </c>
      <c r="AC1310" s="456">
        <v>206.09412648536997</v>
      </c>
      <c r="AD1310" s="456">
        <v>123.59332512567987</v>
      </c>
      <c r="AE1310" s="456">
        <v>89.400386559498514</v>
      </c>
      <c r="AF1310" s="456">
        <v>70.298027302456234</v>
      </c>
      <c r="AG1310" s="456">
        <v>55.220845530457993</v>
      </c>
      <c r="AH1310" s="456">
        <v>44.166819783667599</v>
      </c>
      <c r="AI1310" s="456">
        <v>38.138479987815508</v>
      </c>
      <c r="AJ1310" s="456">
        <v>37.13384546983891</v>
      </c>
      <c r="AK1310" s="456">
        <v>40.147827669756929</v>
      </c>
      <c r="AL1310" s="456">
        <v>0</v>
      </c>
    </row>
    <row r="1311" spans="1:38">
      <c r="A1311" s="256">
        <v>105</v>
      </c>
      <c r="B1311" s="456">
        <v>3238.0407663662213</v>
      </c>
      <c r="C1311" s="456">
        <v>3213.8220864097789</v>
      </c>
      <c r="D1311" s="456">
        <v>3215.840302794591</v>
      </c>
      <c r="E1311" s="456">
        <v>3092.7314494525613</v>
      </c>
      <c r="F1311" s="456">
        <v>3052.3689473492441</v>
      </c>
      <c r="G1311" s="456">
        <v>2987.7900560031849</v>
      </c>
      <c r="H1311" s="456">
        <v>2915.1404716299503</v>
      </c>
      <c r="I1311" s="456">
        <v>2857.627497947914</v>
      </c>
      <c r="J1311" s="456">
        <v>2893.9513482455864</v>
      </c>
      <c r="K1311" s="456">
        <v>2769.8467756333343</v>
      </c>
      <c r="L1311" s="456">
        <v>2694.1759667401593</v>
      </c>
      <c r="M1311" s="456">
        <v>2610.4360826839252</v>
      </c>
      <c r="N1311" s="456">
        <v>2680.0509824716059</v>
      </c>
      <c r="O1311" s="456">
        <v>2547.8851446854642</v>
      </c>
      <c r="P1311" s="456">
        <v>2507.5305126413173</v>
      </c>
      <c r="Q1311" s="456">
        <v>2521.6545605864412</v>
      </c>
      <c r="R1311" s="456">
        <v>2653.8190664364888</v>
      </c>
      <c r="S1311" s="456">
        <v>2929.266639435391</v>
      </c>
      <c r="T1311" s="456">
        <v>2879.825352024357</v>
      </c>
      <c r="U1311" s="456">
        <v>2633.6408456181302</v>
      </c>
      <c r="V1311" s="456">
        <v>2371.3384821575992</v>
      </c>
      <c r="W1311" s="456">
        <v>1583.6127666073498</v>
      </c>
      <c r="X1311" s="456">
        <v>926.29989574785589</v>
      </c>
      <c r="Y1311" s="456">
        <v>507.14595626443844</v>
      </c>
      <c r="Z1311" s="456">
        <v>330.91243995228746</v>
      </c>
      <c r="AA1311" s="456">
        <v>247.35804637556123</v>
      </c>
      <c r="AB1311" s="456">
        <v>178.92475133337754</v>
      </c>
      <c r="AC1311" s="456">
        <v>110.51826994484387</v>
      </c>
      <c r="AD1311" s="456">
        <v>89.400386559498514</v>
      </c>
      <c r="AE1311" s="456">
        <v>69.292772726876819</v>
      </c>
      <c r="AF1311" s="456">
        <v>55.220845530457993</v>
      </c>
      <c r="AG1311" s="456">
        <v>41.152539512670401</v>
      </c>
      <c r="AH1311" s="456">
        <v>41.152539512670401</v>
      </c>
      <c r="AI1311" s="456">
        <v>30.102209640499385</v>
      </c>
      <c r="AJ1311" s="456">
        <v>37.13384546983891</v>
      </c>
      <c r="AK1311" s="456">
        <v>38.138479987815508</v>
      </c>
      <c r="AL1311" s="456">
        <v>0</v>
      </c>
    </row>
    <row r="1312" spans="1:38">
      <c r="A1312" s="256">
        <v>107.5</v>
      </c>
      <c r="B1312" s="456">
        <v>3238.0407663662213</v>
      </c>
      <c r="C1312" s="456">
        <v>3234.004307103377</v>
      </c>
      <c r="D1312" s="456">
        <v>3243.0863475128813</v>
      </c>
      <c r="E1312" s="456">
        <v>3087.6861077692765</v>
      </c>
      <c r="F1312" s="456">
        <v>3025.1245594225188</v>
      </c>
      <c r="G1312" s="456">
        <v>2933.3026998939999</v>
      </c>
      <c r="H1312" s="456">
        <v>2834.4208347085473</v>
      </c>
      <c r="I1312" s="456">
        <v>2739.5782010403482</v>
      </c>
      <c r="J1312" s="456">
        <v>2745.6318893490893</v>
      </c>
      <c r="K1312" s="456">
        <v>2617.4983801075382</v>
      </c>
      <c r="L1312" s="456">
        <v>2538.8052964415742</v>
      </c>
      <c r="M1312" s="456">
        <v>2440.9467932343514</v>
      </c>
      <c r="N1312" s="456">
        <v>2340.0658440062871</v>
      </c>
      <c r="O1312" s="456">
        <v>2273.4867863779655</v>
      </c>
      <c r="P1312" s="456">
        <v>2161.5173398079901</v>
      </c>
      <c r="Q1312" s="456">
        <v>2105.0304305244067</v>
      </c>
      <c r="R1312" s="456">
        <v>2069.7268786622876</v>
      </c>
      <c r="S1312" s="456">
        <v>2256.3379483855174</v>
      </c>
      <c r="T1312" s="456">
        <v>2035.4325756730479</v>
      </c>
      <c r="U1312" s="456">
        <v>1734.8789607183505</v>
      </c>
      <c r="V1312" s="456">
        <v>1317.4203017417269</v>
      </c>
      <c r="W1312" s="456">
        <v>903.11953305778582</v>
      </c>
      <c r="X1312" s="456">
        <v>533.33507413241443</v>
      </c>
      <c r="Y1312" s="456">
        <v>360.11143289997989</v>
      </c>
      <c r="Z1312" s="456">
        <v>241.3189644239616</v>
      </c>
      <c r="AA1312" s="456">
        <v>176.9123618266558</v>
      </c>
      <c r="AB1312" s="456">
        <v>140.69354214646376</v>
      </c>
      <c r="AC1312" s="456">
        <v>86.383928307687412</v>
      </c>
      <c r="AD1312" s="456">
        <v>65.271902290436884</v>
      </c>
      <c r="AE1312" s="456">
        <v>57.230920419256371</v>
      </c>
      <c r="AF1312" s="456">
        <v>49.191070759971105</v>
      </c>
      <c r="AG1312" s="456">
        <v>42.157275863478645</v>
      </c>
      <c r="AH1312" s="456">
        <v>38.138479987815508</v>
      </c>
      <c r="AI1312" s="456">
        <v>33.11558670666593</v>
      </c>
      <c r="AJ1312" s="456">
        <v>29.097816174642574</v>
      </c>
      <c r="AK1312" s="456">
        <v>34.120107905260866</v>
      </c>
      <c r="AL1312" s="456">
        <v>0</v>
      </c>
    </row>
    <row r="1313" spans="1:38">
      <c r="A1313" s="256">
        <v>110</v>
      </c>
      <c r="B1313" s="456">
        <v>3238.0407663662213</v>
      </c>
      <c r="C1313" s="456">
        <v>3241.0681141124887</v>
      </c>
      <c r="D1313" s="456">
        <v>3248.1319365016116</v>
      </c>
      <c r="E1313" s="456">
        <v>3069.5229459997654</v>
      </c>
      <c r="F1313" s="456">
        <v>3007.9708111570758</v>
      </c>
      <c r="G1313" s="456">
        <v>2862.6724497053051</v>
      </c>
      <c r="H1313" s="456">
        <v>2758.7482597224889</v>
      </c>
      <c r="I1313" s="456">
        <v>2634.6497530007728</v>
      </c>
      <c r="J1313" s="456">
        <v>2559.9916592749919</v>
      </c>
      <c r="K1313" s="456">
        <v>2470.2030554113535</v>
      </c>
      <c r="L1313" s="456">
        <v>2374.3648884472714</v>
      </c>
      <c r="M1313" s="456">
        <v>2259.3642044803632</v>
      </c>
      <c r="N1313" s="456">
        <v>2135.2910890117496</v>
      </c>
      <c r="O1313" s="456">
        <v>2015.2597252933201</v>
      </c>
      <c r="P1313" s="456">
        <v>1859.9356911850903</v>
      </c>
      <c r="Q1313" s="456">
        <v>1678.4046423055361</v>
      </c>
      <c r="R1313" s="456">
        <v>1541.2607624665918</v>
      </c>
      <c r="S1313" s="456">
        <v>1695.5484340384025</v>
      </c>
      <c r="T1313" s="456">
        <v>1478.7432718374282</v>
      </c>
      <c r="U1313" s="456">
        <v>1086.561883942285</v>
      </c>
      <c r="V1313" s="456">
        <v>786.21927157197922</v>
      </c>
      <c r="W1313" s="456">
        <v>587.73189545758112</v>
      </c>
      <c r="X1313" s="456">
        <v>479.95099617070338</v>
      </c>
      <c r="Y1313" s="456">
        <v>277.55559808638526</v>
      </c>
      <c r="Z1313" s="456">
        <v>185.96829104052892</v>
      </c>
      <c r="AA1313" s="456">
        <v>137.67569823504508</v>
      </c>
      <c r="AB1313" s="456">
        <v>107.50116269711758</v>
      </c>
      <c r="AC1313" s="456">
        <v>70.298027302456234</v>
      </c>
      <c r="AD1313" s="456">
        <v>61.251279440887508</v>
      </c>
      <c r="AE1313" s="456">
        <v>50.19598424777044</v>
      </c>
      <c r="AF1313" s="456">
        <v>43.162036139125405</v>
      </c>
      <c r="AG1313" s="456">
        <v>40.147827669756929</v>
      </c>
      <c r="AH1313" s="456">
        <v>39.143140946941287</v>
      </c>
      <c r="AI1313" s="456">
        <v>30.102209640499385</v>
      </c>
      <c r="AJ1313" s="456">
        <v>35.124658653290489</v>
      </c>
      <c r="AK1313" s="456">
        <v>37.13384546983891</v>
      </c>
      <c r="AL1313" s="456">
        <v>0</v>
      </c>
    </row>
    <row r="1314" spans="1:38">
      <c r="A1314" s="256">
        <v>112.5</v>
      </c>
      <c r="B1314" s="456">
        <v>3238.0407663662213</v>
      </c>
      <c r="C1314" s="456">
        <v>3216.8494114615514</v>
      </c>
      <c r="D1314" s="456">
        <v>3241.0681141124887</v>
      </c>
      <c r="E1314" s="456">
        <v>3029.1607496273523</v>
      </c>
      <c r="F1314" s="456">
        <v>2959.5372277649926</v>
      </c>
      <c r="G1314" s="456">
        <v>2781.9542981982822</v>
      </c>
      <c r="H1314" s="456">
        <v>2662.8993158797643</v>
      </c>
      <c r="I1314" s="456">
        <v>2510.5570876684474</v>
      </c>
      <c r="J1314" s="456">
        <v>2399.5850902622833</v>
      </c>
      <c r="K1314" s="456">
        <v>2292.6532876025276</v>
      </c>
      <c r="L1314" s="456">
        <v>2173.621870706746</v>
      </c>
      <c r="M1314" s="456">
        <v>2043.5017718612796</v>
      </c>
      <c r="N1314" s="456">
        <v>1911.3727858198192</v>
      </c>
      <c r="O1314" s="456">
        <v>1752.0233164234205</v>
      </c>
      <c r="P1314" s="456">
        <v>1558.4031020534044</v>
      </c>
      <c r="Q1314" s="456">
        <v>1272.0516742341567</v>
      </c>
      <c r="R1314" s="456">
        <v>1127.8912843077392</v>
      </c>
      <c r="S1314" s="456">
        <v>1190.3922589553699</v>
      </c>
      <c r="T1314" s="456">
        <v>1025.0747259772024</v>
      </c>
      <c r="U1314" s="456">
        <v>743.89747198798739</v>
      </c>
      <c r="V1314" s="456">
        <v>568.59167442682008</v>
      </c>
      <c r="W1314" s="456">
        <v>463.83618533351046</v>
      </c>
      <c r="X1314" s="456">
        <v>386.29185899410305</v>
      </c>
      <c r="Y1314" s="456">
        <v>207.1004714754566</v>
      </c>
      <c r="Z1314" s="456">
        <v>135.66383892015347</v>
      </c>
      <c r="AA1314" s="456">
        <v>104.48414005107793</v>
      </c>
      <c r="AB1314" s="456">
        <v>84.37301438003783</v>
      </c>
      <c r="AC1314" s="456">
        <v>60.246164270520133</v>
      </c>
      <c r="AD1314" s="456">
        <v>49.191070759971105</v>
      </c>
      <c r="AE1314" s="456">
        <v>45.171626266426578</v>
      </c>
      <c r="AF1314" s="456">
        <v>34.120107905260866</v>
      </c>
      <c r="AG1314" s="456">
        <v>36.12923810708449</v>
      </c>
      <c r="AH1314" s="456">
        <v>33.11558670666593</v>
      </c>
      <c r="AI1314" s="456">
        <v>30.102209640499385</v>
      </c>
      <c r="AJ1314" s="456">
        <v>31.106636592896205</v>
      </c>
      <c r="AK1314" s="456">
        <v>35.124658653290489</v>
      </c>
      <c r="AL1314" s="456">
        <v>0</v>
      </c>
    </row>
    <row r="1315" spans="1:38">
      <c r="A1315" s="256">
        <v>115</v>
      </c>
      <c r="B1315" s="456">
        <v>3238.0407663662213</v>
      </c>
      <c r="C1315" s="456">
        <v>3247.122818077085</v>
      </c>
      <c r="D1315" s="456">
        <v>3265.2869975585818</v>
      </c>
      <c r="E1315" s="456">
        <v>3026.1336064696548</v>
      </c>
      <c r="F1315" s="456">
        <v>2930.275654029515</v>
      </c>
      <c r="G1315" s="456">
        <v>2748.6587385055973</v>
      </c>
      <c r="H1315" s="456">
        <v>2630.614125787446</v>
      </c>
      <c r="I1315" s="456">
        <v>2436.9114741241037</v>
      </c>
      <c r="J1315" s="456">
        <v>2291.6445203777212</v>
      </c>
      <c r="K1315" s="456">
        <v>2159.4999245649819</v>
      </c>
      <c r="L1315" s="456">
        <v>2023.3288413501423</v>
      </c>
      <c r="M1315" s="456">
        <v>1882.1240697869928</v>
      </c>
      <c r="N1315" s="456">
        <v>1718.7432511089901</v>
      </c>
      <c r="O1315" s="456">
        <v>1494.8765694134015</v>
      </c>
      <c r="P1315" s="456">
        <v>1299.2726603707636</v>
      </c>
      <c r="Q1315" s="456">
        <v>1044.226078658143</v>
      </c>
      <c r="R1315" s="456">
        <v>849.7062037512211</v>
      </c>
      <c r="S1315" s="456">
        <v>793.27312951172269</v>
      </c>
      <c r="T1315" s="456">
        <v>681.426874236142</v>
      </c>
      <c r="U1315" s="456">
        <v>582.69493397084909</v>
      </c>
      <c r="V1315" s="456">
        <v>504.12422061952947</v>
      </c>
      <c r="W1315" s="456">
        <v>370.18060979006805</v>
      </c>
      <c r="X1315" s="456">
        <v>273.5290599615526</v>
      </c>
      <c r="Y1315" s="456">
        <v>149.7474565561628</v>
      </c>
      <c r="Z1315" s="456">
        <v>106.49547896400243</v>
      </c>
      <c r="AA1315" s="456">
        <v>89.400386559498514</v>
      </c>
      <c r="AB1315" s="456">
        <v>68.287532720608553</v>
      </c>
      <c r="AC1315" s="456">
        <v>60.246164270520133</v>
      </c>
      <c r="AD1315" s="456">
        <v>48.186177781824156</v>
      </c>
      <c r="AE1315" s="456">
        <v>38.138479987815508</v>
      </c>
      <c r="AF1315" s="456">
        <v>35.124658653290489</v>
      </c>
      <c r="AG1315" s="456">
        <v>35.124658653290489</v>
      </c>
      <c r="AH1315" s="456">
        <v>30.102209640499385</v>
      </c>
      <c r="AI1315" s="456">
        <v>24.076394620737908</v>
      </c>
      <c r="AJ1315" s="456">
        <v>31.106636592896205</v>
      </c>
      <c r="AK1315" s="456">
        <v>35.124658653290489</v>
      </c>
      <c r="AL1315" s="456">
        <v>0</v>
      </c>
    </row>
    <row r="1316" spans="1:38">
      <c r="A1316" s="256">
        <v>117.5</v>
      </c>
      <c r="B1316" s="456">
        <v>3238.0407663662213</v>
      </c>
      <c r="C1316" s="456">
        <v>3180.5216994532811</v>
      </c>
      <c r="D1316" s="456">
        <v>3197.6764009788731</v>
      </c>
      <c r="E1316" s="456">
        <v>2935.3207322042272</v>
      </c>
      <c r="F1316" s="456">
        <v>2806.1695010255689</v>
      </c>
      <c r="G1316" s="456">
        <v>2638.6853863895117</v>
      </c>
      <c r="H1316" s="456">
        <v>2529.7254806385945</v>
      </c>
      <c r="I1316" s="456">
        <v>2284.5831622360674</v>
      </c>
      <c r="J1316" s="456">
        <v>2118.1433295430343</v>
      </c>
      <c r="K1316" s="456">
        <v>1971.8887827325018</v>
      </c>
      <c r="L1316" s="456">
        <v>1823.6280071456438</v>
      </c>
      <c r="M1316" s="456">
        <v>1677.3961893988017</v>
      </c>
      <c r="N1316" s="456">
        <v>1483.7849085304433</v>
      </c>
      <c r="O1316" s="456">
        <v>1194.4246943704641</v>
      </c>
      <c r="P1316" s="456">
        <v>1042.2101301603341</v>
      </c>
      <c r="Q1316" s="456">
        <v>883.9709854667052</v>
      </c>
      <c r="R1316" s="456">
        <v>584.70971336682805</v>
      </c>
      <c r="S1316" s="456">
        <v>542.40084064130906</v>
      </c>
      <c r="T1316" s="456">
        <v>493.044678893796</v>
      </c>
      <c r="U1316" s="456">
        <v>442.68634818412619</v>
      </c>
      <c r="V1316" s="456">
        <v>385.28488595522572</v>
      </c>
      <c r="W1316" s="456">
        <v>280.57554002346535</v>
      </c>
      <c r="X1316" s="456">
        <v>193.0120973286374</v>
      </c>
      <c r="Y1316" s="456">
        <v>107.50116269711758</v>
      </c>
      <c r="Z1316" s="456">
        <v>90.405895411488231</v>
      </c>
      <c r="AA1316" s="456">
        <v>71.303296239406109</v>
      </c>
      <c r="AB1316" s="456">
        <v>58.235984471133037</v>
      </c>
      <c r="AC1316" s="456">
        <v>45.171626266426578</v>
      </c>
      <c r="AD1316" s="456">
        <v>43.162036139125405</v>
      </c>
      <c r="AE1316" s="456">
        <v>36.12923810708449</v>
      </c>
      <c r="AF1316" s="456">
        <v>35.124658653290489</v>
      </c>
      <c r="AG1316" s="456">
        <v>34.120107905260866</v>
      </c>
      <c r="AH1316" s="456">
        <v>27.089134400918912</v>
      </c>
      <c r="AI1316" s="456">
        <v>28.093457349309364</v>
      </c>
      <c r="AJ1316" s="456">
        <v>29.097816174642574</v>
      </c>
      <c r="AK1316" s="456">
        <v>31.106636592896205</v>
      </c>
      <c r="AL1316" s="456">
        <v>0</v>
      </c>
    </row>
    <row r="1317" spans="1:38">
      <c r="A1317" s="256">
        <v>120</v>
      </c>
      <c r="B1317" s="456">
        <v>3238.0407663662213</v>
      </c>
      <c r="C1317" s="456">
        <v>3219.876739359448</v>
      </c>
      <c r="D1317" s="456">
        <v>3225.9314036829323</v>
      </c>
      <c r="E1317" s="456">
        <v>2925.2305845322676</v>
      </c>
      <c r="F1317" s="456">
        <v>2771.8646923954316</v>
      </c>
      <c r="G1317" s="456">
        <v>2621.5339871853307</v>
      </c>
      <c r="H1317" s="456">
        <v>2501.4773735396752</v>
      </c>
      <c r="I1317" s="456">
        <v>2203.8834917594522</v>
      </c>
      <c r="J1317" s="456">
        <v>2017.2770012866408</v>
      </c>
      <c r="K1317" s="456">
        <v>1843.7988544784041</v>
      </c>
      <c r="L1317" s="456">
        <v>1692.5230463933431</v>
      </c>
      <c r="M1317" s="456">
        <v>1533.1938449098943</v>
      </c>
      <c r="N1317" s="456">
        <v>1271.0435006619564</v>
      </c>
      <c r="O1317" s="456">
        <v>978.70978688561252</v>
      </c>
      <c r="P1317" s="456">
        <v>813.42735274831409</v>
      </c>
      <c r="Q1317" s="456">
        <v>765.05807938825171</v>
      </c>
      <c r="R1317" s="456">
        <v>491.03024332244547</v>
      </c>
      <c r="S1317" s="456">
        <v>426.57286170170653</v>
      </c>
      <c r="T1317" s="456">
        <v>420.53045982902728</v>
      </c>
      <c r="U1317" s="456">
        <v>325.87838489895006</v>
      </c>
      <c r="V1317" s="456">
        <v>321.85119673416409</v>
      </c>
      <c r="W1317" s="456">
        <v>270.50919518025506</v>
      </c>
      <c r="X1317" s="456">
        <v>166.85076266433626</v>
      </c>
      <c r="Y1317" s="456">
        <v>97.444763521530547</v>
      </c>
      <c r="Z1317" s="456">
        <v>66.277097278608665</v>
      </c>
      <c r="AA1317" s="456">
        <v>66.277097278608665</v>
      </c>
      <c r="AB1317" s="456">
        <v>61.251279440887508</v>
      </c>
      <c r="AC1317" s="456">
        <v>52.205871129025049</v>
      </c>
      <c r="AD1317" s="456">
        <v>41.152539512670401</v>
      </c>
      <c r="AE1317" s="456">
        <v>35.124658653290489</v>
      </c>
      <c r="AF1317" s="456">
        <v>34.120107905260866</v>
      </c>
      <c r="AG1317" s="456">
        <v>33.11558670666593</v>
      </c>
      <c r="AH1317" s="456">
        <v>30.102209640499385</v>
      </c>
      <c r="AI1317" s="456">
        <v>25.080601549217004</v>
      </c>
      <c r="AJ1317" s="456">
        <v>26.08484865749011</v>
      </c>
      <c r="AK1317" s="456">
        <v>31.106636592896205</v>
      </c>
      <c r="AL1317" s="456">
        <v>0</v>
      </c>
    </row>
    <row r="1318" spans="1:38">
      <c r="A1318" s="256">
        <v>122.5</v>
      </c>
      <c r="B1318" s="456">
        <v>3238.0407663662213</v>
      </c>
      <c r="C1318" s="456">
        <v>3160.3398160376901</v>
      </c>
      <c r="D1318" s="456">
        <v>3154.285276082383</v>
      </c>
      <c r="E1318" s="456">
        <v>2838.4567625500113</v>
      </c>
      <c r="F1318" s="456">
        <v>2665.9260725731801</v>
      </c>
      <c r="G1318" s="456">
        <v>2510.5570876684474</v>
      </c>
      <c r="H1318" s="456">
        <v>2354.1889195451522</v>
      </c>
      <c r="I1318" s="456">
        <v>2065.6922251337533</v>
      </c>
      <c r="J1318" s="456">
        <v>1866.9956012970247</v>
      </c>
      <c r="K1318" s="456">
        <v>1696.5568977856435</v>
      </c>
      <c r="L1318" s="456">
        <v>1535.2105703325963</v>
      </c>
      <c r="M1318" s="456">
        <v>1342.625772789228</v>
      </c>
      <c r="N1318" s="456">
        <v>1056.3218510332676</v>
      </c>
      <c r="O1318" s="456">
        <v>772.11174593380383</v>
      </c>
      <c r="P1318" s="456">
        <v>620.97690605782327</v>
      </c>
      <c r="Q1318" s="456">
        <v>610.90246816001093</v>
      </c>
      <c r="R1318" s="456">
        <v>469.8791748777619</v>
      </c>
      <c r="S1318" s="456">
        <v>348.02879264334069</v>
      </c>
      <c r="T1318" s="456">
        <v>447.721933898185</v>
      </c>
      <c r="U1318" s="456">
        <v>282.58885271036019</v>
      </c>
      <c r="V1318" s="456">
        <v>261.44980443871583</v>
      </c>
      <c r="W1318" s="456">
        <v>175.90617563268231</v>
      </c>
      <c r="X1318" s="456">
        <v>120.57587641098782</v>
      </c>
      <c r="Y1318" s="456">
        <v>78.340564620239888</v>
      </c>
      <c r="Z1318" s="456">
        <v>54.215835334169334</v>
      </c>
      <c r="AA1318" s="456">
        <v>52.205871129025049</v>
      </c>
      <c r="AB1318" s="456">
        <v>47.181305740243346</v>
      </c>
      <c r="AC1318" s="456">
        <v>41.152539512670401</v>
      </c>
      <c r="AD1318" s="456">
        <v>38.138479987815508</v>
      </c>
      <c r="AE1318" s="456">
        <v>37.13384546983891</v>
      </c>
      <c r="AF1318" s="456">
        <v>34.120107905260866</v>
      </c>
      <c r="AG1318" s="456">
        <v>31.106636592896205</v>
      </c>
      <c r="AH1318" s="456">
        <v>27.089134400918912</v>
      </c>
      <c r="AI1318" s="456">
        <v>23.072229545451361</v>
      </c>
      <c r="AJ1318" s="456">
        <v>29.097816174642574</v>
      </c>
      <c r="AK1318" s="456">
        <v>29.097816174642574</v>
      </c>
      <c r="AL1318" s="456">
        <v>0</v>
      </c>
    </row>
    <row r="1319" spans="1:38">
      <c r="A1319" s="256">
        <v>125</v>
      </c>
      <c r="B1319" s="456">
        <v>3238.0407663662213</v>
      </c>
      <c r="C1319" s="456">
        <v>3178.5035053411807</v>
      </c>
      <c r="D1319" s="456">
        <v>3154.285276082383</v>
      </c>
      <c r="E1319" s="456">
        <v>2823.3220627711585</v>
      </c>
      <c r="F1319" s="456">
        <v>2630.614125787446</v>
      </c>
      <c r="G1319" s="456">
        <v>2460.1146498324629</v>
      </c>
      <c r="H1319" s="456">
        <v>2233.136786771614</v>
      </c>
      <c r="I1319" s="456">
        <v>1967.854324576324</v>
      </c>
      <c r="J1319" s="456">
        <v>1752.0233164234205</v>
      </c>
      <c r="K1319" s="456">
        <v>1572.5204644301359</v>
      </c>
      <c r="L1319" s="456">
        <v>1398.0794609630132</v>
      </c>
      <c r="M1319" s="456">
        <v>1138.979919772223</v>
      </c>
      <c r="N1319" s="456">
        <v>856.76060658544282</v>
      </c>
      <c r="O1319" s="456">
        <v>622.99181331659202</v>
      </c>
      <c r="P1319" s="456">
        <v>471.89352202889989</v>
      </c>
      <c r="Q1319" s="456">
        <v>457.79327444158969</v>
      </c>
      <c r="R1319" s="456">
        <v>373.20141655675388</v>
      </c>
      <c r="S1319" s="456">
        <v>312.79020839351324</v>
      </c>
      <c r="T1319" s="456">
        <v>418.51634508443101</v>
      </c>
      <c r="U1319" s="456">
        <v>365.14598667045368</v>
      </c>
      <c r="V1319" s="456">
        <v>213.13864318787526</v>
      </c>
      <c r="W1319" s="456">
        <v>147.73542711369169</v>
      </c>
      <c r="X1319" s="456">
        <v>85.378465429273547</v>
      </c>
      <c r="Y1319" s="456">
        <v>69.292772726876819</v>
      </c>
      <c r="Z1319" s="456">
        <v>55.220845530457993</v>
      </c>
      <c r="AA1319" s="456">
        <v>50.19598424777044</v>
      </c>
      <c r="AB1319" s="456">
        <v>42.157275863478645</v>
      </c>
      <c r="AC1319" s="456">
        <v>38.138479987815508</v>
      </c>
      <c r="AD1319" s="456">
        <v>34.120107905260866</v>
      </c>
      <c r="AE1319" s="456">
        <v>33.11558670666593</v>
      </c>
      <c r="AF1319" s="456">
        <v>28.093457349309364</v>
      </c>
      <c r="AG1319" s="456">
        <v>28.093457349309364</v>
      </c>
      <c r="AH1319" s="456">
        <v>25.080601549217004</v>
      </c>
      <c r="AI1319" s="456">
        <v>22.068108142325048</v>
      </c>
      <c r="AJ1319" s="456">
        <v>26.08484865749011</v>
      </c>
      <c r="AK1319" s="456">
        <v>34.120107905260866</v>
      </c>
      <c r="AL1319" s="456">
        <v>0</v>
      </c>
    </row>
    <row r="1320" spans="1:38">
      <c r="A1320" s="256">
        <v>127.5</v>
      </c>
      <c r="B1320" s="456">
        <v>3238.0407663662213</v>
      </c>
      <c r="C1320" s="456">
        <v>3176.4853125092473</v>
      </c>
      <c r="D1320" s="456">
        <v>3132.0853957447089</v>
      </c>
      <c r="E1320" s="456">
        <v>2790.0260091677228</v>
      </c>
      <c r="F1320" s="456">
        <v>2585.2137480622528</v>
      </c>
      <c r="G1320" s="456">
        <v>2383.4441304186876</v>
      </c>
      <c r="H1320" s="456">
        <v>2112.0912121959464</v>
      </c>
      <c r="I1320" s="456">
        <v>1874.0555380789974</v>
      </c>
      <c r="J1320" s="456">
        <v>1634.0332922559537</v>
      </c>
      <c r="K1320" s="456">
        <v>1440.4273984006345</v>
      </c>
      <c r="L1320" s="456">
        <v>1226.6846634991973</v>
      </c>
      <c r="M1320" s="456">
        <v>945.44932878769396</v>
      </c>
      <c r="N1320" s="456">
        <v>693.51752672087775</v>
      </c>
      <c r="O1320" s="456">
        <v>499.08803480791187</v>
      </c>
      <c r="P1320" s="456">
        <v>375.21530131745635</v>
      </c>
      <c r="Q1320" s="456">
        <v>333.93290978257897</v>
      </c>
      <c r="R1320" s="456">
        <v>272.52243464871941</v>
      </c>
      <c r="S1320" s="456">
        <v>273.5290599615526</v>
      </c>
      <c r="T1320" s="456">
        <v>395.35473353973106</v>
      </c>
      <c r="U1320" s="456">
        <v>243.33197514986256</v>
      </c>
      <c r="V1320" s="456">
        <v>142.70547410211842</v>
      </c>
      <c r="W1320" s="456">
        <v>143.71145073160676</v>
      </c>
      <c r="X1320" s="456">
        <v>88.394889005535376</v>
      </c>
      <c r="Y1320" s="456">
        <v>57.230920419256371</v>
      </c>
      <c r="Z1320" s="456">
        <v>54.215835334169334</v>
      </c>
      <c r="AA1320" s="456">
        <v>46.176455080303917</v>
      </c>
      <c r="AB1320" s="456">
        <v>40.147827669756929</v>
      </c>
      <c r="AC1320" s="456">
        <v>38.138479987815508</v>
      </c>
      <c r="AD1320" s="456">
        <v>34.120107905260866</v>
      </c>
      <c r="AE1320" s="456">
        <v>31.106636592896205</v>
      </c>
      <c r="AF1320" s="456">
        <v>28.093457349309364</v>
      </c>
      <c r="AG1320" s="456">
        <v>25.080601549217004</v>
      </c>
      <c r="AH1320" s="456">
        <v>25.080601549217004</v>
      </c>
      <c r="AI1320" s="456">
        <v>20.060004479273225</v>
      </c>
      <c r="AJ1320" s="456">
        <v>25.080601549217004</v>
      </c>
      <c r="AK1320" s="456">
        <v>31.106636592896205</v>
      </c>
      <c r="AL1320" s="456">
        <v>0</v>
      </c>
    </row>
    <row r="1321" spans="1:38">
      <c r="A1321" s="256">
        <v>130</v>
      </c>
      <c r="B1321" s="456">
        <v>3238.0407663662213</v>
      </c>
      <c r="C1321" s="456">
        <v>3175.4762165736051</v>
      </c>
      <c r="D1321" s="456">
        <v>3110.8947474991692</v>
      </c>
      <c r="E1321" s="456">
        <v>2756.7303525257171</v>
      </c>
      <c r="F1321" s="456">
        <v>2555.9561480433085</v>
      </c>
      <c r="G1321" s="456">
        <v>2305.7673018050245</v>
      </c>
      <c r="H1321" s="456">
        <v>2031.3979895549858</v>
      </c>
      <c r="I1321" s="456">
        <v>1781.2699562104763</v>
      </c>
      <c r="J1321" s="456">
        <v>1527.143684556321</v>
      </c>
      <c r="K1321" s="456">
        <v>1320.4449330105424</v>
      </c>
      <c r="L1321" s="456">
        <v>1056.3218510332676</v>
      </c>
      <c r="M1321" s="456">
        <v>766.06574207388098</v>
      </c>
      <c r="N1321" s="456">
        <v>582.69493397084909</v>
      </c>
      <c r="O1321" s="456">
        <v>411.46702004179934</v>
      </c>
      <c r="P1321" s="456">
        <v>302.72275148002575</v>
      </c>
      <c r="Q1321" s="456">
        <v>264.46956703503446</v>
      </c>
      <c r="R1321" s="456">
        <v>229.24125736189183</v>
      </c>
      <c r="S1321" s="456">
        <v>197.0372454153181</v>
      </c>
      <c r="T1321" s="456">
        <v>309.76993684768291</v>
      </c>
      <c r="U1321" s="456">
        <v>188.98703310439885</v>
      </c>
      <c r="V1321" s="456">
        <v>108.50685582932681</v>
      </c>
      <c r="W1321" s="456">
        <v>95.433604846914434</v>
      </c>
      <c r="X1321" s="456">
        <v>76.329849463361882</v>
      </c>
      <c r="Y1321" s="456">
        <v>57.230920419256371</v>
      </c>
      <c r="Z1321" s="456">
        <v>56.225874000831865</v>
      </c>
      <c r="AA1321" s="456">
        <v>41.152539512670401</v>
      </c>
      <c r="AB1321" s="456">
        <v>40.147827669756929</v>
      </c>
      <c r="AC1321" s="456">
        <v>35.124658653290489</v>
      </c>
      <c r="AD1321" s="456">
        <v>32.111095952304076</v>
      </c>
      <c r="AE1321" s="456">
        <v>34.120107905260866</v>
      </c>
      <c r="AF1321" s="456">
        <v>30.102209640499385</v>
      </c>
      <c r="AG1321" s="456">
        <v>30.102209640499385</v>
      </c>
      <c r="AH1321" s="456">
        <v>27.089134400918912</v>
      </c>
      <c r="AI1321" s="456">
        <v>21.064032395764698</v>
      </c>
      <c r="AJ1321" s="456">
        <v>26.08484865749011</v>
      </c>
      <c r="AK1321" s="456">
        <v>28.093457349309364</v>
      </c>
      <c r="AL1321" s="456">
        <v>0</v>
      </c>
    </row>
    <row r="1322" spans="1:38">
      <c r="A1322" s="256">
        <v>132.5</v>
      </c>
      <c r="B1322" s="456">
        <v>3238.0407663662213</v>
      </c>
      <c r="C1322" s="456">
        <v>3177.4944087651411</v>
      </c>
      <c r="D1322" s="456">
        <v>3094.7495884289274</v>
      </c>
      <c r="E1322" s="456">
        <v>2720.4082763658648</v>
      </c>
      <c r="F1322" s="456">
        <v>2510.5570876684474</v>
      </c>
      <c r="G1322" s="456">
        <v>2222.0406640147612</v>
      </c>
      <c r="H1322" s="456">
        <v>1943.6477497596934</v>
      </c>
      <c r="I1322" s="456">
        <v>1672.3539339575655</v>
      </c>
      <c r="J1322" s="456">
        <v>1417.236704793469</v>
      </c>
      <c r="K1322" s="456">
        <v>1189.3841522320038</v>
      </c>
      <c r="L1322" s="456">
        <v>897.07257906215705</v>
      </c>
      <c r="M1322" s="456">
        <v>656.23870772958219</v>
      </c>
      <c r="N1322" s="456">
        <v>482.97258393675241</v>
      </c>
      <c r="O1322" s="456">
        <v>333.93290978257897</v>
      </c>
      <c r="P1322" s="456">
        <v>235.28003346324601</v>
      </c>
      <c r="Q1322" s="456">
        <v>230.24770912114909</v>
      </c>
      <c r="R1322" s="456">
        <v>307.75643880970762</v>
      </c>
      <c r="S1322" s="456">
        <v>162.82629074089672</v>
      </c>
      <c r="T1322" s="456">
        <v>172.88765168108893</v>
      </c>
      <c r="U1322" s="456">
        <v>155.78370551195141</v>
      </c>
      <c r="V1322" s="456">
        <v>80.351331340225968</v>
      </c>
      <c r="W1322" s="456">
        <v>72.308579335641099</v>
      </c>
      <c r="X1322" s="456">
        <v>63.261558950597731</v>
      </c>
      <c r="Y1322" s="456">
        <v>55.220845530457993</v>
      </c>
      <c r="Z1322" s="456">
        <v>52.205871129025049</v>
      </c>
      <c r="AA1322" s="456">
        <v>39.143140946941287</v>
      </c>
      <c r="AB1322" s="456">
        <v>34.120107905260866</v>
      </c>
      <c r="AC1322" s="456">
        <v>34.120107905260866</v>
      </c>
      <c r="AD1322" s="456">
        <v>32.111095952304076</v>
      </c>
      <c r="AE1322" s="456">
        <v>27.089134400918912</v>
      </c>
      <c r="AF1322" s="456">
        <v>30.102209640499385</v>
      </c>
      <c r="AG1322" s="456">
        <v>29.097816174642574</v>
      </c>
      <c r="AH1322" s="456">
        <v>25.080601549217004</v>
      </c>
      <c r="AI1322" s="456">
        <v>18.052101952375242</v>
      </c>
      <c r="AJ1322" s="456">
        <v>26.08484865749011</v>
      </c>
      <c r="AK1322" s="456">
        <v>29.097816174642574</v>
      </c>
      <c r="AL1322" s="456">
        <v>0</v>
      </c>
    </row>
    <row r="1323" spans="1:38">
      <c r="A1323" s="256">
        <v>135</v>
      </c>
      <c r="B1323" s="456">
        <v>3238.0407663662213</v>
      </c>
      <c r="C1323" s="456">
        <v>3165.3852748530717</v>
      </c>
      <c r="D1323" s="456">
        <v>3082.6407743219434</v>
      </c>
      <c r="E1323" s="456">
        <v>2689.1313209885525</v>
      </c>
      <c r="F1323" s="456">
        <v>2476.2561185264826</v>
      </c>
      <c r="G1323" s="456">
        <v>2150.4215792964283</v>
      </c>
      <c r="H1323" s="456">
        <v>1845.8159513762348</v>
      </c>
      <c r="I1323" s="456">
        <v>1575.5456300224012</v>
      </c>
      <c r="J1323" s="456">
        <v>1325.4860004982527</v>
      </c>
      <c r="K1323" s="456">
        <v>1058.3378265913834</v>
      </c>
      <c r="L1323" s="456">
        <v>746.92037948002371</v>
      </c>
      <c r="M1323" s="456">
        <v>567.58431201598387</v>
      </c>
      <c r="N1323" s="456">
        <v>401.3967655095604</v>
      </c>
      <c r="O1323" s="456">
        <v>271.5158130503724</v>
      </c>
      <c r="P1323" s="456">
        <v>203.07512106555058</v>
      </c>
      <c r="Q1323" s="456">
        <v>210.11953566284186</v>
      </c>
      <c r="R1323" s="456">
        <v>318.83083861221496</v>
      </c>
      <c r="S1323" s="456">
        <v>241.3189644239616</v>
      </c>
      <c r="T1323" s="456">
        <v>128.62256901424442</v>
      </c>
      <c r="U1323" s="456">
        <v>92.416946510646028</v>
      </c>
      <c r="V1323" s="456">
        <v>74.319187225450264</v>
      </c>
      <c r="W1323" s="456">
        <v>55.220845530457993</v>
      </c>
      <c r="X1323" s="456">
        <v>53.210843750071625</v>
      </c>
      <c r="Y1323" s="456">
        <v>46.176455080303917</v>
      </c>
      <c r="Z1323" s="456">
        <v>40.147827669756929</v>
      </c>
      <c r="AA1323" s="456">
        <v>39.143140946941287</v>
      </c>
      <c r="AB1323" s="456">
        <v>34.120107905260866</v>
      </c>
      <c r="AC1323" s="456">
        <v>33.11558670666593</v>
      </c>
      <c r="AD1323" s="456">
        <v>31.106636592896205</v>
      </c>
      <c r="AE1323" s="456">
        <v>29.097816174642574</v>
      </c>
      <c r="AF1323" s="456">
        <v>25.080601549217004</v>
      </c>
      <c r="AG1323" s="456">
        <v>31.106636592896205</v>
      </c>
      <c r="AH1323" s="456">
        <v>32.111095952304076</v>
      </c>
      <c r="AI1323" s="456">
        <v>21.064032395764698</v>
      </c>
      <c r="AJ1323" s="456">
        <v>23.072229545451361</v>
      </c>
      <c r="AK1323" s="456">
        <v>31.106636592896205</v>
      </c>
      <c r="AL1323" s="456">
        <v>0</v>
      </c>
    </row>
    <row r="1324" spans="1:38">
      <c r="A1324" s="256">
        <v>137.5</v>
      </c>
      <c r="B1324" s="456">
        <v>3238.0407663662213</v>
      </c>
      <c r="C1324" s="456">
        <v>3174.4671209583034</v>
      </c>
      <c r="D1324" s="456">
        <v>3099.7949416200131</v>
      </c>
      <c r="E1324" s="456">
        <v>2664.9171532937371</v>
      </c>
      <c r="F1324" s="456">
        <v>2442.9644552893333</v>
      </c>
      <c r="G1324" s="456">
        <v>2087.8829165535226</v>
      </c>
      <c r="H1324" s="456">
        <v>1766.1423235108944</v>
      </c>
      <c r="I1324" s="456">
        <v>1494.8765694134015</v>
      </c>
      <c r="J1324" s="456">
        <v>1221.6439868802856</v>
      </c>
      <c r="K1324" s="456">
        <v>928.31560705822335</v>
      </c>
      <c r="L1324" s="456">
        <v>658.25372599006528</v>
      </c>
      <c r="M1324" s="456">
        <v>492.03746007824526</v>
      </c>
      <c r="N1324" s="456">
        <v>341.98762877226108</v>
      </c>
      <c r="O1324" s="456">
        <v>228.23481001690109</v>
      </c>
      <c r="P1324" s="456">
        <v>192.00582334211265</v>
      </c>
      <c r="Q1324" s="456">
        <v>231.25416527541577</v>
      </c>
      <c r="R1324" s="456">
        <v>325.87838489895006</v>
      </c>
      <c r="S1324" s="456">
        <v>307.75643880970762</v>
      </c>
      <c r="T1324" s="456">
        <v>132.64610597383572</v>
      </c>
      <c r="U1324" s="456">
        <v>82.362148335243674</v>
      </c>
      <c r="V1324" s="456">
        <v>65.271902290436884</v>
      </c>
      <c r="W1324" s="456">
        <v>55.220845530457993</v>
      </c>
      <c r="X1324" s="456">
        <v>47.181305740243346</v>
      </c>
      <c r="Y1324" s="456">
        <v>45.171626266426578</v>
      </c>
      <c r="Z1324" s="456">
        <v>38.138479987815508</v>
      </c>
      <c r="AA1324" s="456">
        <v>39.143140946941287</v>
      </c>
      <c r="AB1324" s="456">
        <v>34.120107905260866</v>
      </c>
      <c r="AC1324" s="456">
        <v>37.13384546983891</v>
      </c>
      <c r="AD1324" s="456">
        <v>34.120107905260866</v>
      </c>
      <c r="AE1324" s="456">
        <v>35.124658653290489</v>
      </c>
      <c r="AF1324" s="456">
        <v>30.102209640499385</v>
      </c>
      <c r="AG1324" s="456">
        <v>31.106636592896205</v>
      </c>
      <c r="AH1324" s="456">
        <v>28.093457349309364</v>
      </c>
      <c r="AI1324" s="456">
        <v>23.072229545451361</v>
      </c>
      <c r="AJ1324" s="456">
        <v>26.08484865749011</v>
      </c>
      <c r="AK1324" s="456">
        <v>31.106636592896205</v>
      </c>
      <c r="AL1324" s="456">
        <v>0</v>
      </c>
    </row>
    <row r="1325" spans="1:38">
      <c r="A1325" s="256">
        <v>140</v>
      </c>
      <c r="B1325" s="456">
        <v>3238.0407663662213</v>
      </c>
      <c r="C1325" s="456">
        <v>3208.7765509888081</v>
      </c>
      <c r="D1325" s="456">
        <v>3127.0399902778909</v>
      </c>
      <c r="E1325" s="456">
        <v>2672.9885182016455</v>
      </c>
      <c r="F1325" s="456">
        <v>2439.9379628315669</v>
      </c>
      <c r="G1325" s="456">
        <v>2044.5104236255195</v>
      </c>
      <c r="H1325" s="456">
        <v>1702.6076928325283</v>
      </c>
      <c r="I1325" s="456">
        <v>1418.2449879814724</v>
      </c>
      <c r="J1325" s="456">
        <v>1131.9235028409682</v>
      </c>
      <c r="K1325" s="456">
        <v>820.48144938076518</v>
      </c>
      <c r="L1325" s="456">
        <v>594.78371390751465</v>
      </c>
      <c r="M1325" s="456">
        <v>433.62243854303483</v>
      </c>
      <c r="N1325" s="456">
        <v>289.63555930121174</v>
      </c>
      <c r="O1325" s="456">
        <v>215.15140531108909</v>
      </c>
      <c r="P1325" s="456">
        <v>176.9123618266558</v>
      </c>
      <c r="Q1325" s="456">
        <v>209.1131760876558</v>
      </c>
      <c r="R1325" s="456">
        <v>390.31977730506173</v>
      </c>
      <c r="S1325" s="456">
        <v>279.56888908570443</v>
      </c>
      <c r="T1325" s="456">
        <v>123.59332512567987</v>
      </c>
      <c r="U1325" s="456">
        <v>76.329849463361882</v>
      </c>
      <c r="V1325" s="456">
        <v>58.235984471133037</v>
      </c>
      <c r="W1325" s="456">
        <v>53.210843750071625</v>
      </c>
      <c r="X1325" s="456">
        <v>47.181305740243346</v>
      </c>
      <c r="Y1325" s="456">
        <v>44.166819783667599</v>
      </c>
      <c r="Z1325" s="456">
        <v>37.13384546983891</v>
      </c>
      <c r="AA1325" s="456">
        <v>40.147827669756929</v>
      </c>
      <c r="AB1325" s="456">
        <v>35.124658653290489</v>
      </c>
      <c r="AC1325" s="456">
        <v>34.120107905260866</v>
      </c>
      <c r="AD1325" s="456">
        <v>37.13384546983891</v>
      </c>
      <c r="AE1325" s="456">
        <v>33.11558670666593</v>
      </c>
      <c r="AF1325" s="456">
        <v>24.076394620737908</v>
      </c>
      <c r="AG1325" s="456">
        <v>32.111095952304076</v>
      </c>
      <c r="AH1325" s="456">
        <v>29.097816174642574</v>
      </c>
      <c r="AI1325" s="456">
        <v>25.080601549217004</v>
      </c>
      <c r="AJ1325" s="456">
        <v>23.072229545451361</v>
      </c>
      <c r="AK1325" s="456">
        <v>32.111095952304076</v>
      </c>
      <c r="AL1325" s="456">
        <v>0</v>
      </c>
    </row>
    <row r="1326" spans="1:38">
      <c r="A1326" s="256">
        <v>142.5</v>
      </c>
      <c r="B1326" s="456">
        <v>3238.0407663662213</v>
      </c>
      <c r="C1326" s="456">
        <v>3208.7765509888081</v>
      </c>
      <c r="D1326" s="456">
        <v>3100.8040132431129</v>
      </c>
      <c r="E1326" s="456">
        <v>2627.5874094357528</v>
      </c>
      <c r="F1326" s="456">
        <v>2385.4617444424284</v>
      </c>
      <c r="G1326" s="456">
        <v>1966.8457113277279</v>
      </c>
      <c r="H1326" s="456">
        <v>1628.9911689455628</v>
      </c>
      <c r="I1326" s="456">
        <v>1321.4531449723431</v>
      </c>
      <c r="J1326" s="456">
        <v>1024.0667698902078</v>
      </c>
      <c r="K1326" s="456">
        <v>719.71465807976961</v>
      </c>
      <c r="L1326" s="456">
        <v>529.30589383410154</v>
      </c>
      <c r="M1326" s="456">
        <v>369.17367966376946</v>
      </c>
      <c r="N1326" s="456">
        <v>251.38418306924891</v>
      </c>
      <c r="O1326" s="456">
        <v>213.13864318787526</v>
      </c>
      <c r="P1326" s="456">
        <v>183.95582347890559</v>
      </c>
      <c r="Q1326" s="456">
        <v>184.96205452537305</v>
      </c>
      <c r="R1326" s="456">
        <v>286.61552097237734</v>
      </c>
      <c r="S1326" s="456">
        <v>267.48936407825727</v>
      </c>
      <c r="T1326" s="456">
        <v>114.54120724389411</v>
      </c>
      <c r="U1326" s="456">
        <v>73.313876394686872</v>
      </c>
      <c r="V1326" s="456">
        <v>61.251279440887508</v>
      </c>
      <c r="W1326" s="456">
        <v>50.19598424777044</v>
      </c>
      <c r="X1326" s="456">
        <v>45.171626266426578</v>
      </c>
      <c r="Y1326" s="456">
        <v>40.147827669756929</v>
      </c>
      <c r="Z1326" s="456">
        <v>36.12923810708449</v>
      </c>
      <c r="AA1326" s="456">
        <v>37.13384546983891</v>
      </c>
      <c r="AB1326" s="456">
        <v>35.124658653290489</v>
      </c>
      <c r="AC1326" s="456">
        <v>34.120107905260866</v>
      </c>
      <c r="AD1326" s="456">
        <v>35.124658653290489</v>
      </c>
      <c r="AE1326" s="456">
        <v>32.111095952304076</v>
      </c>
      <c r="AF1326" s="456">
        <v>30.102209640499385</v>
      </c>
      <c r="AG1326" s="456">
        <v>33.11558670666593</v>
      </c>
      <c r="AH1326" s="456">
        <v>26.08484865749011</v>
      </c>
      <c r="AI1326" s="456">
        <v>22.068108142325048</v>
      </c>
      <c r="AJ1326" s="456">
        <v>27.089134400918912</v>
      </c>
      <c r="AK1326" s="456">
        <v>31.106636592896205</v>
      </c>
      <c r="AL1326" s="456">
        <v>0</v>
      </c>
    </row>
    <row r="1327" spans="1:38">
      <c r="A1327" s="256">
        <v>145</v>
      </c>
      <c r="B1327" s="456">
        <v>3238.0407663662213</v>
      </c>
      <c r="C1327" s="456">
        <v>3236.0225361060625</v>
      </c>
      <c r="D1327" s="456">
        <v>3096.7677287200486</v>
      </c>
      <c r="E1327" s="456">
        <v>2623.5517930521637</v>
      </c>
      <c r="F1327" s="456">
        <v>2369.3208801078295</v>
      </c>
      <c r="G1327" s="456">
        <v>1915.4071267251618</v>
      </c>
      <c r="H1327" s="456">
        <v>1564.4533846379861</v>
      </c>
      <c r="I1327" s="456">
        <v>1244.8312700569572</v>
      </c>
      <c r="J1327" s="456">
        <v>939.40209717084554</v>
      </c>
      <c r="K1327" s="456">
        <v>660.26875041270193</v>
      </c>
      <c r="L1327" s="456">
        <v>470.88634737729012</v>
      </c>
      <c r="M1327" s="456">
        <v>316.81728239424859</v>
      </c>
      <c r="N1327" s="456">
        <v>230.24770912114909</v>
      </c>
      <c r="O1327" s="456">
        <v>195.02466099770112</v>
      </c>
      <c r="P1327" s="456">
        <v>192.00582334211265</v>
      </c>
      <c r="Q1327" s="456">
        <v>179.93095458195256</v>
      </c>
      <c r="R1327" s="456">
        <v>321.85119673416409</v>
      </c>
      <c r="S1327" s="456">
        <v>374.20835758368617</v>
      </c>
      <c r="T1327" s="456">
        <v>122.58750062023773</v>
      </c>
      <c r="U1327" s="456">
        <v>71.303296239406109</v>
      </c>
      <c r="V1327" s="456">
        <v>60.246164270520133</v>
      </c>
      <c r="W1327" s="456">
        <v>51.200917835379968</v>
      </c>
      <c r="X1327" s="456">
        <v>48.186177781824156</v>
      </c>
      <c r="Y1327" s="456">
        <v>38.138479987815508</v>
      </c>
      <c r="Z1327" s="456">
        <v>36.12923810708449</v>
      </c>
      <c r="AA1327" s="456">
        <v>41.152539512670401</v>
      </c>
      <c r="AB1327" s="456">
        <v>37.13384546983891</v>
      </c>
      <c r="AC1327" s="456">
        <v>38.138479987815508</v>
      </c>
      <c r="AD1327" s="456">
        <v>38.138479987815508</v>
      </c>
      <c r="AE1327" s="456">
        <v>33.11558670666593</v>
      </c>
      <c r="AF1327" s="456">
        <v>34.120107905260866</v>
      </c>
      <c r="AG1327" s="456">
        <v>36.12923810708449</v>
      </c>
      <c r="AH1327" s="456">
        <v>27.089134400918912</v>
      </c>
      <c r="AI1327" s="456">
        <v>24.076394620737908</v>
      </c>
      <c r="AJ1327" s="456">
        <v>25.080601549217004</v>
      </c>
      <c r="AK1327" s="456">
        <v>32.111095952304076</v>
      </c>
      <c r="AL1327" s="456">
        <v>0</v>
      </c>
    </row>
    <row r="1328" spans="1:38">
      <c r="A1328" s="256">
        <v>147.5</v>
      </c>
      <c r="B1328" s="456">
        <v>3238.0407663662213</v>
      </c>
      <c r="C1328" s="456">
        <v>3252.1684133307076</v>
      </c>
      <c r="D1328" s="456">
        <v>3066.4957627930094</v>
      </c>
      <c r="E1328" s="456">
        <v>2604.3827000822243</v>
      </c>
      <c r="F1328" s="456">
        <v>2348.1361624916653</v>
      </c>
      <c r="G1328" s="456">
        <v>1864.9784813963506</v>
      </c>
      <c r="H1328" s="456">
        <v>1507.9850018626923</v>
      </c>
      <c r="I1328" s="456">
        <v>1178.2950347724434</v>
      </c>
      <c r="J1328" s="456">
        <v>862.80728378953188</v>
      </c>
      <c r="K1328" s="456">
        <v>605.86531128107947</v>
      </c>
      <c r="L1328" s="456">
        <v>424.55871818329314</v>
      </c>
      <c r="M1328" s="456">
        <v>279.56888908570443</v>
      </c>
      <c r="N1328" s="456">
        <v>205.08778640429045</v>
      </c>
      <c r="O1328" s="456">
        <v>202.06879585668304</v>
      </c>
      <c r="P1328" s="456">
        <v>180.93716345181977</v>
      </c>
      <c r="Q1328" s="456">
        <v>179.93095458195256</v>
      </c>
      <c r="R1328" s="456">
        <v>272.52243464871941</v>
      </c>
      <c r="S1328" s="456">
        <v>341.98762877226108</v>
      </c>
      <c r="T1328" s="456">
        <v>129.62844161748095</v>
      </c>
      <c r="U1328" s="456">
        <v>69.292772726876819</v>
      </c>
      <c r="V1328" s="456">
        <v>56.225874000831865</v>
      </c>
      <c r="W1328" s="456">
        <v>54.215835334169334</v>
      </c>
      <c r="X1328" s="456">
        <v>47.181305740243346</v>
      </c>
      <c r="Y1328" s="456">
        <v>41.152539512670401</v>
      </c>
      <c r="Z1328" s="456">
        <v>36.12923810708449</v>
      </c>
      <c r="AA1328" s="456">
        <v>43.162036139125405</v>
      </c>
      <c r="AB1328" s="456">
        <v>38.138479987815508</v>
      </c>
      <c r="AC1328" s="456">
        <v>39.143140946941287</v>
      </c>
      <c r="AD1328" s="456">
        <v>40.147827669756929</v>
      </c>
      <c r="AE1328" s="456">
        <v>38.138479987815508</v>
      </c>
      <c r="AF1328" s="456">
        <v>30.102209640499385</v>
      </c>
      <c r="AG1328" s="456">
        <v>37.13384546983891</v>
      </c>
      <c r="AH1328" s="456">
        <v>32.111095952304076</v>
      </c>
      <c r="AI1328" s="456">
        <v>30.102209640499385</v>
      </c>
      <c r="AJ1328" s="456">
        <v>28.093457349309364</v>
      </c>
      <c r="AK1328" s="456">
        <v>31.106636592896205</v>
      </c>
      <c r="AL1328" s="456">
        <v>0</v>
      </c>
    </row>
    <row r="1329" spans="1:38">
      <c r="A1329" s="256">
        <v>150</v>
      </c>
      <c r="B1329" s="456">
        <v>3238.0407663662213</v>
      </c>
      <c r="C1329" s="456">
        <v>3239.0498819676009</v>
      </c>
      <c r="D1329" s="456">
        <v>2996.8713790258439</v>
      </c>
      <c r="E1329" s="456">
        <v>2556.9650252548881</v>
      </c>
      <c r="F1329" s="456">
        <v>2284.5831622360674</v>
      </c>
      <c r="G1329" s="456">
        <v>1792.363635156662</v>
      </c>
      <c r="H1329" s="456">
        <v>1422.2781278895166</v>
      </c>
      <c r="I1329" s="456">
        <v>1106.7223744766704</v>
      </c>
      <c r="J1329" s="456">
        <v>786.21927157197922</v>
      </c>
      <c r="K1329" s="456">
        <v>553.48142726268577</v>
      </c>
      <c r="L1329" s="456">
        <v>383.27094777186403</v>
      </c>
      <c r="M1329" s="456">
        <v>256.41694440954058</v>
      </c>
      <c r="N1329" s="456">
        <v>196.03095062626178</v>
      </c>
      <c r="O1329" s="456">
        <v>176.9123618266558</v>
      </c>
      <c r="P1329" s="456">
        <v>172.88765168108893</v>
      </c>
      <c r="Q1329" s="456">
        <v>173.89382052669683</v>
      </c>
      <c r="R1329" s="456">
        <v>266.48276126055515</v>
      </c>
      <c r="S1329" s="456">
        <v>317.82405891022592</v>
      </c>
      <c r="T1329" s="456">
        <v>110.51826994484387</v>
      </c>
      <c r="U1329" s="456">
        <v>62.256411089425562</v>
      </c>
      <c r="V1329" s="456">
        <v>51.200917835379968</v>
      </c>
      <c r="W1329" s="456">
        <v>47.181305740243346</v>
      </c>
      <c r="X1329" s="456">
        <v>49.191070759971105</v>
      </c>
      <c r="Y1329" s="456">
        <v>39.143140946941287</v>
      </c>
      <c r="Z1329" s="456">
        <v>36.12923810708449</v>
      </c>
      <c r="AA1329" s="456">
        <v>42.157275863478645</v>
      </c>
      <c r="AB1329" s="456">
        <v>38.138479987815508</v>
      </c>
      <c r="AC1329" s="456">
        <v>38.138479987815508</v>
      </c>
      <c r="AD1329" s="456">
        <v>39.143140946941287</v>
      </c>
      <c r="AE1329" s="456">
        <v>40.147827669756929</v>
      </c>
      <c r="AF1329" s="456">
        <v>33.11558670666593</v>
      </c>
      <c r="AG1329" s="456">
        <v>39.143140946941287</v>
      </c>
      <c r="AH1329" s="456">
        <v>36.12923810708449</v>
      </c>
      <c r="AI1329" s="456">
        <v>22.068108142325048</v>
      </c>
      <c r="AJ1329" s="456">
        <v>27.089134400918912</v>
      </c>
      <c r="AK1329" s="456">
        <v>33.11558670666593</v>
      </c>
      <c r="AL1329" s="456">
        <v>0</v>
      </c>
    </row>
    <row r="1330" spans="1:38">
      <c r="A1330" s="256">
        <v>152.5</v>
      </c>
      <c r="B1330" s="456">
        <v>3238.0407663662213</v>
      </c>
      <c r="C1330" s="456">
        <v>3257.2140164045495</v>
      </c>
      <c r="D1330" s="456">
        <v>2980.7268238231582</v>
      </c>
      <c r="E1330" s="456">
        <v>2543.8496525794189</v>
      </c>
      <c r="F1330" s="456">
        <v>2284.5831622360674</v>
      </c>
      <c r="G1330" s="456">
        <v>1755.0488084043577</v>
      </c>
      <c r="H1330" s="456">
        <v>1383.9637646935635</v>
      </c>
      <c r="I1330" s="456">
        <v>1057.3298383323311</v>
      </c>
      <c r="J1330" s="456">
        <v>739.86694776308775</v>
      </c>
      <c r="K1330" s="456">
        <v>517.21853772302381</v>
      </c>
      <c r="L1330" s="456">
        <v>352.05629353891283</v>
      </c>
      <c r="M1330" s="456">
        <v>241.3189644239616</v>
      </c>
      <c r="N1330" s="456">
        <v>200.05616048375992</v>
      </c>
      <c r="O1330" s="456">
        <v>186.97453299484269</v>
      </c>
      <c r="P1330" s="456">
        <v>181.94337791178063</v>
      </c>
      <c r="Q1330" s="456">
        <v>163.83239950048687</v>
      </c>
      <c r="R1330" s="456">
        <v>182.94959793098093</v>
      </c>
      <c r="S1330" s="456">
        <v>244.33848676014631</v>
      </c>
      <c r="T1330" s="456">
        <v>93.422488515161888</v>
      </c>
      <c r="U1330" s="456">
        <v>60.246164270520133</v>
      </c>
      <c r="V1330" s="456">
        <v>53.210843750071625</v>
      </c>
      <c r="W1330" s="456">
        <v>52.205871129025049</v>
      </c>
      <c r="X1330" s="456">
        <v>48.186177781824156</v>
      </c>
      <c r="Y1330" s="456">
        <v>44.166819783667599</v>
      </c>
      <c r="Z1330" s="456">
        <v>35.124658653290489</v>
      </c>
      <c r="AA1330" s="456">
        <v>46.176455080303917</v>
      </c>
      <c r="AB1330" s="456">
        <v>40.147827669756929</v>
      </c>
      <c r="AC1330" s="456">
        <v>40.147827669756929</v>
      </c>
      <c r="AD1330" s="456">
        <v>38.138479987815508</v>
      </c>
      <c r="AE1330" s="456">
        <v>38.138479987815508</v>
      </c>
      <c r="AF1330" s="456">
        <v>34.120107905260866</v>
      </c>
      <c r="AG1330" s="456">
        <v>36.12923810708449</v>
      </c>
      <c r="AH1330" s="456">
        <v>31.106636592896205</v>
      </c>
      <c r="AI1330" s="456">
        <v>22.068108142325048</v>
      </c>
      <c r="AJ1330" s="456">
        <v>27.089134400918912</v>
      </c>
      <c r="AK1330" s="456">
        <v>38.138479987815508</v>
      </c>
      <c r="AL1330" s="456">
        <v>0</v>
      </c>
    </row>
    <row r="1331" spans="1:38">
      <c r="A1331" s="256">
        <v>155</v>
      </c>
      <c r="B1331" s="456">
        <v>3238.0407663662213</v>
      </c>
      <c r="C1331" s="456">
        <v>3291.5243237624195</v>
      </c>
      <c r="D1331" s="456">
        <v>2959.5372277649926</v>
      </c>
      <c r="E1331" s="456">
        <v>2540.8230376963083</v>
      </c>
      <c r="F1331" s="456">
        <v>2286.6006909117309</v>
      </c>
      <c r="G1331" s="456">
        <v>1720.7602065632027</v>
      </c>
      <c r="H1331" s="456">
        <v>1348.6751565194156</v>
      </c>
      <c r="I1331" s="456">
        <v>1000.884055427933</v>
      </c>
      <c r="J1331" s="456">
        <v>701.57807892996118</v>
      </c>
      <c r="K1331" s="456">
        <v>487.00139698135308</v>
      </c>
      <c r="L1331" s="456">
        <v>341.98762877226108</v>
      </c>
      <c r="M1331" s="456">
        <v>235.28003346324601</v>
      </c>
      <c r="N1331" s="456">
        <v>198.04354533856682</v>
      </c>
      <c r="O1331" s="456">
        <v>186.97453299484269</v>
      </c>
      <c r="P1331" s="456">
        <v>226.22192864759808</v>
      </c>
      <c r="Q1331" s="456">
        <v>210.11953566284186</v>
      </c>
      <c r="R1331" s="456">
        <v>139.68758692140284</v>
      </c>
      <c r="S1331" s="456">
        <v>134.65792041235557</v>
      </c>
      <c r="T1331" s="456">
        <v>77.335200513321496</v>
      </c>
      <c r="U1331" s="456">
        <v>58.235984471133037</v>
      </c>
      <c r="V1331" s="456">
        <v>50.19598424777044</v>
      </c>
      <c r="W1331" s="456">
        <v>52.205871129025049</v>
      </c>
      <c r="X1331" s="456">
        <v>50.19598424777044</v>
      </c>
      <c r="Y1331" s="456">
        <v>43.162036139125405</v>
      </c>
      <c r="Z1331" s="456">
        <v>35.124658653290489</v>
      </c>
      <c r="AA1331" s="456">
        <v>42.157275863478645</v>
      </c>
      <c r="AB1331" s="456">
        <v>43.162036139125405</v>
      </c>
      <c r="AC1331" s="456">
        <v>43.162036139125405</v>
      </c>
      <c r="AD1331" s="456">
        <v>45.171626266426578</v>
      </c>
      <c r="AE1331" s="456">
        <v>38.138479987815508</v>
      </c>
      <c r="AF1331" s="456">
        <v>31.106636592896205</v>
      </c>
      <c r="AG1331" s="456">
        <v>37.13384546983891</v>
      </c>
      <c r="AH1331" s="456">
        <v>33.11558670666593</v>
      </c>
      <c r="AI1331" s="456">
        <v>23.072229545451361</v>
      </c>
      <c r="AJ1331" s="456">
        <v>28.093457349309364</v>
      </c>
      <c r="AK1331" s="456">
        <v>33.11558670666593</v>
      </c>
      <c r="AL1331" s="456">
        <v>0</v>
      </c>
    </row>
    <row r="1332" spans="1:38">
      <c r="A1332" s="256">
        <v>157.5</v>
      </c>
      <c r="B1332" s="456">
        <v>3238.0407663662213</v>
      </c>
      <c r="C1332" s="456">
        <v>3311.7070246437925</v>
      </c>
      <c r="D1332" s="456">
        <v>2914.1314622566638</v>
      </c>
      <c r="E1332" s="456">
        <v>2519.6368346024183</v>
      </c>
      <c r="F1332" s="456">
        <v>2240.1979844941325</v>
      </c>
      <c r="G1332" s="456">
        <v>1657.2272589425841</v>
      </c>
      <c r="H1332" s="456">
        <v>1296.2480779996804</v>
      </c>
      <c r="I1332" s="456">
        <v>961.57546801245155</v>
      </c>
      <c r="J1332" s="456">
        <v>656.23870772958219</v>
      </c>
      <c r="K1332" s="456">
        <v>460.81471999188301</v>
      </c>
      <c r="L1332" s="456">
        <v>320.84440753413026</v>
      </c>
      <c r="M1332" s="456">
        <v>229.24125736189183</v>
      </c>
      <c r="N1332" s="456">
        <v>198.04354533856682</v>
      </c>
      <c r="O1332" s="456">
        <v>183.95582347890559</v>
      </c>
      <c r="P1332" s="456">
        <v>221.18980385521934</v>
      </c>
      <c r="Q1332" s="456">
        <v>351.04941397916343</v>
      </c>
      <c r="R1332" s="456">
        <v>183.95582347890559</v>
      </c>
      <c r="S1332" s="456">
        <v>112.5297206338733</v>
      </c>
      <c r="T1332" s="456">
        <v>77.335200513321496</v>
      </c>
      <c r="U1332" s="456">
        <v>57.230920419256371</v>
      </c>
      <c r="V1332" s="456">
        <v>45.171626266426578</v>
      </c>
      <c r="W1332" s="456">
        <v>46.176455080303917</v>
      </c>
      <c r="X1332" s="456">
        <v>45.171626266426578</v>
      </c>
      <c r="Y1332" s="456">
        <v>41.152539512670401</v>
      </c>
      <c r="Z1332" s="456">
        <v>34.120107905260866</v>
      </c>
      <c r="AA1332" s="456">
        <v>42.157275863478645</v>
      </c>
      <c r="AB1332" s="456">
        <v>40.147827669756929</v>
      </c>
      <c r="AC1332" s="456">
        <v>39.143140946941287</v>
      </c>
      <c r="AD1332" s="456">
        <v>39.143140946941287</v>
      </c>
      <c r="AE1332" s="456">
        <v>39.143140946941287</v>
      </c>
      <c r="AF1332" s="456">
        <v>35.124658653290489</v>
      </c>
      <c r="AG1332" s="456">
        <v>38.138479987815508</v>
      </c>
      <c r="AH1332" s="456">
        <v>33.11558670666593</v>
      </c>
      <c r="AI1332" s="456">
        <v>25.080601549217004</v>
      </c>
      <c r="AJ1332" s="456">
        <v>25.080601549217004</v>
      </c>
      <c r="AK1332" s="456">
        <v>29.097816174642574</v>
      </c>
      <c r="AL1332" s="456">
        <v>0</v>
      </c>
    </row>
    <row r="1333" spans="1:38">
      <c r="A1333" s="256">
        <v>160</v>
      </c>
      <c r="B1333" s="456">
        <v>3238.0407663662213</v>
      </c>
      <c r="C1333" s="456">
        <v>3305.6522014430439</v>
      </c>
      <c r="D1333" s="456">
        <v>2860.6544679356371</v>
      </c>
      <c r="E1333" s="456">
        <v>2485.3357409034811</v>
      </c>
      <c r="F1333" s="456">
        <v>2188.7526289854109</v>
      </c>
      <c r="G1333" s="456">
        <v>1631.0080164014964</v>
      </c>
      <c r="H1333" s="456">
        <v>1252.8965135862265</v>
      </c>
      <c r="I1333" s="456">
        <v>911.18220125834318</v>
      </c>
      <c r="J1333" s="456">
        <v>626.01418640486224</v>
      </c>
      <c r="K1333" s="456">
        <v>439.66502418123878</v>
      </c>
      <c r="L1333" s="456">
        <v>303.72948230075701</v>
      </c>
      <c r="M1333" s="456">
        <v>218.17058371244863</v>
      </c>
      <c r="N1333" s="456">
        <v>198.04354533856682</v>
      </c>
      <c r="O1333" s="456">
        <v>187.9807803590999</v>
      </c>
      <c r="P1333" s="456">
        <v>208.10682135074404</v>
      </c>
      <c r="Q1333" s="456">
        <v>318.83083861221496</v>
      </c>
      <c r="R1333" s="456">
        <v>236.28651130948512</v>
      </c>
      <c r="S1333" s="456">
        <v>118.56428573008029</v>
      </c>
      <c r="T1333" s="456">
        <v>94.428041332223657</v>
      </c>
      <c r="U1333" s="456">
        <v>55.220845530457993</v>
      </c>
      <c r="V1333" s="456">
        <v>43.162036139125405</v>
      </c>
      <c r="W1333" s="456">
        <v>43.162036139125405</v>
      </c>
      <c r="X1333" s="456">
        <v>45.171626266426578</v>
      </c>
      <c r="Y1333" s="456">
        <v>41.152539512670401</v>
      </c>
      <c r="Z1333" s="456">
        <v>39.143140946941287</v>
      </c>
      <c r="AA1333" s="456">
        <v>40.147827669756929</v>
      </c>
      <c r="AB1333" s="456">
        <v>43.162036139125405</v>
      </c>
      <c r="AC1333" s="456">
        <v>40.147827669756929</v>
      </c>
      <c r="AD1333" s="456">
        <v>36.12923810708449</v>
      </c>
      <c r="AE1333" s="456">
        <v>40.147827669756929</v>
      </c>
      <c r="AF1333" s="456">
        <v>30.102209640499385</v>
      </c>
      <c r="AG1333" s="456">
        <v>35.124658653290489</v>
      </c>
      <c r="AH1333" s="456">
        <v>31.106636592896205</v>
      </c>
      <c r="AI1333" s="456">
        <v>20.060004479273225</v>
      </c>
      <c r="AJ1333" s="456">
        <v>25.080601549217004</v>
      </c>
      <c r="AK1333" s="456">
        <v>27.089134400918912</v>
      </c>
      <c r="AL1333" s="456">
        <v>0</v>
      </c>
    </row>
    <row r="1334" spans="1:38">
      <c r="A1334" s="256">
        <v>162.5</v>
      </c>
      <c r="B1334" s="456">
        <v>3238.0407663662213</v>
      </c>
      <c r="C1334" s="456">
        <v>3341.9813061316086</v>
      </c>
      <c r="D1334" s="456">
        <v>2845.5196500623811</v>
      </c>
      <c r="E1334" s="456">
        <v>2516.6102486533723</v>
      </c>
      <c r="F1334" s="456">
        <v>2181.6915954075671</v>
      </c>
      <c r="G1334" s="456">
        <v>1621.9322225146773</v>
      </c>
      <c r="H1334" s="456">
        <v>1214.5870745396398</v>
      </c>
      <c r="I1334" s="456">
        <v>891.02566578692733</v>
      </c>
      <c r="J1334" s="456">
        <v>608.88760041014177</v>
      </c>
      <c r="K1334" s="456">
        <v>426.57286170170653</v>
      </c>
      <c r="L1334" s="456">
        <v>284.6021797270547</v>
      </c>
      <c r="M1334" s="456">
        <v>224.20906517072982</v>
      </c>
      <c r="N1334" s="456">
        <v>196.03095062626178</v>
      </c>
      <c r="O1334" s="456">
        <v>190.99955462404839</v>
      </c>
      <c r="P1334" s="456">
        <v>212.13226923574965</v>
      </c>
      <c r="Q1334" s="456">
        <v>362.12524602494449</v>
      </c>
      <c r="R1334" s="456">
        <v>330.91243995228746</v>
      </c>
      <c r="S1334" s="456">
        <v>126.61084744487482</v>
      </c>
      <c r="T1334" s="456">
        <v>88.394889005535376</v>
      </c>
      <c r="U1334" s="456">
        <v>58.235984471133037</v>
      </c>
      <c r="V1334" s="456">
        <v>42.157275863478645</v>
      </c>
      <c r="W1334" s="456">
        <v>40.147827669756929</v>
      </c>
      <c r="X1334" s="456">
        <v>39.143140946941287</v>
      </c>
      <c r="Y1334" s="456">
        <v>35.124658653290489</v>
      </c>
      <c r="Z1334" s="456">
        <v>39.143140946941287</v>
      </c>
      <c r="AA1334" s="456">
        <v>40.147827669756929</v>
      </c>
      <c r="AB1334" s="456">
        <v>38.138479987815508</v>
      </c>
      <c r="AC1334" s="456">
        <v>41.152539512670401</v>
      </c>
      <c r="AD1334" s="456">
        <v>36.12923810708449</v>
      </c>
      <c r="AE1334" s="456">
        <v>34.120107905260866</v>
      </c>
      <c r="AF1334" s="456">
        <v>31.106636592896205</v>
      </c>
      <c r="AG1334" s="456">
        <v>34.120107905260866</v>
      </c>
      <c r="AH1334" s="456">
        <v>29.097816174642574</v>
      </c>
      <c r="AI1334" s="456">
        <v>16.044422974417238</v>
      </c>
      <c r="AJ1334" s="456">
        <v>23.072229545451361</v>
      </c>
      <c r="AK1334" s="456">
        <v>26.08484865749011</v>
      </c>
      <c r="AL1334" s="456">
        <v>0</v>
      </c>
    </row>
    <row r="1335" spans="1:38">
      <c r="A1335" s="256">
        <v>165</v>
      </c>
      <c r="B1335" s="456">
        <v>3238.0407663662213</v>
      </c>
      <c r="C1335" s="456">
        <v>3345.0087493901683</v>
      </c>
      <c r="D1335" s="456">
        <v>2829.3759329809595</v>
      </c>
      <c r="E1335" s="456">
        <v>2552.9295187961343</v>
      </c>
      <c r="F1335" s="456">
        <v>2138.3171785243935</v>
      </c>
      <c r="G1335" s="456">
        <v>1584.6211615713846</v>
      </c>
      <c r="H1335" s="456">
        <v>1218.6195908767722</v>
      </c>
      <c r="I1335" s="456">
        <v>853.73728395177477</v>
      </c>
      <c r="J1335" s="456">
        <v>591.76149571488634</v>
      </c>
      <c r="K1335" s="456">
        <v>407.43888834111851</v>
      </c>
      <c r="L1335" s="456">
        <v>277.55559808638526</v>
      </c>
      <c r="M1335" s="456">
        <v>226.22192864759808</v>
      </c>
      <c r="N1335" s="456">
        <v>198.04354533856682</v>
      </c>
      <c r="O1335" s="456">
        <v>190.99955462404839</v>
      </c>
      <c r="P1335" s="456">
        <v>196.03095062626178</v>
      </c>
      <c r="Q1335" s="456">
        <v>265.47616224135629</v>
      </c>
      <c r="R1335" s="456">
        <v>353.06317597546882</v>
      </c>
      <c r="S1335" s="456">
        <v>126.61084744487482</v>
      </c>
      <c r="T1335" s="456">
        <v>76.329849463361882</v>
      </c>
      <c r="U1335" s="456">
        <v>56.225874000831865</v>
      </c>
      <c r="V1335" s="456">
        <v>43.162036139125405</v>
      </c>
      <c r="W1335" s="456">
        <v>37.13384546983891</v>
      </c>
      <c r="X1335" s="456">
        <v>39.143140946941287</v>
      </c>
      <c r="Y1335" s="456">
        <v>35.124658653290489</v>
      </c>
      <c r="Z1335" s="456">
        <v>36.12923810708449</v>
      </c>
      <c r="AA1335" s="456">
        <v>38.138479987815508</v>
      </c>
      <c r="AB1335" s="456">
        <v>37.13384546983891</v>
      </c>
      <c r="AC1335" s="456">
        <v>38.138479987815508</v>
      </c>
      <c r="AD1335" s="456">
        <v>37.13384546983891</v>
      </c>
      <c r="AE1335" s="456">
        <v>37.13384546983891</v>
      </c>
      <c r="AF1335" s="456">
        <v>32.111095952304076</v>
      </c>
      <c r="AG1335" s="456">
        <v>34.120107905260866</v>
      </c>
      <c r="AH1335" s="456">
        <v>26.08484865749011</v>
      </c>
      <c r="AI1335" s="456">
        <v>18.052101952375242</v>
      </c>
      <c r="AJ1335" s="456">
        <v>22.068108142325048</v>
      </c>
      <c r="AK1335" s="456">
        <v>26.08484865749011</v>
      </c>
      <c r="AL1335" s="456">
        <v>0</v>
      </c>
    </row>
    <row r="1336" spans="1:38">
      <c r="A1336" s="256">
        <v>167.5</v>
      </c>
      <c r="B1336" s="456">
        <v>3238.0407663662213</v>
      </c>
      <c r="C1336" s="456">
        <v>3385.3749201022106</v>
      </c>
      <c r="D1336" s="456">
        <v>2811.2143612831978</v>
      </c>
      <c r="E1336" s="456">
        <v>2609.4271846089255</v>
      </c>
      <c r="F1336" s="456">
        <v>2095.9523174376363</v>
      </c>
      <c r="G1336" s="456">
        <v>1580.5875855657075</v>
      </c>
      <c r="H1336" s="456">
        <v>1178.2950347724434</v>
      </c>
      <c r="I1336" s="456">
        <v>841.64410075501223</v>
      </c>
      <c r="J1336" s="456">
        <v>573.62851316240085</v>
      </c>
      <c r="K1336" s="456">
        <v>395.35473353973106</v>
      </c>
      <c r="L1336" s="456">
        <v>270.50919518025506</v>
      </c>
      <c r="M1336" s="456">
        <v>225.21549466265694</v>
      </c>
      <c r="N1336" s="456">
        <v>202.06879585668304</v>
      </c>
      <c r="O1336" s="456">
        <v>192.00582334211265</v>
      </c>
      <c r="P1336" s="456">
        <v>181.94337791178063</v>
      </c>
      <c r="Q1336" s="456">
        <v>185.96829104052892</v>
      </c>
      <c r="R1336" s="456">
        <v>210.11953566284186</v>
      </c>
      <c r="S1336" s="456">
        <v>113.53545948863409</v>
      </c>
      <c r="T1336" s="456">
        <v>73.313876394686872</v>
      </c>
      <c r="U1336" s="456">
        <v>53.210843750071625</v>
      </c>
      <c r="V1336" s="456">
        <v>44.166819783667599</v>
      </c>
      <c r="W1336" s="456">
        <v>38.138479987815508</v>
      </c>
      <c r="X1336" s="456">
        <v>34.120107905260866</v>
      </c>
      <c r="Y1336" s="456">
        <v>31.106636592896205</v>
      </c>
      <c r="Z1336" s="456">
        <v>33.11558670666593</v>
      </c>
      <c r="AA1336" s="456">
        <v>34.120107905260866</v>
      </c>
      <c r="AB1336" s="456">
        <v>32.111095952304076</v>
      </c>
      <c r="AC1336" s="456">
        <v>37.13384546983891</v>
      </c>
      <c r="AD1336" s="456">
        <v>34.120107905260866</v>
      </c>
      <c r="AE1336" s="456">
        <v>32.111095952304076</v>
      </c>
      <c r="AF1336" s="456">
        <v>25.080601549217004</v>
      </c>
      <c r="AG1336" s="456">
        <v>31.106636592896205</v>
      </c>
      <c r="AH1336" s="456">
        <v>26.08484865749011</v>
      </c>
      <c r="AI1336" s="456">
        <v>21.064032395764698</v>
      </c>
      <c r="AJ1336" s="456">
        <v>18.052101952375242</v>
      </c>
      <c r="AK1336" s="456">
        <v>22.068108142325048</v>
      </c>
      <c r="AL1336" s="456">
        <v>0</v>
      </c>
    </row>
    <row r="1337" spans="1:38">
      <c r="A1337" s="256">
        <v>170</v>
      </c>
      <c r="B1337" s="456">
        <v>3238.0407663662213</v>
      </c>
      <c r="C1337" s="456">
        <v>3378.3108053542805</v>
      </c>
      <c r="D1337" s="456">
        <v>2786.9991148167296</v>
      </c>
      <c r="E1337" s="456">
        <v>2637.6764774638991</v>
      </c>
      <c r="F1337" s="456">
        <v>2093.9349643022947</v>
      </c>
      <c r="G1337" s="456">
        <v>1540.2523954607502</v>
      </c>
      <c r="H1337" s="456">
        <v>1161.1575132111223</v>
      </c>
      <c r="I1337" s="456">
        <v>826.52786616586718</v>
      </c>
      <c r="J1337" s="456">
        <v>565.56959255578886</v>
      </c>
      <c r="K1337" s="456">
        <v>383.27094777186403</v>
      </c>
      <c r="L1337" s="456">
        <v>265.47616224135629</v>
      </c>
      <c r="M1337" s="456">
        <v>227.22836710560355</v>
      </c>
      <c r="N1337" s="456">
        <v>199.04985036997184</v>
      </c>
      <c r="O1337" s="456">
        <v>192.00582334211265</v>
      </c>
      <c r="P1337" s="456">
        <v>175.90617563268231</v>
      </c>
      <c r="Q1337" s="456">
        <v>164.83851443258101</v>
      </c>
      <c r="R1337" s="456">
        <v>147.73542711369169</v>
      </c>
      <c r="S1337" s="456">
        <v>108.50685582932681</v>
      </c>
      <c r="T1337" s="456">
        <v>63.261558950597731</v>
      </c>
      <c r="U1337" s="456">
        <v>50.19598424777044</v>
      </c>
      <c r="V1337" s="456">
        <v>38.138479987815508</v>
      </c>
      <c r="W1337" s="456">
        <v>35.124658653290489</v>
      </c>
      <c r="X1337" s="456">
        <v>32.111095952304076</v>
      </c>
      <c r="Y1337" s="456">
        <v>31.106636592896205</v>
      </c>
      <c r="Z1337" s="456">
        <v>28.093457349309364</v>
      </c>
      <c r="AA1337" s="456">
        <v>34.120107905260866</v>
      </c>
      <c r="AB1337" s="456">
        <v>33.11558670666593</v>
      </c>
      <c r="AC1337" s="456">
        <v>33.11558670666593</v>
      </c>
      <c r="AD1337" s="456">
        <v>30.102209640499385</v>
      </c>
      <c r="AE1337" s="456">
        <v>28.093457349309364</v>
      </c>
      <c r="AF1337" s="456">
        <v>21.064032395764698</v>
      </c>
      <c r="AG1337" s="456">
        <v>28.093457349309364</v>
      </c>
      <c r="AH1337" s="456">
        <v>23.072229545451361</v>
      </c>
      <c r="AI1337" s="456">
        <v>9.0197967621976929</v>
      </c>
      <c r="AJ1337" s="456">
        <v>17.048232921663399</v>
      </c>
      <c r="AK1337" s="456">
        <v>23.072229545451361</v>
      </c>
      <c r="AL1337" s="456">
        <v>0</v>
      </c>
    </row>
    <row r="1338" spans="1:38">
      <c r="A1338" s="256">
        <v>172.5</v>
      </c>
      <c r="B1338" s="456">
        <v>3238.0407663662213</v>
      </c>
      <c r="C1338" s="456">
        <v>3395.4665381362438</v>
      </c>
      <c r="D1338" s="456">
        <v>2803.1425892189659</v>
      </c>
      <c r="E1338" s="456">
        <v>2672.9885182016455</v>
      </c>
      <c r="F1338" s="456">
        <v>2088.8915899626568</v>
      </c>
      <c r="G1338" s="456">
        <v>1536.2189340366481</v>
      </c>
      <c r="H1338" s="456">
        <v>1127.8912843077392</v>
      </c>
      <c r="I1338" s="456">
        <v>794.28082863136376</v>
      </c>
      <c r="J1338" s="456">
        <v>553.48142726268577</v>
      </c>
      <c r="K1338" s="456">
        <v>390.31977730506173</v>
      </c>
      <c r="L1338" s="456">
        <v>274.53568897522905</v>
      </c>
      <c r="M1338" s="456">
        <v>228.23481001690109</v>
      </c>
      <c r="N1338" s="456">
        <v>203.07512106555058</v>
      </c>
      <c r="O1338" s="456">
        <v>188.98703310439885</v>
      </c>
      <c r="P1338" s="456">
        <v>173.89382052669683</v>
      </c>
      <c r="Q1338" s="456">
        <v>153.77159610801158</v>
      </c>
      <c r="R1338" s="456">
        <v>130.63432201828778</v>
      </c>
      <c r="S1338" s="456">
        <v>109.51255827368547</v>
      </c>
      <c r="T1338" s="456">
        <v>68.287532720608553</v>
      </c>
      <c r="U1338" s="456">
        <v>49.191070759971105</v>
      </c>
      <c r="V1338" s="456">
        <v>39.143140946941287</v>
      </c>
      <c r="W1338" s="456">
        <v>35.124658653290489</v>
      </c>
      <c r="X1338" s="456">
        <v>31.106636592896205</v>
      </c>
      <c r="Y1338" s="456">
        <v>28.093457349309364</v>
      </c>
      <c r="Z1338" s="456">
        <v>34.120107905260866</v>
      </c>
      <c r="AA1338" s="456">
        <v>36.12923810708449</v>
      </c>
      <c r="AB1338" s="456">
        <v>30.102209640499385</v>
      </c>
      <c r="AC1338" s="456">
        <v>29.097816174642574</v>
      </c>
      <c r="AD1338" s="456">
        <v>26.08484865749011</v>
      </c>
      <c r="AE1338" s="456">
        <v>26.08484865749011</v>
      </c>
      <c r="AF1338" s="456">
        <v>20.060004479273225</v>
      </c>
      <c r="AG1338" s="456">
        <v>26.08484865749011</v>
      </c>
      <c r="AH1338" s="456">
        <v>18.052101952375242</v>
      </c>
      <c r="AI1338" s="456">
        <v>11.02640849775289</v>
      </c>
      <c r="AJ1338" s="456">
        <v>13.03338714150617</v>
      </c>
      <c r="AK1338" s="456">
        <v>19.056026783849234</v>
      </c>
      <c r="AL1338" s="456">
        <v>0</v>
      </c>
    </row>
    <row r="1339" spans="1:38">
      <c r="A1339" s="256">
        <v>175</v>
      </c>
      <c r="B1339" s="456">
        <v>3238.0407663662213</v>
      </c>
      <c r="C1339" s="456">
        <v>3393.4482121295305</v>
      </c>
      <c r="D1339" s="456">
        <v>2792.0439405578245</v>
      </c>
      <c r="E1339" s="456">
        <v>2669.9617535039465</v>
      </c>
      <c r="F1339" s="456">
        <v>2042.493120594404</v>
      </c>
      <c r="G1339" s="456">
        <v>1521.0935481479901</v>
      </c>
      <c r="H1339" s="456">
        <v>1120.8349365574829</v>
      </c>
      <c r="I1339" s="456">
        <v>775.13476562306744</v>
      </c>
      <c r="J1339" s="456">
        <v>545.42279657635379</v>
      </c>
      <c r="K1339" s="456">
        <v>398.375738081294</v>
      </c>
      <c r="L1339" s="456">
        <v>285.60884857740479</v>
      </c>
      <c r="M1339" s="456">
        <v>238.29947983255269</v>
      </c>
      <c r="N1339" s="456">
        <v>207.1004714754566</v>
      </c>
      <c r="O1339" s="456">
        <v>186.97453299484269</v>
      </c>
      <c r="P1339" s="456">
        <v>173.89382052669683</v>
      </c>
      <c r="Q1339" s="456">
        <v>155.78370551195141</v>
      </c>
      <c r="R1339" s="456">
        <v>132.64610597383572</v>
      </c>
      <c r="S1339" s="456">
        <v>122.58750062023773</v>
      </c>
      <c r="T1339" s="456">
        <v>72.308579335641099</v>
      </c>
      <c r="U1339" s="456">
        <v>51.200917835379968</v>
      </c>
      <c r="V1339" s="456">
        <v>32.111095952304076</v>
      </c>
      <c r="W1339" s="456">
        <v>33.11558670666593</v>
      </c>
      <c r="X1339" s="456">
        <v>33.11558670666593</v>
      </c>
      <c r="Y1339" s="456">
        <v>25.080601549217004</v>
      </c>
      <c r="Z1339" s="456">
        <v>25.080601549217004</v>
      </c>
      <c r="AA1339" s="456">
        <v>32.111095952304076</v>
      </c>
      <c r="AB1339" s="456">
        <v>29.097816174642574</v>
      </c>
      <c r="AC1339" s="456">
        <v>29.097816174642574</v>
      </c>
      <c r="AD1339" s="456">
        <v>26.08484865749011</v>
      </c>
      <c r="AE1339" s="456">
        <v>26.08484865749011</v>
      </c>
      <c r="AF1339" s="456">
        <v>18.052101952375242</v>
      </c>
      <c r="AG1339" s="456">
        <v>26.08484865749011</v>
      </c>
      <c r="AH1339" s="456">
        <v>23.072229545451361</v>
      </c>
      <c r="AI1339" s="456">
        <v>10.023052380778998</v>
      </c>
      <c r="AJ1339" s="456">
        <v>13.03338714150617</v>
      </c>
      <c r="AK1339" s="456">
        <v>16.044422974417238</v>
      </c>
      <c r="AL1339" s="456">
        <v>0</v>
      </c>
    </row>
    <row r="1340" spans="1:38">
      <c r="A1340" s="256">
        <v>177.5</v>
      </c>
      <c r="B1340" s="456">
        <v>3238.0407663662213</v>
      </c>
      <c r="C1340" s="456">
        <v>3390.4207253682539</v>
      </c>
      <c r="D1340" s="456">
        <v>2788.008079235663</v>
      </c>
      <c r="E1340" s="456">
        <v>2680.0509824716059</v>
      </c>
      <c r="F1340" s="456">
        <v>1989.0353216905689</v>
      </c>
      <c r="G1340" s="456">
        <v>1480.7599244572896</v>
      </c>
      <c r="H1340" s="456">
        <v>1093.6180134733102</v>
      </c>
      <c r="I1340" s="456">
        <v>765.05807938825171</v>
      </c>
      <c r="J1340" s="456">
        <v>535.34967569936532</v>
      </c>
      <c r="K1340" s="456">
        <v>421.53752081806556</v>
      </c>
      <c r="L1340" s="456">
        <v>285.60884857740479</v>
      </c>
      <c r="M1340" s="456">
        <v>237.29299343863059</v>
      </c>
      <c r="N1340" s="456">
        <v>204.08145125625859</v>
      </c>
      <c r="O1340" s="456">
        <v>186.97453299484269</v>
      </c>
      <c r="P1340" s="456">
        <v>170.87533157355321</v>
      </c>
      <c r="Q1340" s="456">
        <v>153.77159610801158</v>
      </c>
      <c r="R1340" s="456">
        <v>125.60499860335548</v>
      </c>
      <c r="S1340" s="456">
        <v>110.51826994484387</v>
      </c>
      <c r="T1340" s="456">
        <v>67.282307497705418</v>
      </c>
      <c r="U1340" s="456">
        <v>45.171626266426578</v>
      </c>
      <c r="V1340" s="456">
        <v>35.124658653290489</v>
      </c>
      <c r="W1340" s="456">
        <v>37.13384546983891</v>
      </c>
      <c r="X1340" s="456">
        <v>33.11558670666593</v>
      </c>
      <c r="Y1340" s="456">
        <v>25.080601549217004</v>
      </c>
      <c r="Z1340" s="456">
        <v>23.072229545451361</v>
      </c>
      <c r="AA1340" s="456">
        <v>27.089134400918912</v>
      </c>
      <c r="AB1340" s="456">
        <v>24.076394620737908</v>
      </c>
      <c r="AC1340" s="456">
        <v>27.089134400918912</v>
      </c>
      <c r="AD1340" s="456">
        <v>25.080601549217004</v>
      </c>
      <c r="AE1340" s="456">
        <v>24.076394620737908</v>
      </c>
      <c r="AF1340" s="456">
        <v>15.040675804218308</v>
      </c>
      <c r="AG1340" s="456">
        <v>22.068108142325048</v>
      </c>
      <c r="AH1340" s="456">
        <v>20.060004479273225</v>
      </c>
      <c r="AI1340" s="456">
        <v>4.0055490228453374</v>
      </c>
      <c r="AJ1340" s="456">
        <v>12.029855959070284</v>
      </c>
      <c r="AK1340" s="456">
        <v>14.036995597894803</v>
      </c>
      <c r="AL1340" s="456">
        <v>0</v>
      </c>
    </row>
    <row r="1341" spans="1:38">
      <c r="A1341" s="256">
        <v>180</v>
      </c>
      <c r="B1341" s="456">
        <v>3238.0407663662213</v>
      </c>
      <c r="C1341" s="456">
        <v>3439.8700122614036</v>
      </c>
      <c r="D1341" s="456">
        <v>2822.3130856628791</v>
      </c>
      <c r="E1341" s="456">
        <v>2741.5960956598783</v>
      </c>
      <c r="F1341" s="456">
        <v>1992.0611968716976</v>
      </c>
      <c r="G1341" s="456">
        <v>1490.8432286384764</v>
      </c>
      <c r="H1341" s="456">
        <v>1079.50580018799</v>
      </c>
      <c r="I1341" s="456">
        <v>753.97387774006802</v>
      </c>
      <c r="J1341" s="456">
        <v>529.30589383410154</v>
      </c>
      <c r="K1341" s="456">
        <v>436.64372091979766</v>
      </c>
      <c r="L1341" s="456">
        <v>298.69586175506231</v>
      </c>
      <c r="M1341" s="456">
        <v>241.3189644239616</v>
      </c>
      <c r="N1341" s="456">
        <v>210.11953566284186</v>
      </c>
      <c r="O1341" s="456">
        <v>189.99329120214583</v>
      </c>
      <c r="P1341" s="456">
        <v>171.8814886853159</v>
      </c>
      <c r="Q1341" s="456">
        <v>149.7474565561628</v>
      </c>
      <c r="R1341" s="456">
        <v>123.59332512567987</v>
      </c>
      <c r="S1341" s="456">
        <v>100.46157902783952</v>
      </c>
      <c r="T1341" s="456">
        <v>66.277097278608665</v>
      </c>
      <c r="U1341" s="456">
        <v>40.147827669756929</v>
      </c>
      <c r="V1341" s="456">
        <v>34.120107905260866</v>
      </c>
      <c r="W1341" s="456">
        <v>37.13384546983891</v>
      </c>
      <c r="X1341" s="456">
        <v>34.120107905260866</v>
      </c>
      <c r="Y1341" s="456">
        <v>29.097816174642574</v>
      </c>
      <c r="Z1341" s="456">
        <v>23.072229545451361</v>
      </c>
      <c r="AA1341" s="456">
        <v>29.097816174642574</v>
      </c>
      <c r="AB1341" s="456">
        <v>29.097816174642574</v>
      </c>
      <c r="AC1341" s="456">
        <v>29.097816174642574</v>
      </c>
      <c r="AD1341" s="456">
        <v>26.08484865749011</v>
      </c>
      <c r="AE1341" s="456">
        <v>29.097816174642574</v>
      </c>
      <c r="AF1341" s="456">
        <v>11.02640849775289</v>
      </c>
      <c r="AG1341" s="456">
        <v>23.072229545451361</v>
      </c>
      <c r="AH1341" s="456">
        <v>20.060004479273225</v>
      </c>
      <c r="AI1341" s="456">
        <v>3.0032976479526123</v>
      </c>
      <c r="AJ1341" s="456">
        <v>11.02640849775289</v>
      </c>
      <c r="AK1341" s="456">
        <v>17.048232921663399</v>
      </c>
      <c r="AL1341" s="456">
        <v>0</v>
      </c>
    </row>
    <row r="1342" spans="1:38">
      <c r="B1342" s="256" t="s">
        <v>512</v>
      </c>
    </row>
    <row r="1343" spans="1:38">
      <c r="B1343" s="256" t="s">
        <v>524</v>
      </c>
    </row>
    <row r="1344" spans="1:38">
      <c r="B1344" s="256" t="s">
        <v>65</v>
      </c>
    </row>
    <row r="1345" spans="1:38">
      <c r="B1345" s="256" t="s">
        <v>315</v>
      </c>
    </row>
    <row r="1346" spans="1:38">
      <c r="B1346" s="256">
        <v>41</v>
      </c>
    </row>
    <row r="1347" spans="1:38">
      <c r="B1347" s="256" t="s">
        <v>340</v>
      </c>
    </row>
    <row r="1349" spans="1:38">
      <c r="B1349" s="256">
        <v>37</v>
      </c>
    </row>
    <row r="1350" spans="1:38">
      <c r="B1350" s="256">
        <v>37</v>
      </c>
    </row>
    <row r="1351" spans="1:38">
      <c r="B1351" s="256">
        <v>0</v>
      </c>
      <c r="C1351" s="256">
        <v>2.5</v>
      </c>
      <c r="D1351" s="256">
        <v>5</v>
      </c>
      <c r="E1351" s="256">
        <v>7.5</v>
      </c>
      <c r="F1351" s="256">
        <v>10</v>
      </c>
      <c r="G1351" s="256">
        <v>12.5</v>
      </c>
      <c r="H1351" s="256">
        <v>15</v>
      </c>
      <c r="I1351" s="256">
        <v>17.5</v>
      </c>
      <c r="J1351" s="256">
        <v>20</v>
      </c>
      <c r="K1351" s="256">
        <v>22.5</v>
      </c>
      <c r="L1351" s="256">
        <v>25</v>
      </c>
      <c r="M1351" s="256">
        <v>27.5</v>
      </c>
      <c r="N1351" s="256">
        <v>30</v>
      </c>
      <c r="O1351" s="256">
        <v>32.5</v>
      </c>
      <c r="P1351" s="256">
        <v>35</v>
      </c>
      <c r="Q1351" s="256">
        <v>37.5</v>
      </c>
      <c r="R1351" s="256">
        <v>40</v>
      </c>
      <c r="S1351" s="256">
        <v>42.5</v>
      </c>
      <c r="T1351" s="256">
        <v>45</v>
      </c>
      <c r="U1351" s="256">
        <v>47.5</v>
      </c>
      <c r="V1351" s="256">
        <v>50</v>
      </c>
      <c r="W1351" s="256">
        <v>52.5</v>
      </c>
      <c r="X1351" s="256">
        <v>55</v>
      </c>
      <c r="Y1351" s="256">
        <v>57.5</v>
      </c>
      <c r="Z1351" s="256">
        <v>60</v>
      </c>
      <c r="AA1351" s="256">
        <v>62.5</v>
      </c>
      <c r="AB1351" s="256">
        <v>65</v>
      </c>
      <c r="AC1351" s="256">
        <v>67.5</v>
      </c>
      <c r="AD1351" s="256">
        <v>70</v>
      </c>
      <c r="AE1351" s="256">
        <v>72.5</v>
      </c>
      <c r="AF1351" s="256">
        <v>75</v>
      </c>
      <c r="AG1351" s="256">
        <v>77.5</v>
      </c>
      <c r="AH1351" s="256">
        <v>80</v>
      </c>
      <c r="AI1351" s="256">
        <v>82.5</v>
      </c>
      <c r="AJ1351" s="256">
        <v>85</v>
      </c>
      <c r="AK1351" s="256">
        <v>87.5</v>
      </c>
      <c r="AL1351" s="256">
        <v>90</v>
      </c>
    </row>
    <row r="1352" spans="1:38">
      <c r="A1352" s="256">
        <v>0</v>
      </c>
      <c r="B1352" s="456">
        <v>357.09073432669908</v>
      </c>
      <c r="C1352" s="456">
        <v>366.15290577694071</v>
      </c>
      <c r="D1352" s="456">
        <v>383.27094777186403</v>
      </c>
      <c r="E1352" s="456">
        <v>416.5022400230921</v>
      </c>
      <c r="F1352" s="456">
        <v>466.85767033780468</v>
      </c>
      <c r="G1352" s="456">
        <v>537.36428484003864</v>
      </c>
      <c r="H1352" s="456">
        <v>632.0589762438625</v>
      </c>
      <c r="I1352" s="456">
        <v>747.92801802915096</v>
      </c>
      <c r="J1352" s="456">
        <v>833.58207490892198</v>
      </c>
      <c r="K1352" s="456">
        <v>845.67514265533873</v>
      </c>
      <c r="L1352" s="456">
        <v>828.54334826320076</v>
      </c>
      <c r="M1352" s="456">
        <v>839.62858703182133</v>
      </c>
      <c r="N1352" s="456">
        <v>893.04129900390069</v>
      </c>
      <c r="O1352" s="456">
        <v>882.96317857335953</v>
      </c>
      <c r="P1352" s="456">
        <v>849.7062037512211</v>
      </c>
      <c r="Q1352" s="456">
        <v>865.83063828540855</v>
      </c>
      <c r="R1352" s="456">
        <v>899.08822588305679</v>
      </c>
      <c r="S1352" s="456">
        <v>893.04129900390069</v>
      </c>
      <c r="T1352" s="456">
        <v>899.08822588305679</v>
      </c>
      <c r="U1352" s="456">
        <v>952.50448116116092</v>
      </c>
      <c r="V1352" s="456">
        <v>994.83647850888315</v>
      </c>
      <c r="W1352" s="456">
        <v>915.2135621254165</v>
      </c>
      <c r="X1352" s="456">
        <v>773.11941785205272</v>
      </c>
      <c r="Y1352" s="456">
        <v>664.29881766947972</v>
      </c>
      <c r="Z1352" s="456">
        <v>627.02164734385292</v>
      </c>
      <c r="AA1352" s="456">
        <v>587.73189545758112</v>
      </c>
      <c r="AB1352" s="456">
        <v>481.96538591056179</v>
      </c>
      <c r="AC1352" s="456">
        <v>365.14598667045368</v>
      </c>
      <c r="AD1352" s="456">
        <v>274.53568897522905</v>
      </c>
      <c r="AE1352" s="456">
        <v>215.15140531108909</v>
      </c>
      <c r="AF1352" s="456">
        <v>165.84463549957897</v>
      </c>
      <c r="AG1352" s="456">
        <v>121.58168435931715</v>
      </c>
      <c r="AH1352" s="456">
        <v>81.356733631351972</v>
      </c>
      <c r="AI1352" s="456">
        <v>47.181305740243346</v>
      </c>
      <c r="AJ1352" s="456">
        <v>19.056026783849234</v>
      </c>
      <c r="AK1352" s="456">
        <v>5.0080536687636448</v>
      </c>
      <c r="AL1352" s="456">
        <v>0</v>
      </c>
    </row>
    <row r="1353" spans="1:38">
      <c r="A1353" s="256">
        <v>5</v>
      </c>
      <c r="B1353" s="456">
        <v>357.09073432669908</v>
      </c>
      <c r="C1353" s="456">
        <v>366.15290577694071</v>
      </c>
      <c r="D1353" s="456">
        <v>383.27094777186403</v>
      </c>
      <c r="E1353" s="456">
        <v>417.50929134044378</v>
      </c>
      <c r="F1353" s="456">
        <v>466.85767033780468</v>
      </c>
      <c r="G1353" s="456">
        <v>537.36428484003864</v>
      </c>
      <c r="H1353" s="456">
        <v>630.04403985316117</v>
      </c>
      <c r="I1353" s="456">
        <v>742.8898388818767</v>
      </c>
      <c r="J1353" s="456">
        <v>828.54334826320076</v>
      </c>
      <c r="K1353" s="456">
        <v>841.64410075501223</v>
      </c>
      <c r="L1353" s="456">
        <v>820.48144938076518</v>
      </c>
      <c r="M1353" s="456">
        <v>835.59757409714064</v>
      </c>
      <c r="N1353" s="456">
        <v>886.99441302859464</v>
      </c>
      <c r="O1353" s="456">
        <v>883.9709854667052</v>
      </c>
      <c r="P1353" s="456">
        <v>862.80728378953188</v>
      </c>
      <c r="Q1353" s="456">
        <v>883.9709854667052</v>
      </c>
      <c r="R1353" s="456">
        <v>913.19787946951817</v>
      </c>
      <c r="S1353" s="456">
        <v>910.1743638225912</v>
      </c>
      <c r="T1353" s="456">
        <v>913.19787946951817</v>
      </c>
      <c r="U1353" s="456">
        <v>968.63073915137215</v>
      </c>
      <c r="V1353" s="456">
        <v>1019.0270043413617</v>
      </c>
      <c r="W1353" s="456">
        <v>948.4729591018255</v>
      </c>
      <c r="X1353" s="456">
        <v>806.37331722858721</v>
      </c>
      <c r="Y1353" s="456">
        <v>686.46462027603934</v>
      </c>
      <c r="Z1353" s="456">
        <v>644.14872863759194</v>
      </c>
      <c r="AA1353" s="456">
        <v>603.8504602244393</v>
      </c>
      <c r="AB1353" s="456">
        <v>497.07357466978522</v>
      </c>
      <c r="AC1353" s="456">
        <v>378.23614868748763</v>
      </c>
      <c r="AD1353" s="456">
        <v>281.58219456930817</v>
      </c>
      <c r="AE1353" s="456">
        <v>218.17058371244863</v>
      </c>
      <c r="AF1353" s="456">
        <v>167.85689589015533</v>
      </c>
      <c r="AG1353" s="456">
        <v>123.59332512567987</v>
      </c>
      <c r="AH1353" s="456">
        <v>82.362148335243674</v>
      </c>
      <c r="AI1353" s="456">
        <v>48.186177781824156</v>
      </c>
      <c r="AJ1353" s="456">
        <v>20.060004479273225</v>
      </c>
      <c r="AK1353" s="456">
        <v>5.0080536687636448</v>
      </c>
      <c r="AL1353" s="456">
        <v>0</v>
      </c>
    </row>
    <row r="1354" spans="1:38">
      <c r="A1354" s="256">
        <v>10</v>
      </c>
      <c r="B1354" s="456">
        <v>357.09073432669908</v>
      </c>
      <c r="C1354" s="456">
        <v>366.15290577694071</v>
      </c>
      <c r="D1354" s="456">
        <v>382.26398264116619</v>
      </c>
      <c r="E1354" s="456">
        <v>415.49519113823135</v>
      </c>
      <c r="F1354" s="456">
        <v>464.84334482317331</v>
      </c>
      <c r="G1354" s="456">
        <v>533.33507413241443</v>
      </c>
      <c r="H1354" s="456">
        <v>620.97690605782327</v>
      </c>
      <c r="I1354" s="456">
        <v>727.7755071785848</v>
      </c>
      <c r="J1354" s="456">
        <v>805.36560288841395</v>
      </c>
      <c r="K1354" s="456">
        <v>818.46598699481831</v>
      </c>
      <c r="L1354" s="456">
        <v>800.32705011374333</v>
      </c>
      <c r="M1354" s="456">
        <v>814.43507710939741</v>
      </c>
      <c r="N1354" s="456">
        <v>870.86958586405092</v>
      </c>
      <c r="O1354" s="456">
        <v>893.04129900390069</v>
      </c>
      <c r="P1354" s="456">
        <v>880.94756823543594</v>
      </c>
      <c r="Q1354" s="456">
        <v>905.13519339150332</v>
      </c>
      <c r="R1354" s="456">
        <v>939.40209717084554</v>
      </c>
      <c r="S1354" s="456">
        <v>940.40996641309926</v>
      </c>
      <c r="T1354" s="456">
        <v>930.33132274107584</v>
      </c>
      <c r="U1354" s="456">
        <v>979.71769737990815</v>
      </c>
      <c r="V1354" s="456">
        <v>1044.226078658143</v>
      </c>
      <c r="W1354" s="456">
        <v>992.82062768624883</v>
      </c>
      <c r="X1354" s="456">
        <v>846.682906133291</v>
      </c>
      <c r="Y1354" s="456">
        <v>703.5932314798099</v>
      </c>
      <c r="Z1354" s="456">
        <v>648.17869668861317</v>
      </c>
      <c r="AA1354" s="456">
        <v>616.94711115541907</v>
      </c>
      <c r="AB1354" s="456">
        <v>518.22580671051151</v>
      </c>
      <c r="AC1354" s="456">
        <v>399.38274468962521</v>
      </c>
      <c r="AD1354" s="456">
        <v>296.68243718512292</v>
      </c>
      <c r="AE1354" s="456">
        <v>228.23481001690109</v>
      </c>
      <c r="AF1354" s="456">
        <v>175.90617563268231</v>
      </c>
      <c r="AG1354" s="456">
        <v>130.63432201828778</v>
      </c>
      <c r="AH1354" s="456">
        <v>90.405895411488231</v>
      </c>
      <c r="AI1354" s="456">
        <v>53.210843750071625</v>
      </c>
      <c r="AJ1354" s="456">
        <v>23.072229545451361</v>
      </c>
      <c r="AK1354" s="456">
        <v>6.010760193776199</v>
      </c>
      <c r="AL1354" s="456">
        <v>0</v>
      </c>
    </row>
    <row r="1355" spans="1:38">
      <c r="A1355" s="256">
        <v>15</v>
      </c>
      <c r="B1355" s="456">
        <v>357.09073432669908</v>
      </c>
      <c r="C1355" s="456">
        <v>366.15290577694071</v>
      </c>
      <c r="D1355" s="456">
        <v>382.26398264116619</v>
      </c>
      <c r="E1355" s="456">
        <v>413.48110068954406</v>
      </c>
      <c r="F1355" s="456">
        <v>461.8218729131101</v>
      </c>
      <c r="G1355" s="456">
        <v>523.26218091041574</v>
      </c>
      <c r="H1355" s="456">
        <v>604.85788491463472</v>
      </c>
      <c r="I1355" s="456">
        <v>706.6159711103785</v>
      </c>
      <c r="J1355" s="456">
        <v>791.25773511047908</v>
      </c>
      <c r="K1355" s="456">
        <v>821.48918242921968</v>
      </c>
      <c r="L1355" s="456">
        <v>818.46598699481831</v>
      </c>
      <c r="M1355" s="456">
        <v>831.56658058905714</v>
      </c>
      <c r="N1355" s="456">
        <v>889.01003712505587</v>
      </c>
      <c r="O1355" s="456">
        <v>918.23709442176153</v>
      </c>
      <c r="P1355" s="456">
        <v>905.13519339150332</v>
      </c>
      <c r="Q1355" s="456">
        <v>922.26848628259552</v>
      </c>
      <c r="R1355" s="456">
        <v>949.48083801458813</v>
      </c>
      <c r="S1355" s="456">
        <v>952.50448116116092</v>
      </c>
      <c r="T1355" s="456">
        <v>931.33918221922693</v>
      </c>
      <c r="U1355" s="456">
        <v>993.82855258696566</v>
      </c>
      <c r="V1355" s="456">
        <v>1070.4337602486919</v>
      </c>
      <c r="W1355" s="456">
        <v>1036.1623080703848</v>
      </c>
      <c r="X1355" s="456">
        <v>904.1273626634927</v>
      </c>
      <c r="Y1355" s="456">
        <v>731.80596523781946</v>
      </c>
      <c r="Z1355" s="456">
        <v>660.26875041270193</v>
      </c>
      <c r="AA1355" s="456">
        <v>619.96945487635514</v>
      </c>
      <c r="AB1355" s="456">
        <v>531.32048016773717</v>
      </c>
      <c r="AC1355" s="456">
        <v>425.56578875210613</v>
      </c>
      <c r="AD1355" s="456">
        <v>318.83083861221496</v>
      </c>
      <c r="AE1355" s="456">
        <v>245.34500251247366</v>
      </c>
      <c r="AF1355" s="456">
        <v>194.01837655620983</v>
      </c>
      <c r="AG1355" s="456">
        <v>144.71743439597881</v>
      </c>
      <c r="AH1355" s="456">
        <v>101.46720444534975</v>
      </c>
      <c r="AI1355" s="456">
        <v>61.251279440887508</v>
      </c>
      <c r="AJ1355" s="456">
        <v>27.089134400918912</v>
      </c>
      <c r="AK1355" s="456">
        <v>7.0136346326260179</v>
      </c>
      <c r="AL1355" s="456">
        <v>0</v>
      </c>
    </row>
    <row r="1356" spans="1:38">
      <c r="A1356" s="256">
        <v>20</v>
      </c>
      <c r="B1356" s="456">
        <v>357.09073432669908</v>
      </c>
      <c r="C1356" s="456">
        <v>366.15290577694071</v>
      </c>
      <c r="D1356" s="456">
        <v>380.25006033647946</v>
      </c>
      <c r="E1356" s="456">
        <v>411.46702004179934</v>
      </c>
      <c r="F1356" s="456">
        <v>456.78613034538233</v>
      </c>
      <c r="G1356" s="456">
        <v>513.18948140797454</v>
      </c>
      <c r="H1356" s="456">
        <v>593.77630613486906</v>
      </c>
      <c r="I1356" s="456">
        <v>701.57807892996118</v>
      </c>
      <c r="J1356" s="456">
        <v>808.38874968158041</v>
      </c>
      <c r="K1356" s="456">
        <v>853.73728395177477</v>
      </c>
      <c r="L1356" s="456">
        <v>845.67514265533873</v>
      </c>
      <c r="M1356" s="456">
        <v>835.59757409714064</v>
      </c>
      <c r="N1356" s="456">
        <v>879.93976479348203</v>
      </c>
      <c r="O1356" s="456">
        <v>921.26063666397067</v>
      </c>
      <c r="P1356" s="456">
        <v>908.15869229691498</v>
      </c>
      <c r="Q1356" s="456">
        <v>936.37849593019109</v>
      </c>
      <c r="R1356" s="456">
        <v>966.61494214244817</v>
      </c>
      <c r="S1356" s="456">
        <v>958.55179619027911</v>
      </c>
      <c r="T1356" s="456">
        <v>923.27633700149374</v>
      </c>
      <c r="U1356" s="456">
        <v>956.53602026718772</v>
      </c>
      <c r="V1356" s="456">
        <v>1035.15434114499</v>
      </c>
      <c r="W1356" s="456">
        <v>1047.2500086926027</v>
      </c>
      <c r="X1356" s="456">
        <v>961.57546801245155</v>
      </c>
      <c r="Y1356" s="456">
        <v>783.19620891882039</v>
      </c>
      <c r="Z1356" s="456">
        <v>681.426874236142</v>
      </c>
      <c r="AA1356" s="456">
        <v>640.11878577395669</v>
      </c>
      <c r="AB1356" s="456">
        <v>570.60640459417959</v>
      </c>
      <c r="AC1356" s="456">
        <v>462.82902802857438</v>
      </c>
      <c r="AD1356" s="456">
        <v>353.06317597546882</v>
      </c>
      <c r="AE1356" s="456">
        <v>263.46297565607262</v>
      </c>
      <c r="AF1356" s="456">
        <v>214.14502188707684</v>
      </c>
      <c r="AG1356" s="456">
        <v>166.85076266433626</v>
      </c>
      <c r="AH1356" s="456">
        <v>116.55272914527278</v>
      </c>
      <c r="AI1356" s="456">
        <v>73.313876394686872</v>
      </c>
      <c r="AJ1356" s="456">
        <v>33.11558670666593</v>
      </c>
      <c r="AK1356" s="456">
        <v>7.0136346326260179</v>
      </c>
      <c r="AL1356" s="456">
        <v>0</v>
      </c>
    </row>
    <row r="1357" spans="1:38">
      <c r="A1357" s="256">
        <v>25</v>
      </c>
      <c r="B1357" s="456">
        <v>357.09073432669908</v>
      </c>
      <c r="C1357" s="456">
        <v>366.15290577694071</v>
      </c>
      <c r="D1357" s="456">
        <v>379.24310317649696</v>
      </c>
      <c r="E1357" s="456">
        <v>409.45294924287418</v>
      </c>
      <c r="F1357" s="456">
        <v>450.74331252607004</v>
      </c>
      <c r="G1357" s="456">
        <v>505.13146382936355</v>
      </c>
      <c r="H1357" s="456">
        <v>585.71710566715115</v>
      </c>
      <c r="I1357" s="456">
        <v>692.5099642532108</v>
      </c>
      <c r="J1357" s="456">
        <v>800.32705011374333</v>
      </c>
      <c r="K1357" s="456">
        <v>856.76060658544282</v>
      </c>
      <c r="L1357" s="456">
        <v>860.79172000305243</v>
      </c>
      <c r="M1357" s="456">
        <v>826.52786616586718</v>
      </c>
      <c r="N1357" s="456">
        <v>840.63634328996886</v>
      </c>
      <c r="O1357" s="456">
        <v>880.94756823543594</v>
      </c>
      <c r="P1357" s="456">
        <v>906.14302524057416</v>
      </c>
      <c r="Q1357" s="456">
        <v>940.40996641309926</v>
      </c>
      <c r="R1357" s="456">
        <v>975.68606162866456</v>
      </c>
      <c r="S1357" s="456">
        <v>998.86819238794283</v>
      </c>
      <c r="T1357" s="456">
        <v>993.82855258696566</v>
      </c>
      <c r="U1357" s="456">
        <v>981.73352147507615</v>
      </c>
      <c r="V1357" s="456">
        <v>1063.3777822545951</v>
      </c>
      <c r="W1357" s="456">
        <v>1118.8188453394343</v>
      </c>
      <c r="X1357" s="456">
        <v>1055.3138646951068</v>
      </c>
      <c r="Y1357" s="456">
        <v>894.04911731734217</v>
      </c>
      <c r="Z1357" s="456">
        <v>744.90510645760855</v>
      </c>
      <c r="AA1357" s="456">
        <v>705.60838979549055</v>
      </c>
      <c r="AB1357" s="456">
        <v>667.32138414895519</v>
      </c>
      <c r="AC1357" s="456">
        <v>570.60640459417959</v>
      </c>
      <c r="AD1357" s="456">
        <v>420.53045982902728</v>
      </c>
      <c r="AE1357" s="456">
        <v>294.66902626557766</v>
      </c>
      <c r="AF1357" s="456">
        <v>229.24125736189183</v>
      </c>
      <c r="AG1357" s="456">
        <v>188.98703310439885</v>
      </c>
      <c r="AH1357" s="456">
        <v>142.70547410211842</v>
      </c>
      <c r="AI1357" s="456">
        <v>89.400386559498514</v>
      </c>
      <c r="AJ1357" s="456">
        <v>41.152539512670401</v>
      </c>
      <c r="AK1357" s="456">
        <v>7.0136346326260179</v>
      </c>
      <c r="AL1357" s="456">
        <v>0</v>
      </c>
    </row>
    <row r="1358" spans="1:38">
      <c r="A1358" s="256">
        <v>30</v>
      </c>
      <c r="B1358" s="456">
        <v>357.09073432669908</v>
      </c>
      <c r="C1358" s="456">
        <v>367.1598276496963</v>
      </c>
      <c r="D1358" s="456">
        <v>378.23614868748763</v>
      </c>
      <c r="E1358" s="456">
        <v>405.42483738535867</v>
      </c>
      <c r="F1358" s="456">
        <v>445.70769278718001</v>
      </c>
      <c r="G1358" s="456">
        <v>496.0663476570511</v>
      </c>
      <c r="H1358" s="456">
        <v>569.59903862060082</v>
      </c>
      <c r="I1358" s="456">
        <v>667.32138414895519</v>
      </c>
      <c r="J1358" s="456">
        <v>778.15779709038316</v>
      </c>
      <c r="K1358" s="456">
        <v>846.682906133291</v>
      </c>
      <c r="L1358" s="456">
        <v>839.62858703182133</v>
      </c>
      <c r="M1358" s="456">
        <v>814.43507710939741</v>
      </c>
      <c r="N1358" s="456">
        <v>834.58982389522112</v>
      </c>
      <c r="O1358" s="456">
        <v>883.9709854667052</v>
      </c>
      <c r="P1358" s="456">
        <v>921.26063666397067</v>
      </c>
      <c r="Q1358" s="456">
        <v>956.53602026718772</v>
      </c>
      <c r="R1358" s="456">
        <v>1000.884055427933</v>
      </c>
      <c r="S1358" s="456">
        <v>1042.2101301603341</v>
      </c>
      <c r="T1358" s="456">
        <v>1029.1065602168239</v>
      </c>
      <c r="U1358" s="456">
        <v>1028.0986001751089</v>
      </c>
      <c r="V1358" s="456">
        <v>1120.8349365574829</v>
      </c>
      <c r="W1358" s="456">
        <v>1348.6751565194156</v>
      </c>
      <c r="X1358" s="456">
        <v>1434.3776160370014</v>
      </c>
      <c r="Y1358" s="456">
        <v>1294.2316936681152</v>
      </c>
      <c r="Z1358" s="456">
        <v>1140.9960469290074</v>
      </c>
      <c r="AA1358" s="456">
        <v>1023.0588147943211</v>
      </c>
      <c r="AB1358" s="456">
        <v>903.11953305778582</v>
      </c>
      <c r="AC1358" s="456">
        <v>753.97387774006802</v>
      </c>
      <c r="AD1358" s="456">
        <v>605.86531128107947</v>
      </c>
      <c r="AE1358" s="456">
        <v>365.14598667045368</v>
      </c>
      <c r="AF1358" s="456">
        <v>241.3189644239616</v>
      </c>
      <c r="AG1358" s="456">
        <v>196.03095062626178</v>
      </c>
      <c r="AH1358" s="456">
        <v>157.79584087948061</v>
      </c>
      <c r="AI1358" s="456">
        <v>105.48980471856567</v>
      </c>
      <c r="AJ1358" s="456">
        <v>46.176455080303917</v>
      </c>
      <c r="AK1358" s="456">
        <v>7.0136346326260179</v>
      </c>
      <c r="AL1358" s="456">
        <v>0</v>
      </c>
    </row>
    <row r="1359" spans="1:38">
      <c r="A1359" s="256">
        <v>35</v>
      </c>
      <c r="B1359" s="456">
        <v>357.09073432669908</v>
      </c>
      <c r="C1359" s="456">
        <v>367.1598276496963</v>
      </c>
      <c r="D1359" s="456">
        <v>377.22919687654826</v>
      </c>
      <c r="E1359" s="456">
        <v>402.40377970846191</v>
      </c>
      <c r="F1359" s="456">
        <v>440.67212988461301</v>
      </c>
      <c r="G1359" s="456">
        <v>488.0086054558073</v>
      </c>
      <c r="H1359" s="456">
        <v>549.45209715999101</v>
      </c>
      <c r="I1359" s="456">
        <v>643.1412405542178</v>
      </c>
      <c r="J1359" s="456">
        <v>736.84406898263978</v>
      </c>
      <c r="K1359" s="456">
        <v>820.48144938076518</v>
      </c>
      <c r="L1359" s="456">
        <v>845.67514265533873</v>
      </c>
      <c r="M1359" s="456">
        <v>847.6906708095355</v>
      </c>
      <c r="N1359" s="456">
        <v>835.59757409714064</v>
      </c>
      <c r="O1359" s="456">
        <v>875.9085625698043</v>
      </c>
      <c r="P1359" s="456">
        <v>930.33132274107584</v>
      </c>
      <c r="Q1359" s="456">
        <v>994.83647850888315</v>
      </c>
      <c r="R1359" s="456">
        <v>1057.3298383323311</v>
      </c>
      <c r="S1359" s="456">
        <v>1168.2141093458158</v>
      </c>
      <c r="T1359" s="456">
        <v>1276.084376499027</v>
      </c>
      <c r="U1359" s="456">
        <v>1332.5435271419701</v>
      </c>
      <c r="V1359" s="456">
        <v>1528.152042954941</v>
      </c>
      <c r="W1359" s="456">
        <v>1540.2523954607502</v>
      </c>
      <c r="X1359" s="456">
        <v>2038.4585205054343</v>
      </c>
      <c r="Y1359" s="456">
        <v>2049.5536898985906</v>
      </c>
      <c r="Z1359" s="456">
        <v>1311.3710600317036</v>
      </c>
      <c r="AA1359" s="456">
        <v>991.8127038077688</v>
      </c>
      <c r="AB1359" s="456">
        <v>1064.3857762544767</v>
      </c>
      <c r="AC1359" s="456">
        <v>1035.15434114499</v>
      </c>
      <c r="AD1359" s="456">
        <v>732.81358322238805</v>
      </c>
      <c r="AE1359" s="456">
        <v>450.74331252607004</v>
      </c>
      <c r="AF1359" s="456">
        <v>268.49597068019642</v>
      </c>
      <c r="AG1359" s="456">
        <v>200.05616048375992</v>
      </c>
      <c r="AH1359" s="456">
        <v>162.82629074089672</v>
      </c>
      <c r="AI1359" s="456">
        <v>114.54120724389411</v>
      </c>
      <c r="AJ1359" s="456">
        <v>49.191070759971105</v>
      </c>
      <c r="AK1359" s="456">
        <v>7.0136346326260179</v>
      </c>
      <c r="AL1359" s="456">
        <v>0</v>
      </c>
    </row>
    <row r="1360" spans="1:38">
      <c r="A1360" s="256">
        <v>40</v>
      </c>
      <c r="B1360" s="456">
        <v>357.09073432669908</v>
      </c>
      <c r="C1360" s="456">
        <v>367.1598276496963</v>
      </c>
      <c r="D1360" s="456">
        <v>375.21530131745635</v>
      </c>
      <c r="E1360" s="456">
        <v>396.36173249989935</v>
      </c>
      <c r="F1360" s="456">
        <v>431.60826196609258</v>
      </c>
      <c r="G1360" s="456">
        <v>474.91505885047809</v>
      </c>
      <c r="H1360" s="456">
        <v>530.31318604523244</v>
      </c>
      <c r="I1360" s="456">
        <v>599.82077828211254</v>
      </c>
      <c r="J1360" s="456">
        <v>696.54022288955241</v>
      </c>
      <c r="K1360" s="456">
        <v>802.34246743205267</v>
      </c>
      <c r="L1360" s="456">
        <v>861.79950130763405</v>
      </c>
      <c r="M1360" s="456">
        <v>877.92416137017199</v>
      </c>
      <c r="N1360" s="456">
        <v>864.82285227978628</v>
      </c>
      <c r="O1360" s="456">
        <v>871.87737888041204</v>
      </c>
      <c r="P1360" s="456">
        <v>958.55179619027911</v>
      </c>
      <c r="Q1360" s="456">
        <v>1125.875180438205</v>
      </c>
      <c r="R1360" s="456">
        <v>1355.7328051232605</v>
      </c>
      <c r="S1360" s="456">
        <v>1502.9432835487548</v>
      </c>
      <c r="T1360" s="456">
        <v>1462.6101501037324</v>
      </c>
      <c r="U1360" s="456">
        <v>1713.7008728243975</v>
      </c>
      <c r="V1360" s="456">
        <v>1503.9516258616848</v>
      </c>
      <c r="W1360" s="456">
        <v>1597.7303542931845</v>
      </c>
      <c r="X1360" s="456">
        <v>2026.3547681664795</v>
      </c>
      <c r="Y1360" s="456">
        <v>1959.7854330702003</v>
      </c>
      <c r="Z1360" s="456">
        <v>1631.0080164014964</v>
      </c>
      <c r="AA1360" s="456">
        <v>1334.559970193191</v>
      </c>
      <c r="AB1360" s="456">
        <v>1115.7947153193904</v>
      </c>
      <c r="AC1360" s="456">
        <v>1009.955489184565</v>
      </c>
      <c r="AD1360" s="456">
        <v>802.34246743205267</v>
      </c>
      <c r="AE1360" s="456">
        <v>546.43011894300389</v>
      </c>
      <c r="AF1360" s="456">
        <v>350.04253730445583</v>
      </c>
      <c r="AG1360" s="456">
        <v>220.18339253845178</v>
      </c>
      <c r="AH1360" s="456">
        <v>169.86918038037837</v>
      </c>
      <c r="AI1360" s="456">
        <v>117.55850313942643</v>
      </c>
      <c r="AJ1360" s="456">
        <v>49.191070759971105</v>
      </c>
      <c r="AK1360" s="456">
        <v>8.016652840637061</v>
      </c>
      <c r="AL1360" s="456">
        <v>0</v>
      </c>
    </row>
    <row r="1361" spans="1:38">
      <c r="A1361" s="256">
        <v>45</v>
      </c>
      <c r="B1361" s="456">
        <v>357.09073432669908</v>
      </c>
      <c r="C1361" s="456">
        <v>366.15290577694071</v>
      </c>
      <c r="D1361" s="456">
        <v>372.19447824394808</v>
      </c>
      <c r="E1361" s="456">
        <v>390.31977730506173</v>
      </c>
      <c r="F1361" s="456">
        <v>421.53752081806556</v>
      </c>
      <c r="G1361" s="456">
        <v>463.83618533351046</v>
      </c>
      <c r="H1361" s="456">
        <v>505.13146382936355</v>
      </c>
      <c r="I1361" s="456">
        <v>564.56223551278072</v>
      </c>
      <c r="J1361" s="456">
        <v>655.23120091604528</v>
      </c>
      <c r="K1361" s="456">
        <v>751.95858576924502</v>
      </c>
      <c r="L1361" s="456">
        <v>853.73728395177477</v>
      </c>
      <c r="M1361" s="456">
        <v>901.10387721829318</v>
      </c>
      <c r="N1361" s="456">
        <v>922.26848628259552</v>
      </c>
      <c r="O1361" s="456">
        <v>957.54390769882389</v>
      </c>
      <c r="P1361" s="456">
        <v>1088.5779162930164</v>
      </c>
      <c r="Q1361" s="456">
        <v>1354.7245673567784</v>
      </c>
      <c r="R1361" s="456">
        <v>1556.3863464020239</v>
      </c>
      <c r="S1361" s="456">
        <v>1772.1933611192419</v>
      </c>
      <c r="T1361" s="456">
        <v>1543.2774984550331</v>
      </c>
      <c r="U1361" s="456">
        <v>1710.6754529653192</v>
      </c>
      <c r="V1361" s="456">
        <v>1576.5540198432063</v>
      </c>
      <c r="W1361" s="456">
        <v>1581.5959786041019</v>
      </c>
      <c r="X1361" s="456">
        <v>1706.6415681363681</v>
      </c>
      <c r="Y1361" s="456">
        <v>1800.4318084083402</v>
      </c>
      <c r="Z1361" s="456">
        <v>1745.972348128648</v>
      </c>
      <c r="AA1361" s="456">
        <v>1572.5204644301359</v>
      </c>
      <c r="AB1361" s="456">
        <v>1332.5435271419701</v>
      </c>
      <c r="AC1361" s="456">
        <v>1126.8832319225462</v>
      </c>
      <c r="AD1361" s="456">
        <v>975.68606162866456</v>
      </c>
      <c r="AE1361" s="456">
        <v>705.60838979549055</v>
      </c>
      <c r="AF1361" s="456">
        <v>477.93661487693021</v>
      </c>
      <c r="AG1361" s="456">
        <v>276.5489580510407</v>
      </c>
      <c r="AH1361" s="456">
        <v>179.93095458195256</v>
      </c>
      <c r="AI1361" s="456">
        <v>110.51826994484387</v>
      </c>
      <c r="AJ1361" s="456">
        <v>45.171626266426578</v>
      </c>
      <c r="AK1361" s="456">
        <v>7.0136346326260179</v>
      </c>
      <c r="AL1361" s="456">
        <v>0</v>
      </c>
    </row>
    <row r="1362" spans="1:38">
      <c r="A1362" s="256">
        <v>50</v>
      </c>
      <c r="B1362" s="456">
        <v>357.09073432669908</v>
      </c>
      <c r="C1362" s="456">
        <v>365.14598667045368</v>
      </c>
      <c r="D1362" s="456">
        <v>370.18060979006805</v>
      </c>
      <c r="E1362" s="456">
        <v>385.28488595522572</v>
      </c>
      <c r="F1362" s="456">
        <v>412.47405913757262</v>
      </c>
      <c r="G1362" s="456">
        <v>449.73618406200961</v>
      </c>
      <c r="H1362" s="456">
        <v>485.99419058790693</v>
      </c>
      <c r="I1362" s="456">
        <v>536.35697932476273</v>
      </c>
      <c r="J1362" s="456">
        <v>603.8504602244393</v>
      </c>
      <c r="K1362" s="456">
        <v>700.57050482238492</v>
      </c>
      <c r="L1362" s="456">
        <v>800.32705011374333</v>
      </c>
      <c r="M1362" s="456">
        <v>902.1117045756348</v>
      </c>
      <c r="N1362" s="456">
        <v>999.87612340042017</v>
      </c>
      <c r="O1362" s="456">
        <v>1161.1575132111223</v>
      </c>
      <c r="P1362" s="456">
        <v>1292.2153124748895</v>
      </c>
      <c r="Q1362" s="456">
        <v>1401.1042715935748</v>
      </c>
      <c r="R1362" s="456">
        <v>1592.6883443279025</v>
      </c>
      <c r="S1362" s="456">
        <v>1642.1007218620907</v>
      </c>
      <c r="T1362" s="456">
        <v>1750.0063246685534</v>
      </c>
      <c r="U1362" s="456">
        <v>1710.6754529653192</v>
      </c>
      <c r="V1362" s="456">
        <v>1655.2103793348597</v>
      </c>
      <c r="W1362" s="456">
        <v>1563.4450025815011</v>
      </c>
      <c r="X1362" s="456">
        <v>1626.9743239841825</v>
      </c>
      <c r="Y1362" s="456">
        <v>1775.2188876679345</v>
      </c>
      <c r="Z1362" s="456">
        <v>1841.7817597850521</v>
      </c>
      <c r="AA1362" s="456">
        <v>1706.6415681363681</v>
      </c>
      <c r="AB1362" s="456">
        <v>1414.2118595312106</v>
      </c>
      <c r="AC1362" s="456">
        <v>1165.18984863025</v>
      </c>
      <c r="AD1362" s="456">
        <v>1001.8919884694633</v>
      </c>
      <c r="AE1362" s="456">
        <v>860.79172000305243</v>
      </c>
      <c r="AF1362" s="456">
        <v>649.18619261853939</v>
      </c>
      <c r="AG1362" s="456">
        <v>437.65081969353872</v>
      </c>
      <c r="AH1362" s="456">
        <v>253.39727563823948</v>
      </c>
      <c r="AI1362" s="456">
        <v>113.53545948863409</v>
      </c>
      <c r="AJ1362" s="456">
        <v>42.157275863478645</v>
      </c>
      <c r="AK1362" s="456">
        <v>7.0136346326260179</v>
      </c>
      <c r="AL1362" s="456">
        <v>0</v>
      </c>
    </row>
    <row r="1363" spans="1:38">
      <c r="A1363" s="256">
        <v>55</v>
      </c>
      <c r="B1363" s="456">
        <v>357.09073432669908</v>
      </c>
      <c r="C1363" s="456">
        <v>364.13907033784858</v>
      </c>
      <c r="D1363" s="456">
        <v>368.16675228114894</v>
      </c>
      <c r="E1363" s="456">
        <v>381.25702016037638</v>
      </c>
      <c r="F1363" s="456">
        <v>402.40377970846191</v>
      </c>
      <c r="G1363" s="456">
        <v>432.61534908352962</v>
      </c>
      <c r="H1363" s="456">
        <v>469.8791748777619</v>
      </c>
      <c r="I1363" s="456">
        <v>512.18222225713123</v>
      </c>
      <c r="J1363" s="456">
        <v>565.56959255578886</v>
      </c>
      <c r="K1363" s="456">
        <v>638.10382383678518</v>
      </c>
      <c r="L1363" s="456">
        <v>731.80596523781946</v>
      </c>
      <c r="M1363" s="456">
        <v>861.79950130763405</v>
      </c>
      <c r="N1363" s="456">
        <v>1104.7063088020459</v>
      </c>
      <c r="O1363" s="456">
        <v>1309.3546523168495</v>
      </c>
      <c r="P1363" s="456">
        <v>1387.9968061579712</v>
      </c>
      <c r="Q1363" s="456">
        <v>1503.9516258616848</v>
      </c>
      <c r="R1363" s="456">
        <v>1519.0768413494509</v>
      </c>
      <c r="S1363" s="456">
        <v>1559.4114808570475</v>
      </c>
      <c r="T1363" s="456">
        <v>1618.9069691460379</v>
      </c>
      <c r="U1363" s="456">
        <v>1732.8619887894267</v>
      </c>
      <c r="V1363" s="456">
        <v>1821.6109346304568</v>
      </c>
      <c r="W1363" s="456">
        <v>1747.9893352360714</v>
      </c>
      <c r="X1363" s="456">
        <v>1619.9153863085889</v>
      </c>
      <c r="Y1363" s="456">
        <v>1520.0851944146068</v>
      </c>
      <c r="Z1363" s="456">
        <v>1572.5204644301359</v>
      </c>
      <c r="AA1363" s="456">
        <v>1737.9044230032487</v>
      </c>
      <c r="AB1363" s="456">
        <v>1778.2444193679287</v>
      </c>
      <c r="AC1363" s="456">
        <v>1558.4031020534044</v>
      </c>
      <c r="AD1363" s="456">
        <v>1268.0189847411061</v>
      </c>
      <c r="AE1363" s="456">
        <v>981.73352147507615</v>
      </c>
      <c r="AF1363" s="456">
        <v>726.76789614310997</v>
      </c>
      <c r="AG1363" s="456">
        <v>530.31318604523244</v>
      </c>
      <c r="AH1363" s="456">
        <v>345.0081974980904</v>
      </c>
      <c r="AI1363" s="456">
        <v>155.78370551195141</v>
      </c>
      <c r="AJ1363" s="456">
        <v>42.157275863478645</v>
      </c>
      <c r="AK1363" s="456">
        <v>7.0136346326260179</v>
      </c>
      <c r="AL1363" s="456">
        <v>0</v>
      </c>
    </row>
    <row r="1364" spans="1:38">
      <c r="A1364" s="256">
        <v>60</v>
      </c>
      <c r="B1364" s="456">
        <v>357.09073432669908</v>
      </c>
      <c r="C1364" s="456">
        <v>364.13907033784858</v>
      </c>
      <c r="D1364" s="456">
        <v>368.16675228114894</v>
      </c>
      <c r="E1364" s="456">
        <v>377.22919687654826</v>
      </c>
      <c r="F1364" s="456">
        <v>394.34773714190084</v>
      </c>
      <c r="G1364" s="456">
        <v>417.50929134044378</v>
      </c>
      <c r="H1364" s="456">
        <v>453.76471138662032</v>
      </c>
      <c r="I1364" s="456">
        <v>491.03024332244547</v>
      </c>
      <c r="J1364" s="456">
        <v>534.34237396739513</v>
      </c>
      <c r="K1364" s="456">
        <v>586.72449969839079</v>
      </c>
      <c r="L1364" s="456">
        <v>667.32138414895519</v>
      </c>
      <c r="M1364" s="456">
        <v>823.50465222952312</v>
      </c>
      <c r="N1364" s="456">
        <v>1083.5378424249502</v>
      </c>
      <c r="O1364" s="456">
        <v>1322.4613577025991</v>
      </c>
      <c r="P1364" s="456">
        <v>1446.4772061481001</v>
      </c>
      <c r="Q1364" s="456">
        <v>1443.4522991080316</v>
      </c>
      <c r="R1364" s="456">
        <v>1546.3026073731548</v>
      </c>
      <c r="S1364" s="456">
        <v>1516.0517861677681</v>
      </c>
      <c r="T1364" s="456">
        <v>1546.3026073731548</v>
      </c>
      <c r="U1364" s="456">
        <v>1641.0922909919893</v>
      </c>
      <c r="V1364" s="456">
        <v>1703.6161607642787</v>
      </c>
      <c r="W1364" s="456">
        <v>1751.0148202558562</v>
      </c>
      <c r="X1364" s="456">
        <v>1734.8789607183505</v>
      </c>
      <c r="Y1364" s="456">
        <v>1769.1678397306264</v>
      </c>
      <c r="Z1364" s="456">
        <v>1752.0233164234205</v>
      </c>
      <c r="AA1364" s="456">
        <v>1688.4892046054501</v>
      </c>
      <c r="AB1364" s="456">
        <v>1620.9238040982657</v>
      </c>
      <c r="AC1364" s="456">
        <v>1488.826562337018</v>
      </c>
      <c r="AD1364" s="456">
        <v>1438.4108014537403</v>
      </c>
      <c r="AE1364" s="456">
        <v>1284.1498191833634</v>
      </c>
      <c r="AF1364" s="456">
        <v>1072.4497625090453</v>
      </c>
      <c r="AG1364" s="456">
        <v>806.37331722858721</v>
      </c>
      <c r="AH1364" s="456">
        <v>530.31318604523244</v>
      </c>
      <c r="AI1364" s="456">
        <v>234.2735599181982</v>
      </c>
      <c r="AJ1364" s="456">
        <v>42.157275863478645</v>
      </c>
      <c r="AK1364" s="456">
        <v>8.016652840637061</v>
      </c>
      <c r="AL1364" s="456">
        <v>0</v>
      </c>
    </row>
    <row r="1365" spans="1:38">
      <c r="A1365" s="256">
        <v>65</v>
      </c>
      <c r="B1365" s="456">
        <v>357.09073432669908</v>
      </c>
      <c r="C1365" s="456">
        <v>363.13215678677932</v>
      </c>
      <c r="D1365" s="456">
        <v>367.1598276496963</v>
      </c>
      <c r="E1365" s="456">
        <v>374.20835758368617</v>
      </c>
      <c r="F1365" s="456">
        <v>386.29185899410305</v>
      </c>
      <c r="G1365" s="456">
        <v>405.42483738535867</v>
      </c>
      <c r="H1365" s="456">
        <v>430.60117719617693</v>
      </c>
      <c r="I1365" s="456">
        <v>465.85050649283932</v>
      </c>
      <c r="J1365" s="456">
        <v>502.10974023527302</v>
      </c>
      <c r="K1365" s="456">
        <v>542.40084064130906</v>
      </c>
      <c r="L1365" s="456">
        <v>605.86531128107947</v>
      </c>
      <c r="M1365" s="456">
        <v>761.02744192192483</v>
      </c>
      <c r="N1365" s="456">
        <v>975.68606162866456</v>
      </c>
      <c r="O1365" s="456">
        <v>1135.9557357237859</v>
      </c>
      <c r="P1365" s="456">
        <v>1240.7986678470982</v>
      </c>
      <c r="Q1365" s="456">
        <v>1374.889464378952</v>
      </c>
      <c r="R1365" s="456">
        <v>1454.543655781004</v>
      </c>
      <c r="S1365" s="456">
        <v>1554.3695933613292</v>
      </c>
      <c r="T1365" s="456">
        <v>1523.1102576176645</v>
      </c>
      <c r="U1365" s="456">
        <v>1528.152042954941</v>
      </c>
      <c r="V1365" s="456">
        <v>1505.9683125132324</v>
      </c>
      <c r="W1365" s="456">
        <v>1676.3877370977445</v>
      </c>
      <c r="X1365" s="456">
        <v>1828.6706981792865</v>
      </c>
      <c r="Y1365" s="456">
        <v>1850.8587032496278</v>
      </c>
      <c r="Z1365" s="456">
        <v>1709.6669808663319</v>
      </c>
      <c r="AA1365" s="456">
        <v>1713.7008728243975</v>
      </c>
      <c r="AB1365" s="456">
        <v>1799.4232847732765</v>
      </c>
      <c r="AC1365" s="456">
        <v>1830.6877784845742</v>
      </c>
      <c r="AD1365" s="456">
        <v>1685.4638295811908</v>
      </c>
      <c r="AE1365" s="456">
        <v>1451.5187319182774</v>
      </c>
      <c r="AF1365" s="456">
        <v>1168.2141093458158</v>
      </c>
      <c r="AG1365" s="456">
        <v>932.34704278695699</v>
      </c>
      <c r="AH1365" s="456">
        <v>656.23870772958219</v>
      </c>
      <c r="AI1365" s="456">
        <v>197.0372454153181</v>
      </c>
      <c r="AJ1365" s="456">
        <v>41.152539512670401</v>
      </c>
      <c r="AK1365" s="456">
        <v>8.016652840637061</v>
      </c>
      <c r="AL1365" s="456">
        <v>0</v>
      </c>
    </row>
    <row r="1366" spans="1:38">
      <c r="A1366" s="256">
        <v>70</v>
      </c>
      <c r="B1366" s="456">
        <v>357.09073432669908</v>
      </c>
      <c r="C1366" s="456">
        <v>363.13215678677932</v>
      </c>
      <c r="D1366" s="456">
        <v>367.1598276496963</v>
      </c>
      <c r="E1366" s="456">
        <v>371.18754265259679</v>
      </c>
      <c r="F1366" s="456">
        <v>382.26398264116619</v>
      </c>
      <c r="G1366" s="456">
        <v>394.34773714190084</v>
      </c>
      <c r="H1366" s="456">
        <v>413.48110068954406</v>
      </c>
      <c r="I1366" s="456">
        <v>434.62953033917995</v>
      </c>
      <c r="J1366" s="456">
        <v>460.81471999188301</v>
      </c>
      <c r="K1366" s="456">
        <v>495.05912268737313</v>
      </c>
      <c r="L1366" s="456">
        <v>567.58431201598387</v>
      </c>
      <c r="M1366" s="456">
        <v>664.29881766947972</v>
      </c>
      <c r="N1366" s="456">
        <v>781.18084029008492</v>
      </c>
      <c r="O1366" s="456">
        <v>958.55179619027911</v>
      </c>
      <c r="P1366" s="456">
        <v>1058.3378265913834</v>
      </c>
      <c r="Q1366" s="456">
        <v>1134.9476761605938</v>
      </c>
      <c r="R1366" s="456">
        <v>1259.9536442328774</v>
      </c>
      <c r="S1366" s="456">
        <v>1393.0381244474436</v>
      </c>
      <c r="T1366" s="456">
        <v>1487.8182302094006</v>
      </c>
      <c r="U1366" s="456">
        <v>1420.2615565053034</v>
      </c>
      <c r="V1366" s="456">
        <v>1495.8849063069583</v>
      </c>
      <c r="W1366" s="456">
        <v>1531.1771221372917</v>
      </c>
      <c r="X1366" s="456">
        <v>1568.4869193528862</v>
      </c>
      <c r="Y1366" s="456">
        <v>1597.7303542931845</v>
      </c>
      <c r="Z1366" s="456">
        <v>1844.8074026519096</v>
      </c>
      <c r="AA1366" s="456">
        <v>1927.5102003034203</v>
      </c>
      <c r="AB1366" s="456">
        <v>1895.2355074461827</v>
      </c>
      <c r="AC1366" s="456">
        <v>1791.3551160479287</v>
      </c>
      <c r="AD1366" s="456">
        <v>1741.9383808997075</v>
      </c>
      <c r="AE1366" s="456">
        <v>1683.4469159116732</v>
      </c>
      <c r="AF1366" s="456">
        <v>1627.9827461528605</v>
      </c>
      <c r="AG1366" s="456">
        <v>1368.8399640508226</v>
      </c>
      <c r="AH1366" s="456">
        <v>927.30775085588652</v>
      </c>
      <c r="AI1366" s="456">
        <v>333.93290978257897</v>
      </c>
      <c r="AJ1366" s="456">
        <v>42.157275863478645</v>
      </c>
      <c r="AK1366" s="456">
        <v>9.0197967621976929</v>
      </c>
      <c r="AL1366" s="456">
        <v>0</v>
      </c>
    </row>
    <row r="1367" spans="1:38">
      <c r="A1367" s="256">
        <v>75</v>
      </c>
      <c r="B1367" s="456">
        <v>357.09073432669908</v>
      </c>
      <c r="C1367" s="456">
        <v>362.12524602494449</v>
      </c>
      <c r="D1367" s="456">
        <v>365.14598667045368</v>
      </c>
      <c r="E1367" s="456">
        <v>366.15290577694071</v>
      </c>
      <c r="F1367" s="456">
        <v>376.22224775081384</v>
      </c>
      <c r="G1367" s="456">
        <v>384.27791554552124</v>
      </c>
      <c r="H1367" s="456">
        <v>397.3687340159081</v>
      </c>
      <c r="I1367" s="456">
        <v>412.47405913757262</v>
      </c>
      <c r="J1367" s="456">
        <v>429.5940947792626</v>
      </c>
      <c r="K1367" s="456">
        <v>456.78613034538233</v>
      </c>
      <c r="L1367" s="456">
        <v>511.17496508518565</v>
      </c>
      <c r="M1367" s="456">
        <v>586.72449969839079</v>
      </c>
      <c r="N1367" s="456">
        <v>669.33643607066585</v>
      </c>
      <c r="O1367" s="456">
        <v>743.89747198798739</v>
      </c>
      <c r="P1367" s="456">
        <v>848.69843668265162</v>
      </c>
      <c r="Q1367" s="456">
        <v>913.19787946951817</v>
      </c>
      <c r="R1367" s="456">
        <v>1005.92373075542</v>
      </c>
      <c r="S1367" s="456">
        <v>1041.2021573717921</v>
      </c>
      <c r="T1367" s="456">
        <v>1210.5545715773555</v>
      </c>
      <c r="U1367" s="456">
        <v>1337.5846404755096</v>
      </c>
      <c r="V1367" s="456">
        <v>1347.6669240119957</v>
      </c>
      <c r="W1367" s="456">
        <v>1417.236704793469</v>
      </c>
      <c r="X1367" s="456">
        <v>1344.6422310132136</v>
      </c>
      <c r="Y1367" s="456">
        <v>1554.3695933613292</v>
      </c>
      <c r="Z1367" s="456">
        <v>1645.1260181828966</v>
      </c>
      <c r="AA1367" s="456">
        <v>1649.1597552543581</v>
      </c>
      <c r="AB1367" s="456">
        <v>1689.497664150761</v>
      </c>
      <c r="AC1367" s="456">
        <v>1880.1069336146923</v>
      </c>
      <c r="AD1367" s="456">
        <v>1997.1043323737529</v>
      </c>
      <c r="AE1367" s="456">
        <v>1898.2612367205277</v>
      </c>
      <c r="AF1367" s="456">
        <v>1695.5484340384025</v>
      </c>
      <c r="AG1367" s="456">
        <v>1420.2615565053034</v>
      </c>
      <c r="AH1367" s="456">
        <v>977.70187742826306</v>
      </c>
      <c r="AI1367" s="456">
        <v>310.77669077501207</v>
      </c>
      <c r="AJ1367" s="456">
        <v>44.166819783667599</v>
      </c>
      <c r="AK1367" s="456">
        <v>9.0197967621976929</v>
      </c>
      <c r="AL1367" s="456">
        <v>0</v>
      </c>
    </row>
    <row r="1368" spans="1:38">
      <c r="A1368" s="256">
        <v>80</v>
      </c>
      <c r="B1368" s="456">
        <v>357.09073432669908</v>
      </c>
      <c r="C1368" s="456">
        <v>362.12524602494449</v>
      </c>
      <c r="D1368" s="456">
        <v>362.12524602494449</v>
      </c>
      <c r="E1368" s="456">
        <v>361.11833806008326</v>
      </c>
      <c r="F1368" s="456">
        <v>369.17367966376946</v>
      </c>
      <c r="G1368" s="456">
        <v>375.21530131745635</v>
      </c>
      <c r="H1368" s="456">
        <v>386.29185899410305</v>
      </c>
      <c r="I1368" s="456">
        <v>395.35473353973106</v>
      </c>
      <c r="J1368" s="456">
        <v>410.45998340822337</v>
      </c>
      <c r="K1368" s="456">
        <v>436.64372091979766</v>
      </c>
      <c r="L1368" s="456">
        <v>470.88634737729012</v>
      </c>
      <c r="M1368" s="456">
        <v>495.05912268737313</v>
      </c>
      <c r="N1368" s="456">
        <v>548.44476923822299</v>
      </c>
      <c r="O1368" s="456">
        <v>605.86531128107947</v>
      </c>
      <c r="P1368" s="456">
        <v>658.25372599006528</v>
      </c>
      <c r="Q1368" s="456">
        <v>746.92037948002371</v>
      </c>
      <c r="R1368" s="456">
        <v>758.00447781129969</v>
      </c>
      <c r="S1368" s="456">
        <v>817.45825766036501</v>
      </c>
      <c r="T1368" s="456">
        <v>864.82285227978628</v>
      </c>
      <c r="U1368" s="456">
        <v>975.68606162866456</v>
      </c>
      <c r="V1368" s="456">
        <v>1113.7786331869247</v>
      </c>
      <c r="W1368" s="456">
        <v>1118.8188453394343</v>
      </c>
      <c r="X1368" s="456">
        <v>1226.6846634991973</v>
      </c>
      <c r="Y1368" s="456">
        <v>1358.757522914859</v>
      </c>
      <c r="Z1368" s="456">
        <v>1352.7080940732289</v>
      </c>
      <c r="AA1368" s="456">
        <v>1371.8647108836617</v>
      </c>
      <c r="AB1368" s="456">
        <v>1615.8817214250384</v>
      </c>
      <c r="AC1368" s="456">
        <v>1649.1597552543581</v>
      </c>
      <c r="AD1368" s="456">
        <v>1645.1260181828966</v>
      </c>
      <c r="AE1368" s="456">
        <v>1664.2863568606779</v>
      </c>
      <c r="AF1368" s="456">
        <v>1634.0332922559537</v>
      </c>
      <c r="AG1368" s="456">
        <v>1361.7822474330501</v>
      </c>
      <c r="AH1368" s="456">
        <v>819.47371756879136</v>
      </c>
      <c r="AI1368" s="456">
        <v>203.07512106555058</v>
      </c>
      <c r="AJ1368" s="456">
        <v>46.176455080303917</v>
      </c>
      <c r="AK1368" s="456">
        <v>11.02640849775289</v>
      </c>
      <c r="AL1368" s="456">
        <v>0</v>
      </c>
    </row>
    <row r="1369" spans="1:38">
      <c r="A1369" s="256">
        <v>85</v>
      </c>
      <c r="B1369" s="456">
        <v>357.09073432669908</v>
      </c>
      <c r="C1369" s="456">
        <v>361.11833806008326</v>
      </c>
      <c r="D1369" s="456">
        <v>359.10453055246012</v>
      </c>
      <c r="E1369" s="456">
        <v>358.09763102539472</v>
      </c>
      <c r="F1369" s="456">
        <v>363.13215678677932</v>
      </c>
      <c r="G1369" s="456">
        <v>369.17367966376946</v>
      </c>
      <c r="H1369" s="456">
        <v>375.21530131745635</v>
      </c>
      <c r="I1369" s="456">
        <v>381.25702016037638</v>
      </c>
      <c r="J1369" s="456">
        <v>392.33375205940774</v>
      </c>
      <c r="K1369" s="456">
        <v>420.53045982902728</v>
      </c>
      <c r="L1369" s="456">
        <v>451.75044323818958</v>
      </c>
      <c r="M1369" s="456">
        <v>462.82902802857438</v>
      </c>
      <c r="N1369" s="456">
        <v>464.84334482317331</v>
      </c>
      <c r="O1369" s="456">
        <v>482.97258393675241</v>
      </c>
      <c r="P1369" s="456">
        <v>510.16770989602873</v>
      </c>
      <c r="Q1369" s="456">
        <v>582.69493397084909</v>
      </c>
      <c r="R1369" s="456">
        <v>611.90990452585947</v>
      </c>
      <c r="S1369" s="456">
        <v>666.3138604664249</v>
      </c>
      <c r="T1369" s="456">
        <v>693.51752672087775</v>
      </c>
      <c r="U1369" s="456">
        <v>690.4948437134459</v>
      </c>
      <c r="V1369" s="456">
        <v>767.07340608364041</v>
      </c>
      <c r="W1369" s="456">
        <v>858.77616093134179</v>
      </c>
      <c r="X1369" s="456">
        <v>948.4729591018255</v>
      </c>
      <c r="Y1369" s="456">
        <v>976.6939690089232</v>
      </c>
      <c r="Z1369" s="456">
        <v>1010.9634313066751</v>
      </c>
      <c r="AA1369" s="456">
        <v>1173.2545612426522</v>
      </c>
      <c r="AB1369" s="456">
        <v>1247.85573028107</v>
      </c>
      <c r="AC1369" s="456">
        <v>1280.1170914954396</v>
      </c>
      <c r="AD1369" s="456">
        <v>1350.6916237926162</v>
      </c>
      <c r="AE1369" s="456">
        <v>1454.543655781004</v>
      </c>
      <c r="AF1369" s="456">
        <v>1264.9944760272024</v>
      </c>
      <c r="AG1369" s="456">
        <v>1005.92373075542</v>
      </c>
      <c r="AH1369" s="456">
        <v>420.53045982902728</v>
      </c>
      <c r="AI1369" s="456">
        <v>99.455963666700598</v>
      </c>
      <c r="AJ1369" s="456">
        <v>42.157275863478645</v>
      </c>
      <c r="AK1369" s="456">
        <v>11.02640849775289</v>
      </c>
      <c r="AL1369" s="456">
        <v>0</v>
      </c>
    </row>
    <row r="1370" spans="1:38">
      <c r="A1370" s="256">
        <v>90</v>
      </c>
      <c r="B1370" s="456">
        <v>357.09073432669908</v>
      </c>
      <c r="C1370" s="456">
        <v>360.11143289997989</v>
      </c>
      <c r="D1370" s="456">
        <v>356.08384046433116</v>
      </c>
      <c r="E1370" s="456">
        <v>356.08384046433116</v>
      </c>
      <c r="F1370" s="456">
        <v>360.11143289997989</v>
      </c>
      <c r="G1370" s="456">
        <v>363.13215678677932</v>
      </c>
      <c r="H1370" s="456">
        <v>365.14598667045368</v>
      </c>
      <c r="I1370" s="456">
        <v>368.16675228114894</v>
      </c>
      <c r="J1370" s="456">
        <v>377.22919687654826</v>
      </c>
      <c r="K1370" s="456">
        <v>395.35473353973106</v>
      </c>
      <c r="L1370" s="456">
        <v>422.54458421059621</v>
      </c>
      <c r="M1370" s="456">
        <v>444.70057563922984</v>
      </c>
      <c r="N1370" s="456">
        <v>420.53045982902728</v>
      </c>
      <c r="O1370" s="456">
        <v>426.57286170170653</v>
      </c>
      <c r="P1370" s="456">
        <v>433.62243854303483</v>
      </c>
      <c r="Q1370" s="456">
        <v>438.65792078245397</v>
      </c>
      <c r="R1370" s="456">
        <v>473.90787777004903</v>
      </c>
      <c r="S1370" s="456">
        <v>512.18222225713123</v>
      </c>
      <c r="T1370" s="456">
        <v>551.46675853493446</v>
      </c>
      <c r="U1370" s="456">
        <v>561.54017517044895</v>
      </c>
      <c r="V1370" s="456">
        <v>584.70971336682805</v>
      </c>
      <c r="W1370" s="456">
        <v>602.84303721328456</v>
      </c>
      <c r="X1370" s="456">
        <v>686.46462027603934</v>
      </c>
      <c r="Y1370" s="456">
        <v>748.93565793445475</v>
      </c>
      <c r="Z1370" s="456">
        <v>718.70705826340179</v>
      </c>
      <c r="AA1370" s="456">
        <v>798.31163786566447</v>
      </c>
      <c r="AB1370" s="456">
        <v>844.66738037710456</v>
      </c>
      <c r="AC1370" s="456">
        <v>904.1273626634927</v>
      </c>
      <c r="AD1370" s="456">
        <v>997.86026239152636</v>
      </c>
      <c r="AE1370" s="456">
        <v>1023.0588147943211</v>
      </c>
      <c r="AF1370" s="456">
        <v>907.15085820945785</v>
      </c>
      <c r="AG1370" s="456">
        <v>671.35149405270056</v>
      </c>
      <c r="AH1370" s="456">
        <v>303.72948230075701</v>
      </c>
      <c r="AI1370" s="456">
        <v>81.356733631351972</v>
      </c>
      <c r="AJ1370" s="456">
        <v>39.143140946941287</v>
      </c>
      <c r="AK1370" s="456">
        <v>11.02640849775289</v>
      </c>
      <c r="AL1370" s="456">
        <v>0</v>
      </c>
    </row>
    <row r="1371" spans="1:38">
      <c r="A1371" s="256">
        <v>95</v>
      </c>
      <c r="B1371" s="456">
        <v>357.09073432669908</v>
      </c>
      <c r="C1371" s="456">
        <v>359.10453055246012</v>
      </c>
      <c r="D1371" s="456">
        <v>353.06317597546882</v>
      </c>
      <c r="E1371" s="456">
        <v>354.07006128064398</v>
      </c>
      <c r="F1371" s="456">
        <v>360.11143289997989</v>
      </c>
      <c r="G1371" s="456">
        <v>361.11833806008326</v>
      </c>
      <c r="H1371" s="456">
        <v>360.11143289997989</v>
      </c>
      <c r="I1371" s="456">
        <v>359.10453055246012</v>
      </c>
      <c r="J1371" s="456">
        <v>363.13215678677932</v>
      </c>
      <c r="K1371" s="456">
        <v>371.18754265259679</v>
      </c>
      <c r="L1371" s="456">
        <v>391.32676338790498</v>
      </c>
      <c r="M1371" s="456">
        <v>405.42483738535867</v>
      </c>
      <c r="N1371" s="456">
        <v>402.40377970846191</v>
      </c>
      <c r="O1371" s="456">
        <v>411.46702004179934</v>
      </c>
      <c r="P1371" s="456">
        <v>400.38975383450293</v>
      </c>
      <c r="Q1371" s="456">
        <v>380.25006033647946</v>
      </c>
      <c r="R1371" s="456">
        <v>387.29883465531185</v>
      </c>
      <c r="S1371" s="456">
        <v>398.375738081294</v>
      </c>
      <c r="T1371" s="456">
        <v>416.5022400230921</v>
      </c>
      <c r="U1371" s="456">
        <v>460.81471999188301</v>
      </c>
      <c r="V1371" s="456">
        <v>467.86483635338556</v>
      </c>
      <c r="W1371" s="456">
        <v>478.9438044658425</v>
      </c>
      <c r="X1371" s="456">
        <v>516.21127069520219</v>
      </c>
      <c r="Y1371" s="456">
        <v>536.35697932476273</v>
      </c>
      <c r="Z1371" s="456">
        <v>569.59903862060082</v>
      </c>
      <c r="AA1371" s="456">
        <v>583.70232280039875</v>
      </c>
      <c r="AB1371" s="456">
        <v>569.59903862060082</v>
      </c>
      <c r="AC1371" s="456">
        <v>581.68754688117576</v>
      </c>
      <c r="AD1371" s="456">
        <v>637.09634525057652</v>
      </c>
      <c r="AE1371" s="456">
        <v>660.26875041270193</v>
      </c>
      <c r="AF1371" s="456">
        <v>617.9545574224918</v>
      </c>
      <c r="AG1371" s="456">
        <v>537.36428484003864</v>
      </c>
      <c r="AH1371" s="456">
        <v>284.6021797270547</v>
      </c>
      <c r="AI1371" s="456">
        <v>78.340564620239888</v>
      </c>
      <c r="AJ1371" s="456">
        <v>39.143140946941287</v>
      </c>
      <c r="AK1371" s="456">
        <v>11.02640849775289</v>
      </c>
      <c r="AL1371" s="456">
        <v>0</v>
      </c>
    </row>
    <row r="1372" spans="1:38">
      <c r="A1372" s="256">
        <v>100</v>
      </c>
      <c r="B1372" s="456">
        <v>357.09073432669908</v>
      </c>
      <c r="C1372" s="456">
        <v>358.09763102539472</v>
      </c>
      <c r="D1372" s="456">
        <v>351.04941397916343</v>
      </c>
      <c r="E1372" s="456">
        <v>352.05629353891283</v>
      </c>
      <c r="F1372" s="456">
        <v>358.09763102539472</v>
      </c>
      <c r="G1372" s="456">
        <v>355.07694944629657</v>
      </c>
      <c r="H1372" s="456">
        <v>350.04253730445583</v>
      </c>
      <c r="I1372" s="456">
        <v>347.02192467364125</v>
      </c>
      <c r="J1372" s="456">
        <v>349.03566352307149</v>
      </c>
      <c r="K1372" s="456">
        <v>349.03566352307149</v>
      </c>
      <c r="L1372" s="456">
        <v>347.02192467364125</v>
      </c>
      <c r="M1372" s="456">
        <v>364.13907033784858</v>
      </c>
      <c r="N1372" s="456">
        <v>383.27094777186403</v>
      </c>
      <c r="O1372" s="456">
        <v>377.22919687654826</v>
      </c>
      <c r="P1372" s="456">
        <v>365.14598667045368</v>
      </c>
      <c r="Q1372" s="456">
        <v>372.19447824394808</v>
      </c>
      <c r="R1372" s="456">
        <v>383.27094777186403</v>
      </c>
      <c r="S1372" s="456">
        <v>381.25702016037638</v>
      </c>
      <c r="T1372" s="456">
        <v>378.23614868748763</v>
      </c>
      <c r="U1372" s="456">
        <v>370.18060979006805</v>
      </c>
      <c r="V1372" s="456">
        <v>363.13215678677932</v>
      </c>
      <c r="W1372" s="456">
        <v>383.27094777186403</v>
      </c>
      <c r="X1372" s="456">
        <v>407.43888834111851</v>
      </c>
      <c r="Y1372" s="456">
        <v>400.38975383450293</v>
      </c>
      <c r="Z1372" s="456">
        <v>407.43888834111851</v>
      </c>
      <c r="AA1372" s="456">
        <v>430.60117719617693</v>
      </c>
      <c r="AB1372" s="456">
        <v>442.68634818412619</v>
      </c>
      <c r="AC1372" s="456">
        <v>434.62953033917995</v>
      </c>
      <c r="AD1372" s="456">
        <v>420.53045982902728</v>
      </c>
      <c r="AE1372" s="456">
        <v>421.53752081806556</v>
      </c>
      <c r="AF1372" s="456">
        <v>387.29883465531185</v>
      </c>
      <c r="AG1372" s="456">
        <v>329.90562278367804</v>
      </c>
      <c r="AH1372" s="456">
        <v>173.89382052669683</v>
      </c>
      <c r="AI1372" s="456">
        <v>68.287532720608553</v>
      </c>
      <c r="AJ1372" s="456">
        <v>38.138479987815508</v>
      </c>
      <c r="AK1372" s="456">
        <v>12.029855959070284</v>
      </c>
      <c r="AL1372" s="456">
        <v>0</v>
      </c>
    </row>
    <row r="1373" spans="1:38">
      <c r="A1373" s="256">
        <v>105</v>
      </c>
      <c r="B1373" s="456">
        <v>357.09073432669908</v>
      </c>
      <c r="C1373" s="456">
        <v>356.08384046433116</v>
      </c>
      <c r="D1373" s="456">
        <v>351.04941397916343</v>
      </c>
      <c r="E1373" s="456">
        <v>353.06317597546882</v>
      </c>
      <c r="F1373" s="456">
        <v>354.07006128064398</v>
      </c>
      <c r="G1373" s="456">
        <v>347.02192467364125</v>
      </c>
      <c r="H1373" s="456">
        <v>338.96708669873658</v>
      </c>
      <c r="I1373" s="456">
        <v>332.92608346097444</v>
      </c>
      <c r="J1373" s="456">
        <v>330.91243995228746</v>
      </c>
      <c r="K1373" s="456">
        <v>327.89199766453015</v>
      </c>
      <c r="L1373" s="456">
        <v>320.84440753413026</v>
      </c>
      <c r="M1373" s="456">
        <v>322.85798908042426</v>
      </c>
      <c r="N1373" s="456">
        <v>321.85119673416409</v>
      </c>
      <c r="O1373" s="456">
        <v>317.82405891022592</v>
      </c>
      <c r="P1373" s="456">
        <v>334.93973913680242</v>
      </c>
      <c r="Q1373" s="456">
        <v>347.02192467364125</v>
      </c>
      <c r="R1373" s="456">
        <v>347.02192467364125</v>
      </c>
      <c r="S1373" s="456">
        <v>354.07006128064398</v>
      </c>
      <c r="T1373" s="456">
        <v>340.98077844143347</v>
      </c>
      <c r="U1373" s="456">
        <v>345.0081974980904</v>
      </c>
      <c r="V1373" s="456">
        <v>341.98762877226108</v>
      </c>
      <c r="W1373" s="456">
        <v>340.98077844143347</v>
      </c>
      <c r="X1373" s="456">
        <v>339.97393108066609</v>
      </c>
      <c r="Y1373" s="456">
        <v>335.94657151454635</v>
      </c>
      <c r="Z1373" s="456">
        <v>336.95340690676727</v>
      </c>
      <c r="AA1373" s="456">
        <v>366.15290577694071</v>
      </c>
      <c r="AB1373" s="456">
        <v>338.96708669873658</v>
      </c>
      <c r="AC1373" s="456">
        <v>338.96708669873658</v>
      </c>
      <c r="AD1373" s="456">
        <v>357.09073432669908</v>
      </c>
      <c r="AE1373" s="456">
        <v>329.90562278367804</v>
      </c>
      <c r="AF1373" s="456">
        <v>260.44322462984479</v>
      </c>
      <c r="AG1373" s="456">
        <v>196.03095062626178</v>
      </c>
      <c r="AH1373" s="456">
        <v>104.48414005107793</v>
      </c>
      <c r="AI1373" s="456">
        <v>56.225874000831865</v>
      </c>
      <c r="AJ1373" s="456">
        <v>33.11558670666593</v>
      </c>
      <c r="AK1373" s="456">
        <v>11.02640849775289</v>
      </c>
      <c r="AL1373" s="456">
        <v>0</v>
      </c>
    </row>
    <row r="1374" spans="1:38">
      <c r="A1374" s="256">
        <v>110</v>
      </c>
      <c r="B1374" s="456">
        <v>357.09073432669908</v>
      </c>
      <c r="C1374" s="456">
        <v>355.07694944629657</v>
      </c>
      <c r="D1374" s="456">
        <v>352.05629353891283</v>
      </c>
      <c r="E1374" s="456">
        <v>353.06317597546882</v>
      </c>
      <c r="F1374" s="456">
        <v>346.01505962239901</v>
      </c>
      <c r="G1374" s="456">
        <v>334.93973913680242</v>
      </c>
      <c r="H1374" s="456">
        <v>325.87838489895006</v>
      </c>
      <c r="I1374" s="456">
        <v>315.81050907438771</v>
      </c>
      <c r="J1374" s="456">
        <v>309.76993684768291</v>
      </c>
      <c r="K1374" s="456">
        <v>306.74969472040391</v>
      </c>
      <c r="L1374" s="456">
        <v>300.70929988356477</v>
      </c>
      <c r="M1374" s="456">
        <v>294.66902626557766</v>
      </c>
      <c r="N1374" s="456">
        <v>289.63555930121174</v>
      </c>
      <c r="O1374" s="456">
        <v>281.58219456930817</v>
      </c>
      <c r="P1374" s="456">
        <v>277.55559808638526</v>
      </c>
      <c r="Q1374" s="456">
        <v>266.48276126055515</v>
      </c>
      <c r="R1374" s="456">
        <v>264.46956703503446</v>
      </c>
      <c r="S1374" s="456">
        <v>266.48276126055515</v>
      </c>
      <c r="T1374" s="456">
        <v>262.45638811906474</v>
      </c>
      <c r="U1374" s="456">
        <v>264.46956703503446</v>
      </c>
      <c r="V1374" s="456">
        <v>270.50919518025506</v>
      </c>
      <c r="W1374" s="456">
        <v>267.48936407825727</v>
      </c>
      <c r="X1374" s="456">
        <v>261.44980443871583</v>
      </c>
      <c r="Y1374" s="456">
        <v>263.46297565607262</v>
      </c>
      <c r="Z1374" s="456">
        <v>272.52243464871941</v>
      </c>
      <c r="AA1374" s="456">
        <v>259.43664870738462</v>
      </c>
      <c r="AB1374" s="456">
        <v>253.39727563823948</v>
      </c>
      <c r="AC1374" s="456">
        <v>257.42350858200774</v>
      </c>
      <c r="AD1374" s="456">
        <v>259.43664870738462</v>
      </c>
      <c r="AE1374" s="456">
        <v>231.25416527541577</v>
      </c>
      <c r="AF1374" s="456">
        <v>212.13226923574965</v>
      </c>
      <c r="AG1374" s="456">
        <v>159.80800188016397</v>
      </c>
      <c r="AH1374" s="456">
        <v>86.383928307687412</v>
      </c>
      <c r="AI1374" s="456">
        <v>47.181305740243346</v>
      </c>
      <c r="AJ1374" s="456">
        <v>28.093457349309364</v>
      </c>
      <c r="AK1374" s="456">
        <v>10.023052380778998</v>
      </c>
      <c r="AL1374" s="456">
        <v>0</v>
      </c>
    </row>
    <row r="1375" spans="1:38">
      <c r="A1375" s="256">
        <v>115</v>
      </c>
      <c r="B1375" s="456">
        <v>357.09073432669908</v>
      </c>
      <c r="C1375" s="456">
        <v>353.06317597546882</v>
      </c>
      <c r="D1375" s="456">
        <v>352.05629353891283</v>
      </c>
      <c r="E1375" s="456">
        <v>346.01505962239901</v>
      </c>
      <c r="F1375" s="456">
        <v>333.93290978257897</v>
      </c>
      <c r="G1375" s="456">
        <v>323.86478456311931</v>
      </c>
      <c r="H1375" s="456">
        <v>313.79697206375391</v>
      </c>
      <c r="I1375" s="456">
        <v>301.71602400391555</v>
      </c>
      <c r="J1375" s="456">
        <v>291.64893568472075</v>
      </c>
      <c r="K1375" s="456">
        <v>288.62887634657591</v>
      </c>
      <c r="L1375" s="456">
        <v>279.56888908570443</v>
      </c>
      <c r="M1375" s="456">
        <v>274.53568897522905</v>
      </c>
      <c r="N1375" s="456">
        <v>265.47616224135629</v>
      </c>
      <c r="O1375" s="456">
        <v>253.39727563823948</v>
      </c>
      <c r="P1375" s="456">
        <v>247.35804637556123</v>
      </c>
      <c r="Q1375" s="456">
        <v>238.29947983255269</v>
      </c>
      <c r="R1375" s="456">
        <v>236.28651130948512</v>
      </c>
      <c r="S1375" s="456">
        <v>234.2735599181982</v>
      </c>
      <c r="T1375" s="456">
        <v>229.24125736189183</v>
      </c>
      <c r="U1375" s="456">
        <v>225.21549466265694</v>
      </c>
      <c r="V1375" s="456">
        <v>220.18339253845178</v>
      </c>
      <c r="W1375" s="456">
        <v>210.11953566284186</v>
      </c>
      <c r="X1375" s="456">
        <v>198.04354533856682</v>
      </c>
      <c r="Y1375" s="456">
        <v>194.01837655620983</v>
      </c>
      <c r="Z1375" s="456">
        <v>185.96829104052892</v>
      </c>
      <c r="AA1375" s="456">
        <v>171.8814886853159</v>
      </c>
      <c r="AB1375" s="456">
        <v>163.83239950048687</v>
      </c>
      <c r="AC1375" s="456">
        <v>155.78370551195141</v>
      </c>
      <c r="AD1375" s="456">
        <v>150.7534814279953</v>
      </c>
      <c r="AE1375" s="456">
        <v>137.67569823504508</v>
      </c>
      <c r="AF1375" s="456">
        <v>121.58168435931715</v>
      </c>
      <c r="AG1375" s="456">
        <v>100.46157902783952</v>
      </c>
      <c r="AH1375" s="456">
        <v>68.287532720608553</v>
      </c>
      <c r="AI1375" s="456">
        <v>41.152539512670401</v>
      </c>
      <c r="AJ1375" s="456">
        <v>25.080601549217004</v>
      </c>
      <c r="AK1375" s="456">
        <v>9.0197967621976929</v>
      </c>
      <c r="AL1375" s="456">
        <v>0</v>
      </c>
    </row>
    <row r="1376" spans="1:38">
      <c r="A1376" s="256">
        <v>120</v>
      </c>
      <c r="B1376" s="456">
        <v>357.09073432669908</v>
      </c>
      <c r="C1376" s="456">
        <v>352.05629353891283</v>
      </c>
      <c r="D1376" s="456">
        <v>350.04253730445583</v>
      </c>
      <c r="E1376" s="456">
        <v>332.92608346097444</v>
      </c>
      <c r="F1376" s="456">
        <v>320.84440753413026</v>
      </c>
      <c r="G1376" s="456">
        <v>311.78344796045536</v>
      </c>
      <c r="H1376" s="456">
        <v>304.73621645504568</v>
      </c>
      <c r="I1376" s="456">
        <v>292.65562908951142</v>
      </c>
      <c r="J1376" s="456">
        <v>284.6021797270547</v>
      </c>
      <c r="K1376" s="456">
        <v>279.56888908570443</v>
      </c>
      <c r="L1376" s="456">
        <v>272.52243464871941</v>
      </c>
      <c r="M1376" s="456">
        <v>267.48936407825727</v>
      </c>
      <c r="N1376" s="456">
        <v>254.40382792207021</v>
      </c>
      <c r="O1376" s="456">
        <v>250.37764281601082</v>
      </c>
      <c r="P1376" s="456">
        <v>242.32546769872059</v>
      </c>
      <c r="Q1376" s="456">
        <v>233.2670906927834</v>
      </c>
      <c r="R1376" s="456">
        <v>229.24125736189183</v>
      </c>
      <c r="S1376" s="456">
        <v>221.18980385521934</v>
      </c>
      <c r="T1376" s="456">
        <v>209.1131760876558</v>
      </c>
      <c r="U1376" s="456">
        <v>205.08778640429045</v>
      </c>
      <c r="V1376" s="456">
        <v>200.05616048375992</v>
      </c>
      <c r="W1376" s="456">
        <v>188.98703310439885</v>
      </c>
      <c r="X1376" s="456">
        <v>176.9123618266558</v>
      </c>
      <c r="Y1376" s="456">
        <v>172.88765168108893</v>
      </c>
      <c r="Z1376" s="456">
        <v>164.83851443258101</v>
      </c>
      <c r="AA1376" s="456">
        <v>150.7534814279953</v>
      </c>
      <c r="AB1376" s="456">
        <v>137.67569823504508</v>
      </c>
      <c r="AC1376" s="456">
        <v>127.61670426943685</v>
      </c>
      <c r="AD1376" s="456">
        <v>116.55272914527278</v>
      </c>
      <c r="AE1376" s="456">
        <v>104.48414005107793</v>
      </c>
      <c r="AF1376" s="456">
        <v>91.411415436090294</v>
      </c>
      <c r="AG1376" s="456">
        <v>73.313876394686872</v>
      </c>
      <c r="AH1376" s="456">
        <v>54.215835334169334</v>
      </c>
      <c r="AI1376" s="456">
        <v>37.13384546983891</v>
      </c>
      <c r="AJ1376" s="456">
        <v>22.068108142325048</v>
      </c>
      <c r="AK1376" s="456">
        <v>8.016652840637061</v>
      </c>
      <c r="AL1376" s="456">
        <v>0</v>
      </c>
    </row>
    <row r="1377" spans="1:38">
      <c r="A1377" s="256">
        <v>125</v>
      </c>
      <c r="B1377" s="456">
        <v>357.09073432669908</v>
      </c>
      <c r="C1377" s="456">
        <v>349.03566352307149</v>
      </c>
      <c r="D1377" s="456">
        <v>346.01505962239901</v>
      </c>
      <c r="E1377" s="456">
        <v>323.86478456311931</v>
      </c>
      <c r="F1377" s="456">
        <v>309.76993684768291</v>
      </c>
      <c r="G1377" s="456">
        <v>305.7429539319009</v>
      </c>
      <c r="H1377" s="456">
        <v>298.69586175506231</v>
      </c>
      <c r="I1377" s="456">
        <v>286.61552097237734</v>
      </c>
      <c r="J1377" s="456">
        <v>275.54232167620648</v>
      </c>
      <c r="K1377" s="456">
        <v>267.48936407825727</v>
      </c>
      <c r="L1377" s="456">
        <v>258.43007668638376</v>
      </c>
      <c r="M1377" s="456">
        <v>250.37764281601082</v>
      </c>
      <c r="N1377" s="456">
        <v>239.30597047327453</v>
      </c>
      <c r="O1377" s="456">
        <v>232.26062580560185</v>
      </c>
      <c r="P1377" s="456">
        <v>225.21549466265694</v>
      </c>
      <c r="Q1377" s="456">
        <v>217.16418624552571</v>
      </c>
      <c r="R1377" s="456">
        <v>212.13226923574965</v>
      </c>
      <c r="S1377" s="456">
        <v>204.08145125625859</v>
      </c>
      <c r="T1377" s="456">
        <v>197.0372454153181</v>
      </c>
      <c r="U1377" s="456">
        <v>193.0120973286374</v>
      </c>
      <c r="V1377" s="456">
        <v>184.96205452537305</v>
      </c>
      <c r="W1377" s="456">
        <v>173.89382052669683</v>
      </c>
      <c r="X1377" s="456">
        <v>159.80800188016397</v>
      </c>
      <c r="Y1377" s="456">
        <v>157.79584087948061</v>
      </c>
      <c r="Z1377" s="456">
        <v>150.7534814279953</v>
      </c>
      <c r="AA1377" s="456">
        <v>139.68758692140284</v>
      </c>
      <c r="AB1377" s="456">
        <v>123.59332512567987</v>
      </c>
      <c r="AC1377" s="456">
        <v>111.52399075900288</v>
      </c>
      <c r="AD1377" s="456">
        <v>101.46720444534975</v>
      </c>
      <c r="AE1377" s="456">
        <v>88.394889005535376</v>
      </c>
      <c r="AF1377" s="456">
        <v>74.319187225450264</v>
      </c>
      <c r="AG1377" s="456">
        <v>61.251279440887508</v>
      </c>
      <c r="AH1377" s="456">
        <v>47.181305740243346</v>
      </c>
      <c r="AI1377" s="456">
        <v>33.11558670666593</v>
      </c>
      <c r="AJ1377" s="456">
        <v>19.056026783849234</v>
      </c>
      <c r="AK1377" s="456">
        <v>7.0136346326260179</v>
      </c>
      <c r="AL1377" s="456">
        <v>0</v>
      </c>
    </row>
    <row r="1378" spans="1:38">
      <c r="A1378" s="256">
        <v>130</v>
      </c>
      <c r="B1378" s="456">
        <v>357.09073432669908</v>
      </c>
      <c r="C1378" s="456">
        <v>347.02192467364125</v>
      </c>
      <c r="D1378" s="456">
        <v>338.96708669873658</v>
      </c>
      <c r="E1378" s="456">
        <v>317.82405891022592</v>
      </c>
      <c r="F1378" s="456">
        <v>305.7429539319009</v>
      </c>
      <c r="G1378" s="456">
        <v>297.68914776956171</v>
      </c>
      <c r="H1378" s="456">
        <v>284.6021797270547</v>
      </c>
      <c r="I1378" s="456">
        <v>269.50258105221343</v>
      </c>
      <c r="J1378" s="456">
        <v>257.42350858200774</v>
      </c>
      <c r="K1378" s="456">
        <v>247.35804637556123</v>
      </c>
      <c r="L1378" s="456">
        <v>237.29299343863059</v>
      </c>
      <c r="M1378" s="456">
        <v>228.23481001690109</v>
      </c>
      <c r="N1378" s="456">
        <v>220.18339253845178</v>
      </c>
      <c r="O1378" s="456">
        <v>214.14502188707684</v>
      </c>
      <c r="P1378" s="456">
        <v>205.08778640429045</v>
      </c>
      <c r="Q1378" s="456">
        <v>199.04985036997184</v>
      </c>
      <c r="R1378" s="456">
        <v>193.0120973286374</v>
      </c>
      <c r="S1378" s="456">
        <v>185.96829104052892</v>
      </c>
      <c r="T1378" s="456">
        <v>178.92475133337754</v>
      </c>
      <c r="U1378" s="456">
        <v>174.89999518835882</v>
      </c>
      <c r="V1378" s="456">
        <v>172.88765168108893</v>
      </c>
      <c r="W1378" s="456">
        <v>165.84463549957897</v>
      </c>
      <c r="X1378" s="456">
        <v>155.78370551195141</v>
      </c>
      <c r="Y1378" s="456">
        <v>151.75951300673236</v>
      </c>
      <c r="Z1378" s="456">
        <v>146.72942263482432</v>
      </c>
      <c r="AA1378" s="456">
        <v>134.65792041235557</v>
      </c>
      <c r="AB1378" s="456">
        <v>116.55272914527278</v>
      </c>
      <c r="AC1378" s="456">
        <v>102.47283981975923</v>
      </c>
      <c r="AD1378" s="456">
        <v>90.405895411488231</v>
      </c>
      <c r="AE1378" s="456">
        <v>78.340564620239888</v>
      </c>
      <c r="AF1378" s="456">
        <v>66.277097278608665</v>
      </c>
      <c r="AG1378" s="456">
        <v>54.215835334169334</v>
      </c>
      <c r="AH1378" s="456">
        <v>41.152539512670401</v>
      </c>
      <c r="AI1378" s="456">
        <v>28.093457349309364</v>
      </c>
      <c r="AJ1378" s="456">
        <v>16.044422974417238</v>
      </c>
      <c r="AK1378" s="456">
        <v>6.010760193776199</v>
      </c>
      <c r="AL1378" s="456">
        <v>0</v>
      </c>
    </row>
    <row r="1379" spans="1:38">
      <c r="A1379" s="256">
        <v>135</v>
      </c>
      <c r="B1379" s="456">
        <v>357.09073432669908</v>
      </c>
      <c r="C1379" s="456">
        <v>344.00133830923949</v>
      </c>
      <c r="D1379" s="456">
        <v>332.92608346097444</v>
      </c>
      <c r="E1379" s="456">
        <v>314.80373896081153</v>
      </c>
      <c r="F1379" s="456">
        <v>302.72275148002575</v>
      </c>
      <c r="G1379" s="456">
        <v>286.61552097237734</v>
      </c>
      <c r="H1379" s="456">
        <v>270.50919518025506</v>
      </c>
      <c r="I1379" s="456">
        <v>256.41694440954058</v>
      </c>
      <c r="J1379" s="456">
        <v>245.34500251247366</v>
      </c>
      <c r="K1379" s="456">
        <v>236.28651130948512</v>
      </c>
      <c r="L1379" s="456">
        <v>226.22192864759808</v>
      </c>
      <c r="M1379" s="456">
        <v>217.16418624552571</v>
      </c>
      <c r="N1379" s="456">
        <v>208.10682135074404</v>
      </c>
      <c r="O1379" s="456">
        <v>200.05616048375992</v>
      </c>
      <c r="P1379" s="456">
        <v>190.99955462404839</v>
      </c>
      <c r="Q1379" s="456">
        <v>186.97453299484269</v>
      </c>
      <c r="R1379" s="456">
        <v>180.93716345181977</v>
      </c>
      <c r="S1379" s="456">
        <v>174.89999518835882</v>
      </c>
      <c r="T1379" s="456">
        <v>168.86303514077807</v>
      </c>
      <c r="U1379" s="456">
        <v>166.85076266433626</v>
      </c>
      <c r="V1379" s="456">
        <v>163.83239950048687</v>
      </c>
      <c r="W1379" s="456">
        <v>155.78370551195141</v>
      </c>
      <c r="X1379" s="456">
        <v>141.69950455700601</v>
      </c>
      <c r="Y1379" s="456">
        <v>133.65200941145397</v>
      </c>
      <c r="Z1379" s="456">
        <v>127.61670426943685</v>
      </c>
      <c r="AA1379" s="456">
        <v>117.55850313942643</v>
      </c>
      <c r="AB1379" s="456">
        <v>104.48414005107793</v>
      </c>
      <c r="AC1379" s="456">
        <v>91.411415436090294</v>
      </c>
      <c r="AD1379" s="456">
        <v>80.351331340225968</v>
      </c>
      <c r="AE1379" s="456">
        <v>70.298027302456234</v>
      </c>
      <c r="AF1379" s="456">
        <v>58.235984471133037</v>
      </c>
      <c r="AG1379" s="456">
        <v>47.181305740243346</v>
      </c>
      <c r="AH1379" s="456">
        <v>36.12923810708449</v>
      </c>
      <c r="AI1379" s="456">
        <v>24.076394620737908</v>
      </c>
      <c r="AJ1379" s="456">
        <v>13.03338714150617</v>
      </c>
      <c r="AK1379" s="456">
        <v>4.0055490228453374</v>
      </c>
      <c r="AL1379" s="456">
        <v>0</v>
      </c>
    </row>
    <row r="1380" spans="1:38">
      <c r="A1380" s="256">
        <v>140</v>
      </c>
      <c r="B1380" s="456">
        <v>357.09073432669908</v>
      </c>
      <c r="C1380" s="456">
        <v>341.98762877226108</v>
      </c>
      <c r="D1380" s="456">
        <v>329.90562278367804</v>
      </c>
      <c r="E1380" s="456">
        <v>310.77669077501207</v>
      </c>
      <c r="F1380" s="456">
        <v>293.66232595374214</v>
      </c>
      <c r="G1380" s="456">
        <v>275.54232167620648</v>
      </c>
      <c r="H1380" s="456">
        <v>262.45638811906474</v>
      </c>
      <c r="I1380" s="456">
        <v>250.37764281601082</v>
      </c>
      <c r="J1380" s="456">
        <v>236.28651130948512</v>
      </c>
      <c r="K1380" s="456">
        <v>228.23481001690109</v>
      </c>
      <c r="L1380" s="456">
        <v>219.17698581717505</v>
      </c>
      <c r="M1380" s="456">
        <v>209.1131760876558</v>
      </c>
      <c r="N1380" s="456">
        <v>200.05616048375992</v>
      </c>
      <c r="O1380" s="456">
        <v>189.99329120214583</v>
      </c>
      <c r="P1380" s="456">
        <v>181.94337791178063</v>
      </c>
      <c r="Q1380" s="456">
        <v>178.92475133337754</v>
      </c>
      <c r="R1380" s="456">
        <v>171.8814886853159</v>
      </c>
      <c r="S1380" s="456">
        <v>166.85076266433626</v>
      </c>
      <c r="T1380" s="456">
        <v>160.81409189195779</v>
      </c>
      <c r="U1380" s="456">
        <v>157.79584087948061</v>
      </c>
      <c r="V1380" s="456">
        <v>151.75951300673236</v>
      </c>
      <c r="W1380" s="456">
        <v>138.68163893346625</v>
      </c>
      <c r="X1380" s="456">
        <v>123.59332512567987</v>
      </c>
      <c r="Y1380" s="456">
        <v>114.54120724389411</v>
      </c>
      <c r="Z1380" s="456">
        <v>111.52399075900288</v>
      </c>
      <c r="AA1380" s="456">
        <v>105.48980471856567</v>
      </c>
      <c r="AB1380" s="456">
        <v>96.439178946735424</v>
      </c>
      <c r="AC1380" s="456">
        <v>83.367575300668861</v>
      </c>
      <c r="AD1380" s="456">
        <v>72.308579335641099</v>
      </c>
      <c r="AE1380" s="456">
        <v>62.256411089425562</v>
      </c>
      <c r="AF1380" s="456">
        <v>53.210843750071625</v>
      </c>
      <c r="AG1380" s="456">
        <v>43.162036139125405</v>
      </c>
      <c r="AH1380" s="456">
        <v>31.106636592896205</v>
      </c>
      <c r="AI1380" s="456">
        <v>20.060004479273225</v>
      </c>
      <c r="AJ1380" s="456">
        <v>11.02640849775289</v>
      </c>
      <c r="AK1380" s="456">
        <v>3.0032976479526123</v>
      </c>
      <c r="AL1380" s="456">
        <v>0</v>
      </c>
    </row>
    <row r="1381" spans="1:38">
      <c r="A1381" s="256">
        <v>145</v>
      </c>
      <c r="B1381" s="456">
        <v>357.09073432669908</v>
      </c>
      <c r="C1381" s="456">
        <v>338.96708669873658</v>
      </c>
      <c r="D1381" s="456">
        <v>327.89199766453015</v>
      </c>
      <c r="E1381" s="456">
        <v>306.74969472040391</v>
      </c>
      <c r="F1381" s="456">
        <v>285.60884857740479</v>
      </c>
      <c r="G1381" s="456">
        <v>268.49597068019642</v>
      </c>
      <c r="H1381" s="456">
        <v>257.42350858200774</v>
      </c>
      <c r="I1381" s="456">
        <v>244.33848676014631</v>
      </c>
      <c r="J1381" s="456">
        <v>232.26062580560185</v>
      </c>
      <c r="K1381" s="456">
        <v>222.19621974660973</v>
      </c>
      <c r="L1381" s="456">
        <v>213.13864318787526</v>
      </c>
      <c r="M1381" s="456">
        <v>202.06879585668304</v>
      </c>
      <c r="N1381" s="456">
        <v>192.00582334211265</v>
      </c>
      <c r="O1381" s="456">
        <v>182.94959793098093</v>
      </c>
      <c r="P1381" s="456">
        <v>174.89999518835882</v>
      </c>
      <c r="Q1381" s="456">
        <v>174.89999518835882</v>
      </c>
      <c r="R1381" s="456">
        <v>166.85076266433626</v>
      </c>
      <c r="S1381" s="456">
        <v>154.77764754354726</v>
      </c>
      <c r="T1381" s="456">
        <v>142.70547410211842</v>
      </c>
      <c r="U1381" s="456">
        <v>137.67569823504508</v>
      </c>
      <c r="V1381" s="456">
        <v>132.64610597383572</v>
      </c>
      <c r="W1381" s="456">
        <v>124.59915780868042</v>
      </c>
      <c r="X1381" s="456">
        <v>114.54120724389411</v>
      </c>
      <c r="Y1381" s="456">
        <v>105.48980471856567</v>
      </c>
      <c r="Z1381" s="456">
        <v>99.455963666700598</v>
      </c>
      <c r="AA1381" s="456">
        <v>95.433604846914434</v>
      </c>
      <c r="AB1381" s="456">
        <v>79.345941616877255</v>
      </c>
      <c r="AC1381" s="456">
        <v>76.329849463361882</v>
      </c>
      <c r="AD1381" s="456">
        <v>67.282307497705418</v>
      </c>
      <c r="AE1381" s="456">
        <v>58.235984471133037</v>
      </c>
      <c r="AF1381" s="456">
        <v>48.186177781824156</v>
      </c>
      <c r="AG1381" s="456">
        <v>37.13384546983891</v>
      </c>
      <c r="AH1381" s="456">
        <v>27.089134400918912</v>
      </c>
      <c r="AI1381" s="456">
        <v>18.052101952375242</v>
      </c>
      <c r="AJ1381" s="456">
        <v>10.023052380778998</v>
      </c>
      <c r="AK1381" s="456">
        <v>3.0032976479526123</v>
      </c>
      <c r="AL1381" s="456">
        <v>0</v>
      </c>
    </row>
    <row r="1382" spans="1:38">
      <c r="A1382" s="256">
        <v>150</v>
      </c>
      <c r="B1382" s="456">
        <v>357.09073432669908</v>
      </c>
      <c r="C1382" s="456">
        <v>337.96024530447613</v>
      </c>
      <c r="D1382" s="456">
        <v>325.87838489895006</v>
      </c>
      <c r="E1382" s="456">
        <v>301.71602400391555</v>
      </c>
      <c r="F1382" s="456">
        <v>279.56888908570443</v>
      </c>
      <c r="G1382" s="456">
        <v>264.46956703503446</v>
      </c>
      <c r="H1382" s="456">
        <v>251.38418306924891</v>
      </c>
      <c r="I1382" s="456">
        <v>239.30597047327453</v>
      </c>
      <c r="J1382" s="456">
        <v>228.23481001690109</v>
      </c>
      <c r="K1382" s="456">
        <v>219.17698581717505</v>
      </c>
      <c r="L1382" s="456">
        <v>208.10682135074404</v>
      </c>
      <c r="M1382" s="456">
        <v>196.03095062626178</v>
      </c>
      <c r="N1382" s="456">
        <v>186.97453299484269</v>
      </c>
      <c r="O1382" s="456">
        <v>179.93095458195256</v>
      </c>
      <c r="P1382" s="456">
        <v>171.8814886853159</v>
      </c>
      <c r="Q1382" s="456">
        <v>162.82629074089672</v>
      </c>
      <c r="R1382" s="456">
        <v>152.76555124800095</v>
      </c>
      <c r="S1382" s="456">
        <v>142.70547410211842</v>
      </c>
      <c r="T1382" s="456">
        <v>133.65200941145397</v>
      </c>
      <c r="U1382" s="456">
        <v>129.62844161748095</v>
      </c>
      <c r="V1382" s="456">
        <v>126.61084744487482</v>
      </c>
      <c r="W1382" s="456">
        <v>118.56428573008029</v>
      </c>
      <c r="X1382" s="456">
        <v>108.50685582932681</v>
      </c>
      <c r="Y1382" s="456">
        <v>97.444763521530547</v>
      </c>
      <c r="Z1382" s="456">
        <v>89.400386559498514</v>
      </c>
      <c r="AA1382" s="456">
        <v>84.37301438003783</v>
      </c>
      <c r="AB1382" s="456">
        <v>79.345941616877255</v>
      </c>
      <c r="AC1382" s="456">
        <v>73.313876394686872</v>
      </c>
      <c r="AD1382" s="456">
        <v>62.256411089425562</v>
      </c>
      <c r="AE1382" s="456">
        <v>52.205871129025049</v>
      </c>
      <c r="AF1382" s="456">
        <v>43.162036139125405</v>
      </c>
      <c r="AG1382" s="456">
        <v>34.120107905260866</v>
      </c>
      <c r="AH1382" s="456">
        <v>25.080601549217004</v>
      </c>
      <c r="AI1382" s="456">
        <v>17.048232921663399</v>
      </c>
      <c r="AJ1382" s="456">
        <v>9.0197967621976929</v>
      </c>
      <c r="AK1382" s="456">
        <v>2.001386774925161</v>
      </c>
      <c r="AL1382" s="456">
        <v>0</v>
      </c>
    </row>
    <row r="1383" spans="1:38">
      <c r="A1383" s="256">
        <v>155</v>
      </c>
      <c r="B1383" s="456">
        <v>357.09073432669908</v>
      </c>
      <c r="C1383" s="456">
        <v>335.94657151454635</v>
      </c>
      <c r="D1383" s="456">
        <v>324.871583172518</v>
      </c>
      <c r="E1383" s="456">
        <v>295.67573001326275</v>
      </c>
      <c r="F1383" s="456">
        <v>275.54232167620648</v>
      </c>
      <c r="G1383" s="456">
        <v>261.44980443871583</v>
      </c>
      <c r="H1383" s="456">
        <v>248.36457445281798</v>
      </c>
      <c r="I1383" s="456">
        <v>237.29299343863059</v>
      </c>
      <c r="J1383" s="456">
        <v>226.22192864759808</v>
      </c>
      <c r="K1383" s="456">
        <v>216.15779343785601</v>
      </c>
      <c r="L1383" s="456">
        <v>203.07512106555058</v>
      </c>
      <c r="M1383" s="456">
        <v>192.00582334211265</v>
      </c>
      <c r="N1383" s="456">
        <v>185.96829104052892</v>
      </c>
      <c r="O1383" s="456">
        <v>171.8814886853159</v>
      </c>
      <c r="P1383" s="456">
        <v>159.80800188016397</v>
      </c>
      <c r="Q1383" s="456">
        <v>152.76555124800095</v>
      </c>
      <c r="R1383" s="456">
        <v>149.7474565561628</v>
      </c>
      <c r="S1383" s="456">
        <v>140.69354214646376</v>
      </c>
      <c r="T1383" s="456">
        <v>131.64021015674211</v>
      </c>
      <c r="U1383" s="456">
        <v>122.58750062023773</v>
      </c>
      <c r="V1383" s="456">
        <v>118.56428573008029</v>
      </c>
      <c r="W1383" s="456">
        <v>115.54696382165466</v>
      </c>
      <c r="X1383" s="456">
        <v>107.50116269711758</v>
      </c>
      <c r="Y1383" s="456">
        <v>95.433604846914434</v>
      </c>
      <c r="Z1383" s="456">
        <v>85.378465429273547</v>
      </c>
      <c r="AA1383" s="456">
        <v>78.340564620239888</v>
      </c>
      <c r="AB1383" s="456">
        <v>74.319187225450264</v>
      </c>
      <c r="AC1383" s="456">
        <v>68.287532720608553</v>
      </c>
      <c r="AD1383" s="456">
        <v>60.246164270520133</v>
      </c>
      <c r="AE1383" s="456">
        <v>49.191070759971105</v>
      </c>
      <c r="AF1383" s="456">
        <v>41.152539512670401</v>
      </c>
      <c r="AG1383" s="456">
        <v>37.13384546983891</v>
      </c>
      <c r="AH1383" s="456">
        <v>26.08484865749011</v>
      </c>
      <c r="AI1383" s="456">
        <v>16.044422974417238</v>
      </c>
      <c r="AJ1383" s="456">
        <v>8.016652840637061</v>
      </c>
      <c r="AK1383" s="456">
        <v>1</v>
      </c>
      <c r="AL1383" s="456">
        <v>0</v>
      </c>
    </row>
    <row r="1384" spans="1:38">
      <c r="A1384" s="256">
        <v>160</v>
      </c>
      <c r="B1384" s="456">
        <v>357.09073432669908</v>
      </c>
      <c r="C1384" s="456">
        <v>334.93973913680242</v>
      </c>
      <c r="D1384" s="456">
        <v>324.871583172518</v>
      </c>
      <c r="E1384" s="456">
        <v>291.64893568472075</v>
      </c>
      <c r="F1384" s="456">
        <v>272.52243464871941</v>
      </c>
      <c r="G1384" s="456">
        <v>258.43007668638376</v>
      </c>
      <c r="H1384" s="456">
        <v>246.35152238988556</v>
      </c>
      <c r="I1384" s="456">
        <v>235.28003346324601</v>
      </c>
      <c r="J1384" s="456">
        <v>224.20906517072982</v>
      </c>
      <c r="K1384" s="456">
        <v>213.13864318787526</v>
      </c>
      <c r="L1384" s="456">
        <v>200.05616048375992</v>
      </c>
      <c r="M1384" s="456">
        <v>190.99955462404839</v>
      </c>
      <c r="N1384" s="456">
        <v>177.91855373764352</v>
      </c>
      <c r="O1384" s="456">
        <v>165.84463549957897</v>
      </c>
      <c r="P1384" s="456">
        <v>155.78370551195141</v>
      </c>
      <c r="Q1384" s="456">
        <v>146.72942263482432</v>
      </c>
      <c r="R1384" s="456">
        <v>149.7474565561628</v>
      </c>
      <c r="S1384" s="456">
        <v>136.66976487929523</v>
      </c>
      <c r="T1384" s="456">
        <v>124.59915780868042</v>
      </c>
      <c r="U1384" s="456">
        <v>116.55272914527278</v>
      </c>
      <c r="V1384" s="456">
        <v>113.53545948863409</v>
      </c>
      <c r="W1384" s="456">
        <v>119.57007684445347</v>
      </c>
      <c r="X1384" s="456">
        <v>108.50685582932681</v>
      </c>
      <c r="Y1384" s="456">
        <v>98.450358463414005</v>
      </c>
      <c r="Z1384" s="456">
        <v>84.37301438003783</v>
      </c>
      <c r="AA1384" s="456">
        <v>75.324511642000047</v>
      </c>
      <c r="AB1384" s="456">
        <v>68.287532720608553</v>
      </c>
      <c r="AC1384" s="456">
        <v>65.271902290436884</v>
      </c>
      <c r="AD1384" s="456">
        <v>61.251279440887508</v>
      </c>
      <c r="AE1384" s="456">
        <v>62.256411089425562</v>
      </c>
      <c r="AF1384" s="456">
        <v>52.205871129025049</v>
      </c>
      <c r="AG1384" s="456">
        <v>42.157275863478645</v>
      </c>
      <c r="AH1384" s="456">
        <v>30.102209640499385</v>
      </c>
      <c r="AI1384" s="456">
        <v>16.044422974417238</v>
      </c>
      <c r="AJ1384" s="456">
        <v>8.016652840637061</v>
      </c>
      <c r="AK1384" s="456">
        <v>1</v>
      </c>
      <c r="AL1384" s="456">
        <v>0</v>
      </c>
    </row>
    <row r="1385" spans="1:38">
      <c r="A1385" s="256">
        <v>165</v>
      </c>
      <c r="B1385" s="456">
        <v>357.09073432669908</v>
      </c>
      <c r="C1385" s="456">
        <v>333.93290978257897</v>
      </c>
      <c r="D1385" s="456">
        <v>323.86478456311931</v>
      </c>
      <c r="E1385" s="456">
        <v>287.62219689954674</v>
      </c>
      <c r="F1385" s="456">
        <v>270.50919518025506</v>
      </c>
      <c r="G1385" s="456">
        <v>257.42350858200774</v>
      </c>
      <c r="H1385" s="456">
        <v>244.33848676014631</v>
      </c>
      <c r="I1385" s="456">
        <v>234.2735599181982</v>
      </c>
      <c r="J1385" s="456">
        <v>222.19621974660973</v>
      </c>
      <c r="K1385" s="456">
        <v>209.1131760876558</v>
      </c>
      <c r="L1385" s="456">
        <v>199.04985036997184</v>
      </c>
      <c r="M1385" s="456">
        <v>185.96829104052892</v>
      </c>
      <c r="N1385" s="456">
        <v>173.89382052669683</v>
      </c>
      <c r="O1385" s="456">
        <v>162.82629074089672</v>
      </c>
      <c r="P1385" s="456">
        <v>151.75951300673236</v>
      </c>
      <c r="Q1385" s="456">
        <v>143.71145073160676</v>
      </c>
      <c r="R1385" s="456">
        <v>138.68163893346625</v>
      </c>
      <c r="S1385" s="456">
        <v>132.64610597383572</v>
      </c>
      <c r="T1385" s="456">
        <v>122.58750062023773</v>
      </c>
      <c r="U1385" s="456">
        <v>113.53545948863409</v>
      </c>
      <c r="V1385" s="456">
        <v>111.52399075900288</v>
      </c>
      <c r="W1385" s="456">
        <v>108.50685582932681</v>
      </c>
      <c r="X1385" s="456">
        <v>109.51255827368547</v>
      </c>
      <c r="Y1385" s="456">
        <v>99.455963666700598</v>
      </c>
      <c r="Z1385" s="456">
        <v>88.394889005535376</v>
      </c>
      <c r="AA1385" s="456">
        <v>73.313876394686872</v>
      </c>
      <c r="AB1385" s="456">
        <v>66.277097278608665</v>
      </c>
      <c r="AC1385" s="456">
        <v>65.271902290436884</v>
      </c>
      <c r="AD1385" s="456">
        <v>76.329849463361882</v>
      </c>
      <c r="AE1385" s="456">
        <v>69.292772726876819</v>
      </c>
      <c r="AF1385" s="456">
        <v>67.282307497705418</v>
      </c>
      <c r="AG1385" s="456">
        <v>48.186177781824156</v>
      </c>
      <c r="AH1385" s="456">
        <v>26.08484865749011</v>
      </c>
      <c r="AI1385" s="456">
        <v>16.044422974417238</v>
      </c>
      <c r="AJ1385" s="456">
        <v>7.0136346326260179</v>
      </c>
      <c r="AK1385" s="456">
        <v>1</v>
      </c>
      <c r="AL1385" s="456">
        <v>0</v>
      </c>
    </row>
    <row r="1386" spans="1:38">
      <c r="A1386" s="256">
        <v>170</v>
      </c>
      <c r="B1386" s="456">
        <v>357.09073432669908</v>
      </c>
      <c r="C1386" s="456">
        <v>331.91926018114111</v>
      </c>
      <c r="D1386" s="456">
        <v>322.85798908042426</v>
      </c>
      <c r="E1386" s="456">
        <v>283.5955144338393</v>
      </c>
      <c r="F1386" s="456">
        <v>268.49597068019642</v>
      </c>
      <c r="G1386" s="456">
        <v>257.42350858200774</v>
      </c>
      <c r="H1386" s="456">
        <v>245.34500251247366</v>
      </c>
      <c r="I1386" s="456">
        <v>232.26062580560185</v>
      </c>
      <c r="J1386" s="456">
        <v>220.18339253845178</v>
      </c>
      <c r="K1386" s="456">
        <v>208.10682135074404</v>
      </c>
      <c r="L1386" s="456">
        <v>196.03095062626178</v>
      </c>
      <c r="M1386" s="456">
        <v>182.94959793098093</v>
      </c>
      <c r="N1386" s="456">
        <v>171.8814886853159</v>
      </c>
      <c r="O1386" s="456">
        <v>160.81409189195779</v>
      </c>
      <c r="P1386" s="456">
        <v>150.7534814279953</v>
      </c>
      <c r="Q1386" s="456">
        <v>139.68758692140284</v>
      </c>
      <c r="R1386" s="456">
        <v>131.64021015674211</v>
      </c>
      <c r="S1386" s="456">
        <v>132.64610597383572</v>
      </c>
      <c r="T1386" s="456">
        <v>120.57587641098782</v>
      </c>
      <c r="U1386" s="456">
        <v>111.52399075900288</v>
      </c>
      <c r="V1386" s="456">
        <v>106.49547896400243</v>
      </c>
      <c r="W1386" s="456">
        <v>102.47283981975923</v>
      </c>
      <c r="X1386" s="456">
        <v>100.46157902783952</v>
      </c>
      <c r="Y1386" s="456">
        <v>101.46720444534975</v>
      </c>
      <c r="Z1386" s="456">
        <v>90.405895411488231</v>
      </c>
      <c r="AA1386" s="456">
        <v>81.356733631351972</v>
      </c>
      <c r="AB1386" s="456">
        <v>73.313876394686872</v>
      </c>
      <c r="AC1386" s="456">
        <v>68.287532720608553</v>
      </c>
      <c r="AD1386" s="456">
        <v>68.287532720608553</v>
      </c>
      <c r="AE1386" s="456">
        <v>80.351331340225968</v>
      </c>
      <c r="AF1386" s="456">
        <v>61.251279440887508</v>
      </c>
      <c r="AG1386" s="456">
        <v>41.152539512670401</v>
      </c>
      <c r="AH1386" s="456">
        <v>25.080601549217004</v>
      </c>
      <c r="AI1386" s="456">
        <v>18.052101952375242</v>
      </c>
      <c r="AJ1386" s="456">
        <v>7.0136346326260179</v>
      </c>
      <c r="AK1386" s="456">
        <v>0</v>
      </c>
      <c r="AL1386" s="456">
        <v>0</v>
      </c>
    </row>
    <row r="1387" spans="1:38">
      <c r="A1387" s="256">
        <v>175</v>
      </c>
      <c r="B1387" s="456">
        <v>357.09073432669908</v>
      </c>
      <c r="C1387" s="456">
        <v>331.91926018114111</v>
      </c>
      <c r="D1387" s="456">
        <v>322.85798908042426</v>
      </c>
      <c r="E1387" s="456">
        <v>281.58219456930817</v>
      </c>
      <c r="F1387" s="456">
        <v>267.48936407825727</v>
      </c>
      <c r="G1387" s="456">
        <v>257.42350858200774</v>
      </c>
      <c r="H1387" s="456">
        <v>245.34500251247366</v>
      </c>
      <c r="I1387" s="456">
        <v>231.25416527541577</v>
      </c>
      <c r="J1387" s="456">
        <v>217.16418624552571</v>
      </c>
      <c r="K1387" s="456">
        <v>207.1004714754566</v>
      </c>
      <c r="L1387" s="456">
        <v>195.02466099770112</v>
      </c>
      <c r="M1387" s="456">
        <v>181.94337791178063</v>
      </c>
      <c r="N1387" s="456">
        <v>169.86918038037837</v>
      </c>
      <c r="O1387" s="456">
        <v>159.80800188016397</v>
      </c>
      <c r="P1387" s="456">
        <v>148.74143843620294</v>
      </c>
      <c r="Q1387" s="456">
        <v>137.67569823504508</v>
      </c>
      <c r="R1387" s="456">
        <v>130.63432201828778</v>
      </c>
      <c r="S1387" s="456">
        <v>124.59915780868042</v>
      </c>
      <c r="T1387" s="456">
        <v>121.58168435931715</v>
      </c>
      <c r="U1387" s="456">
        <v>111.52399075900288</v>
      </c>
      <c r="V1387" s="456">
        <v>104.48414005107793</v>
      </c>
      <c r="W1387" s="456">
        <v>97.444763521530547</v>
      </c>
      <c r="X1387" s="456">
        <v>95.433604846914434</v>
      </c>
      <c r="Y1387" s="456">
        <v>92.416946510646028</v>
      </c>
      <c r="Z1387" s="456">
        <v>94.428041332223657</v>
      </c>
      <c r="AA1387" s="456">
        <v>93.422488515161888</v>
      </c>
      <c r="AB1387" s="456">
        <v>86.383928307687412</v>
      </c>
      <c r="AC1387" s="456">
        <v>86.383928307687412</v>
      </c>
      <c r="AD1387" s="456">
        <v>69.292772726876819</v>
      </c>
      <c r="AE1387" s="456">
        <v>53.210843750071625</v>
      </c>
      <c r="AF1387" s="456">
        <v>44.166819783667599</v>
      </c>
      <c r="AG1387" s="456">
        <v>44.166819783667599</v>
      </c>
      <c r="AH1387" s="456">
        <v>38.138479987815508</v>
      </c>
      <c r="AI1387" s="456">
        <v>22.068108142325048</v>
      </c>
      <c r="AJ1387" s="456">
        <v>7.0136346326260179</v>
      </c>
      <c r="AK1387" s="456">
        <v>0</v>
      </c>
      <c r="AL1387" s="456">
        <v>0</v>
      </c>
    </row>
    <row r="1388" spans="1:38">
      <c r="A1388" s="256">
        <v>180</v>
      </c>
      <c r="B1388" s="456">
        <v>357.09073432669908</v>
      </c>
      <c r="C1388" s="456">
        <v>331.91926018114111</v>
      </c>
      <c r="D1388" s="456">
        <v>324.871583172518</v>
      </c>
      <c r="E1388" s="456">
        <v>281.58219456930817</v>
      </c>
      <c r="F1388" s="456">
        <v>267.48936407825727</v>
      </c>
      <c r="G1388" s="456">
        <v>258.43007668638376</v>
      </c>
      <c r="H1388" s="456">
        <v>246.35152238988556</v>
      </c>
      <c r="I1388" s="456">
        <v>231.25416527541577</v>
      </c>
      <c r="J1388" s="456">
        <v>217.16418624552571</v>
      </c>
      <c r="K1388" s="456">
        <v>207.1004714754566</v>
      </c>
      <c r="L1388" s="456">
        <v>193.0120973286374</v>
      </c>
      <c r="M1388" s="456">
        <v>181.94337791178063</v>
      </c>
      <c r="N1388" s="456">
        <v>169.86918038037837</v>
      </c>
      <c r="O1388" s="456">
        <v>160.81409189195779</v>
      </c>
      <c r="P1388" s="456">
        <v>146.72942263482432</v>
      </c>
      <c r="Q1388" s="456">
        <v>137.67569823504508</v>
      </c>
      <c r="R1388" s="456">
        <v>130.63432201828778</v>
      </c>
      <c r="S1388" s="456">
        <v>122.58750062023773</v>
      </c>
      <c r="T1388" s="456">
        <v>117.55850313942643</v>
      </c>
      <c r="U1388" s="456">
        <v>114.54120724389411</v>
      </c>
      <c r="V1388" s="456">
        <v>104.48414005107793</v>
      </c>
      <c r="W1388" s="456">
        <v>96.439178946735424</v>
      </c>
      <c r="X1388" s="456">
        <v>90.405895411488231</v>
      </c>
      <c r="Y1388" s="456">
        <v>91.411415436090294</v>
      </c>
      <c r="Z1388" s="456">
        <v>96.439178946735424</v>
      </c>
      <c r="AA1388" s="456">
        <v>102.47283981975923</v>
      </c>
      <c r="AB1388" s="456">
        <v>97.444763521530547</v>
      </c>
      <c r="AC1388" s="456">
        <v>75.324511642000047</v>
      </c>
      <c r="AD1388" s="456">
        <v>56.225874000831865</v>
      </c>
      <c r="AE1388" s="456">
        <v>46.176455080303917</v>
      </c>
      <c r="AF1388" s="456">
        <v>41.152539512670401</v>
      </c>
      <c r="AG1388" s="456">
        <v>40.147827669756929</v>
      </c>
      <c r="AH1388" s="456">
        <v>41.152539512670401</v>
      </c>
      <c r="AI1388" s="456">
        <v>36.12923810708449</v>
      </c>
      <c r="AJ1388" s="456">
        <v>7.0136346326260179</v>
      </c>
      <c r="AK1388" s="456">
        <v>0</v>
      </c>
      <c r="AL1388" s="456">
        <v>0</v>
      </c>
    </row>
    <row r="1389" spans="1:38">
      <c r="B1389" s="256" t="s">
        <v>513</v>
      </c>
    </row>
    <row r="1390" spans="1:38">
      <c r="B1390" s="256" t="s">
        <v>524</v>
      </c>
    </row>
    <row r="1391" spans="1:38">
      <c r="B1391" s="256" t="s">
        <v>65</v>
      </c>
    </row>
    <row r="1392" spans="1:38">
      <c r="B1392" s="256" t="s">
        <v>315</v>
      </c>
    </row>
    <row r="1393" spans="1:39">
      <c r="B1393" s="256">
        <v>51</v>
      </c>
    </row>
    <row r="1396" spans="1:39">
      <c r="B1396" s="256">
        <v>38</v>
      </c>
    </row>
    <row r="1397" spans="1:39">
      <c r="B1397" s="256">
        <v>21</v>
      </c>
    </row>
    <row r="1398" spans="1:39">
      <c r="B1398" s="256">
        <v>0</v>
      </c>
      <c r="C1398" s="256">
        <v>2.5</v>
      </c>
      <c r="D1398" s="256">
        <v>5</v>
      </c>
      <c r="E1398" s="256">
        <v>7.5</v>
      </c>
      <c r="F1398" s="256">
        <v>10</v>
      </c>
      <c r="G1398" s="256">
        <v>12.5</v>
      </c>
      <c r="H1398" s="256">
        <v>15</v>
      </c>
      <c r="I1398" s="256">
        <v>17.5</v>
      </c>
      <c r="J1398" s="256">
        <v>20</v>
      </c>
      <c r="K1398" s="256">
        <v>22.5</v>
      </c>
      <c r="L1398" s="256">
        <v>25</v>
      </c>
      <c r="M1398" s="256">
        <v>27.5</v>
      </c>
      <c r="N1398" s="256">
        <v>30</v>
      </c>
      <c r="O1398" s="256">
        <v>32.5</v>
      </c>
      <c r="P1398" s="256">
        <v>35</v>
      </c>
      <c r="Q1398" s="256">
        <v>37.5</v>
      </c>
      <c r="R1398" s="256">
        <v>40</v>
      </c>
      <c r="S1398" s="256">
        <v>42.5</v>
      </c>
      <c r="T1398" s="256">
        <v>45</v>
      </c>
      <c r="U1398" s="256">
        <v>47.5</v>
      </c>
      <c r="V1398" s="256">
        <v>50</v>
      </c>
      <c r="W1398" s="256">
        <v>52.5</v>
      </c>
      <c r="X1398" s="256">
        <v>55</v>
      </c>
      <c r="Y1398" s="256">
        <v>57.5</v>
      </c>
      <c r="Z1398" s="256">
        <v>60</v>
      </c>
      <c r="AA1398" s="256">
        <v>62.5</v>
      </c>
      <c r="AB1398" s="256">
        <v>65</v>
      </c>
      <c r="AC1398" s="256">
        <v>67.5</v>
      </c>
      <c r="AD1398" s="256">
        <v>69</v>
      </c>
      <c r="AE1398" s="256">
        <v>70</v>
      </c>
      <c r="AF1398" s="256">
        <v>72.5</v>
      </c>
      <c r="AG1398" s="256">
        <v>75</v>
      </c>
      <c r="AH1398" s="256">
        <v>77.5</v>
      </c>
      <c r="AI1398" s="256">
        <v>80</v>
      </c>
      <c r="AJ1398" s="256">
        <v>82.5</v>
      </c>
      <c r="AK1398" s="256">
        <v>85</v>
      </c>
      <c r="AL1398" s="256">
        <v>87.5</v>
      </c>
      <c r="AM1398" s="256">
        <v>90</v>
      </c>
    </row>
    <row r="1399" spans="1:39">
      <c r="A1399" s="256">
        <v>0</v>
      </c>
      <c r="B1399" s="456">
        <v>474.91505885047809</v>
      </c>
      <c r="C1399" s="456">
        <v>480.95818998708097</v>
      </c>
      <c r="D1399" s="456">
        <v>488.0086054558073</v>
      </c>
      <c r="E1399" s="456">
        <v>493.044678893796</v>
      </c>
      <c r="F1399" s="456">
        <v>499.08803480791187</v>
      </c>
      <c r="G1399" s="456">
        <v>504.12422061952947</v>
      </c>
      <c r="H1399" s="456">
        <v>508.15320548172508</v>
      </c>
      <c r="I1399" s="456">
        <v>511.17496508518565</v>
      </c>
      <c r="J1399" s="456">
        <v>513.18948140797454</v>
      </c>
      <c r="K1399" s="456">
        <v>519.23307765386471</v>
      </c>
      <c r="L1399" s="456">
        <v>532.32777619799867</v>
      </c>
      <c r="M1399" s="456">
        <v>552.47409198138303</v>
      </c>
      <c r="N1399" s="456">
        <v>579.67277793349717</v>
      </c>
      <c r="O1399" s="456">
        <v>613.92478222574721</v>
      </c>
      <c r="P1399" s="456">
        <v>653.21619193423737</v>
      </c>
      <c r="Q1399" s="456">
        <v>695.5326560411628</v>
      </c>
      <c r="R1399" s="456">
        <v>745.91274228889881</v>
      </c>
      <c r="S1399" s="456">
        <v>808.38874968158041</v>
      </c>
      <c r="T1399" s="456">
        <v>878.93196250462074</v>
      </c>
      <c r="U1399" s="456">
        <v>956.53602026718772</v>
      </c>
      <c r="V1399" s="456">
        <v>1025.0747259772024</v>
      </c>
      <c r="W1399" s="456">
        <v>1083.5378424249502</v>
      </c>
      <c r="X1399" s="456">
        <v>1126.8832319225462</v>
      </c>
      <c r="Y1399" s="456">
        <v>1140.9960469290074</v>
      </c>
      <c r="Z1399" s="456">
        <v>1116.8027577507125</v>
      </c>
      <c r="AA1399" s="456">
        <v>1042.2101301603341</v>
      </c>
      <c r="AB1399" s="456">
        <v>938.39422900883744</v>
      </c>
      <c r="AC1399" s="456">
        <v>773.11941785205272</v>
      </c>
      <c r="AD1399" s="456">
        <v>559.52547729664832</v>
      </c>
      <c r="AE1399" s="456">
        <v>539.37890152609612</v>
      </c>
      <c r="AF1399" s="456">
        <v>315.81050907438771</v>
      </c>
      <c r="AG1399" s="456">
        <v>149.7474565561628</v>
      </c>
      <c r="AH1399" s="456">
        <v>84.37301438003783</v>
      </c>
      <c r="AI1399" s="456">
        <v>56.225874000831865</v>
      </c>
      <c r="AJ1399" s="456">
        <v>36.12923810708449</v>
      </c>
      <c r="AK1399" s="456">
        <v>18.052101952375242</v>
      </c>
      <c r="AL1399" s="456">
        <v>2.001386774925161</v>
      </c>
      <c r="AM1399" s="456">
        <v>0</v>
      </c>
    </row>
    <row r="1400" spans="1:39">
      <c r="A1400" s="256">
        <v>5</v>
      </c>
      <c r="B1400" s="456">
        <v>474.91505885047809</v>
      </c>
      <c r="C1400" s="456">
        <v>478.9438044658425</v>
      </c>
      <c r="D1400" s="456">
        <v>484.98698627977393</v>
      </c>
      <c r="E1400" s="456">
        <v>493.044678893796</v>
      </c>
      <c r="F1400" s="456">
        <v>499.08803480791187</v>
      </c>
      <c r="G1400" s="456">
        <v>503.11697942016013</v>
      </c>
      <c r="H1400" s="456">
        <v>507.14595626443844</v>
      </c>
      <c r="I1400" s="456">
        <v>508.15320548172508</v>
      </c>
      <c r="J1400" s="456">
        <v>511.17496508518565</v>
      </c>
      <c r="K1400" s="456">
        <v>518.22580671051151</v>
      </c>
      <c r="L1400" s="456">
        <v>531.32048016773717</v>
      </c>
      <c r="M1400" s="456">
        <v>552.47409198138303</v>
      </c>
      <c r="N1400" s="456">
        <v>580.68016153438612</v>
      </c>
      <c r="O1400" s="456">
        <v>614.93222355435944</v>
      </c>
      <c r="P1400" s="456">
        <v>653.21619193423737</v>
      </c>
      <c r="Q1400" s="456">
        <v>694.5250906509001</v>
      </c>
      <c r="R1400" s="456">
        <v>746.92037948002371</v>
      </c>
      <c r="S1400" s="456">
        <v>809.39646779127065</v>
      </c>
      <c r="T1400" s="456">
        <v>882.96317857335953</v>
      </c>
      <c r="U1400" s="456">
        <v>960.56757634820201</v>
      </c>
      <c r="V1400" s="456">
        <v>1032.1304462556957</v>
      </c>
      <c r="W1400" s="456">
        <v>1088.5779162930164</v>
      </c>
      <c r="X1400" s="456">
        <v>1134.9476761605938</v>
      </c>
      <c r="Y1400" s="456">
        <v>1148.0525199632134</v>
      </c>
      <c r="Z1400" s="456">
        <v>1122.8510313983415</v>
      </c>
      <c r="AA1400" s="456">
        <v>1045.2340543655314</v>
      </c>
      <c r="AB1400" s="456">
        <v>943.43358060979006</v>
      </c>
      <c r="AC1400" s="456">
        <v>782.18852395600732</v>
      </c>
      <c r="AD1400" s="456">
        <v>568.59167442682008</v>
      </c>
      <c r="AE1400" s="456">
        <v>546.43011894300389</v>
      </c>
      <c r="AF1400" s="456">
        <v>321.85119673416409</v>
      </c>
      <c r="AG1400" s="456">
        <v>152.76555124800095</v>
      </c>
      <c r="AH1400" s="456">
        <v>85.378465429273547</v>
      </c>
      <c r="AI1400" s="456">
        <v>57.230920419256371</v>
      </c>
      <c r="AJ1400" s="456">
        <v>36.12923810708449</v>
      </c>
      <c r="AK1400" s="456">
        <v>18.052101952375242</v>
      </c>
      <c r="AL1400" s="456">
        <v>2.001386774925161</v>
      </c>
      <c r="AM1400" s="456">
        <v>0</v>
      </c>
    </row>
    <row r="1401" spans="1:39">
      <c r="A1401" s="256">
        <v>15</v>
      </c>
      <c r="B1401" s="456">
        <v>474.91505885047809</v>
      </c>
      <c r="C1401" s="456">
        <v>479.95099617070338</v>
      </c>
      <c r="D1401" s="456">
        <v>484.98698627977393</v>
      </c>
      <c r="E1401" s="456">
        <v>492.03746007824526</v>
      </c>
      <c r="F1401" s="456">
        <v>497.07357466978522</v>
      </c>
      <c r="G1401" s="456">
        <v>502.10974023527302</v>
      </c>
      <c r="H1401" s="456">
        <v>507.14595626443844</v>
      </c>
      <c r="I1401" s="456">
        <v>509.16045669356748</v>
      </c>
      <c r="J1401" s="456">
        <v>512.18222225713123</v>
      </c>
      <c r="K1401" s="456">
        <v>518.22580671051151</v>
      </c>
      <c r="L1401" s="456">
        <v>531.32048016773717</v>
      </c>
      <c r="M1401" s="456">
        <v>553.48142726268577</v>
      </c>
      <c r="N1401" s="456">
        <v>582.69493397084909</v>
      </c>
      <c r="O1401" s="456">
        <v>617.9545574224918</v>
      </c>
      <c r="P1401" s="456">
        <v>657.24621608837697</v>
      </c>
      <c r="Q1401" s="456">
        <v>702.58565448312538</v>
      </c>
      <c r="R1401" s="456">
        <v>755.98917509219189</v>
      </c>
      <c r="S1401" s="456">
        <v>820.48144938076518</v>
      </c>
      <c r="T1401" s="456">
        <v>898.08040190768418</v>
      </c>
      <c r="U1401" s="456">
        <v>989.79685912166553</v>
      </c>
      <c r="V1401" s="456">
        <v>1074.4657685553254</v>
      </c>
      <c r="W1401" s="456">
        <v>1145.0283119130809</v>
      </c>
      <c r="X1401" s="456">
        <v>1199.4652577592099</v>
      </c>
      <c r="Y1401" s="456">
        <v>1225.6765265172949</v>
      </c>
      <c r="Z1401" s="456">
        <v>1208.5383251256644</v>
      </c>
      <c r="AA1401" s="456">
        <v>1128.8993375929786</v>
      </c>
      <c r="AB1401" s="456">
        <v>1017.011105086951</v>
      </c>
      <c r="AC1401" s="456">
        <v>865.83063828540855</v>
      </c>
      <c r="AD1401" s="456">
        <v>656.23870772958219</v>
      </c>
      <c r="AE1401" s="456">
        <v>632.0589762438625</v>
      </c>
      <c r="AF1401" s="456">
        <v>375.21530131745635</v>
      </c>
      <c r="AG1401" s="456">
        <v>174.89999518835882</v>
      </c>
      <c r="AH1401" s="456">
        <v>97.444763521530547</v>
      </c>
      <c r="AI1401" s="456">
        <v>62.256411089425562</v>
      </c>
      <c r="AJ1401" s="456">
        <v>40.147827669756929</v>
      </c>
      <c r="AK1401" s="456">
        <v>19.056026783849234</v>
      </c>
      <c r="AL1401" s="456">
        <v>2.001386774925161</v>
      </c>
      <c r="AM1401" s="456">
        <v>0</v>
      </c>
    </row>
    <row r="1402" spans="1:39">
      <c r="A1402" s="256">
        <v>25</v>
      </c>
      <c r="B1402" s="456">
        <v>474.91505885047809</v>
      </c>
      <c r="C1402" s="456">
        <v>478.9438044658425</v>
      </c>
      <c r="D1402" s="456">
        <v>484.98698627977393</v>
      </c>
      <c r="E1402" s="456">
        <v>491.03024332244547</v>
      </c>
      <c r="F1402" s="456">
        <v>499.08803480791187</v>
      </c>
      <c r="G1402" s="456">
        <v>505.13146382936355</v>
      </c>
      <c r="H1402" s="456">
        <v>509.16045669356748</v>
      </c>
      <c r="I1402" s="456">
        <v>513.18948140797454</v>
      </c>
      <c r="J1402" s="456">
        <v>517.21853772302381</v>
      </c>
      <c r="K1402" s="456">
        <v>520.24035054929641</v>
      </c>
      <c r="L1402" s="456">
        <v>533.33507413241443</v>
      </c>
      <c r="M1402" s="456">
        <v>556.50344408245246</v>
      </c>
      <c r="N1402" s="456">
        <v>587.73189545758112</v>
      </c>
      <c r="O1402" s="456">
        <v>628.02910989995701</v>
      </c>
      <c r="P1402" s="456">
        <v>667.32138414895519</v>
      </c>
      <c r="Q1402" s="456">
        <v>713.66908038924851</v>
      </c>
      <c r="R1402" s="456">
        <v>768.08107141579546</v>
      </c>
      <c r="S1402" s="456">
        <v>837.61307814199472</v>
      </c>
      <c r="T1402" s="456">
        <v>921.26063666397067</v>
      </c>
      <c r="U1402" s="456">
        <v>1017.011105086951</v>
      </c>
      <c r="V1402" s="456">
        <v>1124.8671298555184</v>
      </c>
      <c r="W1402" s="456">
        <v>1217.6114605410178</v>
      </c>
      <c r="X1402" s="456">
        <v>1286.1661877742031</v>
      </c>
      <c r="Y1402" s="456">
        <v>1331.5353067591789</v>
      </c>
      <c r="Z1402" s="456">
        <v>1340.6093175906831</v>
      </c>
      <c r="AA1402" s="456">
        <v>1295.2398854419098</v>
      </c>
      <c r="AB1402" s="456">
        <v>1170.2302875026519</v>
      </c>
      <c r="AC1402" s="456">
        <v>1029.1065602168239</v>
      </c>
      <c r="AD1402" s="456">
        <v>837.61307814199472</v>
      </c>
      <c r="AE1402" s="456">
        <v>814.43507710939741</v>
      </c>
      <c r="AF1402" s="456">
        <v>512.18222225713123</v>
      </c>
      <c r="AG1402" s="456">
        <v>252.3907273486665</v>
      </c>
      <c r="AH1402" s="456">
        <v>127.61670426943685</v>
      </c>
      <c r="AI1402" s="456">
        <v>78.340564620239888</v>
      </c>
      <c r="AJ1402" s="456">
        <v>50.19598424777044</v>
      </c>
      <c r="AK1402" s="456">
        <v>23.072229545451361</v>
      </c>
      <c r="AL1402" s="456">
        <v>4.0055490228453374</v>
      </c>
      <c r="AM1402" s="456">
        <v>0</v>
      </c>
    </row>
    <row r="1403" spans="1:39">
      <c r="A1403" s="256">
        <v>35</v>
      </c>
      <c r="B1403" s="456">
        <v>474.91505885047809</v>
      </c>
      <c r="C1403" s="456">
        <v>479.95099617070338</v>
      </c>
      <c r="D1403" s="456">
        <v>485.99419058790693</v>
      </c>
      <c r="E1403" s="456">
        <v>493.044678893796</v>
      </c>
      <c r="F1403" s="456">
        <v>500.09526792509121</v>
      </c>
      <c r="G1403" s="456">
        <v>505.13146382936355</v>
      </c>
      <c r="H1403" s="456">
        <v>513.18948140797454</v>
      </c>
      <c r="I1403" s="456">
        <v>516.21127069520219</v>
      </c>
      <c r="J1403" s="456">
        <v>520.24035054929641</v>
      </c>
      <c r="K1403" s="456">
        <v>525.27674417612116</v>
      </c>
      <c r="L1403" s="456">
        <v>536.35697932476273</v>
      </c>
      <c r="M1403" s="456">
        <v>557.51078666996455</v>
      </c>
      <c r="N1403" s="456">
        <v>588.73929294176708</v>
      </c>
      <c r="O1403" s="456">
        <v>628.02910989995701</v>
      </c>
      <c r="P1403" s="456">
        <v>678.4042444537622</v>
      </c>
      <c r="Q1403" s="456">
        <v>731.80596523781946</v>
      </c>
      <c r="R1403" s="456">
        <v>785.21158272846617</v>
      </c>
      <c r="S1403" s="456">
        <v>847.6906708095355</v>
      </c>
      <c r="T1403" s="456">
        <v>930.33132274107584</v>
      </c>
      <c r="U1403" s="456">
        <v>1035.15434114499</v>
      </c>
      <c r="V1403" s="456">
        <v>1151.0767359718063</v>
      </c>
      <c r="W1403" s="456">
        <v>1273.0598486045944</v>
      </c>
      <c r="X1403" s="456">
        <v>1376.9059704032798</v>
      </c>
      <c r="Y1403" s="456">
        <v>1448.493814353101</v>
      </c>
      <c r="Z1403" s="456">
        <v>1497.90158213066</v>
      </c>
      <c r="AA1403" s="456">
        <v>1501.9349419116575</v>
      </c>
      <c r="AB1403" s="456">
        <v>1438.4108014537403</v>
      </c>
      <c r="AC1403" s="456">
        <v>1301.2890525268974</v>
      </c>
      <c r="AD1403" s="456">
        <v>1109.7464798657393</v>
      </c>
      <c r="AE1403" s="456">
        <v>1085.5538691678053</v>
      </c>
      <c r="AF1403" s="456">
        <v>739.86694776308775</v>
      </c>
      <c r="AG1403" s="456">
        <v>427.57993702648378</v>
      </c>
      <c r="AH1403" s="456">
        <v>232.26062580560185</v>
      </c>
      <c r="AI1403" s="456">
        <v>125.60499860335548</v>
      </c>
      <c r="AJ1403" s="456">
        <v>73.313876394686872</v>
      </c>
      <c r="AK1403" s="456">
        <v>31.106636592896205</v>
      </c>
      <c r="AL1403" s="456">
        <v>3.0032976479526123</v>
      </c>
      <c r="AM1403" s="456">
        <v>0</v>
      </c>
    </row>
    <row r="1404" spans="1:39">
      <c r="A1404" s="256">
        <v>45</v>
      </c>
      <c r="B1404" s="456">
        <v>474.91505885047809</v>
      </c>
      <c r="C1404" s="456">
        <v>479.95099617070338</v>
      </c>
      <c r="D1404" s="456">
        <v>484.98698627977393</v>
      </c>
      <c r="E1404" s="456">
        <v>492.03746007824526</v>
      </c>
      <c r="F1404" s="456">
        <v>499.08803480791187</v>
      </c>
      <c r="G1404" s="456">
        <v>506.1387090456617</v>
      </c>
      <c r="H1404" s="456">
        <v>515.20400563086378</v>
      </c>
      <c r="I1404" s="456">
        <v>520.24035054929641</v>
      </c>
      <c r="J1404" s="456">
        <v>527.29131516049324</v>
      </c>
      <c r="K1404" s="456">
        <v>533.33507413241443</v>
      </c>
      <c r="L1404" s="456">
        <v>540.38621268984684</v>
      </c>
      <c r="M1404" s="456">
        <v>555.49610331653514</v>
      </c>
      <c r="N1404" s="456">
        <v>583.70232280039875</v>
      </c>
      <c r="O1404" s="456">
        <v>621.98435887211519</v>
      </c>
      <c r="P1404" s="456">
        <v>671.35149405270056</v>
      </c>
      <c r="Q1404" s="456">
        <v>734.82882334190344</v>
      </c>
      <c r="R1404" s="456">
        <v>811.41190776924054</v>
      </c>
      <c r="S1404" s="456">
        <v>890.01785088596125</v>
      </c>
      <c r="T1404" s="456">
        <v>968.63073915137215</v>
      </c>
      <c r="U1404" s="456">
        <v>1051.2819289698355</v>
      </c>
      <c r="V1404" s="456">
        <v>1156.117113614974</v>
      </c>
      <c r="W1404" s="456">
        <v>1285.1580030837267</v>
      </c>
      <c r="X1404" s="456">
        <v>1416.2284223220859</v>
      </c>
      <c r="Y1404" s="456">
        <v>1540.2523954607502</v>
      </c>
      <c r="Z1404" s="456">
        <v>1650.1681910632308</v>
      </c>
      <c r="AA1404" s="456">
        <v>1747.9893352360714</v>
      </c>
      <c r="AB1404" s="456">
        <v>1825.6450818896419</v>
      </c>
      <c r="AC1404" s="456">
        <v>1833.7134031046771</v>
      </c>
      <c r="AD1404" s="456">
        <v>1510.0016939064622</v>
      </c>
      <c r="AE1404" s="456">
        <v>1648.1513200615109</v>
      </c>
      <c r="AF1404" s="456">
        <v>1245.8394226502153</v>
      </c>
      <c r="AG1404" s="456">
        <v>705.60838979549055</v>
      </c>
      <c r="AH1404" s="456">
        <v>456.78613034538233</v>
      </c>
      <c r="AI1404" s="456">
        <v>291.64893568472075</v>
      </c>
      <c r="AJ1404" s="456">
        <v>144.71743439597881</v>
      </c>
      <c r="AK1404" s="456">
        <v>68.287532720608553</v>
      </c>
      <c r="AL1404" s="456">
        <v>14.036995597894803</v>
      </c>
      <c r="AM1404" s="456">
        <v>0</v>
      </c>
    </row>
    <row r="1405" spans="1:39">
      <c r="A1405" s="256">
        <v>55</v>
      </c>
      <c r="B1405" s="456">
        <v>474.91505885047809</v>
      </c>
      <c r="C1405" s="456">
        <v>479.95099617070338</v>
      </c>
      <c r="D1405" s="456">
        <v>483.97978406127578</v>
      </c>
      <c r="E1405" s="456">
        <v>490.02302863061311</v>
      </c>
      <c r="F1405" s="456">
        <v>498.08080372144371</v>
      </c>
      <c r="G1405" s="456">
        <v>507.14595626443844</v>
      </c>
      <c r="H1405" s="456">
        <v>515.20400563086378</v>
      </c>
      <c r="I1405" s="456">
        <v>525.27674417612116</v>
      </c>
      <c r="J1405" s="456">
        <v>536.35697932476273</v>
      </c>
      <c r="K1405" s="456">
        <v>546.43011894300389</v>
      </c>
      <c r="L1405" s="456">
        <v>554.48876437551053</v>
      </c>
      <c r="M1405" s="456">
        <v>563.55488026541718</v>
      </c>
      <c r="N1405" s="456">
        <v>581.68754688117576</v>
      </c>
      <c r="O1405" s="456">
        <v>611.90990452585947</v>
      </c>
      <c r="P1405" s="456">
        <v>655.23120091604528</v>
      </c>
      <c r="Q1405" s="456">
        <v>713.66908038924851</v>
      </c>
      <c r="R1405" s="456">
        <v>788.23465312812414</v>
      </c>
      <c r="S1405" s="456">
        <v>874.90076490654008</v>
      </c>
      <c r="T1405" s="456">
        <v>975.68606162866456</v>
      </c>
      <c r="U1405" s="456">
        <v>1094.6260356973835</v>
      </c>
      <c r="V1405" s="456">
        <v>1219.6277220456941</v>
      </c>
      <c r="W1405" s="456">
        <v>1342.625772789228</v>
      </c>
      <c r="X1405" s="456">
        <v>1467.6517316400773</v>
      </c>
      <c r="Y1405" s="456">
        <v>1616.8901367038713</v>
      </c>
      <c r="Z1405" s="456">
        <v>1800.4318084083402</v>
      </c>
      <c r="AA1405" s="456">
        <v>2055.6056257882178</v>
      </c>
      <c r="AB1405" s="456">
        <v>2347.1273711636914</v>
      </c>
      <c r="AC1405" s="456">
        <v>2544.8585250067572</v>
      </c>
      <c r="AD1405" s="456">
        <v>2486.34458988199</v>
      </c>
      <c r="AE1405" s="456">
        <v>2464.1500071140017</v>
      </c>
      <c r="AF1405" s="456">
        <v>2086.8742436312004</v>
      </c>
      <c r="AG1405" s="456">
        <v>1513.0267370160941</v>
      </c>
      <c r="AH1405" s="456">
        <v>861.79950130763405</v>
      </c>
      <c r="AI1405" s="456">
        <v>506.1387090456617</v>
      </c>
      <c r="AJ1405" s="456">
        <v>320.84440753413026</v>
      </c>
      <c r="AK1405" s="456">
        <v>157.79584087948061</v>
      </c>
      <c r="AL1405" s="456">
        <v>33.11558670666593</v>
      </c>
      <c r="AM1405" s="456">
        <v>0</v>
      </c>
    </row>
    <row r="1406" spans="1:39">
      <c r="A1406" s="256">
        <v>65</v>
      </c>
      <c r="B1406" s="456">
        <v>474.91505885047809</v>
      </c>
      <c r="C1406" s="456">
        <v>477.93661487693021</v>
      </c>
      <c r="D1406" s="456">
        <v>481.96538591056179</v>
      </c>
      <c r="E1406" s="456">
        <v>488.0086054558073</v>
      </c>
      <c r="F1406" s="456">
        <v>497.07357466978522</v>
      </c>
      <c r="G1406" s="456">
        <v>507.14595626443844</v>
      </c>
      <c r="H1406" s="456">
        <v>518.22580671051151</v>
      </c>
      <c r="I1406" s="456">
        <v>528.29860353797324</v>
      </c>
      <c r="J1406" s="456">
        <v>543.40815742206803</v>
      </c>
      <c r="K1406" s="456">
        <v>557.51078666996455</v>
      </c>
      <c r="L1406" s="456">
        <v>570.60640459417959</v>
      </c>
      <c r="M1406" s="456">
        <v>585.71710566715115</v>
      </c>
      <c r="N1406" s="456">
        <v>606.87273932099311</v>
      </c>
      <c r="O1406" s="456">
        <v>636.08886825596176</v>
      </c>
      <c r="P1406" s="456">
        <v>672.35902531066267</v>
      </c>
      <c r="Q1406" s="456">
        <v>717.69945985823824</v>
      </c>
      <c r="R1406" s="456">
        <v>773.11941785205272</v>
      </c>
      <c r="S1406" s="456">
        <v>847.6906708095355</v>
      </c>
      <c r="T1406" s="456">
        <v>941.4178367344432</v>
      </c>
      <c r="U1406" s="456">
        <v>1056.3218510332676</v>
      </c>
      <c r="V1406" s="456">
        <v>1182.3274291099117</v>
      </c>
      <c r="W1406" s="456">
        <v>1326.4942162964878</v>
      </c>
      <c r="X1406" s="456">
        <v>1500.9266009508469</v>
      </c>
      <c r="Y1406" s="456">
        <v>1717.7347742684135</v>
      </c>
      <c r="Z1406" s="456">
        <v>1999.1215901386311</v>
      </c>
      <c r="AA1406" s="456">
        <v>2460.1146498324629</v>
      </c>
      <c r="AB1406" s="456">
        <v>2824.3310402396555</v>
      </c>
      <c r="AC1406" s="456">
        <v>3024.1155127116162</v>
      </c>
      <c r="AD1406" s="456">
        <v>3031.1788467449569</v>
      </c>
      <c r="AE1406" s="456">
        <v>3024.1155127116162</v>
      </c>
      <c r="AF1406" s="456">
        <v>2801.1246498283881</v>
      </c>
      <c r="AG1406" s="456">
        <v>2225.06687383394</v>
      </c>
      <c r="AH1406" s="456">
        <v>1295.2398854419098</v>
      </c>
      <c r="AI1406" s="456">
        <v>511.17496508518565</v>
      </c>
      <c r="AJ1406" s="456">
        <v>335.94657151454635</v>
      </c>
      <c r="AK1406" s="456">
        <v>160.81409189195779</v>
      </c>
      <c r="AL1406" s="456">
        <v>37.13384546983891</v>
      </c>
      <c r="AM1406" s="456">
        <v>0</v>
      </c>
    </row>
    <row r="1407" spans="1:39">
      <c r="A1407" s="256">
        <v>75</v>
      </c>
      <c r="B1407" s="456">
        <v>474.91505885047809</v>
      </c>
      <c r="C1407" s="456">
        <v>476.92942740841636</v>
      </c>
      <c r="D1407" s="456">
        <v>479.95099617070338</v>
      </c>
      <c r="E1407" s="456">
        <v>487.00139698135308</v>
      </c>
      <c r="F1407" s="456">
        <v>497.07357466978522</v>
      </c>
      <c r="G1407" s="456">
        <v>506.1387090456617</v>
      </c>
      <c r="H1407" s="456">
        <v>516.21127069520219</v>
      </c>
      <c r="I1407" s="456">
        <v>529.30589383410154</v>
      </c>
      <c r="J1407" s="456">
        <v>545.42279657635379</v>
      </c>
      <c r="K1407" s="456">
        <v>561.54017517044895</v>
      </c>
      <c r="L1407" s="456">
        <v>576.65063763657156</v>
      </c>
      <c r="M1407" s="456">
        <v>597.80594744145617</v>
      </c>
      <c r="N1407" s="456">
        <v>628.02910989995701</v>
      </c>
      <c r="O1407" s="456">
        <v>667.32138414895519</v>
      </c>
      <c r="P1407" s="456">
        <v>713.66908038924851</v>
      </c>
      <c r="Q1407" s="456">
        <v>772.11174593380383</v>
      </c>
      <c r="R1407" s="456">
        <v>841.64410075501223</v>
      </c>
      <c r="S1407" s="456">
        <v>919.24494073234825</v>
      </c>
      <c r="T1407" s="456">
        <v>1017.011105086951</v>
      </c>
      <c r="U1407" s="456">
        <v>1121.8429835254665</v>
      </c>
      <c r="V1407" s="456">
        <v>1228.7009399454205</v>
      </c>
      <c r="W1407" s="456">
        <v>1349.6833897798092</v>
      </c>
      <c r="X1407" s="456">
        <v>1492.8598976651629</v>
      </c>
      <c r="Y1407" s="456">
        <v>1675.3792854027276</v>
      </c>
      <c r="Z1407" s="456">
        <v>1934.5703616489466</v>
      </c>
      <c r="AA1407" s="456">
        <v>2386.4705520936836</v>
      </c>
      <c r="AB1407" s="456">
        <v>2694.1759667401593</v>
      </c>
      <c r="AC1407" s="456">
        <v>2750.6766397934202</v>
      </c>
      <c r="AD1407" s="456">
        <v>2694.1759667401593</v>
      </c>
      <c r="AE1407" s="456">
        <v>2681.0599074576367</v>
      </c>
      <c r="AF1407" s="456">
        <v>2431.8673346249552</v>
      </c>
      <c r="AG1407" s="456">
        <v>1952.7251802224259</v>
      </c>
      <c r="AH1407" s="456">
        <v>1021.0429075797676</v>
      </c>
      <c r="AI1407" s="456">
        <v>388.30581293204847</v>
      </c>
      <c r="AJ1407" s="456">
        <v>241.3189644239616</v>
      </c>
      <c r="AK1407" s="456">
        <v>117.55850313942643</v>
      </c>
      <c r="AL1407" s="456">
        <v>31.106636592896205</v>
      </c>
      <c r="AM1407" s="456">
        <v>0</v>
      </c>
    </row>
    <row r="1408" spans="1:39">
      <c r="A1408" s="256">
        <v>85</v>
      </c>
      <c r="B1408" s="456">
        <v>474.91505885047809</v>
      </c>
      <c r="C1408" s="456">
        <v>474.91505885047809</v>
      </c>
      <c r="D1408" s="456">
        <v>476.92942740841636</v>
      </c>
      <c r="E1408" s="456">
        <v>483.97978406127578</v>
      </c>
      <c r="F1408" s="456">
        <v>493.044678893796</v>
      </c>
      <c r="G1408" s="456">
        <v>503.11697942016013</v>
      </c>
      <c r="H1408" s="456">
        <v>515.20400563086378</v>
      </c>
      <c r="I1408" s="456">
        <v>528.29860353797324</v>
      </c>
      <c r="J1408" s="456">
        <v>544.41547606823053</v>
      </c>
      <c r="K1408" s="456">
        <v>560.5328253292854</v>
      </c>
      <c r="L1408" s="456">
        <v>577.65801598154644</v>
      </c>
      <c r="M1408" s="456">
        <v>600.82819623930686</v>
      </c>
      <c r="N1408" s="456">
        <v>633.06644684686921</v>
      </c>
      <c r="O1408" s="456">
        <v>673.36655807690715</v>
      </c>
      <c r="P1408" s="456">
        <v>720.72225930536899</v>
      </c>
      <c r="Q1408" s="456">
        <v>780.17315792272359</v>
      </c>
      <c r="R1408" s="456">
        <v>852.72951211551185</v>
      </c>
      <c r="S1408" s="456">
        <v>931.33918221922693</v>
      </c>
      <c r="T1408" s="456">
        <v>1027.0906411206226</v>
      </c>
      <c r="U1408" s="456">
        <v>1127.8912843077392</v>
      </c>
      <c r="V1408" s="456">
        <v>1225.6765265172949</v>
      </c>
      <c r="W1408" s="456">
        <v>1333.5517482868315</v>
      </c>
      <c r="X1408" s="456">
        <v>1459.5852095112941</v>
      </c>
      <c r="Y1408" s="456">
        <v>1612.8564793622302</v>
      </c>
      <c r="Z1408" s="456">
        <v>1857.9185789229516</v>
      </c>
      <c r="AA1408" s="456">
        <v>2253.3116963455018</v>
      </c>
      <c r="AB1408" s="456">
        <v>2460.1146498324629</v>
      </c>
      <c r="AC1408" s="456">
        <v>2376.3824947816124</v>
      </c>
      <c r="AD1408" s="456">
        <v>2216.9969901350937</v>
      </c>
      <c r="AE1408" s="456">
        <v>2199.8485848430059</v>
      </c>
      <c r="AF1408" s="456">
        <v>1948.6907614674124</v>
      </c>
      <c r="AG1408" s="456">
        <v>1538.235663427984</v>
      </c>
      <c r="AH1408" s="456">
        <v>584.70971336682805</v>
      </c>
      <c r="AI1408" s="456">
        <v>243.33197514986256</v>
      </c>
      <c r="AJ1408" s="456">
        <v>173.89382052669683</v>
      </c>
      <c r="AK1408" s="456">
        <v>87.389402877861457</v>
      </c>
      <c r="AL1408" s="456">
        <v>18.052101952375242</v>
      </c>
      <c r="AM1408" s="456">
        <v>0</v>
      </c>
    </row>
    <row r="1409" spans="1:39">
      <c r="A1409" s="256">
        <v>90</v>
      </c>
      <c r="B1409" s="456">
        <v>474.91505885047809</v>
      </c>
      <c r="C1409" s="456">
        <v>473.90787777004903</v>
      </c>
      <c r="D1409" s="456">
        <v>476.92942740841636</v>
      </c>
      <c r="E1409" s="456">
        <v>481.96538591056179</v>
      </c>
      <c r="F1409" s="456">
        <v>490.02302863061311</v>
      </c>
      <c r="G1409" s="456">
        <v>502.10974023527302</v>
      </c>
      <c r="H1409" s="456">
        <v>514.19674253383948</v>
      </c>
      <c r="I1409" s="456">
        <v>528.29860353797324</v>
      </c>
      <c r="J1409" s="456">
        <v>543.40815742206803</v>
      </c>
      <c r="K1409" s="456">
        <v>560.5328253292854</v>
      </c>
      <c r="L1409" s="456">
        <v>576.65063763657156</v>
      </c>
      <c r="M1409" s="456">
        <v>599.82077828211254</v>
      </c>
      <c r="N1409" s="456">
        <v>630.04403985316117</v>
      </c>
      <c r="O1409" s="456">
        <v>670.34396430528011</v>
      </c>
      <c r="P1409" s="456">
        <v>719.71465807976961</v>
      </c>
      <c r="Q1409" s="456">
        <v>778.15779709038316</v>
      </c>
      <c r="R1409" s="456">
        <v>847.6906708095355</v>
      </c>
      <c r="S1409" s="456">
        <v>925.29204173531855</v>
      </c>
      <c r="T1409" s="456">
        <v>1020.0349554630559</v>
      </c>
      <c r="U1409" s="456">
        <v>1119.8268904951999</v>
      </c>
      <c r="V1409" s="456">
        <v>1217.6114605410178</v>
      </c>
      <c r="W1409" s="456">
        <v>1324.477785466137</v>
      </c>
      <c r="X1409" s="456">
        <v>1450.5104253628438</v>
      </c>
      <c r="Y1409" s="456">
        <v>1607.8144218600987</v>
      </c>
      <c r="Z1409" s="456">
        <v>1854.8929146325258</v>
      </c>
      <c r="AA1409" s="456">
        <v>2239.189240599384</v>
      </c>
      <c r="AB1409" s="456">
        <v>2408.6644278867211</v>
      </c>
      <c r="AC1409" s="456">
        <v>2276.5130653482238</v>
      </c>
      <c r="AD1409" s="456">
        <v>2085.8655711959245</v>
      </c>
      <c r="AE1409" s="456">
        <v>2064.6835629810971</v>
      </c>
      <c r="AF1409" s="456">
        <v>1783.2869836248437</v>
      </c>
      <c r="AG1409" s="456">
        <v>1332.5435271419701</v>
      </c>
      <c r="AH1409" s="456">
        <v>444.70057563922984</v>
      </c>
      <c r="AI1409" s="456">
        <v>141.69950455700601</v>
      </c>
      <c r="AJ1409" s="456">
        <v>84.37301438003783</v>
      </c>
      <c r="AK1409" s="456">
        <v>46.176455080303917</v>
      </c>
      <c r="AL1409" s="456">
        <v>10.023052380778998</v>
      </c>
      <c r="AM1409" s="456">
        <v>0</v>
      </c>
    </row>
    <row r="1410" spans="1:39">
      <c r="A1410" s="256">
        <v>95</v>
      </c>
      <c r="B1410" s="456">
        <v>474.91505885047809</v>
      </c>
      <c r="C1410" s="456">
        <v>471.89352202889989</v>
      </c>
      <c r="D1410" s="456">
        <v>474.91505885047809</v>
      </c>
      <c r="E1410" s="456">
        <v>479.95099617070338</v>
      </c>
      <c r="F1410" s="456">
        <v>487.00139698135308</v>
      </c>
      <c r="G1410" s="456">
        <v>499.08803480791187</v>
      </c>
      <c r="H1410" s="456">
        <v>511.17496508518565</v>
      </c>
      <c r="I1410" s="456">
        <v>525.27674417612116</v>
      </c>
      <c r="J1410" s="456">
        <v>540.38621268984684</v>
      </c>
      <c r="K1410" s="456">
        <v>556.50344408245246</v>
      </c>
      <c r="L1410" s="456">
        <v>573.62851316240085</v>
      </c>
      <c r="M1410" s="456">
        <v>596.79853456367937</v>
      </c>
      <c r="N1410" s="456">
        <v>626.01418640486224</v>
      </c>
      <c r="O1410" s="456">
        <v>664.29881766947972</v>
      </c>
      <c r="P1410" s="456">
        <v>710.64631070258758</v>
      </c>
      <c r="Q1410" s="456">
        <v>768.08107141579546</v>
      </c>
      <c r="R1410" s="456">
        <v>833.58207490892198</v>
      </c>
      <c r="S1410" s="456">
        <v>910.1743638225912</v>
      </c>
      <c r="T1410" s="456">
        <v>999.87612340042017</v>
      </c>
      <c r="U1410" s="456">
        <v>1099.6661607109011</v>
      </c>
      <c r="V1410" s="456">
        <v>1196.4409171809359</v>
      </c>
      <c r="W1410" s="456">
        <v>1303.3054478043848</v>
      </c>
      <c r="X1410" s="456">
        <v>1429.3361502014563</v>
      </c>
      <c r="Y1410" s="456">
        <v>1588.6547478341136</v>
      </c>
      <c r="Z1410" s="456">
        <v>1843.7988544784041</v>
      </c>
      <c r="AA1410" s="456">
        <v>2205.9009479859465</v>
      </c>
      <c r="AB1410" s="456">
        <v>2341.0746322983518</v>
      </c>
      <c r="AC1410" s="456">
        <v>2198.839859268573</v>
      </c>
      <c r="AD1410" s="456">
        <v>1998.1129610018729</v>
      </c>
      <c r="AE1410" s="456">
        <v>1978.9491043381777</v>
      </c>
      <c r="AF1410" s="456">
        <v>1690.5061242974168</v>
      </c>
      <c r="AG1410" s="456">
        <v>1240.7986678470982</v>
      </c>
      <c r="AH1410" s="456">
        <v>424.55871818329314</v>
      </c>
      <c r="AI1410" s="456">
        <v>124.59915780868042</v>
      </c>
      <c r="AJ1410" s="456">
        <v>84.37301438003783</v>
      </c>
      <c r="AK1410" s="456">
        <v>50.19598424777044</v>
      </c>
      <c r="AL1410" s="456">
        <v>14.036995597894803</v>
      </c>
      <c r="AM1410" s="456">
        <v>0</v>
      </c>
    </row>
    <row r="1411" spans="1:39">
      <c r="A1411" s="256">
        <v>105</v>
      </c>
      <c r="B1411" s="456">
        <v>474.91505885047809</v>
      </c>
      <c r="C1411" s="456">
        <v>471.89352202889989</v>
      </c>
      <c r="D1411" s="456">
        <v>472.90069882800782</v>
      </c>
      <c r="E1411" s="456">
        <v>475.92224206476931</v>
      </c>
      <c r="F1411" s="456">
        <v>482.97258393675241</v>
      </c>
      <c r="G1411" s="456">
        <v>493.044678893796</v>
      </c>
      <c r="H1411" s="456">
        <v>507.14595626443844</v>
      </c>
      <c r="I1411" s="456">
        <v>519.23307765386471</v>
      </c>
      <c r="J1411" s="456">
        <v>533.33507413241443</v>
      </c>
      <c r="K1411" s="456">
        <v>547.4374431647625</v>
      </c>
      <c r="L1411" s="456">
        <v>563.55488026541718</v>
      </c>
      <c r="M1411" s="456">
        <v>585.71710566715115</v>
      </c>
      <c r="N1411" s="456">
        <v>610.90246816001093</v>
      </c>
      <c r="O1411" s="456">
        <v>645.15621829516817</v>
      </c>
      <c r="P1411" s="456">
        <v>684.44951741281852</v>
      </c>
      <c r="Q1411" s="456">
        <v>729.79073342857248</v>
      </c>
      <c r="R1411" s="456">
        <v>783.19620891882039</v>
      </c>
      <c r="S1411" s="456">
        <v>845.67514265533873</v>
      </c>
      <c r="T1411" s="456">
        <v>917.22924921626895</v>
      </c>
      <c r="U1411" s="456">
        <v>1001.8919884694633</v>
      </c>
      <c r="V1411" s="456">
        <v>1081.5218194293543</v>
      </c>
      <c r="W1411" s="456">
        <v>1167.2060215705862</v>
      </c>
      <c r="X1411" s="456">
        <v>1266.0026447966725</v>
      </c>
      <c r="Y1411" s="456">
        <v>1398.0794609630132</v>
      </c>
      <c r="Z1411" s="456">
        <v>1595.7135483968173</v>
      </c>
      <c r="AA1411" s="456">
        <v>1850.8587032496278</v>
      </c>
      <c r="AB1411" s="456">
        <v>1944.656351056595</v>
      </c>
      <c r="AC1411" s="456">
        <v>1826.6536200966789</v>
      </c>
      <c r="AD1411" s="456">
        <v>1659.2441410024423</v>
      </c>
      <c r="AE1411" s="456">
        <v>1643.1091533508616</v>
      </c>
      <c r="AF1411" s="456">
        <v>1422.2781278895166</v>
      </c>
      <c r="AG1411" s="456">
        <v>1100.6741884862965</v>
      </c>
      <c r="AH1411" s="456">
        <v>462.82902802857438</v>
      </c>
      <c r="AI1411" s="456">
        <v>121.58168435931715</v>
      </c>
      <c r="AJ1411" s="456">
        <v>69.292772726876819</v>
      </c>
      <c r="AK1411" s="456">
        <v>44.166819783667599</v>
      </c>
      <c r="AL1411" s="456">
        <v>9.0197967621976929</v>
      </c>
      <c r="AM1411" s="456">
        <v>0</v>
      </c>
    </row>
    <row r="1412" spans="1:39">
      <c r="A1412" s="256">
        <v>115</v>
      </c>
      <c r="B1412" s="456">
        <v>474.91505885047809</v>
      </c>
      <c r="C1412" s="456">
        <v>470.88634737729012</v>
      </c>
      <c r="D1412" s="456">
        <v>468.87200453491903</v>
      </c>
      <c r="E1412" s="456">
        <v>469.8791748777619</v>
      </c>
      <c r="F1412" s="456">
        <v>475.92224206476931</v>
      </c>
      <c r="G1412" s="456">
        <v>484.98698627977393</v>
      </c>
      <c r="H1412" s="456">
        <v>497.07357466978522</v>
      </c>
      <c r="I1412" s="456">
        <v>511.17496508518565</v>
      </c>
      <c r="J1412" s="456">
        <v>524.26946157658676</v>
      </c>
      <c r="K1412" s="456">
        <v>536.35697932476273</v>
      </c>
      <c r="L1412" s="456">
        <v>551.46675853493446</v>
      </c>
      <c r="M1412" s="456">
        <v>571.61377234442114</v>
      </c>
      <c r="N1412" s="456">
        <v>595.7911233847426</v>
      </c>
      <c r="O1412" s="456">
        <v>623.99926938862291</v>
      </c>
      <c r="P1412" s="456">
        <v>659.26123743228948</v>
      </c>
      <c r="Q1412" s="456">
        <v>694.5250906509001</v>
      </c>
      <c r="R1412" s="456">
        <v>734.82882334190344</v>
      </c>
      <c r="S1412" s="456">
        <v>777.15011862876509</v>
      </c>
      <c r="T1412" s="456">
        <v>819.47371756879136</v>
      </c>
      <c r="U1412" s="456">
        <v>867.84621381082877</v>
      </c>
      <c r="V1412" s="456">
        <v>914.20572024248941</v>
      </c>
      <c r="W1412" s="456">
        <v>958.55179619027911</v>
      </c>
      <c r="X1412" s="456">
        <v>1001.8919884694633</v>
      </c>
      <c r="Y1412" s="456">
        <v>1055.3138646951068</v>
      </c>
      <c r="Z1412" s="456">
        <v>1123.8590801752944</v>
      </c>
      <c r="AA1412" s="456">
        <v>1182.3274291099117</v>
      </c>
      <c r="AB1412" s="456">
        <v>1153.0928843885954</v>
      </c>
      <c r="AC1412" s="456">
        <v>1004.9157936679831</v>
      </c>
      <c r="AD1412" s="456">
        <v>795.2885290281929</v>
      </c>
      <c r="AE1412" s="456">
        <v>772.11174593380383</v>
      </c>
      <c r="AF1412" s="456">
        <v>481.96538591056179</v>
      </c>
      <c r="AG1412" s="456">
        <v>228.23481001690109</v>
      </c>
      <c r="AH1412" s="456">
        <v>100.46157902783952</v>
      </c>
      <c r="AI1412" s="456">
        <v>60.246164270520133</v>
      </c>
      <c r="AJ1412" s="456">
        <v>39.143140946941287</v>
      </c>
      <c r="AK1412" s="456">
        <v>27.089134400918912</v>
      </c>
      <c r="AL1412" s="456">
        <v>5.0080536687636448</v>
      </c>
      <c r="AM1412" s="456">
        <v>0</v>
      </c>
    </row>
    <row r="1413" spans="1:39">
      <c r="A1413" s="256">
        <v>125</v>
      </c>
      <c r="B1413" s="456">
        <v>474.91505885047809</v>
      </c>
      <c r="C1413" s="456">
        <v>469.8791748777619</v>
      </c>
      <c r="D1413" s="456">
        <v>467.86483635338556</v>
      </c>
      <c r="E1413" s="456">
        <v>466.85767033780468</v>
      </c>
      <c r="F1413" s="456">
        <v>468.87200453491903</v>
      </c>
      <c r="G1413" s="456">
        <v>473.90787777004903</v>
      </c>
      <c r="H1413" s="456">
        <v>484.98698627977393</v>
      </c>
      <c r="I1413" s="456">
        <v>498.08080372144371</v>
      </c>
      <c r="J1413" s="456">
        <v>511.17496508518565</v>
      </c>
      <c r="K1413" s="456">
        <v>526.28402870531886</v>
      </c>
      <c r="L1413" s="456">
        <v>543.40815742206803</v>
      </c>
      <c r="M1413" s="456">
        <v>565.56959255578886</v>
      </c>
      <c r="N1413" s="456">
        <v>589.74669214800133</v>
      </c>
      <c r="O1413" s="456">
        <v>615.93966653181371</v>
      </c>
      <c r="P1413" s="456">
        <v>642.13375404750673</v>
      </c>
      <c r="Q1413" s="456">
        <v>667.32138414895519</v>
      </c>
      <c r="R1413" s="456">
        <v>690.4948437134459</v>
      </c>
      <c r="S1413" s="456">
        <v>708.6311380440219</v>
      </c>
      <c r="T1413" s="456">
        <v>720.72225930536899</v>
      </c>
      <c r="U1413" s="456">
        <v>729.79073342857248</v>
      </c>
      <c r="V1413" s="456">
        <v>733.8212025910484</v>
      </c>
      <c r="W1413" s="456">
        <v>729.79073342857248</v>
      </c>
      <c r="X1413" s="456">
        <v>711.6538991736503</v>
      </c>
      <c r="Y1413" s="456">
        <v>678.4042444537622</v>
      </c>
      <c r="Z1413" s="456">
        <v>621.98435887211519</v>
      </c>
      <c r="AA1413" s="456">
        <v>539.37890152609612</v>
      </c>
      <c r="AB1413" s="456">
        <v>430.60117719617693</v>
      </c>
      <c r="AC1413" s="456">
        <v>294.66902626557766</v>
      </c>
      <c r="AD1413" s="456">
        <v>174.89999518835882</v>
      </c>
      <c r="AE1413" s="456">
        <v>165.84463549957897</v>
      </c>
      <c r="AF1413" s="456">
        <v>86.383928307687412</v>
      </c>
      <c r="AG1413" s="456">
        <v>58.235984471133037</v>
      </c>
      <c r="AH1413" s="456">
        <v>47.181305740243346</v>
      </c>
      <c r="AI1413" s="456">
        <v>37.13384546983891</v>
      </c>
      <c r="AJ1413" s="456">
        <v>30.102209640499385</v>
      </c>
      <c r="AK1413" s="456">
        <v>20.060004479273225</v>
      </c>
      <c r="AL1413" s="456">
        <v>6.010760193776199</v>
      </c>
      <c r="AM1413" s="456">
        <v>0</v>
      </c>
    </row>
    <row r="1414" spans="1:39">
      <c r="A1414" s="256">
        <v>135</v>
      </c>
      <c r="B1414" s="456">
        <v>474.91505885047809</v>
      </c>
      <c r="C1414" s="456">
        <v>469.8791748777619</v>
      </c>
      <c r="D1414" s="456">
        <v>465.85050649283932</v>
      </c>
      <c r="E1414" s="456">
        <v>463.83618533351046</v>
      </c>
      <c r="F1414" s="456">
        <v>461.8218729131101</v>
      </c>
      <c r="G1414" s="456">
        <v>463.83618533351046</v>
      </c>
      <c r="H1414" s="456">
        <v>470.88634737729012</v>
      </c>
      <c r="I1414" s="456">
        <v>483.97978406127578</v>
      </c>
      <c r="J1414" s="456">
        <v>500.09526792509121</v>
      </c>
      <c r="K1414" s="456">
        <v>515.20400563086378</v>
      </c>
      <c r="L1414" s="456">
        <v>533.33507413241443</v>
      </c>
      <c r="M1414" s="456">
        <v>551.46675853493446</v>
      </c>
      <c r="N1414" s="456">
        <v>572.62114186819917</v>
      </c>
      <c r="O1414" s="456">
        <v>593.77630613486906</v>
      </c>
      <c r="P1414" s="456">
        <v>609.89503345385992</v>
      </c>
      <c r="Q1414" s="456">
        <v>617.9545574224918</v>
      </c>
      <c r="R1414" s="456">
        <v>620.97690605782327</v>
      </c>
      <c r="S1414" s="456">
        <v>616.94711115541907</v>
      </c>
      <c r="T1414" s="456">
        <v>606.87273932099311</v>
      </c>
      <c r="U1414" s="456">
        <v>589.74669214800133</v>
      </c>
      <c r="V1414" s="456">
        <v>565.56959255578886</v>
      </c>
      <c r="W1414" s="456">
        <v>529.30589383410154</v>
      </c>
      <c r="X1414" s="456">
        <v>480.95818998708097</v>
      </c>
      <c r="Y1414" s="456">
        <v>416.5022400230921</v>
      </c>
      <c r="Z1414" s="456">
        <v>338.96708669873658</v>
      </c>
      <c r="AA1414" s="456">
        <v>252.3907273486665</v>
      </c>
      <c r="AB1414" s="456">
        <v>165.84463549957897</v>
      </c>
      <c r="AC1414" s="456">
        <v>101.46720444534975</v>
      </c>
      <c r="AD1414" s="456">
        <v>66.277097278608665</v>
      </c>
      <c r="AE1414" s="456">
        <v>64.266722767294254</v>
      </c>
      <c r="AF1414" s="456">
        <v>48.186177781824156</v>
      </c>
      <c r="AG1414" s="456">
        <v>40.147827669756929</v>
      </c>
      <c r="AH1414" s="456">
        <v>36.12923810708449</v>
      </c>
      <c r="AI1414" s="456">
        <v>34.120107905260866</v>
      </c>
      <c r="AJ1414" s="456">
        <v>29.097816174642574</v>
      </c>
      <c r="AK1414" s="456">
        <v>20.060004479273225</v>
      </c>
      <c r="AL1414" s="456">
        <v>9.0197967621976929</v>
      </c>
      <c r="AM1414" s="456">
        <v>0</v>
      </c>
    </row>
    <row r="1415" spans="1:39">
      <c r="A1415" s="256">
        <v>145</v>
      </c>
      <c r="B1415" s="456">
        <v>474.91505885047809</v>
      </c>
      <c r="C1415" s="456">
        <v>469.8791748777619</v>
      </c>
      <c r="D1415" s="456">
        <v>463.83618533351046</v>
      </c>
      <c r="E1415" s="456">
        <v>458.80042075130535</v>
      </c>
      <c r="F1415" s="456">
        <v>454.77184881299468</v>
      </c>
      <c r="G1415" s="456">
        <v>454.77184881299468</v>
      </c>
      <c r="H1415" s="456">
        <v>459.80756926967933</v>
      </c>
      <c r="I1415" s="456">
        <v>469.8791748777619</v>
      </c>
      <c r="J1415" s="456">
        <v>483.97978406127578</v>
      </c>
      <c r="K1415" s="456">
        <v>499.08803480791187</v>
      </c>
      <c r="L1415" s="456">
        <v>514.19674253383948</v>
      </c>
      <c r="M1415" s="456">
        <v>528.29860353797324</v>
      </c>
      <c r="N1415" s="456">
        <v>541.39352572941186</v>
      </c>
      <c r="O1415" s="456">
        <v>551.46675853493446</v>
      </c>
      <c r="P1415" s="456">
        <v>552.47409198138303</v>
      </c>
      <c r="Q1415" s="456">
        <v>547.4374431647625</v>
      </c>
      <c r="R1415" s="456">
        <v>538.37159224165714</v>
      </c>
      <c r="S1415" s="456">
        <v>523.26218091041574</v>
      </c>
      <c r="T1415" s="456">
        <v>503.11697942016013</v>
      </c>
      <c r="U1415" s="456">
        <v>472.90069882800782</v>
      </c>
      <c r="V1415" s="456">
        <v>435.63662446655979</v>
      </c>
      <c r="W1415" s="456">
        <v>390.31977730506173</v>
      </c>
      <c r="X1415" s="456">
        <v>333.93290978257897</v>
      </c>
      <c r="Y1415" s="456">
        <v>269.50258105221343</v>
      </c>
      <c r="Z1415" s="456">
        <v>204.08145125625859</v>
      </c>
      <c r="AA1415" s="456">
        <v>143.71145073160676</v>
      </c>
      <c r="AB1415" s="456">
        <v>96.439178946735424</v>
      </c>
      <c r="AC1415" s="456">
        <v>68.287532720608553</v>
      </c>
      <c r="AD1415" s="456">
        <v>52.205871129025049</v>
      </c>
      <c r="AE1415" s="456">
        <v>52.205871129025049</v>
      </c>
      <c r="AF1415" s="456">
        <v>42.157275863478645</v>
      </c>
      <c r="AG1415" s="456">
        <v>36.12923810708449</v>
      </c>
      <c r="AH1415" s="456">
        <v>33.11558670666593</v>
      </c>
      <c r="AI1415" s="456">
        <v>31.106636592896205</v>
      </c>
      <c r="AJ1415" s="456">
        <v>28.093457349309364</v>
      </c>
      <c r="AK1415" s="456">
        <v>20.060004479273225</v>
      </c>
      <c r="AL1415" s="456">
        <v>8.016652840637061</v>
      </c>
      <c r="AM1415" s="456">
        <v>0</v>
      </c>
    </row>
    <row r="1416" spans="1:39">
      <c r="A1416" s="256">
        <v>155</v>
      </c>
      <c r="B1416" s="456">
        <v>474.91505885047809</v>
      </c>
      <c r="C1416" s="456">
        <v>468.87200453491903</v>
      </c>
      <c r="D1416" s="456">
        <v>460.81471999188301</v>
      </c>
      <c r="E1416" s="456">
        <v>452.75757619336599</v>
      </c>
      <c r="F1416" s="456">
        <v>447.721933898185</v>
      </c>
      <c r="G1416" s="456">
        <v>446.71481220853684</v>
      </c>
      <c r="H1416" s="456">
        <v>449.73618406200961</v>
      </c>
      <c r="I1416" s="456">
        <v>456.78613034538233</v>
      </c>
      <c r="J1416" s="456">
        <v>466.85767033780468</v>
      </c>
      <c r="K1416" s="456">
        <v>477.93661487693021</v>
      </c>
      <c r="L1416" s="456">
        <v>488.0086054558073</v>
      </c>
      <c r="M1416" s="456">
        <v>497.07357466978522</v>
      </c>
      <c r="N1416" s="456">
        <v>502.10974023527302</v>
      </c>
      <c r="O1416" s="456">
        <v>501.10250306890003</v>
      </c>
      <c r="P1416" s="456">
        <v>494.05189976489993</v>
      </c>
      <c r="Q1416" s="456">
        <v>484.98698627977393</v>
      </c>
      <c r="R1416" s="456">
        <v>469.8791748777619</v>
      </c>
      <c r="S1416" s="456">
        <v>448.72905785103239</v>
      </c>
      <c r="T1416" s="456">
        <v>423.55165000090165</v>
      </c>
      <c r="U1416" s="456">
        <v>391.32676338790498</v>
      </c>
      <c r="V1416" s="456">
        <v>348.02879264334069</v>
      </c>
      <c r="W1416" s="456">
        <v>299.70257913018418</v>
      </c>
      <c r="X1416" s="456">
        <v>247.35804637556123</v>
      </c>
      <c r="Y1416" s="456">
        <v>194.01837655620983</v>
      </c>
      <c r="Z1416" s="456">
        <v>145.72342504642882</v>
      </c>
      <c r="AA1416" s="456">
        <v>105.48980471856567</v>
      </c>
      <c r="AB1416" s="456">
        <v>76.329849463361882</v>
      </c>
      <c r="AC1416" s="456">
        <v>58.235984471133037</v>
      </c>
      <c r="AD1416" s="456">
        <v>47.181305740243346</v>
      </c>
      <c r="AE1416" s="456">
        <v>47.181305740243346</v>
      </c>
      <c r="AF1416" s="456">
        <v>39.143140946941287</v>
      </c>
      <c r="AG1416" s="456">
        <v>35.124658653290489</v>
      </c>
      <c r="AH1416" s="456">
        <v>32.111095952304076</v>
      </c>
      <c r="AI1416" s="456">
        <v>30.102209640499385</v>
      </c>
      <c r="AJ1416" s="456">
        <v>28.093457349309364</v>
      </c>
      <c r="AK1416" s="456">
        <v>21.064032395764698</v>
      </c>
      <c r="AL1416" s="456">
        <v>7.0136346326260179</v>
      </c>
      <c r="AM1416" s="456">
        <v>0</v>
      </c>
    </row>
    <row r="1417" spans="1:39">
      <c r="A1417" s="256">
        <v>165</v>
      </c>
      <c r="B1417" s="456">
        <v>474.91505885047809</v>
      </c>
      <c r="C1417" s="456">
        <v>467.86483635338556</v>
      </c>
      <c r="D1417" s="456">
        <v>458.80042075130535</v>
      </c>
      <c r="E1417" s="456">
        <v>448.72905785103239</v>
      </c>
      <c r="F1417" s="456">
        <v>442.68634818412619</v>
      </c>
      <c r="G1417" s="456">
        <v>440.67212988461301</v>
      </c>
      <c r="H1417" s="456">
        <v>443.69346076982475</v>
      </c>
      <c r="I1417" s="456">
        <v>448.72905785103239</v>
      </c>
      <c r="J1417" s="456">
        <v>454.77184881299468</v>
      </c>
      <c r="K1417" s="456">
        <v>460.81471999188301</v>
      </c>
      <c r="L1417" s="456">
        <v>465.85050649283932</v>
      </c>
      <c r="M1417" s="456">
        <v>469.8791748777619</v>
      </c>
      <c r="N1417" s="456">
        <v>469.8791748777619</v>
      </c>
      <c r="O1417" s="456">
        <v>464.84334482317331</v>
      </c>
      <c r="P1417" s="456">
        <v>456.78613034538233</v>
      </c>
      <c r="Q1417" s="456">
        <v>443.69346076982475</v>
      </c>
      <c r="R1417" s="456">
        <v>427.57993702648378</v>
      </c>
      <c r="S1417" s="456">
        <v>405.42483738535867</v>
      </c>
      <c r="T1417" s="456">
        <v>376.22224775081384</v>
      </c>
      <c r="U1417" s="456">
        <v>340.98077844143347</v>
      </c>
      <c r="V1417" s="456">
        <v>299.70257913018418</v>
      </c>
      <c r="W1417" s="456">
        <v>254.40382792207021</v>
      </c>
      <c r="X1417" s="456">
        <v>208.10682135074404</v>
      </c>
      <c r="Y1417" s="456">
        <v>163.83239950048687</v>
      </c>
      <c r="Z1417" s="456">
        <v>125.60499860335548</v>
      </c>
      <c r="AA1417" s="456">
        <v>93.422488515161888</v>
      </c>
      <c r="AB1417" s="456">
        <v>69.292772726876819</v>
      </c>
      <c r="AC1417" s="456">
        <v>53.210843750071625</v>
      </c>
      <c r="AD1417" s="456">
        <v>43.162036139125405</v>
      </c>
      <c r="AE1417" s="456">
        <v>43.162036139125405</v>
      </c>
      <c r="AF1417" s="456">
        <v>36.12923810708449</v>
      </c>
      <c r="AG1417" s="456">
        <v>34.120107905260866</v>
      </c>
      <c r="AH1417" s="456">
        <v>31.106636592896205</v>
      </c>
      <c r="AI1417" s="456">
        <v>29.097816174642574</v>
      </c>
      <c r="AJ1417" s="456">
        <v>28.093457349309364</v>
      </c>
      <c r="AK1417" s="456">
        <v>21.064032395764698</v>
      </c>
      <c r="AL1417" s="456">
        <v>8.016652840637061</v>
      </c>
      <c r="AM1417" s="456">
        <v>0</v>
      </c>
    </row>
    <row r="1418" spans="1:39">
      <c r="A1418" s="256">
        <v>175</v>
      </c>
      <c r="B1418" s="456">
        <v>474.91505885047809</v>
      </c>
      <c r="C1418" s="456">
        <v>467.86483635338556</v>
      </c>
      <c r="D1418" s="456">
        <v>458.80042075130535</v>
      </c>
      <c r="E1418" s="456">
        <v>447.721933898185</v>
      </c>
      <c r="F1418" s="456">
        <v>440.67212988461301</v>
      </c>
      <c r="G1418" s="456">
        <v>437.65081969353872</v>
      </c>
      <c r="H1418" s="456">
        <v>439.66502418123878</v>
      </c>
      <c r="I1418" s="456">
        <v>442.68634818412619</v>
      </c>
      <c r="J1418" s="456">
        <v>446.71481220853684</v>
      </c>
      <c r="K1418" s="456">
        <v>449.73618406200961</v>
      </c>
      <c r="L1418" s="456">
        <v>450.74331252607004</v>
      </c>
      <c r="M1418" s="456">
        <v>450.74331252607004</v>
      </c>
      <c r="N1418" s="456">
        <v>447.721933898185</v>
      </c>
      <c r="O1418" s="456">
        <v>440.67212988461301</v>
      </c>
      <c r="P1418" s="456">
        <v>430.60117719617693</v>
      </c>
      <c r="Q1418" s="456">
        <v>415.49519113823135</v>
      </c>
      <c r="R1418" s="456">
        <v>399.38274468962521</v>
      </c>
      <c r="S1418" s="456">
        <v>377.22919687654826</v>
      </c>
      <c r="T1418" s="456">
        <v>348.02879264334069</v>
      </c>
      <c r="U1418" s="456">
        <v>312.79020839351324</v>
      </c>
      <c r="V1418" s="456">
        <v>273.5290599615526</v>
      </c>
      <c r="W1418" s="456">
        <v>231.25416527541577</v>
      </c>
      <c r="X1418" s="456">
        <v>187.9807803590999</v>
      </c>
      <c r="Y1418" s="456">
        <v>149.7474565561628</v>
      </c>
      <c r="Z1418" s="456">
        <v>117.55850313942643</v>
      </c>
      <c r="AA1418" s="456">
        <v>89.400386559498514</v>
      </c>
      <c r="AB1418" s="456">
        <v>66.277097278608665</v>
      </c>
      <c r="AC1418" s="456">
        <v>50.19598424777044</v>
      </c>
      <c r="AD1418" s="456">
        <v>41.152539512670401</v>
      </c>
      <c r="AE1418" s="456">
        <v>41.152539512670401</v>
      </c>
      <c r="AF1418" s="456">
        <v>35.124658653290489</v>
      </c>
      <c r="AG1418" s="456">
        <v>33.11558670666593</v>
      </c>
      <c r="AH1418" s="456">
        <v>31.106636592896205</v>
      </c>
      <c r="AI1418" s="456">
        <v>29.097816174642574</v>
      </c>
      <c r="AJ1418" s="456">
        <v>27.089134400918912</v>
      </c>
      <c r="AK1418" s="456">
        <v>22.068108142325048</v>
      </c>
      <c r="AL1418" s="456">
        <v>7.0136346326260179</v>
      </c>
      <c r="AM1418" s="456">
        <v>0</v>
      </c>
    </row>
    <row r="1419" spans="1:39">
      <c r="A1419" s="256">
        <v>180</v>
      </c>
      <c r="B1419" s="456">
        <v>474.91505885047809</v>
      </c>
      <c r="C1419" s="456">
        <v>468.87200453491903</v>
      </c>
      <c r="D1419" s="456">
        <v>460.81471999188301</v>
      </c>
      <c r="E1419" s="456">
        <v>449.73618406200961</v>
      </c>
      <c r="F1419" s="456">
        <v>442.68634818412619</v>
      </c>
      <c r="G1419" s="456">
        <v>439.66502418123878</v>
      </c>
      <c r="H1419" s="456">
        <v>440.67212988461301</v>
      </c>
      <c r="I1419" s="456">
        <v>443.69346076982475</v>
      </c>
      <c r="J1419" s="456">
        <v>446.71481220853684</v>
      </c>
      <c r="K1419" s="456">
        <v>450.74331252607004</v>
      </c>
      <c r="L1419" s="456">
        <v>450.74331252607004</v>
      </c>
      <c r="M1419" s="456">
        <v>448.72905785103239</v>
      </c>
      <c r="N1419" s="456">
        <v>443.69346076982475</v>
      </c>
      <c r="O1419" s="456">
        <v>436.64372091979766</v>
      </c>
      <c r="P1419" s="456">
        <v>427.57993702648378</v>
      </c>
      <c r="Q1419" s="456">
        <v>413.48110068954406</v>
      </c>
      <c r="R1419" s="456">
        <v>396.36173249989935</v>
      </c>
      <c r="S1419" s="456">
        <v>373.20141655675388</v>
      </c>
      <c r="T1419" s="456">
        <v>344.00133830923949</v>
      </c>
      <c r="U1419" s="456">
        <v>307.75643880970762</v>
      </c>
      <c r="V1419" s="456">
        <v>268.49597068019642</v>
      </c>
      <c r="W1419" s="456">
        <v>226.22192864759808</v>
      </c>
      <c r="X1419" s="456">
        <v>182.94959793098093</v>
      </c>
      <c r="Y1419" s="456">
        <v>146.72942263482432</v>
      </c>
      <c r="Z1419" s="456">
        <v>115.54696382165466</v>
      </c>
      <c r="AA1419" s="456">
        <v>88.394889005535376</v>
      </c>
      <c r="AB1419" s="456">
        <v>66.277097278608665</v>
      </c>
      <c r="AC1419" s="456">
        <v>50.19598424777044</v>
      </c>
      <c r="AD1419" s="456">
        <v>41.152539512670401</v>
      </c>
      <c r="AE1419" s="456">
        <v>41.152539512670401</v>
      </c>
      <c r="AF1419" s="456">
        <v>35.124658653290489</v>
      </c>
      <c r="AG1419" s="456">
        <v>33.11558670666593</v>
      </c>
      <c r="AH1419" s="456">
        <v>31.106636592896205</v>
      </c>
      <c r="AI1419" s="456">
        <v>29.097816174642574</v>
      </c>
      <c r="AJ1419" s="456">
        <v>28.093457349309364</v>
      </c>
      <c r="AK1419" s="456">
        <v>21.064032395764698</v>
      </c>
      <c r="AL1419" s="456">
        <v>7.0136346326260179</v>
      </c>
      <c r="AM1419" s="456">
        <v>0</v>
      </c>
    </row>
    <row r="1420" spans="1:39">
      <c r="B1420" s="256" t="s">
        <v>514</v>
      </c>
    </row>
    <row r="1421" spans="1:39">
      <c r="B1421" s="256" t="s">
        <v>524</v>
      </c>
    </row>
    <row r="1422" spans="1:39">
      <c r="B1422" s="256" t="s">
        <v>65</v>
      </c>
    </row>
    <row r="1423" spans="1:39">
      <c r="B1423" s="256" t="s">
        <v>315</v>
      </c>
    </row>
    <row r="1424" spans="1:39">
      <c r="B1424" s="256">
        <v>54</v>
      </c>
    </row>
    <row r="1427" spans="1:39">
      <c r="B1427" s="256">
        <v>38</v>
      </c>
    </row>
    <row r="1428" spans="1:39">
      <c r="B1428" s="256">
        <v>21</v>
      </c>
    </row>
    <row r="1429" spans="1:39">
      <c r="B1429" s="256">
        <v>0</v>
      </c>
      <c r="C1429" s="256">
        <v>2.5</v>
      </c>
      <c r="D1429" s="256">
        <v>5</v>
      </c>
      <c r="E1429" s="256">
        <v>7.5</v>
      </c>
      <c r="F1429" s="256">
        <v>10</v>
      </c>
      <c r="G1429" s="256">
        <v>12.5</v>
      </c>
      <c r="H1429" s="256">
        <v>15</v>
      </c>
      <c r="I1429" s="256">
        <v>17.5</v>
      </c>
      <c r="J1429" s="256">
        <v>20</v>
      </c>
      <c r="K1429" s="256">
        <v>22.5</v>
      </c>
      <c r="L1429" s="256">
        <v>25</v>
      </c>
      <c r="M1429" s="256">
        <v>27.5</v>
      </c>
      <c r="N1429" s="256">
        <v>30</v>
      </c>
      <c r="O1429" s="256">
        <v>32.5</v>
      </c>
      <c r="P1429" s="256">
        <v>35</v>
      </c>
      <c r="Q1429" s="256">
        <v>37.5</v>
      </c>
      <c r="R1429" s="256">
        <v>40</v>
      </c>
      <c r="S1429" s="256">
        <v>42.5</v>
      </c>
      <c r="T1429" s="256">
        <v>45</v>
      </c>
      <c r="U1429" s="256">
        <v>47.5</v>
      </c>
      <c r="V1429" s="256">
        <v>50</v>
      </c>
      <c r="W1429" s="256">
        <v>52.5</v>
      </c>
      <c r="X1429" s="256">
        <v>55</v>
      </c>
      <c r="Y1429" s="256">
        <v>57.5</v>
      </c>
      <c r="Z1429" s="256">
        <v>60</v>
      </c>
      <c r="AA1429" s="256">
        <v>62.5</v>
      </c>
      <c r="AB1429" s="256">
        <v>65</v>
      </c>
      <c r="AC1429" s="256">
        <v>67.5</v>
      </c>
      <c r="AD1429" s="256">
        <v>69</v>
      </c>
      <c r="AE1429" s="256">
        <v>70</v>
      </c>
      <c r="AF1429" s="256">
        <v>72.5</v>
      </c>
      <c r="AG1429" s="256">
        <v>75</v>
      </c>
      <c r="AH1429" s="256">
        <v>77.5</v>
      </c>
      <c r="AI1429" s="256">
        <v>80</v>
      </c>
      <c r="AJ1429" s="256">
        <v>82.5</v>
      </c>
      <c r="AK1429" s="256">
        <v>85</v>
      </c>
      <c r="AL1429" s="256">
        <v>87.5</v>
      </c>
      <c r="AM1429" s="256">
        <v>90</v>
      </c>
    </row>
    <row r="1430" spans="1:39">
      <c r="A1430" s="256">
        <v>0</v>
      </c>
      <c r="B1430" s="456">
        <v>409.45294924287418</v>
      </c>
      <c r="C1430" s="456">
        <v>413.48110068954406</v>
      </c>
      <c r="D1430" s="456">
        <v>420.53045982902728</v>
      </c>
      <c r="E1430" s="456">
        <v>426.57286170170653</v>
      </c>
      <c r="F1430" s="456">
        <v>432.61534908352962</v>
      </c>
      <c r="G1430" s="456">
        <v>438.65792078245397</v>
      </c>
      <c r="H1430" s="456">
        <v>444.70057563922984</v>
      </c>
      <c r="I1430" s="456">
        <v>448.72905785103239</v>
      </c>
      <c r="J1430" s="456">
        <v>449.73618406200961</v>
      </c>
      <c r="K1430" s="456">
        <v>455.77898846755306</v>
      </c>
      <c r="L1430" s="456">
        <v>468.87200453491903</v>
      </c>
      <c r="M1430" s="456">
        <v>483.97978406127578</v>
      </c>
      <c r="N1430" s="456">
        <v>503.11697942016013</v>
      </c>
      <c r="O1430" s="456">
        <v>532.32777619799867</v>
      </c>
      <c r="P1430" s="456">
        <v>562.54752681690172</v>
      </c>
      <c r="Q1430" s="456">
        <v>595.7911233847426</v>
      </c>
      <c r="R1430" s="456">
        <v>636.08886825596176</v>
      </c>
      <c r="S1430" s="456">
        <v>684.44951741281852</v>
      </c>
      <c r="T1430" s="456">
        <v>739.86694776308775</v>
      </c>
      <c r="U1430" s="456">
        <v>805.36560288841395</v>
      </c>
      <c r="V1430" s="456">
        <v>861.79950130763405</v>
      </c>
      <c r="W1430" s="456">
        <v>912.19003980772868</v>
      </c>
      <c r="X1430" s="456">
        <v>958.55179619027911</v>
      </c>
      <c r="Y1430" s="456">
        <v>994.83647850888315</v>
      </c>
      <c r="Z1430" s="456">
        <v>1002.8999225239919</v>
      </c>
      <c r="AA1430" s="456">
        <v>958.55179619027911</v>
      </c>
      <c r="AB1430" s="456">
        <v>879.93976479348203</v>
      </c>
      <c r="AC1430" s="456">
        <v>744.90510645760855</v>
      </c>
      <c r="AD1430" s="456">
        <v>549.45209715999101</v>
      </c>
      <c r="AE1430" s="456">
        <v>524.26946157658676</v>
      </c>
      <c r="AF1430" s="456">
        <v>289.63555930121174</v>
      </c>
      <c r="AG1430" s="456">
        <v>141.69950455700601</v>
      </c>
      <c r="AH1430" s="456">
        <v>83.367575300668861</v>
      </c>
      <c r="AI1430" s="456">
        <v>56.225874000831865</v>
      </c>
      <c r="AJ1430" s="456">
        <v>41.152539512670401</v>
      </c>
      <c r="AK1430" s="456">
        <v>29.097816174642574</v>
      </c>
      <c r="AL1430" s="456">
        <v>13.03338714150617</v>
      </c>
      <c r="AM1430" s="456">
        <v>0</v>
      </c>
    </row>
    <row r="1431" spans="1:39">
      <c r="A1431" s="256">
        <v>5</v>
      </c>
      <c r="B1431" s="456">
        <v>409.45294924287418</v>
      </c>
      <c r="C1431" s="456">
        <v>411.46702004179934</v>
      </c>
      <c r="D1431" s="456">
        <v>419.52340124922512</v>
      </c>
      <c r="E1431" s="456">
        <v>426.57286170170653</v>
      </c>
      <c r="F1431" s="456">
        <v>432.61534908352962</v>
      </c>
      <c r="G1431" s="456">
        <v>439.66502418123878</v>
      </c>
      <c r="H1431" s="456">
        <v>442.68634818412619</v>
      </c>
      <c r="I1431" s="456">
        <v>447.721933898185</v>
      </c>
      <c r="J1431" s="456">
        <v>449.73618406200961</v>
      </c>
      <c r="K1431" s="456">
        <v>455.77898846755306</v>
      </c>
      <c r="L1431" s="456">
        <v>466.85767033780468</v>
      </c>
      <c r="M1431" s="456">
        <v>483.97978406127578</v>
      </c>
      <c r="N1431" s="456">
        <v>504.12422061952947</v>
      </c>
      <c r="O1431" s="456">
        <v>530.31318604523244</v>
      </c>
      <c r="P1431" s="456">
        <v>562.54752681690172</v>
      </c>
      <c r="Q1431" s="456">
        <v>595.7911233847426</v>
      </c>
      <c r="R1431" s="456">
        <v>637.09634525057652</v>
      </c>
      <c r="S1431" s="456">
        <v>684.44951741281852</v>
      </c>
      <c r="T1431" s="456">
        <v>742.8898388818767</v>
      </c>
      <c r="U1431" s="456">
        <v>807.3810328268321</v>
      </c>
      <c r="V1431" s="456">
        <v>867.84621381082877</v>
      </c>
      <c r="W1431" s="456">
        <v>918.23709442176153</v>
      </c>
      <c r="X1431" s="456">
        <v>966.61494214244817</v>
      </c>
      <c r="Y1431" s="456">
        <v>999.87612340042017</v>
      </c>
      <c r="Z1431" s="456">
        <v>1007.9396079561258</v>
      </c>
      <c r="AA1431" s="456">
        <v>960.56757634820201</v>
      </c>
      <c r="AB1431" s="456">
        <v>884.97879350789503</v>
      </c>
      <c r="AC1431" s="456">
        <v>751.95858576924502</v>
      </c>
      <c r="AD1431" s="456">
        <v>556.50344408245246</v>
      </c>
      <c r="AE1431" s="456">
        <v>533.33507413241443</v>
      </c>
      <c r="AF1431" s="456">
        <v>297.68914776956171</v>
      </c>
      <c r="AG1431" s="456">
        <v>145.72342504642882</v>
      </c>
      <c r="AH1431" s="456">
        <v>84.37301438003783</v>
      </c>
      <c r="AI1431" s="456">
        <v>58.235984471133037</v>
      </c>
      <c r="AJ1431" s="456">
        <v>41.152539512670401</v>
      </c>
      <c r="AK1431" s="456">
        <v>30.102209640499385</v>
      </c>
      <c r="AL1431" s="456">
        <v>14.036995597894803</v>
      </c>
      <c r="AM1431" s="456">
        <v>0</v>
      </c>
    </row>
    <row r="1432" spans="1:39">
      <c r="A1432" s="256">
        <v>15</v>
      </c>
      <c r="B1432" s="456">
        <v>409.45294924287418</v>
      </c>
      <c r="C1432" s="456">
        <v>413.48110068954406</v>
      </c>
      <c r="D1432" s="456">
        <v>419.52340124922512</v>
      </c>
      <c r="E1432" s="456">
        <v>425.56578875210613</v>
      </c>
      <c r="F1432" s="456">
        <v>431.60826196609258</v>
      </c>
      <c r="G1432" s="456">
        <v>438.65792078245397</v>
      </c>
      <c r="H1432" s="456">
        <v>442.68634818412619</v>
      </c>
      <c r="I1432" s="456">
        <v>447.721933898185</v>
      </c>
      <c r="J1432" s="456">
        <v>449.73618406200961</v>
      </c>
      <c r="K1432" s="456">
        <v>454.77184881299468</v>
      </c>
      <c r="L1432" s="456">
        <v>466.85767033780468</v>
      </c>
      <c r="M1432" s="456">
        <v>485.99419058790693</v>
      </c>
      <c r="N1432" s="456">
        <v>509.16045669356748</v>
      </c>
      <c r="O1432" s="456">
        <v>535.34967569936532</v>
      </c>
      <c r="P1432" s="456">
        <v>568.59167442682008</v>
      </c>
      <c r="Q1432" s="456">
        <v>604.85788491463472</v>
      </c>
      <c r="R1432" s="456">
        <v>647.1712023231205</v>
      </c>
      <c r="S1432" s="456">
        <v>695.5326560411628</v>
      </c>
      <c r="T1432" s="456">
        <v>755.98917509219189</v>
      </c>
      <c r="U1432" s="456">
        <v>832.57432713971048</v>
      </c>
      <c r="V1432" s="456">
        <v>910.1743638225912</v>
      </c>
      <c r="W1432" s="456">
        <v>968.63073915137215</v>
      </c>
      <c r="X1432" s="456">
        <v>1019.0270043413617</v>
      </c>
      <c r="Y1432" s="456">
        <v>1062.3697892092532</v>
      </c>
      <c r="Z1432" s="456">
        <v>1078.4977919773303</v>
      </c>
      <c r="AA1432" s="456">
        <v>1035.15434114499</v>
      </c>
      <c r="AB1432" s="456">
        <v>953.51236434235159</v>
      </c>
      <c r="AC1432" s="456">
        <v>824.51238897835572</v>
      </c>
      <c r="AD1432" s="456">
        <v>636.08886825596176</v>
      </c>
      <c r="AE1432" s="456">
        <v>606.87273932099311</v>
      </c>
      <c r="AF1432" s="456">
        <v>350.04253730445583</v>
      </c>
      <c r="AG1432" s="456">
        <v>168.86303514077807</v>
      </c>
      <c r="AH1432" s="456">
        <v>96.439178946735424</v>
      </c>
      <c r="AI1432" s="456">
        <v>63.261558950597731</v>
      </c>
      <c r="AJ1432" s="456">
        <v>43.162036139125405</v>
      </c>
      <c r="AK1432" s="456">
        <v>30.102209640499385</v>
      </c>
      <c r="AL1432" s="456">
        <v>15.040675804218308</v>
      </c>
      <c r="AM1432" s="456">
        <v>0</v>
      </c>
    </row>
    <row r="1433" spans="1:39">
      <c r="A1433" s="256">
        <v>25</v>
      </c>
      <c r="B1433" s="456">
        <v>409.45294924287418</v>
      </c>
      <c r="C1433" s="456">
        <v>414.48814469174425</v>
      </c>
      <c r="D1433" s="456">
        <v>419.52340124922512</v>
      </c>
      <c r="E1433" s="456">
        <v>426.57286170170653</v>
      </c>
      <c r="F1433" s="456">
        <v>433.62243854303483</v>
      </c>
      <c r="G1433" s="456">
        <v>439.66502418123878</v>
      </c>
      <c r="H1433" s="456">
        <v>445.70769278718001</v>
      </c>
      <c r="I1433" s="456">
        <v>448.72905785103239</v>
      </c>
      <c r="J1433" s="456">
        <v>452.75757619336599</v>
      </c>
      <c r="K1433" s="456">
        <v>456.78613034538233</v>
      </c>
      <c r="L1433" s="456">
        <v>467.86483635338556</v>
      </c>
      <c r="M1433" s="456">
        <v>488.0086054558073</v>
      </c>
      <c r="N1433" s="456">
        <v>516.21127069520219</v>
      </c>
      <c r="O1433" s="456">
        <v>545.42279657635379</v>
      </c>
      <c r="P1433" s="456">
        <v>576.65063763657156</v>
      </c>
      <c r="Q1433" s="456">
        <v>611.90990452585947</v>
      </c>
      <c r="R1433" s="456">
        <v>656.23870772958219</v>
      </c>
      <c r="S1433" s="456">
        <v>709.63872365870475</v>
      </c>
      <c r="T1433" s="456">
        <v>775.13476562306744</v>
      </c>
      <c r="U1433" s="456">
        <v>854.74505697644986</v>
      </c>
      <c r="V1433" s="456">
        <v>943.43358060979006</v>
      </c>
      <c r="W1433" s="456">
        <v>1025.0747259772024</v>
      </c>
      <c r="X1433" s="456">
        <v>1086.561883942285</v>
      </c>
      <c r="Y1433" s="456">
        <v>1142.0041118423874</v>
      </c>
      <c r="Z1433" s="456">
        <v>1178.2950347724434</v>
      </c>
      <c r="AA1433" s="456">
        <v>1170.2302875026519</v>
      </c>
      <c r="AB1433" s="456">
        <v>1094.6260356973835</v>
      </c>
      <c r="AC1433" s="456">
        <v>977.70187742826306</v>
      </c>
      <c r="AD1433" s="456">
        <v>801.33475813991458</v>
      </c>
      <c r="AE1433" s="456">
        <v>775.13476562306744</v>
      </c>
      <c r="AF1433" s="456">
        <v>488.0086054558073</v>
      </c>
      <c r="AG1433" s="456">
        <v>245.34500251247366</v>
      </c>
      <c r="AH1433" s="456">
        <v>126.61084744487482</v>
      </c>
      <c r="AI1433" s="456">
        <v>80.351331340225968</v>
      </c>
      <c r="AJ1433" s="456">
        <v>52.205871129025049</v>
      </c>
      <c r="AK1433" s="456">
        <v>33.11558670666593</v>
      </c>
      <c r="AL1433" s="456">
        <v>15.040675804218308</v>
      </c>
      <c r="AM1433" s="456">
        <v>0</v>
      </c>
    </row>
    <row r="1434" spans="1:39">
      <c r="A1434" s="256">
        <v>35</v>
      </c>
      <c r="B1434" s="456">
        <v>409.45294924287418</v>
      </c>
      <c r="C1434" s="456">
        <v>413.48110068954406</v>
      </c>
      <c r="D1434" s="456">
        <v>418.51634508443101</v>
      </c>
      <c r="E1434" s="456">
        <v>424.55871818329314</v>
      </c>
      <c r="F1434" s="456">
        <v>430.60117719617693</v>
      </c>
      <c r="G1434" s="456">
        <v>438.65792078245397</v>
      </c>
      <c r="H1434" s="456">
        <v>444.70057563922984</v>
      </c>
      <c r="I1434" s="456">
        <v>448.72905785103239</v>
      </c>
      <c r="J1434" s="456">
        <v>453.76471138662032</v>
      </c>
      <c r="K1434" s="456">
        <v>458.80042075130535</v>
      </c>
      <c r="L1434" s="456">
        <v>467.86483635338556</v>
      </c>
      <c r="M1434" s="456">
        <v>485.99419058790693</v>
      </c>
      <c r="N1434" s="456">
        <v>513.18948140797454</v>
      </c>
      <c r="O1434" s="456">
        <v>547.4374431647625</v>
      </c>
      <c r="P1434" s="456">
        <v>586.72449969839079</v>
      </c>
      <c r="Q1434" s="456">
        <v>626.01418640486224</v>
      </c>
      <c r="R1434" s="456">
        <v>671.35149405270056</v>
      </c>
      <c r="S1434" s="456">
        <v>719.71465807976961</v>
      </c>
      <c r="T1434" s="456">
        <v>787.22696170574807</v>
      </c>
      <c r="U1434" s="456">
        <v>869.86179401276763</v>
      </c>
      <c r="V1434" s="456">
        <v>964.5991493330996</v>
      </c>
      <c r="W1434" s="456">
        <v>1067.4097639723441</v>
      </c>
      <c r="X1434" s="456">
        <v>1159.1413507444108</v>
      </c>
      <c r="Y1434" s="456">
        <v>1231.7253608106423</v>
      </c>
      <c r="Z1434" s="456">
        <v>1288.1825595230227</v>
      </c>
      <c r="AA1434" s="456">
        <v>1329.5188682821172</v>
      </c>
      <c r="AB1434" s="456">
        <v>1330.5270871390355</v>
      </c>
      <c r="AC1434" s="456">
        <v>1228.7009399454205</v>
      </c>
      <c r="AD1434" s="456">
        <v>1060.3538059858045</v>
      </c>
      <c r="AE1434" s="456">
        <v>1033.1384102366906</v>
      </c>
      <c r="AF1434" s="456">
        <v>709.63872365870475</v>
      </c>
      <c r="AG1434" s="456">
        <v>426.57286170170653</v>
      </c>
      <c r="AH1434" s="456">
        <v>233.2670906927834</v>
      </c>
      <c r="AI1434" s="456">
        <v>128.62256901424442</v>
      </c>
      <c r="AJ1434" s="456">
        <v>77.335200513321496</v>
      </c>
      <c r="AK1434" s="456">
        <v>43.162036139125405</v>
      </c>
      <c r="AL1434" s="456">
        <v>17.048232921663399</v>
      </c>
      <c r="AM1434" s="456">
        <v>0</v>
      </c>
    </row>
    <row r="1435" spans="1:39">
      <c r="A1435" s="256">
        <v>45</v>
      </c>
      <c r="B1435" s="456">
        <v>409.45294924287418</v>
      </c>
      <c r="C1435" s="456">
        <v>411.46702004179934</v>
      </c>
      <c r="D1435" s="456">
        <v>415.49519113823135</v>
      </c>
      <c r="E1435" s="456">
        <v>421.53752081806556</v>
      </c>
      <c r="F1435" s="456">
        <v>430.60117719617693</v>
      </c>
      <c r="G1435" s="456">
        <v>437.65081969353872</v>
      </c>
      <c r="H1435" s="456">
        <v>445.70769278718001</v>
      </c>
      <c r="I1435" s="456">
        <v>453.76471138662032</v>
      </c>
      <c r="J1435" s="456">
        <v>458.80042075130535</v>
      </c>
      <c r="K1435" s="456">
        <v>464.84334482317331</v>
      </c>
      <c r="L1435" s="456">
        <v>469.8791748777619</v>
      </c>
      <c r="M1435" s="456">
        <v>482.97258393675241</v>
      </c>
      <c r="N1435" s="456">
        <v>505.13146382936355</v>
      </c>
      <c r="O1435" s="456">
        <v>539.37890152609612</v>
      </c>
      <c r="P1435" s="456">
        <v>580.68016153438612</v>
      </c>
      <c r="Q1435" s="456">
        <v>632.0589762438625</v>
      </c>
      <c r="R1435" s="456">
        <v>692.5099642532108</v>
      </c>
      <c r="S1435" s="456">
        <v>754.98152574436392</v>
      </c>
      <c r="T1435" s="456">
        <v>817.45825766036501</v>
      </c>
      <c r="U1435" s="456">
        <v>882.96317857335953</v>
      </c>
      <c r="V1435" s="456">
        <v>962.58336073208568</v>
      </c>
      <c r="W1435" s="456">
        <v>1063.3777822545951</v>
      </c>
      <c r="X1435" s="456">
        <v>1176.2788427705009</v>
      </c>
      <c r="Y1435" s="456">
        <v>1287.1743732541738</v>
      </c>
      <c r="Z1435" s="456">
        <v>1397.0711922049652</v>
      </c>
      <c r="AA1435" s="456">
        <v>1511.0100409375907</v>
      </c>
      <c r="AB1435" s="456">
        <v>1620.9238040982657</v>
      </c>
      <c r="AC1435" s="456">
        <v>1661.2610255114619</v>
      </c>
      <c r="AD1435" s="456">
        <v>1559.4114808570475</v>
      </c>
      <c r="AE1435" s="456">
        <v>1536.2189340366481</v>
      </c>
      <c r="AF1435" s="456">
        <v>1197.4490298593973</v>
      </c>
      <c r="AG1435" s="456">
        <v>708.6311380440219</v>
      </c>
      <c r="AH1435" s="456">
        <v>452.75757619336599</v>
      </c>
      <c r="AI1435" s="456">
        <v>289.63555930121174</v>
      </c>
      <c r="AJ1435" s="456">
        <v>155.78370551195141</v>
      </c>
      <c r="AK1435" s="456">
        <v>88.394889005535376</v>
      </c>
      <c r="AL1435" s="456">
        <v>37.13384546983891</v>
      </c>
      <c r="AM1435" s="456">
        <v>0</v>
      </c>
    </row>
    <row r="1436" spans="1:39">
      <c r="A1436" s="256">
        <v>55</v>
      </c>
      <c r="B1436" s="456">
        <v>409.45294924287418</v>
      </c>
      <c r="C1436" s="456">
        <v>411.46702004179934</v>
      </c>
      <c r="D1436" s="456">
        <v>414.48814469174425</v>
      </c>
      <c r="E1436" s="456">
        <v>420.53045982902728</v>
      </c>
      <c r="F1436" s="456">
        <v>428.5870147208546</v>
      </c>
      <c r="G1436" s="456">
        <v>435.63662446655979</v>
      </c>
      <c r="H1436" s="456">
        <v>444.70057563922984</v>
      </c>
      <c r="I1436" s="456">
        <v>453.76471138662032</v>
      </c>
      <c r="J1436" s="456">
        <v>464.84334482317331</v>
      </c>
      <c r="K1436" s="456">
        <v>474.91505885047809</v>
      </c>
      <c r="L1436" s="456">
        <v>481.96538591056179</v>
      </c>
      <c r="M1436" s="456">
        <v>492.03746007824526</v>
      </c>
      <c r="N1436" s="456">
        <v>506.1387090456617</v>
      </c>
      <c r="O1436" s="456">
        <v>530.31318604523244</v>
      </c>
      <c r="P1436" s="456">
        <v>566.57695139125042</v>
      </c>
      <c r="Q1436" s="456">
        <v>614.93222355435944</v>
      </c>
      <c r="R1436" s="456">
        <v>677.39670417975822</v>
      </c>
      <c r="S1436" s="456">
        <v>747.92801802915096</v>
      </c>
      <c r="T1436" s="456">
        <v>831.56658058905714</v>
      </c>
      <c r="U1436" s="456">
        <v>924.28418881946754</v>
      </c>
      <c r="V1436" s="456">
        <v>1020.0349554630559</v>
      </c>
      <c r="W1436" s="456">
        <v>1115.7947153193904</v>
      </c>
      <c r="X1436" s="456">
        <v>1225.6765265172949</v>
      </c>
      <c r="Y1436" s="456">
        <v>1354.7245673567784</v>
      </c>
      <c r="Z1436" s="456">
        <v>1544.2858674367747</v>
      </c>
      <c r="AA1436" s="456">
        <v>1775.2188876679345</v>
      </c>
      <c r="AB1436" s="456">
        <v>2006.1820083163216</v>
      </c>
      <c r="AC1436" s="456">
        <v>2160.5086319512475</v>
      </c>
      <c r="AD1436" s="456">
        <v>2162.5260481349956</v>
      </c>
      <c r="AE1436" s="456">
        <v>2149.4128766270524</v>
      </c>
      <c r="AF1436" s="456">
        <v>1897.2526597600297</v>
      </c>
      <c r="AG1436" s="456">
        <v>1458.5768973715776</v>
      </c>
      <c r="AH1436" s="456">
        <v>890.01785088596125</v>
      </c>
      <c r="AI1436" s="456">
        <v>512.18222225713123</v>
      </c>
      <c r="AJ1436" s="456">
        <v>340.98077844143347</v>
      </c>
      <c r="AK1436" s="456">
        <v>181.94337791178063</v>
      </c>
      <c r="AL1436" s="456">
        <v>77.335200513321496</v>
      </c>
      <c r="AM1436" s="456">
        <v>0</v>
      </c>
    </row>
    <row r="1437" spans="1:39">
      <c r="A1437" s="256">
        <v>65</v>
      </c>
      <c r="B1437" s="456">
        <v>409.45294924287418</v>
      </c>
      <c r="C1437" s="456">
        <v>409.45294924287418</v>
      </c>
      <c r="D1437" s="456">
        <v>412.47405913757262</v>
      </c>
      <c r="E1437" s="456">
        <v>418.51634508443101</v>
      </c>
      <c r="F1437" s="456">
        <v>427.57993702648378</v>
      </c>
      <c r="G1437" s="456">
        <v>436.64372091979766</v>
      </c>
      <c r="H1437" s="456">
        <v>445.70769278718001</v>
      </c>
      <c r="I1437" s="456">
        <v>456.78613034538233</v>
      </c>
      <c r="J1437" s="456">
        <v>468.87200453491903</v>
      </c>
      <c r="K1437" s="456">
        <v>479.95099617070338</v>
      </c>
      <c r="L1437" s="456">
        <v>494.05189976489993</v>
      </c>
      <c r="M1437" s="456">
        <v>508.15320548172508</v>
      </c>
      <c r="N1437" s="456">
        <v>528.29860353797324</v>
      </c>
      <c r="O1437" s="456">
        <v>555.49610331653514</v>
      </c>
      <c r="P1437" s="456">
        <v>584.70971336682805</v>
      </c>
      <c r="Q1437" s="456">
        <v>621.98435887211519</v>
      </c>
      <c r="R1437" s="456">
        <v>671.35149405270056</v>
      </c>
      <c r="S1437" s="456">
        <v>729.79073342857248</v>
      </c>
      <c r="T1437" s="456">
        <v>799.31934335512847</v>
      </c>
      <c r="U1437" s="456">
        <v>883.9709854667052</v>
      </c>
      <c r="V1437" s="456">
        <v>988.78893831612163</v>
      </c>
      <c r="W1437" s="456">
        <v>1115.7947153193904</v>
      </c>
      <c r="X1437" s="456">
        <v>1270.0353278886269</v>
      </c>
      <c r="Y1437" s="456">
        <v>1458.5768973715776</v>
      </c>
      <c r="Z1437" s="456">
        <v>1748.9978296618476</v>
      </c>
      <c r="AA1437" s="456">
        <v>2062.6662401528342</v>
      </c>
      <c r="AB1437" s="456">
        <v>2335.0219090664305</v>
      </c>
      <c r="AC1437" s="456">
        <v>2493.4065441725379</v>
      </c>
      <c r="AD1437" s="456">
        <v>2530.7343474555228</v>
      </c>
      <c r="AE1437" s="456">
        <v>2525.6900173918793</v>
      </c>
      <c r="AF1437" s="456">
        <v>2352.1713321312977</v>
      </c>
      <c r="AG1437" s="456">
        <v>1877.0812334106956</v>
      </c>
      <c r="AH1437" s="456">
        <v>1214.5870745396398</v>
      </c>
      <c r="AI1437" s="456">
        <v>697.5477911939663</v>
      </c>
      <c r="AJ1437" s="456">
        <v>350.04253730445583</v>
      </c>
      <c r="AK1437" s="456">
        <v>203.07512106555058</v>
      </c>
      <c r="AL1437" s="456">
        <v>81.356733631351972</v>
      </c>
      <c r="AM1437" s="456">
        <v>0</v>
      </c>
    </row>
    <row r="1438" spans="1:39">
      <c r="A1438" s="256">
        <v>75</v>
      </c>
      <c r="B1438" s="456">
        <v>409.45294924287418</v>
      </c>
      <c r="C1438" s="456">
        <v>408.44591755181006</v>
      </c>
      <c r="D1438" s="456">
        <v>411.46702004179934</v>
      </c>
      <c r="E1438" s="456">
        <v>417.50929134044378</v>
      </c>
      <c r="F1438" s="456">
        <v>426.57286170170653</v>
      </c>
      <c r="G1438" s="456">
        <v>434.62953033917995</v>
      </c>
      <c r="H1438" s="456">
        <v>444.70057563922984</v>
      </c>
      <c r="I1438" s="456">
        <v>455.77898846755306</v>
      </c>
      <c r="J1438" s="456">
        <v>468.87200453491903</v>
      </c>
      <c r="K1438" s="456">
        <v>481.96538591056179</v>
      </c>
      <c r="L1438" s="456">
        <v>497.07357466978522</v>
      </c>
      <c r="M1438" s="456">
        <v>517.21853772302381</v>
      </c>
      <c r="N1438" s="456">
        <v>541.39352572941186</v>
      </c>
      <c r="O1438" s="456">
        <v>575.64326104967381</v>
      </c>
      <c r="P1438" s="456">
        <v>616.94711115541907</v>
      </c>
      <c r="Q1438" s="456">
        <v>664.29881766947972</v>
      </c>
      <c r="R1438" s="456">
        <v>721.72986193823385</v>
      </c>
      <c r="S1438" s="456">
        <v>788.23465312812414</v>
      </c>
      <c r="T1438" s="456">
        <v>863.81506744737169</v>
      </c>
      <c r="U1438" s="456">
        <v>948.4729591018255</v>
      </c>
      <c r="V1438" s="456">
        <v>1039.1862147201346</v>
      </c>
      <c r="W1438" s="456">
        <v>1144.0202443352066</v>
      </c>
      <c r="X1438" s="456">
        <v>1257.937317151861</v>
      </c>
      <c r="Y1438" s="456">
        <v>1426.3112792229169</v>
      </c>
      <c r="Z1438" s="456">
        <v>1697.5653621317338</v>
      </c>
      <c r="AA1438" s="456">
        <v>1974.9146317621396</v>
      </c>
      <c r="AB1438" s="456">
        <v>2198.839859268573</v>
      </c>
      <c r="AC1438" s="456">
        <v>2290.6357535965244</v>
      </c>
      <c r="AD1438" s="456">
        <v>2250.285448365752</v>
      </c>
      <c r="AE1438" s="456">
        <v>2234.1455279394163</v>
      </c>
      <c r="AF1438" s="456">
        <v>2034.4239283939207</v>
      </c>
      <c r="AG1438" s="456">
        <v>1555.3779695551311</v>
      </c>
      <c r="AH1438" s="456">
        <v>1050.2739474499635</v>
      </c>
      <c r="AI1438" s="456">
        <v>536.35697932476273</v>
      </c>
      <c r="AJ1438" s="456">
        <v>253.39727563823948</v>
      </c>
      <c r="AK1438" s="456">
        <v>152.76555124800095</v>
      </c>
      <c r="AL1438" s="456">
        <v>62.256411089425562</v>
      </c>
      <c r="AM1438" s="456">
        <v>0</v>
      </c>
    </row>
    <row r="1439" spans="1:39">
      <c r="A1439" s="256">
        <v>85</v>
      </c>
      <c r="B1439" s="456">
        <v>409.45294924287418</v>
      </c>
      <c r="C1439" s="456">
        <v>407.43888834111851</v>
      </c>
      <c r="D1439" s="456">
        <v>409.45294924287418</v>
      </c>
      <c r="E1439" s="456">
        <v>414.48814469174425</v>
      </c>
      <c r="F1439" s="456">
        <v>422.54458421059621</v>
      </c>
      <c r="G1439" s="456">
        <v>431.60826196609258</v>
      </c>
      <c r="H1439" s="456">
        <v>442.68634818412619</v>
      </c>
      <c r="I1439" s="456">
        <v>454.77184881299468</v>
      </c>
      <c r="J1439" s="456">
        <v>468.87200453491903</v>
      </c>
      <c r="K1439" s="456">
        <v>480.95818998708097</v>
      </c>
      <c r="L1439" s="456">
        <v>497.07357466978522</v>
      </c>
      <c r="M1439" s="456">
        <v>517.21853772302381</v>
      </c>
      <c r="N1439" s="456">
        <v>543.40815742206803</v>
      </c>
      <c r="O1439" s="456">
        <v>578.66539608153823</v>
      </c>
      <c r="P1439" s="456">
        <v>618.96200533035903</v>
      </c>
      <c r="Q1439" s="456">
        <v>668.32890935113085</v>
      </c>
      <c r="R1439" s="456">
        <v>728.78311960771214</v>
      </c>
      <c r="S1439" s="456">
        <v>795.2885290281929</v>
      </c>
      <c r="T1439" s="456">
        <v>871.87737888041204</v>
      </c>
      <c r="U1439" s="456">
        <v>950.48871799615188</v>
      </c>
      <c r="V1439" s="456">
        <v>1034.1463752001064</v>
      </c>
      <c r="W1439" s="456">
        <v>1121.8429835254665</v>
      </c>
      <c r="X1439" s="456">
        <v>1221.6439868802856</v>
      </c>
      <c r="Y1439" s="456">
        <v>1390.0133312824107</v>
      </c>
      <c r="Z1439" s="456">
        <v>1607.8144218600987</v>
      </c>
      <c r="AA1439" s="456">
        <v>1824.6365442391952</v>
      </c>
      <c r="AB1439" s="456">
        <v>1974.9146317621396</v>
      </c>
      <c r="AC1439" s="456">
        <v>1959.7854330702003</v>
      </c>
      <c r="AD1439" s="456">
        <v>1846.8245006510754</v>
      </c>
      <c r="AE1439" s="456">
        <v>1829.6792380542477</v>
      </c>
      <c r="AF1439" s="456">
        <v>1614.8733067748915</v>
      </c>
      <c r="AG1439" s="456">
        <v>1105.7143411803265</v>
      </c>
      <c r="AH1439" s="456">
        <v>813.42735274831409</v>
      </c>
      <c r="AI1439" s="456">
        <v>299.70257913018418</v>
      </c>
      <c r="AJ1439" s="456">
        <v>182.94959793098093</v>
      </c>
      <c r="AK1439" s="456">
        <v>117.55850313942643</v>
      </c>
      <c r="AL1439" s="456">
        <v>50.19598424777044</v>
      </c>
      <c r="AM1439" s="456">
        <v>0</v>
      </c>
    </row>
    <row r="1440" spans="1:39">
      <c r="A1440" s="256">
        <v>90</v>
      </c>
      <c r="B1440" s="456">
        <v>409.45294924287418</v>
      </c>
      <c r="C1440" s="456">
        <v>406.43186161691915</v>
      </c>
      <c r="D1440" s="456">
        <v>409.45294924287418</v>
      </c>
      <c r="E1440" s="456">
        <v>413.48110068954406</v>
      </c>
      <c r="F1440" s="456">
        <v>422.54458421059621</v>
      </c>
      <c r="G1440" s="456">
        <v>431.60826196609258</v>
      </c>
      <c r="H1440" s="456">
        <v>441.67923788731963</v>
      </c>
      <c r="I1440" s="456">
        <v>453.76471138662032</v>
      </c>
      <c r="J1440" s="456">
        <v>466.85767033780468</v>
      </c>
      <c r="K1440" s="456">
        <v>480.95818998708097</v>
      </c>
      <c r="L1440" s="456">
        <v>497.07357466978522</v>
      </c>
      <c r="M1440" s="456">
        <v>517.21853772302381</v>
      </c>
      <c r="N1440" s="456">
        <v>543.40815742206803</v>
      </c>
      <c r="O1440" s="456">
        <v>577.65801598154644</v>
      </c>
      <c r="P1440" s="456">
        <v>618.96200533035903</v>
      </c>
      <c r="Q1440" s="456">
        <v>667.32138414895519</v>
      </c>
      <c r="R1440" s="456">
        <v>726.76789614310997</v>
      </c>
      <c r="S1440" s="456">
        <v>793.27312951172269</v>
      </c>
      <c r="T1440" s="456">
        <v>866.83842546287576</v>
      </c>
      <c r="U1440" s="456">
        <v>943.43358060979006</v>
      </c>
      <c r="V1440" s="456">
        <v>1026.0826830543308</v>
      </c>
      <c r="W1440" s="456">
        <v>1115.7947153193904</v>
      </c>
      <c r="X1440" s="456">
        <v>1220.6358540470935</v>
      </c>
      <c r="Y1440" s="456">
        <v>1395.054656870223</v>
      </c>
      <c r="Z1440" s="456">
        <v>1599.7471627328159</v>
      </c>
      <c r="AA1440" s="456">
        <v>1792.363635156662</v>
      </c>
      <c r="AB1440" s="456">
        <v>1919.441476119403</v>
      </c>
      <c r="AC1440" s="456">
        <v>1880.1069336146923</v>
      </c>
      <c r="AD1440" s="456">
        <v>1734.8789607183505</v>
      </c>
      <c r="AE1440" s="456">
        <v>1713.7008728243975</v>
      </c>
      <c r="AF1440" s="456">
        <v>1459.5852095112941</v>
      </c>
      <c r="AG1440" s="456">
        <v>969.63863922794894</v>
      </c>
      <c r="AH1440" s="456">
        <v>658.25372599006528</v>
      </c>
      <c r="AI1440" s="456">
        <v>205.08778640429045</v>
      </c>
      <c r="AJ1440" s="456">
        <v>104.48414005107793</v>
      </c>
      <c r="AK1440" s="456">
        <v>59.241065852707941</v>
      </c>
      <c r="AL1440" s="456">
        <v>28.093457349309364</v>
      </c>
      <c r="AM1440" s="456">
        <v>0</v>
      </c>
    </row>
    <row r="1441" spans="1:39">
      <c r="A1441" s="256">
        <v>95</v>
      </c>
      <c r="B1441" s="456">
        <v>409.45294924287418</v>
      </c>
      <c r="C1441" s="456">
        <v>405.42483738535867</v>
      </c>
      <c r="D1441" s="456">
        <v>407.43888834111851</v>
      </c>
      <c r="E1441" s="456">
        <v>411.46702004179934</v>
      </c>
      <c r="F1441" s="456">
        <v>419.52340124922512</v>
      </c>
      <c r="G1441" s="456">
        <v>428.5870147208546</v>
      </c>
      <c r="H1441" s="456">
        <v>438.65792078245397</v>
      </c>
      <c r="I1441" s="456">
        <v>451.75044323818958</v>
      </c>
      <c r="J1441" s="456">
        <v>464.84334482317331</v>
      </c>
      <c r="K1441" s="456">
        <v>477.93661487693021</v>
      </c>
      <c r="L1441" s="456">
        <v>494.05189976489993</v>
      </c>
      <c r="M1441" s="456">
        <v>515.20400563086378</v>
      </c>
      <c r="N1441" s="456">
        <v>541.39352572941186</v>
      </c>
      <c r="O1441" s="456">
        <v>573.62851316240085</v>
      </c>
      <c r="P1441" s="456">
        <v>611.90990452585947</v>
      </c>
      <c r="Q1441" s="456">
        <v>658.25372599006528</v>
      </c>
      <c r="R1441" s="456">
        <v>712.66148906987371</v>
      </c>
      <c r="S1441" s="456">
        <v>775.13476562306744</v>
      </c>
      <c r="T1441" s="456">
        <v>843.65961930001663</v>
      </c>
      <c r="U1441" s="456">
        <v>920.25278814681985</v>
      </c>
      <c r="V1441" s="456">
        <v>1000.884055427933</v>
      </c>
      <c r="W1441" s="456">
        <v>1090.5939523736934</v>
      </c>
      <c r="X1441" s="456">
        <v>1197.4490298593973</v>
      </c>
      <c r="Y1441" s="456">
        <v>1367.8317165896251</v>
      </c>
      <c r="Z1441" s="456">
        <v>1567.4785347016514</v>
      </c>
      <c r="AA1441" s="456">
        <v>1753.031813170915</v>
      </c>
      <c r="AB1441" s="456">
        <v>1868.0041620639367</v>
      </c>
      <c r="AC1441" s="456">
        <v>1815.5597304824182</v>
      </c>
      <c r="AD1441" s="456">
        <v>1661.2610255114619</v>
      </c>
      <c r="AE1441" s="456">
        <v>1644.1175854579226</v>
      </c>
      <c r="AF1441" s="456">
        <v>1386.9885446930134</v>
      </c>
      <c r="AG1441" s="456">
        <v>930.33132274107584</v>
      </c>
      <c r="AH1441" s="456">
        <v>592.76890006969472</v>
      </c>
      <c r="AI1441" s="456">
        <v>195.02466099770112</v>
      </c>
      <c r="AJ1441" s="456">
        <v>93.422488515161888</v>
      </c>
      <c r="AK1441" s="456">
        <v>62.256411089425562</v>
      </c>
      <c r="AL1441" s="456">
        <v>29.097816174642574</v>
      </c>
      <c r="AM1441" s="456">
        <v>0</v>
      </c>
    </row>
    <row r="1442" spans="1:39">
      <c r="A1442" s="256">
        <v>105</v>
      </c>
      <c r="B1442" s="456">
        <v>409.45294924287418</v>
      </c>
      <c r="C1442" s="456">
        <v>405.42483738535867</v>
      </c>
      <c r="D1442" s="456">
        <v>406.43186161691915</v>
      </c>
      <c r="E1442" s="456">
        <v>408.44591755181006</v>
      </c>
      <c r="F1442" s="456">
        <v>413.48110068954406</v>
      </c>
      <c r="G1442" s="456">
        <v>422.54458421059621</v>
      </c>
      <c r="H1442" s="456">
        <v>432.61534908352962</v>
      </c>
      <c r="I1442" s="456">
        <v>445.70769278718001</v>
      </c>
      <c r="J1442" s="456">
        <v>458.80042075130535</v>
      </c>
      <c r="K1442" s="456">
        <v>469.8791748777619</v>
      </c>
      <c r="L1442" s="456">
        <v>483.97978406127578</v>
      </c>
      <c r="M1442" s="456">
        <v>503.11697942016013</v>
      </c>
      <c r="N1442" s="456">
        <v>525.27674417612116</v>
      </c>
      <c r="O1442" s="456">
        <v>553.48142726268577</v>
      </c>
      <c r="P1442" s="456">
        <v>587.73189545758112</v>
      </c>
      <c r="Q1442" s="456">
        <v>623.99926938862291</v>
      </c>
      <c r="R1442" s="456">
        <v>668.32890935113085</v>
      </c>
      <c r="S1442" s="456">
        <v>718.70705826340179</v>
      </c>
      <c r="T1442" s="456">
        <v>773.11941785205272</v>
      </c>
      <c r="U1442" s="456">
        <v>833.58207490892198</v>
      </c>
      <c r="V1442" s="456">
        <v>898.08040190768418</v>
      </c>
      <c r="W1442" s="456">
        <v>968.63073915137215</v>
      </c>
      <c r="X1442" s="456">
        <v>1051.2819289698355</v>
      </c>
      <c r="Y1442" s="456">
        <v>1184.3436314337064</v>
      </c>
      <c r="Z1442" s="456">
        <v>1331.5353067591789</v>
      </c>
      <c r="AA1442" s="456">
        <v>1469.6683691022997</v>
      </c>
      <c r="AB1442" s="456">
        <v>1543.2774984550331</v>
      </c>
      <c r="AC1442" s="456">
        <v>1498.9099210598927</v>
      </c>
      <c r="AD1442" s="456">
        <v>1369.8482122539233</v>
      </c>
      <c r="AE1442" s="456">
        <v>1356.7410436388031</v>
      </c>
      <c r="AF1442" s="456">
        <v>1174.2626542209405</v>
      </c>
      <c r="AG1442" s="456">
        <v>831.56658058905714</v>
      </c>
      <c r="AH1442" s="456">
        <v>527.29131516049324</v>
      </c>
      <c r="AI1442" s="456">
        <v>207.1004714754566</v>
      </c>
      <c r="AJ1442" s="456">
        <v>82.362148335243674</v>
      </c>
      <c r="AK1442" s="456">
        <v>52.205871129025049</v>
      </c>
      <c r="AL1442" s="456">
        <v>24.076394620737908</v>
      </c>
      <c r="AM1442" s="456">
        <v>0</v>
      </c>
    </row>
    <row r="1443" spans="1:39">
      <c r="A1443" s="256">
        <v>115</v>
      </c>
      <c r="B1443" s="456">
        <v>409.45294924287418</v>
      </c>
      <c r="C1443" s="456">
        <v>405.42483738535867</v>
      </c>
      <c r="D1443" s="456">
        <v>404.41781565261778</v>
      </c>
      <c r="E1443" s="456">
        <v>404.41781565261778</v>
      </c>
      <c r="F1443" s="456">
        <v>409.45294924287418</v>
      </c>
      <c r="G1443" s="456">
        <v>415.49519113823135</v>
      </c>
      <c r="H1443" s="456">
        <v>425.56578875210613</v>
      </c>
      <c r="I1443" s="456">
        <v>436.64372091979766</v>
      </c>
      <c r="J1443" s="456">
        <v>449.73618406200961</v>
      </c>
      <c r="K1443" s="456">
        <v>460.81471999188301</v>
      </c>
      <c r="L1443" s="456">
        <v>471.89352202889989</v>
      </c>
      <c r="M1443" s="456">
        <v>490.02302863061311</v>
      </c>
      <c r="N1443" s="456">
        <v>511.17496508518565</v>
      </c>
      <c r="O1443" s="456">
        <v>536.35697932476273</v>
      </c>
      <c r="P1443" s="456">
        <v>564.56223551278072</v>
      </c>
      <c r="Q1443" s="456">
        <v>593.77630613486906</v>
      </c>
      <c r="R1443" s="456">
        <v>627.02164734385292</v>
      </c>
      <c r="S1443" s="456">
        <v>659.26123743228948</v>
      </c>
      <c r="T1443" s="456">
        <v>690.4948437134459</v>
      </c>
      <c r="U1443" s="456">
        <v>721.72986193823385</v>
      </c>
      <c r="V1443" s="456">
        <v>753.97387774006802</v>
      </c>
      <c r="W1443" s="456">
        <v>788.23465312812414</v>
      </c>
      <c r="X1443" s="456">
        <v>821.48918242921968</v>
      </c>
      <c r="Y1443" s="456">
        <v>871.87737888041204</v>
      </c>
      <c r="Z1443" s="456">
        <v>919.24494073234825</v>
      </c>
      <c r="AA1443" s="456">
        <v>937.38636192823219</v>
      </c>
      <c r="AB1443" s="456">
        <v>903.11953305778582</v>
      </c>
      <c r="AC1443" s="456">
        <v>789.24234583746443</v>
      </c>
      <c r="AD1443" s="456">
        <v>630.04403985316117</v>
      </c>
      <c r="AE1443" s="456">
        <v>607.8801690316011</v>
      </c>
      <c r="AF1443" s="456">
        <v>391.32676338790498</v>
      </c>
      <c r="AG1443" s="456">
        <v>215.15140531108909</v>
      </c>
      <c r="AH1443" s="456">
        <v>111.52399075900288</v>
      </c>
      <c r="AI1443" s="456">
        <v>66.277097278608665</v>
      </c>
      <c r="AJ1443" s="456">
        <v>47.181305740243346</v>
      </c>
      <c r="AK1443" s="456">
        <v>35.124658653290489</v>
      </c>
      <c r="AL1443" s="456">
        <v>18.052101952375242</v>
      </c>
      <c r="AM1443" s="456">
        <v>0</v>
      </c>
    </row>
    <row r="1444" spans="1:39">
      <c r="A1444" s="256">
        <v>125</v>
      </c>
      <c r="B1444" s="456">
        <v>409.45294924287418</v>
      </c>
      <c r="C1444" s="456">
        <v>404.41781565261778</v>
      </c>
      <c r="D1444" s="456">
        <v>401.3967655095604</v>
      </c>
      <c r="E1444" s="456">
        <v>399.38274468962521</v>
      </c>
      <c r="F1444" s="456">
        <v>400.38975383450293</v>
      </c>
      <c r="G1444" s="456">
        <v>404.41781565261778</v>
      </c>
      <c r="H1444" s="456">
        <v>413.48110068954406</v>
      </c>
      <c r="I1444" s="456">
        <v>424.55871818329314</v>
      </c>
      <c r="J1444" s="456">
        <v>435.63662446655979</v>
      </c>
      <c r="K1444" s="456">
        <v>449.73618406200961</v>
      </c>
      <c r="L1444" s="456">
        <v>463.83618533351046</v>
      </c>
      <c r="M1444" s="456">
        <v>481.96538591056179</v>
      </c>
      <c r="N1444" s="456">
        <v>504.12422061952947</v>
      </c>
      <c r="O1444" s="456">
        <v>526.28402870531886</v>
      </c>
      <c r="P1444" s="456">
        <v>547.4374431647625</v>
      </c>
      <c r="Q1444" s="456">
        <v>567.58431201598387</v>
      </c>
      <c r="R1444" s="456">
        <v>584.70971336682805</v>
      </c>
      <c r="S1444" s="456">
        <v>596.79853456367937</v>
      </c>
      <c r="T1444" s="456">
        <v>605.86531128107947</v>
      </c>
      <c r="U1444" s="456">
        <v>609.89503345385992</v>
      </c>
      <c r="V1444" s="456">
        <v>608.88760041014177</v>
      </c>
      <c r="W1444" s="456">
        <v>599.82077828211254</v>
      </c>
      <c r="X1444" s="456">
        <v>582.69493397084909</v>
      </c>
      <c r="Y1444" s="456">
        <v>550.45942692668427</v>
      </c>
      <c r="Z1444" s="456">
        <v>503.11697942016013</v>
      </c>
      <c r="AA1444" s="456">
        <v>430.60117719617693</v>
      </c>
      <c r="AB1444" s="456">
        <v>336.95340690676727</v>
      </c>
      <c r="AC1444" s="456">
        <v>231.25416527541577</v>
      </c>
      <c r="AD1444" s="456">
        <v>147.73542711369169</v>
      </c>
      <c r="AE1444" s="456">
        <v>142.70547410211842</v>
      </c>
      <c r="AF1444" s="456">
        <v>86.383928307687412</v>
      </c>
      <c r="AG1444" s="456">
        <v>57.230920419256371</v>
      </c>
      <c r="AH1444" s="456">
        <v>46.176455080303917</v>
      </c>
      <c r="AI1444" s="456">
        <v>39.143140946941287</v>
      </c>
      <c r="AJ1444" s="456">
        <v>33.11558670666593</v>
      </c>
      <c r="AK1444" s="456">
        <v>28.093457349309364</v>
      </c>
      <c r="AL1444" s="456">
        <v>16.044422974417238</v>
      </c>
      <c r="AM1444" s="456">
        <v>0</v>
      </c>
    </row>
    <row r="1445" spans="1:39">
      <c r="A1445" s="256">
        <v>135</v>
      </c>
      <c r="B1445" s="456">
        <v>409.45294924287418</v>
      </c>
      <c r="C1445" s="456">
        <v>403.41079642490519</v>
      </c>
      <c r="D1445" s="456">
        <v>398.375738081294</v>
      </c>
      <c r="E1445" s="456">
        <v>395.35473353973106</v>
      </c>
      <c r="F1445" s="456">
        <v>394.34773714190084</v>
      </c>
      <c r="G1445" s="456">
        <v>396.36173249989935</v>
      </c>
      <c r="H1445" s="456">
        <v>402.40377970846191</v>
      </c>
      <c r="I1445" s="456">
        <v>415.49519113823135</v>
      </c>
      <c r="J1445" s="456">
        <v>429.5940947792626</v>
      </c>
      <c r="K1445" s="456">
        <v>442.68634818412619</v>
      </c>
      <c r="L1445" s="456">
        <v>456.78613034538233</v>
      </c>
      <c r="M1445" s="456">
        <v>472.90069882800782</v>
      </c>
      <c r="N1445" s="456">
        <v>488.0086054558073</v>
      </c>
      <c r="O1445" s="456">
        <v>505.13146382936355</v>
      </c>
      <c r="P1445" s="456">
        <v>517.21853772302381</v>
      </c>
      <c r="Q1445" s="456">
        <v>522.25490218132211</v>
      </c>
      <c r="R1445" s="456">
        <v>522.25490218132211</v>
      </c>
      <c r="S1445" s="456">
        <v>518.22580671051151</v>
      </c>
      <c r="T1445" s="456">
        <v>509.16045669356748</v>
      </c>
      <c r="U1445" s="456">
        <v>493.044678893796</v>
      </c>
      <c r="V1445" s="456">
        <v>470.88634737729012</v>
      </c>
      <c r="W1445" s="456">
        <v>437.65081969353872</v>
      </c>
      <c r="X1445" s="456">
        <v>394.34773714190084</v>
      </c>
      <c r="Y1445" s="456">
        <v>340.98077844143347</v>
      </c>
      <c r="Z1445" s="456">
        <v>276.5489580510407</v>
      </c>
      <c r="AA1445" s="456">
        <v>206.09412648536997</v>
      </c>
      <c r="AB1445" s="456">
        <v>139.68758692140284</v>
      </c>
      <c r="AC1445" s="456">
        <v>90.405895411488231</v>
      </c>
      <c r="AD1445" s="456">
        <v>63.261558950597731</v>
      </c>
      <c r="AE1445" s="456">
        <v>62.256411089425562</v>
      </c>
      <c r="AF1445" s="456">
        <v>47.181305740243346</v>
      </c>
      <c r="AG1445" s="456">
        <v>40.147827669756929</v>
      </c>
      <c r="AH1445" s="456">
        <v>35.124658653290489</v>
      </c>
      <c r="AI1445" s="456">
        <v>33.11558670666593</v>
      </c>
      <c r="AJ1445" s="456">
        <v>30.102209640499385</v>
      </c>
      <c r="AK1445" s="456">
        <v>26.08484865749011</v>
      </c>
      <c r="AL1445" s="456">
        <v>18.052101952375242</v>
      </c>
      <c r="AM1445" s="456">
        <v>0</v>
      </c>
    </row>
    <row r="1446" spans="1:39">
      <c r="A1446" s="256">
        <v>145</v>
      </c>
      <c r="B1446" s="456">
        <v>409.45294924287418</v>
      </c>
      <c r="C1446" s="456">
        <v>402.40377970846191</v>
      </c>
      <c r="D1446" s="456">
        <v>396.36173249989935</v>
      </c>
      <c r="E1446" s="456">
        <v>392.33375205940774</v>
      </c>
      <c r="F1446" s="456">
        <v>388.30581293204847</v>
      </c>
      <c r="G1446" s="456">
        <v>390.31977730506173</v>
      </c>
      <c r="H1446" s="456">
        <v>394.34773714190084</v>
      </c>
      <c r="I1446" s="456">
        <v>404.41781565261778</v>
      </c>
      <c r="J1446" s="456">
        <v>416.5022400230921</v>
      </c>
      <c r="K1446" s="456">
        <v>428.5870147208546</v>
      </c>
      <c r="L1446" s="456">
        <v>438.65792078245397</v>
      </c>
      <c r="M1446" s="456">
        <v>450.74331252607004</v>
      </c>
      <c r="N1446" s="456">
        <v>460.81471999188301</v>
      </c>
      <c r="O1446" s="456">
        <v>467.86483635338556</v>
      </c>
      <c r="P1446" s="456">
        <v>466.85767033780468</v>
      </c>
      <c r="Q1446" s="456">
        <v>461.8218729131101</v>
      </c>
      <c r="R1446" s="456">
        <v>452.75757619336599</v>
      </c>
      <c r="S1446" s="456">
        <v>438.65792078245397</v>
      </c>
      <c r="T1446" s="456">
        <v>420.53045982902728</v>
      </c>
      <c r="U1446" s="456">
        <v>396.36173249989935</v>
      </c>
      <c r="V1446" s="456">
        <v>362.12524602494449</v>
      </c>
      <c r="W1446" s="456">
        <v>320.84440753413026</v>
      </c>
      <c r="X1446" s="456">
        <v>274.53568897522905</v>
      </c>
      <c r="Y1446" s="456">
        <v>222.19621974660973</v>
      </c>
      <c r="Z1446" s="456">
        <v>168.86303514077807</v>
      </c>
      <c r="AA1446" s="456">
        <v>122.58750062023773</v>
      </c>
      <c r="AB1446" s="456">
        <v>86.383928307687412</v>
      </c>
      <c r="AC1446" s="456">
        <v>64.266722767294254</v>
      </c>
      <c r="AD1446" s="456">
        <v>50.19598424777044</v>
      </c>
      <c r="AE1446" s="456">
        <v>50.19598424777044</v>
      </c>
      <c r="AF1446" s="456">
        <v>41.152539512670401</v>
      </c>
      <c r="AG1446" s="456">
        <v>37.13384546983891</v>
      </c>
      <c r="AH1446" s="456">
        <v>33.11558670666593</v>
      </c>
      <c r="AI1446" s="456">
        <v>30.102209640499385</v>
      </c>
      <c r="AJ1446" s="456">
        <v>28.093457349309364</v>
      </c>
      <c r="AK1446" s="456">
        <v>25.080601549217004</v>
      </c>
      <c r="AL1446" s="456">
        <v>18.052101952375242</v>
      </c>
      <c r="AM1446" s="456">
        <v>0</v>
      </c>
    </row>
    <row r="1447" spans="1:39">
      <c r="A1447" s="256">
        <v>155</v>
      </c>
      <c r="B1447" s="456">
        <v>409.45294924287418</v>
      </c>
      <c r="C1447" s="456">
        <v>403.41079642490519</v>
      </c>
      <c r="D1447" s="456">
        <v>396.36173249989935</v>
      </c>
      <c r="E1447" s="456">
        <v>389.31279381754297</v>
      </c>
      <c r="F1447" s="456">
        <v>385.28488595522572</v>
      </c>
      <c r="G1447" s="456">
        <v>385.28488595522572</v>
      </c>
      <c r="H1447" s="456">
        <v>390.31977730506173</v>
      </c>
      <c r="I1447" s="456">
        <v>396.36173249989935</v>
      </c>
      <c r="J1447" s="456">
        <v>404.41781565261778</v>
      </c>
      <c r="K1447" s="456">
        <v>413.48110068954406</v>
      </c>
      <c r="L1447" s="456">
        <v>420.53045982902728</v>
      </c>
      <c r="M1447" s="456">
        <v>426.57286170170653</v>
      </c>
      <c r="N1447" s="456">
        <v>430.60117719617693</v>
      </c>
      <c r="O1447" s="456">
        <v>427.57993702648378</v>
      </c>
      <c r="P1447" s="456">
        <v>420.53045982902728</v>
      </c>
      <c r="Q1447" s="456">
        <v>410.45998340822337</v>
      </c>
      <c r="R1447" s="456">
        <v>396.36173249989935</v>
      </c>
      <c r="S1447" s="456">
        <v>379.24310317649696</v>
      </c>
      <c r="T1447" s="456">
        <v>357.09073432669908</v>
      </c>
      <c r="U1447" s="456">
        <v>327.89199766453015</v>
      </c>
      <c r="V1447" s="456">
        <v>291.64893568472075</v>
      </c>
      <c r="W1447" s="456">
        <v>249.37110660510621</v>
      </c>
      <c r="X1447" s="456">
        <v>206.09412648536997</v>
      </c>
      <c r="Y1447" s="456">
        <v>162.82629074089672</v>
      </c>
      <c r="Z1447" s="456">
        <v>124.59915780868042</v>
      </c>
      <c r="AA1447" s="456">
        <v>92.416946510646028</v>
      </c>
      <c r="AB1447" s="456">
        <v>69.292772726876819</v>
      </c>
      <c r="AC1447" s="456">
        <v>54.215835334169334</v>
      </c>
      <c r="AD1447" s="456">
        <v>43.162036139125405</v>
      </c>
      <c r="AE1447" s="456">
        <v>44.166819783667599</v>
      </c>
      <c r="AF1447" s="456">
        <v>38.138479987815508</v>
      </c>
      <c r="AG1447" s="456">
        <v>34.120107905260866</v>
      </c>
      <c r="AH1447" s="456">
        <v>32.111095952304076</v>
      </c>
      <c r="AI1447" s="456">
        <v>30.102209640499385</v>
      </c>
      <c r="AJ1447" s="456">
        <v>29.097816174642574</v>
      </c>
      <c r="AK1447" s="456">
        <v>24.076394620737908</v>
      </c>
      <c r="AL1447" s="456">
        <v>18.052101952375242</v>
      </c>
      <c r="AM1447" s="456">
        <v>0</v>
      </c>
    </row>
    <row r="1448" spans="1:39">
      <c r="A1448" s="256">
        <v>165</v>
      </c>
      <c r="B1448" s="456">
        <v>409.45294924287418</v>
      </c>
      <c r="C1448" s="456">
        <v>403.41079642490519</v>
      </c>
      <c r="D1448" s="456">
        <v>395.35473353973106</v>
      </c>
      <c r="E1448" s="456">
        <v>386.29185899410305</v>
      </c>
      <c r="F1448" s="456">
        <v>381.25702016037638</v>
      </c>
      <c r="G1448" s="456">
        <v>380.25006033647946</v>
      </c>
      <c r="H1448" s="456">
        <v>384.27791554552124</v>
      </c>
      <c r="I1448" s="456">
        <v>388.30581293204847</v>
      </c>
      <c r="J1448" s="456">
        <v>393.34074331293886</v>
      </c>
      <c r="K1448" s="456">
        <v>398.375738081294</v>
      </c>
      <c r="L1448" s="456">
        <v>401.3967655095604</v>
      </c>
      <c r="M1448" s="456">
        <v>404.41781565261778</v>
      </c>
      <c r="N1448" s="456">
        <v>403.41079642490519</v>
      </c>
      <c r="O1448" s="456">
        <v>397.3687340159081</v>
      </c>
      <c r="P1448" s="456">
        <v>389.31279381754297</v>
      </c>
      <c r="Q1448" s="456">
        <v>377.22919687654826</v>
      </c>
      <c r="R1448" s="456">
        <v>363.13215678677932</v>
      </c>
      <c r="S1448" s="456">
        <v>342.99448206442173</v>
      </c>
      <c r="T1448" s="456">
        <v>317.82405891022592</v>
      </c>
      <c r="U1448" s="456">
        <v>285.60884857740479</v>
      </c>
      <c r="V1448" s="456">
        <v>251.38418306924891</v>
      </c>
      <c r="W1448" s="456">
        <v>213.13864318787526</v>
      </c>
      <c r="X1448" s="456">
        <v>174.89999518835882</v>
      </c>
      <c r="Y1448" s="456">
        <v>138.68163893346625</v>
      </c>
      <c r="Z1448" s="456">
        <v>108.50685582932681</v>
      </c>
      <c r="AA1448" s="456">
        <v>82.362148335243674</v>
      </c>
      <c r="AB1448" s="456">
        <v>62.256411089425562</v>
      </c>
      <c r="AC1448" s="456">
        <v>50.19598424777044</v>
      </c>
      <c r="AD1448" s="456">
        <v>42.157275863478645</v>
      </c>
      <c r="AE1448" s="456">
        <v>41.152539512670401</v>
      </c>
      <c r="AF1448" s="456">
        <v>36.12923810708449</v>
      </c>
      <c r="AG1448" s="456">
        <v>33.11558670666593</v>
      </c>
      <c r="AH1448" s="456">
        <v>30.102209640499385</v>
      </c>
      <c r="AI1448" s="456">
        <v>30.102209640499385</v>
      </c>
      <c r="AJ1448" s="456">
        <v>28.093457349309364</v>
      </c>
      <c r="AK1448" s="456">
        <v>24.076394620737908</v>
      </c>
      <c r="AL1448" s="456">
        <v>18.052101952375242</v>
      </c>
      <c r="AM1448" s="456">
        <v>0</v>
      </c>
    </row>
    <row r="1449" spans="1:39">
      <c r="A1449" s="256">
        <v>175</v>
      </c>
      <c r="B1449" s="456">
        <v>409.45294924287418</v>
      </c>
      <c r="C1449" s="456">
        <v>404.41781565261778</v>
      </c>
      <c r="D1449" s="456">
        <v>396.36173249989935</v>
      </c>
      <c r="E1449" s="456">
        <v>387.29883465531185</v>
      </c>
      <c r="F1449" s="456">
        <v>381.25702016037638</v>
      </c>
      <c r="G1449" s="456">
        <v>380.25006033647946</v>
      </c>
      <c r="H1449" s="456">
        <v>382.26398264116619</v>
      </c>
      <c r="I1449" s="456">
        <v>385.28488595522572</v>
      </c>
      <c r="J1449" s="456">
        <v>388.30581293204847</v>
      </c>
      <c r="K1449" s="456">
        <v>390.31977730506173</v>
      </c>
      <c r="L1449" s="456">
        <v>390.31977730506173</v>
      </c>
      <c r="M1449" s="456">
        <v>388.30581293204847</v>
      </c>
      <c r="N1449" s="456">
        <v>385.28488595522572</v>
      </c>
      <c r="O1449" s="456">
        <v>378.23614868748763</v>
      </c>
      <c r="P1449" s="456">
        <v>368.16675228114894</v>
      </c>
      <c r="Q1449" s="456">
        <v>356.08384046433116</v>
      </c>
      <c r="R1449" s="456">
        <v>340.98077844143347</v>
      </c>
      <c r="S1449" s="456">
        <v>320.84440753413026</v>
      </c>
      <c r="T1449" s="456">
        <v>294.66902626557766</v>
      </c>
      <c r="U1449" s="456">
        <v>264.46956703503446</v>
      </c>
      <c r="V1449" s="456">
        <v>230.24770912114909</v>
      </c>
      <c r="W1449" s="456">
        <v>195.02466099770112</v>
      </c>
      <c r="X1449" s="456">
        <v>158.80191819600202</v>
      </c>
      <c r="Y1449" s="456">
        <v>127.61670426943685</v>
      </c>
      <c r="Z1449" s="456">
        <v>102.47283981975923</v>
      </c>
      <c r="AA1449" s="456">
        <v>79.345941616877255</v>
      </c>
      <c r="AB1449" s="456">
        <v>61.251279440887508</v>
      </c>
      <c r="AC1449" s="456">
        <v>48.186177781824156</v>
      </c>
      <c r="AD1449" s="456">
        <v>39.143140946941287</v>
      </c>
      <c r="AE1449" s="456">
        <v>39.143140946941287</v>
      </c>
      <c r="AF1449" s="456">
        <v>35.124658653290489</v>
      </c>
      <c r="AG1449" s="456">
        <v>32.111095952304076</v>
      </c>
      <c r="AH1449" s="456">
        <v>30.102209640499385</v>
      </c>
      <c r="AI1449" s="456">
        <v>29.097816174642574</v>
      </c>
      <c r="AJ1449" s="456">
        <v>28.093457349309364</v>
      </c>
      <c r="AK1449" s="456">
        <v>26.08484865749011</v>
      </c>
      <c r="AL1449" s="456">
        <v>18.052101952375242</v>
      </c>
      <c r="AM1449" s="456">
        <v>0</v>
      </c>
    </row>
    <row r="1450" spans="1:39">
      <c r="A1450" s="256">
        <v>180</v>
      </c>
      <c r="B1450" s="456">
        <v>409.45294924287418</v>
      </c>
      <c r="C1450" s="456">
        <v>404.41781565261778</v>
      </c>
      <c r="D1450" s="456">
        <v>396.36173249989935</v>
      </c>
      <c r="E1450" s="456">
        <v>386.29185899410305</v>
      </c>
      <c r="F1450" s="456">
        <v>381.25702016037638</v>
      </c>
      <c r="G1450" s="456">
        <v>379.24310317649696</v>
      </c>
      <c r="H1450" s="456">
        <v>380.25006033647946</v>
      </c>
      <c r="I1450" s="456">
        <v>384.27791554552124</v>
      </c>
      <c r="J1450" s="456">
        <v>387.29883465531185</v>
      </c>
      <c r="K1450" s="456">
        <v>389.31279381754297</v>
      </c>
      <c r="L1450" s="456">
        <v>388.30581293204847</v>
      </c>
      <c r="M1450" s="456">
        <v>386.29185899410305</v>
      </c>
      <c r="N1450" s="456">
        <v>381.25702016037638</v>
      </c>
      <c r="O1450" s="456">
        <v>374.20835758368617</v>
      </c>
      <c r="P1450" s="456">
        <v>365.14598667045368</v>
      </c>
      <c r="Q1450" s="456">
        <v>353.06317597546882</v>
      </c>
      <c r="R1450" s="456">
        <v>338.96708669873658</v>
      </c>
      <c r="S1450" s="456">
        <v>317.82405891022592</v>
      </c>
      <c r="T1450" s="456">
        <v>291.64893568472075</v>
      </c>
      <c r="U1450" s="456">
        <v>260.44322462984479</v>
      </c>
      <c r="V1450" s="456">
        <v>227.22836710560355</v>
      </c>
      <c r="W1450" s="456">
        <v>190.99955462404839</v>
      </c>
      <c r="X1450" s="456">
        <v>155.78370551195141</v>
      </c>
      <c r="Y1450" s="456">
        <v>125.60499860335548</v>
      </c>
      <c r="Z1450" s="456">
        <v>100.46157902783952</v>
      </c>
      <c r="AA1450" s="456">
        <v>78.340564620239888</v>
      </c>
      <c r="AB1450" s="456">
        <v>61.251279440887508</v>
      </c>
      <c r="AC1450" s="456">
        <v>47.181305740243346</v>
      </c>
      <c r="AD1450" s="456">
        <v>39.143140946941287</v>
      </c>
      <c r="AE1450" s="456">
        <v>39.143140946941287</v>
      </c>
      <c r="AF1450" s="456">
        <v>35.124658653290489</v>
      </c>
      <c r="AG1450" s="456">
        <v>33.11558670666593</v>
      </c>
      <c r="AH1450" s="456">
        <v>30.102209640499385</v>
      </c>
      <c r="AI1450" s="456">
        <v>29.097816174642574</v>
      </c>
      <c r="AJ1450" s="456">
        <v>28.093457349309364</v>
      </c>
      <c r="AK1450" s="456">
        <v>25.080601549217004</v>
      </c>
      <c r="AL1450" s="456">
        <v>17.048232921663399</v>
      </c>
      <c r="AM1450" s="456">
        <v>0</v>
      </c>
    </row>
    <row r="1451" spans="1:39">
      <c r="B1451" s="256" t="s">
        <v>515</v>
      </c>
    </row>
    <row r="1452" spans="1:39">
      <c r="B1452" s="256" t="s">
        <v>524</v>
      </c>
    </row>
    <row r="1453" spans="1:39">
      <c r="B1453" s="256" t="s">
        <v>65</v>
      </c>
    </row>
    <row r="1454" spans="1:39">
      <c r="B1454" s="256" t="s">
        <v>315</v>
      </c>
    </row>
    <row r="1455" spans="1:39">
      <c r="B1455" s="256">
        <v>73</v>
      </c>
    </row>
    <row r="1458" spans="1:39">
      <c r="B1458" s="256">
        <v>38</v>
      </c>
    </row>
    <row r="1459" spans="1:39">
      <c r="B1459" s="256">
        <v>22</v>
      </c>
    </row>
    <row r="1460" spans="1:39">
      <c r="B1460" s="256">
        <v>0</v>
      </c>
      <c r="C1460" s="256">
        <v>2.5</v>
      </c>
      <c r="D1460" s="256">
        <v>5</v>
      </c>
      <c r="E1460" s="256">
        <v>7.5</v>
      </c>
      <c r="F1460" s="256">
        <v>10</v>
      </c>
      <c r="G1460" s="256">
        <v>12.5</v>
      </c>
      <c r="H1460" s="256">
        <v>15</v>
      </c>
      <c r="I1460" s="256">
        <v>17.5</v>
      </c>
      <c r="J1460" s="256">
        <v>20</v>
      </c>
      <c r="K1460" s="256">
        <v>22.5</v>
      </c>
      <c r="L1460" s="256">
        <v>25</v>
      </c>
      <c r="M1460" s="256">
        <v>27.5</v>
      </c>
      <c r="N1460" s="256">
        <v>30</v>
      </c>
      <c r="O1460" s="256">
        <v>32.5</v>
      </c>
      <c r="P1460" s="256">
        <v>35</v>
      </c>
      <c r="Q1460" s="256">
        <v>37.5</v>
      </c>
      <c r="R1460" s="256">
        <v>40</v>
      </c>
      <c r="S1460" s="256">
        <v>42.5</v>
      </c>
      <c r="T1460" s="256">
        <v>45</v>
      </c>
      <c r="U1460" s="256">
        <v>47.5</v>
      </c>
      <c r="V1460" s="256">
        <v>50</v>
      </c>
      <c r="W1460" s="256">
        <v>52.5</v>
      </c>
      <c r="X1460" s="256">
        <v>55</v>
      </c>
      <c r="Y1460" s="256">
        <v>57.5</v>
      </c>
      <c r="Z1460" s="256">
        <v>60</v>
      </c>
      <c r="AA1460" s="256">
        <v>62.5</v>
      </c>
      <c r="AB1460" s="256">
        <v>65</v>
      </c>
      <c r="AC1460" s="256">
        <v>66</v>
      </c>
      <c r="AD1460" s="256">
        <v>67.5</v>
      </c>
      <c r="AE1460" s="256">
        <v>70</v>
      </c>
      <c r="AF1460" s="256">
        <v>72.5</v>
      </c>
      <c r="AG1460" s="256">
        <v>75</v>
      </c>
      <c r="AH1460" s="256">
        <v>77.5</v>
      </c>
      <c r="AI1460" s="256">
        <v>80</v>
      </c>
      <c r="AJ1460" s="256">
        <v>82.5</v>
      </c>
      <c r="AK1460" s="256">
        <v>85</v>
      </c>
      <c r="AL1460" s="256">
        <v>87.5</v>
      </c>
      <c r="AM1460" s="256">
        <v>90</v>
      </c>
    </row>
    <row r="1461" spans="1:39">
      <c r="A1461" s="256">
        <v>0</v>
      </c>
      <c r="B1461" s="456">
        <v>1185.3517338818122</v>
      </c>
      <c r="C1461" s="456">
        <v>1202.4896059554876</v>
      </c>
      <c r="D1461" s="456">
        <v>1211.5626960616064</v>
      </c>
      <c r="E1461" s="456">
        <v>1162.1655957563262</v>
      </c>
      <c r="F1461" s="456">
        <v>1152.0848097396088</v>
      </c>
      <c r="G1461" s="456">
        <v>1216.6033310391174</v>
      </c>
      <c r="H1461" s="456">
        <v>1318.4285113946478</v>
      </c>
      <c r="I1461" s="456">
        <v>1454.543655781004</v>
      </c>
      <c r="J1461" s="456">
        <v>1628.9911689455628</v>
      </c>
      <c r="K1461" s="456">
        <v>1769.1678397306264</v>
      </c>
      <c r="L1461" s="456">
        <v>1868.0041620639367</v>
      </c>
      <c r="M1461" s="456">
        <v>1955.750999754207</v>
      </c>
      <c r="N1461" s="456">
        <v>2029.3806994968827</v>
      </c>
      <c r="O1461" s="456">
        <v>2085.8655711959245</v>
      </c>
      <c r="P1461" s="456">
        <v>2088.8915899626568</v>
      </c>
      <c r="Q1461" s="456">
        <v>2108.0564769196958</v>
      </c>
      <c r="R1461" s="456">
        <v>2166.5608861412375</v>
      </c>
      <c r="S1461" s="456">
        <v>2225.06687383394</v>
      </c>
      <c r="T1461" s="456">
        <v>2251.2941972408598</v>
      </c>
      <c r="U1461" s="456">
        <v>2230.1105660002718</v>
      </c>
      <c r="V1461" s="456">
        <v>2171.6044442036855</v>
      </c>
      <c r="W1461" s="456">
        <v>2189.7613499273516</v>
      </c>
      <c r="X1461" s="456">
        <v>2210.9445966128064</v>
      </c>
      <c r="Y1461" s="456">
        <v>2120.1607058334635</v>
      </c>
      <c r="Z1461" s="456">
        <v>1840.7732132658066</v>
      </c>
      <c r="AA1461" s="456">
        <v>1488.826562337018</v>
      </c>
      <c r="AB1461" s="456">
        <v>1206.5220820343841</v>
      </c>
      <c r="AC1461" s="456">
        <v>1043.2181039227637</v>
      </c>
      <c r="AD1461" s="456">
        <v>986.77309978526648</v>
      </c>
      <c r="AE1461" s="456">
        <v>837.61307814199472</v>
      </c>
      <c r="AF1461" s="456">
        <v>676.38916540284208</v>
      </c>
      <c r="AG1461" s="456">
        <v>404.41781565261778</v>
      </c>
      <c r="AH1461" s="456">
        <v>193.0120973286374</v>
      </c>
      <c r="AI1461" s="456">
        <v>139.68758692140284</v>
      </c>
      <c r="AJ1461" s="456">
        <v>114.54120724389411</v>
      </c>
      <c r="AK1461" s="456">
        <v>86.383928307687412</v>
      </c>
      <c r="AL1461" s="456">
        <v>42.157275863478645</v>
      </c>
      <c r="AM1461" s="456">
        <v>0</v>
      </c>
    </row>
    <row r="1462" spans="1:39">
      <c r="A1462" s="256">
        <v>5</v>
      </c>
      <c r="B1462" s="456">
        <v>1185.3517338818122</v>
      </c>
      <c r="C1462" s="456">
        <v>1202.4896059554876</v>
      </c>
      <c r="D1462" s="456">
        <v>1212.5708213838691</v>
      </c>
      <c r="E1462" s="456">
        <v>1162.1655957563262</v>
      </c>
      <c r="F1462" s="456">
        <v>1152.0848097396088</v>
      </c>
      <c r="G1462" s="456">
        <v>1217.6114605410178</v>
      </c>
      <c r="H1462" s="456">
        <v>1318.4285113946478</v>
      </c>
      <c r="I1462" s="456">
        <v>1456.5602751816705</v>
      </c>
      <c r="J1462" s="456">
        <v>1632.0164410639579</v>
      </c>
      <c r="K1462" s="456">
        <v>1769.1678397306264</v>
      </c>
      <c r="L1462" s="456">
        <v>1862.9613636751676</v>
      </c>
      <c r="M1462" s="456">
        <v>1948.6907614674124</v>
      </c>
      <c r="N1462" s="456">
        <v>2021.3115593170608</v>
      </c>
      <c r="O1462" s="456">
        <v>2074.770206620321</v>
      </c>
      <c r="P1462" s="456">
        <v>2079.813546825415</v>
      </c>
      <c r="Q1462" s="456">
        <v>2102.0043884748015</v>
      </c>
      <c r="R1462" s="456">
        <v>2164.5434661989088</v>
      </c>
      <c r="S1462" s="456">
        <v>2214.9795237913791</v>
      </c>
      <c r="T1462" s="456">
        <v>2233.136786771614</v>
      </c>
      <c r="U1462" s="456">
        <v>2237.1717541720254</v>
      </c>
      <c r="V1462" s="456">
        <v>2225.06687383394</v>
      </c>
      <c r="W1462" s="456">
        <v>2216.9969901350937</v>
      </c>
      <c r="X1462" s="456">
        <v>2203.8834917594522</v>
      </c>
      <c r="Y1462" s="456">
        <v>2095.9523174376363</v>
      </c>
      <c r="Z1462" s="456">
        <v>1874.0555380789974</v>
      </c>
      <c r="AA1462" s="456">
        <v>1524.1186133530769</v>
      </c>
      <c r="AB1462" s="456">
        <v>1217.6114605410178</v>
      </c>
      <c r="AC1462" s="456">
        <v>1050.2739474499635</v>
      </c>
      <c r="AD1462" s="456">
        <v>994.83647850888315</v>
      </c>
      <c r="AE1462" s="456">
        <v>846.682906133291</v>
      </c>
      <c r="AF1462" s="456">
        <v>687.47217392475886</v>
      </c>
      <c r="AG1462" s="456">
        <v>413.48110068954406</v>
      </c>
      <c r="AH1462" s="456">
        <v>198.04354533856682</v>
      </c>
      <c r="AI1462" s="456">
        <v>141.69950455700601</v>
      </c>
      <c r="AJ1462" s="456">
        <v>116.55272914527278</v>
      </c>
      <c r="AK1462" s="456">
        <v>95.433604846914434</v>
      </c>
      <c r="AL1462" s="456">
        <v>52.205871129025049</v>
      </c>
      <c r="AM1462" s="456">
        <v>0</v>
      </c>
    </row>
    <row r="1463" spans="1:39">
      <c r="A1463" s="256">
        <v>15</v>
      </c>
      <c r="B1463" s="456">
        <v>1185.3517338818122</v>
      </c>
      <c r="C1463" s="456">
        <v>1201.4814890447985</v>
      </c>
      <c r="D1463" s="456">
        <v>1212.5708213838691</v>
      </c>
      <c r="E1463" s="456">
        <v>1174.2626542209405</v>
      </c>
      <c r="F1463" s="456">
        <v>1159.1413507444108</v>
      </c>
      <c r="G1463" s="456">
        <v>1221.6439868802856</v>
      </c>
      <c r="H1463" s="456">
        <v>1320.4449330105424</v>
      </c>
      <c r="I1463" s="456">
        <v>1444.4606007517443</v>
      </c>
      <c r="J1463" s="456">
        <v>1592.6883443279025</v>
      </c>
      <c r="K1463" s="456">
        <v>1730.8450192058197</v>
      </c>
      <c r="L1463" s="456">
        <v>1804.465908589119</v>
      </c>
      <c r="M1463" s="456">
        <v>1869.0127233748408</v>
      </c>
      <c r="N1463" s="456">
        <v>1923.4758339847333</v>
      </c>
      <c r="O1463" s="456">
        <v>1959.7854330702003</v>
      </c>
      <c r="P1463" s="456">
        <v>1964.8284863809231</v>
      </c>
      <c r="Q1463" s="456">
        <v>1973.9060149039763</v>
      </c>
      <c r="R1463" s="456">
        <v>2027.3634114420508</v>
      </c>
      <c r="S1463" s="456">
        <v>2090.9089382404209</v>
      </c>
      <c r="T1463" s="456">
        <v>2151.4302824384849</v>
      </c>
      <c r="U1463" s="456">
        <v>2240.1979844941325</v>
      </c>
      <c r="V1463" s="456">
        <v>2320.8989492161431</v>
      </c>
      <c r="W1463" s="456">
        <v>2344.1009997793635</v>
      </c>
      <c r="X1463" s="456">
        <v>2274.4955455878367</v>
      </c>
      <c r="Y1463" s="456">
        <v>2150.4215792964283</v>
      </c>
      <c r="Z1463" s="456">
        <v>1966.8457113277279</v>
      </c>
      <c r="AA1463" s="456">
        <v>1687.4807456618453</v>
      </c>
      <c r="AB1463" s="456">
        <v>1342.625772789228</v>
      </c>
      <c r="AC1463" s="456">
        <v>1125.875180438205</v>
      </c>
      <c r="AD1463" s="456">
        <v>1060.3538059858045</v>
      </c>
      <c r="AE1463" s="456">
        <v>905.13519339150332</v>
      </c>
      <c r="AF1463" s="456">
        <v>758.00447781129969</v>
      </c>
      <c r="AG1463" s="456">
        <v>448.72905785103239</v>
      </c>
      <c r="AH1463" s="456">
        <v>227.22836710560355</v>
      </c>
      <c r="AI1463" s="456">
        <v>159.80800188016397</v>
      </c>
      <c r="AJ1463" s="456">
        <v>130.63432201828778</v>
      </c>
      <c r="AK1463" s="456">
        <v>105.48980471856567</v>
      </c>
      <c r="AL1463" s="456">
        <v>66.277097278608665</v>
      </c>
      <c r="AM1463" s="456">
        <v>0</v>
      </c>
    </row>
    <row r="1464" spans="1:39">
      <c r="A1464" s="256">
        <v>25</v>
      </c>
      <c r="B1464" s="456">
        <v>1185.3517338818122</v>
      </c>
      <c r="C1464" s="456">
        <v>1200.4733729791378</v>
      </c>
      <c r="D1464" s="456">
        <v>1223.660255039309</v>
      </c>
      <c r="E1464" s="456">
        <v>1205.5139617506477</v>
      </c>
      <c r="F1464" s="456">
        <v>1186.3598371864221</v>
      </c>
      <c r="G1464" s="456">
        <v>1238.7823716493383</v>
      </c>
      <c r="H1464" s="456">
        <v>1328.5106501890004</v>
      </c>
      <c r="I1464" s="456">
        <v>1432.3610275750814</v>
      </c>
      <c r="J1464" s="456">
        <v>1552.3528429347011</v>
      </c>
      <c r="K1464" s="456">
        <v>1680.421549934586</v>
      </c>
      <c r="L1464" s="456">
        <v>1774.2103782455711</v>
      </c>
      <c r="M1464" s="456">
        <v>1838.7561218836893</v>
      </c>
      <c r="N1464" s="456">
        <v>1897.2526597600297</v>
      </c>
      <c r="O1464" s="456">
        <v>1935.5789582303112</v>
      </c>
      <c r="P1464" s="456">
        <v>1950.7079698029713</v>
      </c>
      <c r="Q1464" s="456">
        <v>1924.4844247725937</v>
      </c>
      <c r="R1464" s="456">
        <v>1920.4500647922634</v>
      </c>
      <c r="S1464" s="456">
        <v>1970.8801674197155</v>
      </c>
      <c r="T1464" s="456">
        <v>2068.7182145429474</v>
      </c>
      <c r="U1464" s="456">
        <v>2178.6654451444333</v>
      </c>
      <c r="V1464" s="456">
        <v>2315.8550557632743</v>
      </c>
      <c r="W1464" s="456">
        <v>2435.9026453891524</v>
      </c>
      <c r="X1464" s="456">
        <v>2495.4242490709221</v>
      </c>
      <c r="Y1464" s="456">
        <v>2473.2295851189601</v>
      </c>
      <c r="Z1464" s="456">
        <v>2304.7585288309633</v>
      </c>
      <c r="AA1464" s="456">
        <v>2003.1561117669282</v>
      </c>
      <c r="AB1464" s="456">
        <v>1611.8480666005</v>
      </c>
      <c r="AC1464" s="456">
        <v>1350.6916237926162</v>
      </c>
      <c r="AD1464" s="456">
        <v>1260.9618089825374</v>
      </c>
      <c r="AE1464" s="456">
        <v>1040.1941855580774</v>
      </c>
      <c r="AF1464" s="456">
        <v>878.93196250462074</v>
      </c>
      <c r="AG1464" s="456">
        <v>517.21853772302381</v>
      </c>
      <c r="AH1464" s="456">
        <v>261.44980443871583</v>
      </c>
      <c r="AI1464" s="456">
        <v>183.95582347890559</v>
      </c>
      <c r="AJ1464" s="456">
        <v>152.76555124800095</v>
      </c>
      <c r="AK1464" s="456">
        <v>119.57007684445347</v>
      </c>
      <c r="AL1464" s="456">
        <v>68.287532720608553</v>
      </c>
      <c r="AM1464" s="456">
        <v>0</v>
      </c>
    </row>
    <row r="1465" spans="1:39">
      <c r="A1465" s="256">
        <v>35</v>
      </c>
      <c r="B1465" s="456">
        <v>1185.3517338818122</v>
      </c>
      <c r="C1465" s="456">
        <v>1201.4814890447985</v>
      </c>
      <c r="D1465" s="456">
        <v>1232.7335027485854</v>
      </c>
      <c r="E1465" s="456">
        <v>1243.8231182793565</v>
      </c>
      <c r="F1465" s="456">
        <v>1227.6928013087979</v>
      </c>
      <c r="G1465" s="456">
        <v>1256.929154821795</v>
      </c>
      <c r="H1465" s="456">
        <v>1324.477785466137</v>
      </c>
      <c r="I1465" s="456">
        <v>1416.2284223220859</v>
      </c>
      <c r="J1465" s="456">
        <v>1519.0768413494509</v>
      </c>
      <c r="K1465" s="456">
        <v>1615.8817214250384</v>
      </c>
      <c r="L1465" s="456">
        <v>1723.7856441719903</v>
      </c>
      <c r="M1465" s="456">
        <v>1827.6621588599942</v>
      </c>
      <c r="N1465" s="456">
        <v>1917.4243003622842</v>
      </c>
      <c r="O1465" s="456">
        <v>1985.0008286036355</v>
      </c>
      <c r="P1465" s="456">
        <v>2026.3547681664795</v>
      </c>
      <c r="Q1465" s="456">
        <v>2053.5883118446627</v>
      </c>
      <c r="R1465" s="456">
        <v>2079.813546825415</v>
      </c>
      <c r="S1465" s="456">
        <v>2106.0391121736243</v>
      </c>
      <c r="T1465" s="456">
        <v>2143.3606705495354</v>
      </c>
      <c r="U1465" s="456">
        <v>2198.839859268573</v>
      </c>
      <c r="V1465" s="456">
        <v>2277.5218258983418</v>
      </c>
      <c r="W1465" s="456">
        <v>2408.6644278867211</v>
      </c>
      <c r="X1465" s="456">
        <v>2547.8851446854642</v>
      </c>
      <c r="Y1465" s="456">
        <v>2651.8012374381346</v>
      </c>
      <c r="Z1465" s="456">
        <v>2693.1670368343684</v>
      </c>
      <c r="AA1465" s="456">
        <v>2628.5963144995176</v>
      </c>
      <c r="AB1465" s="456">
        <v>2312.8287249578011</v>
      </c>
      <c r="AC1465" s="456">
        <v>1972.8973985606769</v>
      </c>
      <c r="AD1465" s="456">
        <v>1831.6963194699567</v>
      </c>
      <c r="AE1465" s="456">
        <v>1434.3776160370014</v>
      </c>
      <c r="AF1465" s="456">
        <v>1078.4977919773303</v>
      </c>
      <c r="AG1465" s="456">
        <v>640.11878577395669</v>
      </c>
      <c r="AH1465" s="456">
        <v>299.70257913018418</v>
      </c>
      <c r="AI1465" s="456">
        <v>198.04354533856682</v>
      </c>
      <c r="AJ1465" s="456">
        <v>155.78370551195141</v>
      </c>
      <c r="AK1465" s="456">
        <v>111.52399075900288</v>
      </c>
      <c r="AL1465" s="456">
        <v>49.191070759971105</v>
      </c>
      <c r="AM1465" s="456">
        <v>0</v>
      </c>
    </row>
    <row r="1466" spans="1:39">
      <c r="A1466" s="256">
        <v>45</v>
      </c>
      <c r="B1466" s="456">
        <v>1185.3517338818122</v>
      </c>
      <c r="C1466" s="456">
        <v>1196.4409171809359</v>
      </c>
      <c r="D1466" s="456">
        <v>1234.7497890947386</v>
      </c>
      <c r="E1466" s="456">
        <v>1273.0598486045944</v>
      </c>
      <c r="F1466" s="456">
        <v>1272.0516742341567</v>
      </c>
      <c r="G1466" s="456">
        <v>1266.0026447966725</v>
      </c>
      <c r="H1466" s="456">
        <v>1308.3464496224353</v>
      </c>
      <c r="I1466" s="456">
        <v>1379.9307349701794</v>
      </c>
      <c r="J1466" s="456">
        <v>1471.685009328937</v>
      </c>
      <c r="K1466" s="456">
        <v>1565.4617673437849</v>
      </c>
      <c r="L1466" s="456">
        <v>1656.2188188320179</v>
      </c>
      <c r="M1466" s="456">
        <v>1776.2273976626655</v>
      </c>
      <c r="N1466" s="456">
        <v>1900.2783922472568</v>
      </c>
      <c r="O1466" s="456">
        <v>2003.1561117669282</v>
      </c>
      <c r="P1466" s="456">
        <v>2085.8655711959245</v>
      </c>
      <c r="Q1466" s="456">
        <v>2156.4738052312582</v>
      </c>
      <c r="R1466" s="456">
        <v>2236.1630116398278</v>
      </c>
      <c r="S1466" s="456">
        <v>2338.0482687256931</v>
      </c>
      <c r="T1466" s="456">
        <v>2435.9026453891524</v>
      </c>
      <c r="U1466" s="456">
        <v>2534.7698187394208</v>
      </c>
      <c r="V1466" s="456">
        <v>2634.6497530007728</v>
      </c>
      <c r="W1466" s="456">
        <v>2737.5603079056582</v>
      </c>
      <c r="X1466" s="456">
        <v>2842.492696124335</v>
      </c>
      <c r="Y1466" s="456">
        <v>2952.4740627056613</v>
      </c>
      <c r="Z1466" s="456">
        <v>3058.4232888448901</v>
      </c>
      <c r="AA1466" s="456">
        <v>3186.5762894625313</v>
      </c>
      <c r="AB1466" s="456">
        <v>3283.4512779841384</v>
      </c>
      <c r="AC1466" s="456">
        <v>3262.2596272865171</v>
      </c>
      <c r="AD1466" s="456">
        <v>3216.8494114615514</v>
      </c>
      <c r="AE1466" s="456">
        <v>2704.265286534715</v>
      </c>
      <c r="AF1466" s="456">
        <v>1779.2529310778141</v>
      </c>
      <c r="AG1466" s="456">
        <v>995.84440545096857</v>
      </c>
      <c r="AH1466" s="456">
        <v>429.5940947792626</v>
      </c>
      <c r="AI1466" s="456">
        <v>248.36457445281798</v>
      </c>
      <c r="AJ1466" s="456">
        <v>173.89382052669683</v>
      </c>
      <c r="AK1466" s="456">
        <v>116.55272914527278</v>
      </c>
      <c r="AL1466" s="456">
        <v>52.205871129025049</v>
      </c>
      <c r="AM1466" s="456">
        <v>0</v>
      </c>
    </row>
    <row r="1467" spans="1:39">
      <c r="A1467" s="256">
        <v>55</v>
      </c>
      <c r="B1467" s="456">
        <v>1185.3517338818122</v>
      </c>
      <c r="C1467" s="456">
        <v>1194.4246943704641</v>
      </c>
      <c r="D1467" s="456">
        <v>1237.7742247795727</v>
      </c>
      <c r="E1467" s="456">
        <v>1296.2480779996804</v>
      </c>
      <c r="F1467" s="456">
        <v>1325.4860004982527</v>
      </c>
      <c r="G1467" s="456">
        <v>1317.4203017417269</v>
      </c>
      <c r="H1467" s="456">
        <v>1315.4038847488816</v>
      </c>
      <c r="I1467" s="456">
        <v>1358.757522914859</v>
      </c>
      <c r="J1467" s="456">
        <v>1426.3112792229169</v>
      </c>
      <c r="K1467" s="456">
        <v>1500.9266009508469</v>
      </c>
      <c r="L1467" s="456">
        <v>1578.5708014174231</v>
      </c>
      <c r="M1467" s="456">
        <v>1672.3539339575655</v>
      </c>
      <c r="N1467" s="456">
        <v>1781.2699562104763</v>
      </c>
      <c r="O1467" s="456">
        <v>1888.1754912527256</v>
      </c>
      <c r="P1467" s="456">
        <v>2015.2597252933201</v>
      </c>
      <c r="Q1467" s="456">
        <v>2133.2736983830673</v>
      </c>
      <c r="R1467" s="456">
        <v>2248.2679519709782</v>
      </c>
      <c r="S1467" s="456">
        <v>2358.2240995535481</v>
      </c>
      <c r="T1467" s="456">
        <v>2475.2472736464852</v>
      </c>
      <c r="U1467" s="456">
        <v>2614.4716788777887</v>
      </c>
      <c r="V1467" s="456">
        <v>2784.9811870737126</v>
      </c>
      <c r="W1467" s="456">
        <v>3030.1697980183194</v>
      </c>
      <c r="X1467" s="456">
        <v>3336.9355734569467</v>
      </c>
      <c r="Y1467" s="456">
        <v>3690.1546429752379</v>
      </c>
      <c r="Z1467" s="456">
        <v>4096.9028831461083</v>
      </c>
      <c r="AA1467" s="456">
        <v>4632.9027275522294</v>
      </c>
      <c r="AB1467" s="456">
        <v>5144.7346356293401</v>
      </c>
      <c r="AC1467" s="456">
        <v>4734.8609796653363</v>
      </c>
      <c r="AD1467" s="456">
        <v>5138.6771453250904</v>
      </c>
      <c r="AE1467" s="456">
        <v>4479.4648469086633</v>
      </c>
      <c r="AF1467" s="456">
        <v>3432.8057847015652</v>
      </c>
      <c r="AG1467" s="456">
        <v>2085.8655711959245</v>
      </c>
      <c r="AH1467" s="456">
        <v>840.63634328996886</v>
      </c>
      <c r="AI1467" s="456">
        <v>375.21530131745635</v>
      </c>
      <c r="AJ1467" s="456">
        <v>259.43664870738462</v>
      </c>
      <c r="AK1467" s="456">
        <v>188.98703310439885</v>
      </c>
      <c r="AL1467" s="456">
        <v>84.37301438003783</v>
      </c>
      <c r="AM1467" s="456">
        <v>0</v>
      </c>
    </row>
    <row r="1468" spans="1:39">
      <c r="A1468" s="256">
        <v>57.5</v>
      </c>
      <c r="B1468" s="456">
        <v>1185.3517338818122</v>
      </c>
      <c r="C1468" s="456">
        <v>1195.4328053510533</v>
      </c>
      <c r="D1468" s="456">
        <v>1238.7823716493383</v>
      </c>
      <c r="E1468" s="456">
        <v>1298.2644654647133</v>
      </c>
      <c r="F1468" s="456">
        <v>1335.5681928604727</v>
      </c>
      <c r="G1468" s="456">
        <v>1334.559970193191</v>
      </c>
      <c r="H1468" s="456">
        <v>1326.4942162964878</v>
      </c>
      <c r="I1468" s="456">
        <v>1358.757522914859</v>
      </c>
      <c r="J1468" s="456">
        <v>1420.2615565053034</v>
      </c>
      <c r="K1468" s="456">
        <v>1482.7765798208968</v>
      </c>
      <c r="L1468" s="456">
        <v>1553.3612178210465</v>
      </c>
      <c r="M1468" s="456">
        <v>1640.0838607409364</v>
      </c>
      <c r="N1468" s="456">
        <v>1743.9553633489629</v>
      </c>
      <c r="O1468" s="456">
        <v>1853.8843609643134</v>
      </c>
      <c r="P1468" s="456">
        <v>1964.8284863809231</v>
      </c>
      <c r="Q1468" s="456">
        <v>2089.9002638583675</v>
      </c>
      <c r="R1468" s="456">
        <v>2215.9882567338755</v>
      </c>
      <c r="S1468" s="456">
        <v>2322.9165096648208</v>
      </c>
      <c r="T1468" s="456">
        <v>2440.9467932343514</v>
      </c>
      <c r="U1468" s="456">
        <v>2575.1248829129099</v>
      </c>
      <c r="V1468" s="456">
        <v>2752.6945425601039</v>
      </c>
      <c r="W1468" s="456">
        <v>3015.0341074627013</v>
      </c>
      <c r="X1468" s="456">
        <v>3343.999601333046</v>
      </c>
      <c r="Y1468" s="456">
        <v>3745.663654662008</v>
      </c>
      <c r="Z1468" s="456">
        <v>4205.9144046848305</v>
      </c>
      <c r="AA1468" s="456">
        <v>4805.5264045701106</v>
      </c>
      <c r="AB1468" s="456">
        <v>5356.7512264922525</v>
      </c>
      <c r="AC1468" s="456">
        <v>5437.5216751697999</v>
      </c>
      <c r="AD1468" s="456">
        <v>5376.9437253109763</v>
      </c>
      <c r="AE1468" s="456">
        <v>4872.1547563210106</v>
      </c>
      <c r="AF1468" s="456">
        <v>4026.2488103434507</v>
      </c>
      <c r="AG1468" s="456">
        <v>2710.3188964706906</v>
      </c>
      <c r="AH1468" s="456">
        <v>1077.4897847078546</v>
      </c>
      <c r="AI1468" s="456">
        <v>413.48110068954406</v>
      </c>
      <c r="AJ1468" s="456">
        <v>278.56224176899144</v>
      </c>
      <c r="AK1468" s="456">
        <v>209.1131760876558</v>
      </c>
      <c r="AL1468" s="456">
        <v>96.439178946735424</v>
      </c>
      <c r="AM1468" s="456">
        <v>0</v>
      </c>
    </row>
    <row r="1469" spans="1:39">
      <c r="A1469" s="256">
        <v>65</v>
      </c>
      <c r="B1469" s="456">
        <v>1185.3517338818122</v>
      </c>
      <c r="C1469" s="456">
        <v>1197.4490298593973</v>
      </c>
      <c r="D1469" s="456">
        <v>1239.7905193387353</v>
      </c>
      <c r="E1469" s="456">
        <v>1298.2644654647133</v>
      </c>
      <c r="F1469" s="456">
        <v>1347.6669240119957</v>
      </c>
      <c r="G1469" s="456">
        <v>1375.8977170220621</v>
      </c>
      <c r="H1469" s="456">
        <v>1380.9389912984341</v>
      </c>
      <c r="I1469" s="456">
        <v>1385.9802839602717</v>
      </c>
      <c r="J1469" s="456">
        <v>1404.1290887478256</v>
      </c>
      <c r="K1469" s="456">
        <v>1442.4439981679486</v>
      </c>
      <c r="L1469" s="456">
        <v>1486.809898764471</v>
      </c>
      <c r="M1469" s="456">
        <v>1533.1938449098943</v>
      </c>
      <c r="N1469" s="456">
        <v>1590.6715448037448</v>
      </c>
      <c r="O1469" s="456">
        <v>1681.4300046561746</v>
      </c>
      <c r="P1469" s="456">
        <v>1774.2103782455711</v>
      </c>
      <c r="Q1469" s="456">
        <v>1880.1069336146923</v>
      </c>
      <c r="R1469" s="456">
        <v>1987.0180741241566</v>
      </c>
      <c r="S1469" s="456">
        <v>2070.7355432727031</v>
      </c>
      <c r="T1469" s="456">
        <v>2171.6044442036855</v>
      </c>
      <c r="U1469" s="456">
        <v>2299.7146705808782</v>
      </c>
      <c r="V1469" s="456">
        <v>2485.3357409034811</v>
      </c>
      <c r="W1469" s="456">
        <v>2747.6497884165942</v>
      </c>
      <c r="X1469" s="456">
        <v>3088.6951754474903</v>
      </c>
      <c r="Y1469" s="456">
        <v>3519.5958639118817</v>
      </c>
      <c r="Z1469" s="456">
        <v>4026.2488103434507</v>
      </c>
      <c r="AA1469" s="456">
        <v>4664.1966083763409</v>
      </c>
      <c r="AB1469" s="456">
        <v>5033.6817874787266</v>
      </c>
      <c r="AC1469" s="456">
        <v>4995.3186424026953</v>
      </c>
      <c r="AD1469" s="456">
        <v>4956.9557916549938</v>
      </c>
      <c r="AE1469" s="456">
        <v>4671.2629976422304</v>
      </c>
      <c r="AF1469" s="456">
        <v>4092.8654745646063</v>
      </c>
      <c r="AG1469" s="456">
        <v>2808.1874440422757</v>
      </c>
      <c r="AH1469" s="456">
        <v>947.465081258998</v>
      </c>
      <c r="AI1469" s="456">
        <v>441.67923788731963</v>
      </c>
      <c r="AJ1469" s="456">
        <v>285.60884857740479</v>
      </c>
      <c r="AK1469" s="456">
        <v>210.11953566284186</v>
      </c>
      <c r="AL1469" s="456">
        <v>96.439178946735424</v>
      </c>
      <c r="AM1469" s="456">
        <v>0</v>
      </c>
    </row>
    <row r="1470" spans="1:39">
      <c r="A1470" s="256">
        <v>75</v>
      </c>
      <c r="B1470" s="456">
        <v>1185.3517338818122</v>
      </c>
      <c r="C1470" s="456">
        <v>1194.4246943704641</v>
      </c>
      <c r="D1470" s="456">
        <v>1234.7497890947386</v>
      </c>
      <c r="E1470" s="456">
        <v>1291.2071230566803</v>
      </c>
      <c r="F1470" s="456">
        <v>1344.6422310132136</v>
      </c>
      <c r="G1470" s="456">
        <v>1390.0133312824107</v>
      </c>
      <c r="H1470" s="456">
        <v>1432.3610275750814</v>
      </c>
      <c r="I1470" s="456">
        <v>1466.6434139468058</v>
      </c>
      <c r="J1470" s="456">
        <v>1484.7932379245299</v>
      </c>
      <c r="K1470" s="456">
        <v>1479.7515978041567</v>
      </c>
      <c r="L1470" s="456">
        <v>1458.5768973715776</v>
      </c>
      <c r="M1470" s="456">
        <v>1420.2615565053034</v>
      </c>
      <c r="N1470" s="456">
        <v>1397.0711922049652</v>
      </c>
      <c r="O1470" s="456">
        <v>1436.3942073312103</v>
      </c>
      <c r="P1470" s="456">
        <v>1490.8432286384764</v>
      </c>
      <c r="Q1470" s="456">
        <v>1565.4617673437849</v>
      </c>
      <c r="R1470" s="456">
        <v>1636.05014593482</v>
      </c>
      <c r="S1470" s="456">
        <v>1693.5315083418986</v>
      </c>
      <c r="T1470" s="456">
        <v>1787.3210452883925</v>
      </c>
      <c r="U1470" s="456">
        <v>1901.2869708129176</v>
      </c>
      <c r="V1470" s="456">
        <v>2049.5536898985906</v>
      </c>
      <c r="W1470" s="456">
        <v>2247.2592044517164</v>
      </c>
      <c r="X1470" s="456">
        <v>2479.2826556294103</v>
      </c>
      <c r="Y1470" s="456">
        <v>2743.6139917631563</v>
      </c>
      <c r="Z1470" s="456">
        <v>3095.758658410195</v>
      </c>
      <c r="AA1470" s="456">
        <v>3607.3973056218033</v>
      </c>
      <c r="AB1470" s="456">
        <v>3625.5633894322618</v>
      </c>
      <c r="AC1470" s="456">
        <v>3522.6234637169282</v>
      </c>
      <c r="AD1470" s="456">
        <v>3467.1178826308915</v>
      </c>
      <c r="AE1470" s="456">
        <v>3166.3943675806545</v>
      </c>
      <c r="AF1470" s="456">
        <v>2531.7432146742276</v>
      </c>
      <c r="AG1470" s="456">
        <v>1154.1009599179961</v>
      </c>
      <c r="AH1470" s="456">
        <v>507.14595626443844</v>
      </c>
      <c r="AI1470" s="456">
        <v>304.73621645504568</v>
      </c>
      <c r="AJ1470" s="456">
        <v>198.04354533856682</v>
      </c>
      <c r="AK1470" s="456">
        <v>152.76555124800095</v>
      </c>
      <c r="AL1470" s="456">
        <v>82.362148335243674</v>
      </c>
      <c r="AM1470" s="456">
        <v>0</v>
      </c>
    </row>
    <row r="1471" spans="1:39">
      <c r="A1471" s="256">
        <v>85</v>
      </c>
      <c r="B1471" s="456">
        <v>1185.3517338818122</v>
      </c>
      <c r="C1471" s="456">
        <v>1194.4246943704641</v>
      </c>
      <c r="D1471" s="456">
        <v>1227.6928013087979</v>
      </c>
      <c r="E1471" s="456">
        <v>1273.0598486045944</v>
      </c>
      <c r="F1471" s="456">
        <v>1320.4449330105424</v>
      </c>
      <c r="G1471" s="456">
        <v>1362.7904904313311</v>
      </c>
      <c r="H1471" s="456">
        <v>1406.1456371346665</v>
      </c>
      <c r="I1471" s="456">
        <v>1445.4689030985978</v>
      </c>
      <c r="J1471" s="456">
        <v>1468.660050025401</v>
      </c>
      <c r="K1471" s="456">
        <v>1468.660050025401</v>
      </c>
      <c r="L1471" s="456">
        <v>1438.4108014537403</v>
      </c>
      <c r="M1471" s="456">
        <v>1363.7987341748062</v>
      </c>
      <c r="N1471" s="456">
        <v>1313.3874708439646</v>
      </c>
      <c r="O1471" s="456">
        <v>1298.2644654647133</v>
      </c>
      <c r="P1471" s="456">
        <v>1302.2972497757735</v>
      </c>
      <c r="Q1471" s="456">
        <v>1319.4367218177815</v>
      </c>
      <c r="R1471" s="456">
        <v>1329.5188682821172</v>
      </c>
      <c r="S1471" s="456">
        <v>1346.6586922581143</v>
      </c>
      <c r="T1471" s="456">
        <v>1392.0298593293548</v>
      </c>
      <c r="U1471" s="456">
        <v>1480.7599244572896</v>
      </c>
      <c r="V1471" s="456">
        <v>1617.8985526110023</v>
      </c>
      <c r="W1471" s="456">
        <v>1797.4062391975117</v>
      </c>
      <c r="X1471" s="456">
        <v>1971.8887827325018</v>
      </c>
      <c r="Y1471" s="456">
        <v>2151.4302824384849</v>
      </c>
      <c r="Z1471" s="456">
        <v>2398.5762770867805</v>
      </c>
      <c r="AA1471" s="456">
        <v>2752.6945425601039</v>
      </c>
      <c r="AB1471" s="456">
        <v>2566.0449380352884</v>
      </c>
      <c r="AC1471" s="456">
        <v>2403.6203471994572</v>
      </c>
      <c r="AD1471" s="456">
        <v>2328.969201508371</v>
      </c>
      <c r="AE1471" s="456">
        <v>2001.1388499370387</v>
      </c>
      <c r="AF1471" s="456">
        <v>1432.3610275750814</v>
      </c>
      <c r="AG1471" s="456">
        <v>494.05189976489993</v>
      </c>
      <c r="AH1471" s="456">
        <v>293.66232595374214</v>
      </c>
      <c r="AI1471" s="456">
        <v>204.08145125625859</v>
      </c>
      <c r="AJ1471" s="456">
        <v>151.75951300673236</v>
      </c>
      <c r="AK1471" s="456">
        <v>127.61670426943685</v>
      </c>
      <c r="AL1471" s="456">
        <v>80.351331340225968</v>
      </c>
      <c r="AM1471" s="456">
        <v>0</v>
      </c>
    </row>
    <row r="1472" spans="1:39">
      <c r="A1472" s="256">
        <v>90</v>
      </c>
      <c r="B1472" s="456">
        <v>1185.3517338818122</v>
      </c>
      <c r="C1472" s="456">
        <v>1192.4084749600293</v>
      </c>
      <c r="D1472" s="456">
        <v>1222.6521205445858</v>
      </c>
      <c r="E1472" s="456">
        <v>1263.9863080604141</v>
      </c>
      <c r="F1472" s="456">
        <v>1305.3218461984061</v>
      </c>
      <c r="G1472" s="456">
        <v>1342.625772789228</v>
      </c>
      <c r="H1472" s="456">
        <v>1377.9142245220639</v>
      </c>
      <c r="I1472" s="456">
        <v>1404.1290887478256</v>
      </c>
      <c r="J1472" s="456">
        <v>1413.2035792127422</v>
      </c>
      <c r="K1472" s="456">
        <v>1402.1125432541658</v>
      </c>
      <c r="L1472" s="456">
        <v>1351.6998585572758</v>
      </c>
      <c r="M1472" s="456">
        <v>1250.8801978283477</v>
      </c>
      <c r="N1472" s="456">
        <v>1180.3112302208708</v>
      </c>
      <c r="O1472" s="456">
        <v>1143.0121776447149</v>
      </c>
      <c r="P1472" s="456">
        <v>1119.8268904951999</v>
      </c>
      <c r="Q1472" s="456">
        <v>1101.6822171839497</v>
      </c>
      <c r="R1472" s="456">
        <v>1078.4977919773303</v>
      </c>
      <c r="S1472" s="456">
        <v>1077.4897847078546</v>
      </c>
      <c r="T1472" s="456">
        <v>1102.6902468030191</v>
      </c>
      <c r="U1472" s="456">
        <v>1173.2545612426522</v>
      </c>
      <c r="V1472" s="456">
        <v>1291.2071230566803</v>
      </c>
      <c r="W1472" s="456">
        <v>1453.5353471278422</v>
      </c>
      <c r="X1472" s="456">
        <v>1614.8733067748915</v>
      </c>
      <c r="Y1472" s="456">
        <v>1793.3721548322997</v>
      </c>
      <c r="Z1472" s="456">
        <v>2027.3634114420508</v>
      </c>
      <c r="AA1472" s="456">
        <v>2352.1713321312977</v>
      </c>
      <c r="AB1472" s="456">
        <v>2172.6131572212835</v>
      </c>
      <c r="AC1472" s="456">
        <v>2020.3029190546104</v>
      </c>
      <c r="AD1472" s="456">
        <v>1955.750999754207</v>
      </c>
      <c r="AE1472" s="456">
        <v>1677.3961893988017</v>
      </c>
      <c r="AF1472" s="456">
        <v>1186.3598371864221</v>
      </c>
      <c r="AG1472" s="456">
        <v>389.31279381754297</v>
      </c>
      <c r="AH1472" s="456">
        <v>233.2670906927834</v>
      </c>
      <c r="AI1472" s="456">
        <v>184.96205452537305</v>
      </c>
      <c r="AJ1472" s="456">
        <v>143.71145073160676</v>
      </c>
      <c r="AK1472" s="456">
        <v>107.50116269711758</v>
      </c>
      <c r="AL1472" s="456">
        <v>55.220845530457993</v>
      </c>
      <c r="AM1472" s="456">
        <v>0</v>
      </c>
    </row>
    <row r="1473" spans="1:39">
      <c r="A1473" s="256">
        <v>95</v>
      </c>
      <c r="B1473" s="456">
        <v>1185.3517338818122</v>
      </c>
      <c r="C1473" s="456">
        <v>1191.4003665316188</v>
      </c>
      <c r="D1473" s="456">
        <v>1218.6195908767722</v>
      </c>
      <c r="E1473" s="456">
        <v>1253.9046726811175</v>
      </c>
      <c r="F1473" s="456">
        <v>1289.1907465801335</v>
      </c>
      <c r="G1473" s="456">
        <v>1320.4449330105424</v>
      </c>
      <c r="H1473" s="456">
        <v>1350.6916237926162</v>
      </c>
      <c r="I1473" s="456">
        <v>1365.8152238951263</v>
      </c>
      <c r="J1473" s="456">
        <v>1365.8152238951263</v>
      </c>
      <c r="K1473" s="456">
        <v>1342.625772789228</v>
      </c>
      <c r="L1473" s="456">
        <v>1278.1007324082996</v>
      </c>
      <c r="M1473" s="456">
        <v>1165.18984863025</v>
      </c>
      <c r="N1473" s="456">
        <v>1081.5218194293543</v>
      </c>
      <c r="O1473" s="456">
        <v>1030.1145212448012</v>
      </c>
      <c r="P1473" s="456">
        <v>989.79685912166553</v>
      </c>
      <c r="Q1473" s="456">
        <v>952.50448116116092</v>
      </c>
      <c r="R1473" s="456">
        <v>909.16652750170431</v>
      </c>
      <c r="S1473" s="456">
        <v>881.95537282916689</v>
      </c>
      <c r="T1473" s="456">
        <v>883.9709854667052</v>
      </c>
      <c r="U1473" s="456">
        <v>927.30775085588652</v>
      </c>
      <c r="V1473" s="456">
        <v>1027.0906411206226</v>
      </c>
      <c r="W1473" s="456">
        <v>1169.2221979900869</v>
      </c>
      <c r="X1473" s="456">
        <v>1325.4860004982527</v>
      </c>
      <c r="Y1473" s="456">
        <v>1507.9850018626923</v>
      </c>
      <c r="Z1473" s="456">
        <v>1748.9978296618476</v>
      </c>
      <c r="AA1473" s="456">
        <v>2079.813546825415</v>
      </c>
      <c r="AB1473" s="456">
        <v>1929.5273866272523</v>
      </c>
      <c r="AC1473" s="456">
        <v>1804.465908589119</v>
      </c>
      <c r="AD1473" s="456">
        <v>1756.0573068896419</v>
      </c>
      <c r="AE1473" s="456">
        <v>1542.2691301314956</v>
      </c>
      <c r="AF1473" s="456">
        <v>1139.9879829053571</v>
      </c>
      <c r="AG1473" s="456">
        <v>412.47405913757262</v>
      </c>
      <c r="AH1473" s="456">
        <v>236.28651130948512</v>
      </c>
      <c r="AI1473" s="456">
        <v>187.9807803590999</v>
      </c>
      <c r="AJ1473" s="456">
        <v>143.71145073160676</v>
      </c>
      <c r="AK1473" s="456">
        <v>107.50116269711758</v>
      </c>
      <c r="AL1473" s="456">
        <v>60.246164270520133</v>
      </c>
      <c r="AM1473" s="456">
        <v>0</v>
      </c>
    </row>
    <row r="1474" spans="1:39">
      <c r="A1474" s="256">
        <v>105</v>
      </c>
      <c r="B1474" s="456">
        <v>1185.3517338818122</v>
      </c>
      <c r="C1474" s="456">
        <v>1190.3922589553699</v>
      </c>
      <c r="D1474" s="456">
        <v>1207.5302031596229</v>
      </c>
      <c r="E1474" s="456">
        <v>1232.7335027485854</v>
      </c>
      <c r="F1474" s="456">
        <v>1258.9454802891037</v>
      </c>
      <c r="G1474" s="456">
        <v>1283.1416360737333</v>
      </c>
      <c r="H1474" s="456">
        <v>1302.2972497757735</v>
      </c>
      <c r="I1474" s="456">
        <v>1304.3136466121296</v>
      </c>
      <c r="J1474" s="456">
        <v>1296.2480779996804</v>
      </c>
      <c r="K1474" s="456">
        <v>1258.9454802891037</v>
      </c>
      <c r="L1474" s="456">
        <v>1185.3517338818122</v>
      </c>
      <c r="M1474" s="456">
        <v>1070.4337602486919</v>
      </c>
      <c r="N1474" s="456">
        <v>965.60704521228104</v>
      </c>
      <c r="O1474" s="456">
        <v>894.04911731734217</v>
      </c>
      <c r="P1474" s="456">
        <v>827.53560660155279</v>
      </c>
      <c r="Q1474" s="456">
        <v>761.02744192192483</v>
      </c>
      <c r="R1474" s="456">
        <v>685.45706810466959</v>
      </c>
      <c r="S1474" s="456">
        <v>625.00672708558386</v>
      </c>
      <c r="T1474" s="456">
        <v>581.68754688117576</v>
      </c>
      <c r="U1474" s="456">
        <v>559.52547729664832</v>
      </c>
      <c r="V1474" s="456">
        <v>577.65801598154644</v>
      </c>
      <c r="W1474" s="456">
        <v>632.0589762438625</v>
      </c>
      <c r="X1474" s="456">
        <v>708.6311380440219</v>
      </c>
      <c r="Y1474" s="456">
        <v>806.37331722858721</v>
      </c>
      <c r="Z1474" s="456">
        <v>942.42570813372254</v>
      </c>
      <c r="AA1474" s="456">
        <v>1099.6661607109011</v>
      </c>
      <c r="AB1474" s="456">
        <v>1025.0747259772024</v>
      </c>
      <c r="AC1474" s="456">
        <v>956.53602026718772</v>
      </c>
      <c r="AD1474" s="456">
        <v>936.37849593019109</v>
      </c>
      <c r="AE1474" s="456">
        <v>854.74505697644986</v>
      </c>
      <c r="AF1474" s="456">
        <v>749.94329919411564</v>
      </c>
      <c r="AG1474" s="456">
        <v>500.09526792509121</v>
      </c>
      <c r="AH1474" s="456">
        <v>225.21549466265694</v>
      </c>
      <c r="AI1474" s="456">
        <v>175.90617563268231</v>
      </c>
      <c r="AJ1474" s="456">
        <v>128.62256901424442</v>
      </c>
      <c r="AK1474" s="456">
        <v>87.389402877861457</v>
      </c>
      <c r="AL1474" s="456">
        <v>48.186177781824156</v>
      </c>
      <c r="AM1474" s="456">
        <v>0</v>
      </c>
    </row>
    <row r="1475" spans="1:39">
      <c r="A1475" s="256">
        <v>115</v>
      </c>
      <c r="B1475" s="456">
        <v>1185.3517338818122</v>
      </c>
      <c r="C1475" s="456">
        <v>1188.3760463622414</v>
      </c>
      <c r="D1475" s="456">
        <v>1202.4896059554876</v>
      </c>
      <c r="E1475" s="456">
        <v>1221.6439868802856</v>
      </c>
      <c r="F1475" s="456">
        <v>1234.7497890947386</v>
      </c>
      <c r="G1475" s="456">
        <v>1245.8394226502153</v>
      </c>
      <c r="H1475" s="456">
        <v>1245.8394226502153</v>
      </c>
      <c r="I1475" s="456">
        <v>1233.7416455101745</v>
      </c>
      <c r="J1475" s="456">
        <v>1211.5626960616064</v>
      </c>
      <c r="K1475" s="456">
        <v>1165.18984863025</v>
      </c>
      <c r="L1475" s="456">
        <v>1094.6260356973835</v>
      </c>
      <c r="M1475" s="456">
        <v>980.72560891008311</v>
      </c>
      <c r="N1475" s="456">
        <v>853.73728395177477</v>
      </c>
      <c r="O1475" s="456">
        <v>744.90510645760855</v>
      </c>
      <c r="P1475" s="456">
        <v>637.09634525057652</v>
      </c>
      <c r="Q1475" s="456">
        <v>528.29860353797324</v>
      </c>
      <c r="R1475" s="456">
        <v>425.56578875210613</v>
      </c>
      <c r="S1475" s="456">
        <v>337.96024530447613</v>
      </c>
      <c r="T1475" s="456">
        <v>265.47616224135629</v>
      </c>
      <c r="U1475" s="456">
        <v>213.13864318787526</v>
      </c>
      <c r="V1475" s="456">
        <v>183.95582347890559</v>
      </c>
      <c r="W1475" s="456">
        <v>171.8814886853159</v>
      </c>
      <c r="X1475" s="456">
        <v>167.85689589015533</v>
      </c>
      <c r="Y1475" s="456">
        <v>178.92475133337754</v>
      </c>
      <c r="Z1475" s="456">
        <v>213.13864318787526</v>
      </c>
      <c r="AA1475" s="456">
        <v>229.24125736189183</v>
      </c>
      <c r="AB1475" s="456">
        <v>197.0372454153181</v>
      </c>
      <c r="AC1475" s="456">
        <v>177.91855373764352</v>
      </c>
      <c r="AD1475" s="456">
        <v>172.88765168108893</v>
      </c>
      <c r="AE1475" s="456">
        <v>159.80800188016397</v>
      </c>
      <c r="AF1475" s="456">
        <v>155.78370551195141</v>
      </c>
      <c r="AG1475" s="456">
        <v>156.78976997111801</v>
      </c>
      <c r="AH1475" s="456">
        <v>152.76555124800095</v>
      </c>
      <c r="AI1475" s="456">
        <v>139.68758692140284</v>
      </c>
      <c r="AJ1475" s="456">
        <v>105.48980471856567</v>
      </c>
      <c r="AK1475" s="456">
        <v>62.256411089425562</v>
      </c>
      <c r="AL1475" s="456">
        <v>28.093457349309364</v>
      </c>
      <c r="AM1475" s="456">
        <v>0</v>
      </c>
    </row>
    <row r="1476" spans="1:39">
      <c r="A1476" s="256">
        <v>125</v>
      </c>
      <c r="B1476" s="456">
        <v>1185.3517338818122</v>
      </c>
      <c r="C1476" s="456">
        <v>1191.4003665316188</v>
      </c>
      <c r="D1476" s="456">
        <v>1202.4896059554876</v>
      </c>
      <c r="E1476" s="456">
        <v>1212.5708213838691</v>
      </c>
      <c r="F1476" s="456">
        <v>1210.5545715773555</v>
      </c>
      <c r="G1476" s="456">
        <v>1207.5302031596229</v>
      </c>
      <c r="H1476" s="456">
        <v>1188.3760463622414</v>
      </c>
      <c r="I1476" s="456">
        <v>1153.0928843885954</v>
      </c>
      <c r="J1476" s="456">
        <v>1117.8108010909987</v>
      </c>
      <c r="K1476" s="456">
        <v>1057.3298383323311</v>
      </c>
      <c r="L1476" s="456">
        <v>963.59125450600254</v>
      </c>
      <c r="M1476" s="456">
        <v>844.66738037710456</v>
      </c>
      <c r="N1476" s="456">
        <v>727.7755071785848</v>
      </c>
      <c r="O1476" s="456">
        <v>626.01418640486224</v>
      </c>
      <c r="P1476" s="456">
        <v>539.37890152609612</v>
      </c>
      <c r="Q1476" s="456">
        <v>453.76471138662032</v>
      </c>
      <c r="R1476" s="456">
        <v>376.22224775081384</v>
      </c>
      <c r="S1476" s="456">
        <v>305.7429539319009</v>
      </c>
      <c r="T1476" s="456">
        <v>246.35152238988556</v>
      </c>
      <c r="U1476" s="456">
        <v>194.01837655620983</v>
      </c>
      <c r="V1476" s="456">
        <v>154.77764754354726</v>
      </c>
      <c r="W1476" s="456">
        <v>132.64610597383572</v>
      </c>
      <c r="X1476" s="456">
        <v>122.58750062023773</v>
      </c>
      <c r="Y1476" s="456">
        <v>124.59915780868042</v>
      </c>
      <c r="Z1476" s="456">
        <v>134.65792041235557</v>
      </c>
      <c r="AA1476" s="456">
        <v>139.68758692140284</v>
      </c>
      <c r="AB1476" s="456">
        <v>118.56428573008029</v>
      </c>
      <c r="AC1476" s="456">
        <v>107.50116269711758</v>
      </c>
      <c r="AD1476" s="456">
        <v>103.4784850535453</v>
      </c>
      <c r="AE1476" s="456">
        <v>95.433604846914434</v>
      </c>
      <c r="AF1476" s="456">
        <v>91.411415436090294</v>
      </c>
      <c r="AG1476" s="456">
        <v>90.405895411488231</v>
      </c>
      <c r="AH1476" s="456">
        <v>80.351331340225968</v>
      </c>
      <c r="AI1476" s="456">
        <v>64.266722767294254</v>
      </c>
      <c r="AJ1476" s="456">
        <v>47.181305740243346</v>
      </c>
      <c r="AK1476" s="456">
        <v>31.106636592896205</v>
      </c>
      <c r="AL1476" s="456">
        <v>11.02640849775289</v>
      </c>
      <c r="AM1476" s="456">
        <v>0</v>
      </c>
    </row>
    <row r="1477" spans="1:39">
      <c r="A1477" s="256">
        <v>135</v>
      </c>
      <c r="B1477" s="456">
        <v>1185.3517338818122</v>
      </c>
      <c r="C1477" s="456">
        <v>1191.4003665316188</v>
      </c>
      <c r="D1477" s="456">
        <v>1202.4896059554876</v>
      </c>
      <c r="E1477" s="456">
        <v>1200.4733729791378</v>
      </c>
      <c r="F1477" s="456">
        <v>1186.3598371864221</v>
      </c>
      <c r="G1477" s="456">
        <v>1163.1736791750855</v>
      </c>
      <c r="H1477" s="456">
        <v>1125.875180438205</v>
      </c>
      <c r="I1477" s="456">
        <v>1070.4337602486919</v>
      </c>
      <c r="J1477" s="456">
        <v>989.79685912166553</v>
      </c>
      <c r="K1477" s="456">
        <v>911.18220125834318</v>
      </c>
      <c r="L1477" s="456">
        <v>865.83063828540855</v>
      </c>
      <c r="M1477" s="456">
        <v>817.45825766036501</v>
      </c>
      <c r="N1477" s="456">
        <v>740.87457676757413</v>
      </c>
      <c r="O1477" s="456">
        <v>635.08139285545383</v>
      </c>
      <c r="P1477" s="456">
        <v>539.37890152609612</v>
      </c>
      <c r="Q1477" s="456">
        <v>455.77898846755306</v>
      </c>
      <c r="R1477" s="456">
        <v>381.25702016037638</v>
      </c>
      <c r="S1477" s="456">
        <v>312.79020839351324</v>
      </c>
      <c r="T1477" s="456">
        <v>254.40382792207021</v>
      </c>
      <c r="U1477" s="456">
        <v>201.06247565441669</v>
      </c>
      <c r="V1477" s="456">
        <v>156.78976997111801</v>
      </c>
      <c r="W1477" s="456">
        <v>120.57587641098782</v>
      </c>
      <c r="X1477" s="456">
        <v>97.444763521530547</v>
      </c>
      <c r="Y1477" s="456">
        <v>92.416946510646028</v>
      </c>
      <c r="Z1477" s="456">
        <v>91.411415436090294</v>
      </c>
      <c r="AA1477" s="456">
        <v>90.405895411488231</v>
      </c>
      <c r="AB1477" s="456">
        <v>82.362148335243674</v>
      </c>
      <c r="AC1477" s="456">
        <v>78.340564620239888</v>
      </c>
      <c r="AD1477" s="456">
        <v>76.329849463361882</v>
      </c>
      <c r="AE1477" s="456">
        <v>68.287532720608553</v>
      </c>
      <c r="AF1477" s="456">
        <v>63.261558950597731</v>
      </c>
      <c r="AG1477" s="456">
        <v>59.241065852707941</v>
      </c>
      <c r="AH1477" s="456">
        <v>52.205871129025049</v>
      </c>
      <c r="AI1477" s="456">
        <v>43.162036139125405</v>
      </c>
      <c r="AJ1477" s="456">
        <v>36.12923810708449</v>
      </c>
      <c r="AK1477" s="456">
        <v>26.08484865749011</v>
      </c>
      <c r="AL1477" s="456">
        <v>11.02640849775289</v>
      </c>
      <c r="AM1477" s="456">
        <v>0</v>
      </c>
    </row>
    <row r="1478" spans="1:39">
      <c r="A1478" s="256">
        <v>145</v>
      </c>
      <c r="B1478" s="456">
        <v>1185.3517338818122</v>
      </c>
      <c r="C1478" s="456">
        <v>1194.4246943704641</v>
      </c>
      <c r="D1478" s="456">
        <v>1201.4814890447985</v>
      </c>
      <c r="E1478" s="456">
        <v>1186.3598371864221</v>
      </c>
      <c r="F1478" s="456">
        <v>1154.1009599179961</v>
      </c>
      <c r="G1478" s="456">
        <v>1115.7947153193904</v>
      </c>
      <c r="H1478" s="456">
        <v>1059.3458158095118</v>
      </c>
      <c r="I1478" s="456">
        <v>954.52024858783284</v>
      </c>
      <c r="J1478" s="456">
        <v>876.91636139145783</v>
      </c>
      <c r="K1478" s="456">
        <v>859.78393987716277</v>
      </c>
      <c r="L1478" s="456">
        <v>848.69843668265162</v>
      </c>
      <c r="M1478" s="456">
        <v>823.50465222952312</v>
      </c>
      <c r="N1478" s="456">
        <v>763.0427579963532</v>
      </c>
      <c r="O1478" s="456">
        <v>653.21619193423737</v>
      </c>
      <c r="P1478" s="456">
        <v>548.44476923822299</v>
      </c>
      <c r="Q1478" s="456">
        <v>469.8791748777619</v>
      </c>
      <c r="R1478" s="456">
        <v>398.375738081294</v>
      </c>
      <c r="S1478" s="456">
        <v>332.92608346097444</v>
      </c>
      <c r="T1478" s="456">
        <v>273.5290599615526</v>
      </c>
      <c r="U1478" s="456">
        <v>219.17698581717505</v>
      </c>
      <c r="V1478" s="456">
        <v>172.88765168108893</v>
      </c>
      <c r="W1478" s="456">
        <v>132.64610597383572</v>
      </c>
      <c r="X1478" s="456">
        <v>98.450358463414005</v>
      </c>
      <c r="Y1478" s="456">
        <v>87.389402877861457</v>
      </c>
      <c r="Z1478" s="456">
        <v>84.37301438003783</v>
      </c>
      <c r="AA1478" s="456">
        <v>82.362148335243674</v>
      </c>
      <c r="AB1478" s="456">
        <v>78.340564620239888</v>
      </c>
      <c r="AC1478" s="456">
        <v>71.303296239406109</v>
      </c>
      <c r="AD1478" s="456">
        <v>70.298027302456234</v>
      </c>
      <c r="AE1478" s="456">
        <v>63.261558950597731</v>
      </c>
      <c r="AF1478" s="456">
        <v>57.230920419256371</v>
      </c>
      <c r="AG1478" s="456">
        <v>50.19598424777044</v>
      </c>
      <c r="AH1478" s="456">
        <v>44.166819783667599</v>
      </c>
      <c r="AI1478" s="456">
        <v>38.138479987815508</v>
      </c>
      <c r="AJ1478" s="456">
        <v>31.106636592896205</v>
      </c>
      <c r="AK1478" s="456">
        <v>23.072229545451361</v>
      </c>
      <c r="AL1478" s="456">
        <v>10.023052380778998</v>
      </c>
      <c r="AM1478" s="456">
        <v>0</v>
      </c>
    </row>
    <row r="1479" spans="1:39">
      <c r="A1479" s="256">
        <v>155</v>
      </c>
      <c r="B1479" s="456">
        <v>1185.3517338818122</v>
      </c>
      <c r="C1479" s="456">
        <v>1196.4409171809359</v>
      </c>
      <c r="D1479" s="456">
        <v>1204.5058423091175</v>
      </c>
      <c r="E1479" s="456">
        <v>1176.2788427705009</v>
      </c>
      <c r="F1479" s="456">
        <v>1124.8671298555184</v>
      </c>
      <c r="G1479" s="456">
        <v>1075.4737729959711</v>
      </c>
      <c r="H1479" s="456">
        <v>979.71769737990815</v>
      </c>
      <c r="I1479" s="456">
        <v>870.86958586405092</v>
      </c>
      <c r="J1479" s="456">
        <v>841.64410075501223</v>
      </c>
      <c r="K1479" s="456">
        <v>845.67514265533873</v>
      </c>
      <c r="L1479" s="456">
        <v>840.63634328996886</v>
      </c>
      <c r="M1479" s="456">
        <v>818.46598699481831</v>
      </c>
      <c r="N1479" s="456">
        <v>740.87457676757413</v>
      </c>
      <c r="O1479" s="456">
        <v>632.0589762438625</v>
      </c>
      <c r="P1479" s="456">
        <v>548.44476923822299</v>
      </c>
      <c r="Q1479" s="456">
        <v>478.9438044658425</v>
      </c>
      <c r="R1479" s="456">
        <v>412.47405913757262</v>
      </c>
      <c r="S1479" s="456">
        <v>346.01505962239901</v>
      </c>
      <c r="T1479" s="456">
        <v>284.6021797270547</v>
      </c>
      <c r="U1479" s="456">
        <v>230.24770912114909</v>
      </c>
      <c r="V1479" s="456">
        <v>178.92475133337754</v>
      </c>
      <c r="W1479" s="456">
        <v>136.66976487929523</v>
      </c>
      <c r="X1479" s="456">
        <v>102.47283981975923</v>
      </c>
      <c r="Y1479" s="456">
        <v>87.389402877861457</v>
      </c>
      <c r="Z1479" s="456">
        <v>81.356733631351972</v>
      </c>
      <c r="AA1479" s="456">
        <v>76.329849463361882</v>
      </c>
      <c r="AB1479" s="456">
        <v>71.303296239406109</v>
      </c>
      <c r="AC1479" s="456">
        <v>68.287532720608553</v>
      </c>
      <c r="AD1479" s="456">
        <v>66.277097278608665</v>
      </c>
      <c r="AE1479" s="456">
        <v>62.256411089425562</v>
      </c>
      <c r="AF1479" s="456">
        <v>58.235984471133037</v>
      </c>
      <c r="AG1479" s="456">
        <v>54.215835334169334</v>
      </c>
      <c r="AH1479" s="456">
        <v>48.186177781824156</v>
      </c>
      <c r="AI1479" s="456">
        <v>43.162036139125405</v>
      </c>
      <c r="AJ1479" s="456">
        <v>36.12923810708449</v>
      </c>
      <c r="AK1479" s="456">
        <v>27.089134400918912</v>
      </c>
      <c r="AL1479" s="456">
        <v>12.029855959070284</v>
      </c>
      <c r="AM1479" s="456">
        <v>0</v>
      </c>
    </row>
    <row r="1480" spans="1:39">
      <c r="A1480" s="256">
        <v>165</v>
      </c>
      <c r="B1480" s="456">
        <v>1185.3517338818122</v>
      </c>
      <c r="C1480" s="456">
        <v>1197.4490298593973</v>
      </c>
      <c r="D1480" s="456">
        <v>1202.4896059554876</v>
      </c>
      <c r="E1480" s="456">
        <v>1163.1736791750855</v>
      </c>
      <c r="F1480" s="456">
        <v>1097.6501079302609</v>
      </c>
      <c r="G1480" s="456">
        <v>1035.15434114499</v>
      </c>
      <c r="H1480" s="456">
        <v>917.22924921626895</v>
      </c>
      <c r="I1480" s="456">
        <v>843.65961930001663</v>
      </c>
      <c r="J1480" s="456">
        <v>837.61307814199472</v>
      </c>
      <c r="K1480" s="456">
        <v>838.62083198201321</v>
      </c>
      <c r="L1480" s="456">
        <v>837.61307814199472</v>
      </c>
      <c r="M1480" s="456">
        <v>806.37331722858721</v>
      </c>
      <c r="N1480" s="456">
        <v>700.57050482238492</v>
      </c>
      <c r="O1480" s="456">
        <v>601.83561588397004</v>
      </c>
      <c r="P1480" s="456">
        <v>536.35697932476273</v>
      </c>
      <c r="Q1480" s="456">
        <v>471.89352202889989</v>
      </c>
      <c r="R1480" s="456">
        <v>408.44591755181006</v>
      </c>
      <c r="S1480" s="456">
        <v>346.01505962239901</v>
      </c>
      <c r="T1480" s="456">
        <v>289.63555930121174</v>
      </c>
      <c r="U1480" s="456">
        <v>230.24770912114909</v>
      </c>
      <c r="V1480" s="456">
        <v>172.88765168108893</v>
      </c>
      <c r="W1480" s="456">
        <v>126.61084744487482</v>
      </c>
      <c r="X1480" s="456">
        <v>98.450358463414005</v>
      </c>
      <c r="Y1480" s="456">
        <v>87.389402877861457</v>
      </c>
      <c r="Z1480" s="456">
        <v>82.362148335243674</v>
      </c>
      <c r="AA1480" s="456">
        <v>79.345941616877255</v>
      </c>
      <c r="AB1480" s="456">
        <v>74.319187225450264</v>
      </c>
      <c r="AC1480" s="456">
        <v>70.298027302456234</v>
      </c>
      <c r="AD1480" s="456">
        <v>69.292772726876819</v>
      </c>
      <c r="AE1480" s="456">
        <v>63.261558950597731</v>
      </c>
      <c r="AF1480" s="456">
        <v>58.235984471133037</v>
      </c>
      <c r="AG1480" s="456">
        <v>52.205871129025049</v>
      </c>
      <c r="AH1480" s="456">
        <v>47.181305740243346</v>
      </c>
      <c r="AI1480" s="456">
        <v>41.152539512670401</v>
      </c>
      <c r="AJ1480" s="456">
        <v>38.138479987815508</v>
      </c>
      <c r="AK1480" s="456">
        <v>31.106636592896205</v>
      </c>
      <c r="AL1480" s="456">
        <v>18.052101952375242</v>
      </c>
      <c r="AM1480" s="456">
        <v>0</v>
      </c>
    </row>
    <row r="1481" spans="1:39">
      <c r="A1481" s="256">
        <v>175</v>
      </c>
      <c r="B1481" s="456">
        <v>1185.3517338818122</v>
      </c>
      <c r="C1481" s="456">
        <v>1195.4328053510533</v>
      </c>
      <c r="D1481" s="456">
        <v>1199.4652577592099</v>
      </c>
      <c r="E1481" s="456">
        <v>1152.0848097396088</v>
      </c>
      <c r="F1481" s="456">
        <v>1077.4897847078546</v>
      </c>
      <c r="G1481" s="456">
        <v>1006.9316688518034</v>
      </c>
      <c r="H1481" s="456">
        <v>888.00222450550336</v>
      </c>
      <c r="I1481" s="456">
        <v>837.61307814199472</v>
      </c>
      <c r="J1481" s="456">
        <v>838.62083198201321</v>
      </c>
      <c r="K1481" s="456">
        <v>839.62858703182133</v>
      </c>
      <c r="L1481" s="456">
        <v>841.64410075501223</v>
      </c>
      <c r="M1481" s="456">
        <v>797.30393364695135</v>
      </c>
      <c r="N1481" s="456">
        <v>668.32890935113085</v>
      </c>
      <c r="O1481" s="456">
        <v>585.71710566715115</v>
      </c>
      <c r="P1481" s="456">
        <v>526.28402870531886</v>
      </c>
      <c r="Q1481" s="456">
        <v>464.84334482317331</v>
      </c>
      <c r="R1481" s="456">
        <v>404.41781565261778</v>
      </c>
      <c r="S1481" s="456">
        <v>345.0081974980904</v>
      </c>
      <c r="T1481" s="456">
        <v>288.62887634657591</v>
      </c>
      <c r="U1481" s="456">
        <v>229.24125736189183</v>
      </c>
      <c r="V1481" s="456">
        <v>165.84463549957897</v>
      </c>
      <c r="W1481" s="456">
        <v>118.56428573008029</v>
      </c>
      <c r="X1481" s="456">
        <v>97.444763521530547</v>
      </c>
      <c r="Y1481" s="456">
        <v>87.389402877861457</v>
      </c>
      <c r="Z1481" s="456">
        <v>78.340564620239888</v>
      </c>
      <c r="AA1481" s="456">
        <v>70.298027302456234</v>
      </c>
      <c r="AB1481" s="456">
        <v>65.271902290436884</v>
      </c>
      <c r="AC1481" s="456">
        <v>65.271902290436884</v>
      </c>
      <c r="AD1481" s="456">
        <v>63.261558950597731</v>
      </c>
      <c r="AE1481" s="456">
        <v>59.241065852707941</v>
      </c>
      <c r="AF1481" s="456">
        <v>55.220845530457993</v>
      </c>
      <c r="AG1481" s="456">
        <v>52.205871129025049</v>
      </c>
      <c r="AH1481" s="456">
        <v>48.186177781824156</v>
      </c>
      <c r="AI1481" s="456">
        <v>44.166819783667599</v>
      </c>
      <c r="AJ1481" s="456">
        <v>41.152539512670401</v>
      </c>
      <c r="AK1481" s="456">
        <v>34.120107905260866</v>
      </c>
      <c r="AL1481" s="456">
        <v>18.052101952375242</v>
      </c>
      <c r="AM1481" s="456">
        <v>0</v>
      </c>
    </row>
    <row r="1482" spans="1:39">
      <c r="A1482" s="256">
        <v>180</v>
      </c>
      <c r="B1482" s="456">
        <v>1185.3517338818122</v>
      </c>
      <c r="C1482" s="456">
        <v>1189.3841522320038</v>
      </c>
      <c r="D1482" s="456">
        <v>1195.4328053510533</v>
      </c>
      <c r="E1482" s="456">
        <v>1149.0605910828374</v>
      </c>
      <c r="F1482" s="456">
        <v>1072.4497625090453</v>
      </c>
      <c r="G1482" s="456">
        <v>1002.8999225239919</v>
      </c>
      <c r="H1482" s="456">
        <v>883.9709854667052</v>
      </c>
      <c r="I1482" s="456">
        <v>835.59757409714064</v>
      </c>
      <c r="J1482" s="456">
        <v>839.62858703182133</v>
      </c>
      <c r="K1482" s="456">
        <v>841.64410075501223</v>
      </c>
      <c r="L1482" s="456">
        <v>840.63634328996886</v>
      </c>
      <c r="M1482" s="456">
        <v>795.2885290281929</v>
      </c>
      <c r="N1482" s="456">
        <v>664.29881766947972</v>
      </c>
      <c r="O1482" s="456">
        <v>584.70971336682805</v>
      </c>
      <c r="P1482" s="456">
        <v>523.26218091041574</v>
      </c>
      <c r="Q1482" s="456">
        <v>466.85767033780468</v>
      </c>
      <c r="R1482" s="456">
        <v>404.41781565261778</v>
      </c>
      <c r="S1482" s="456">
        <v>345.0081974980904</v>
      </c>
      <c r="T1482" s="456">
        <v>288.62887634657591</v>
      </c>
      <c r="U1482" s="456">
        <v>226.22192864759808</v>
      </c>
      <c r="V1482" s="456">
        <v>165.84463549957897</v>
      </c>
      <c r="W1482" s="456">
        <v>116.55272914527278</v>
      </c>
      <c r="X1482" s="456">
        <v>96.439178946735424</v>
      </c>
      <c r="Y1482" s="456">
        <v>86.383928307687412</v>
      </c>
      <c r="Z1482" s="456">
        <v>78.340564620239888</v>
      </c>
      <c r="AA1482" s="456">
        <v>70.298027302456234</v>
      </c>
      <c r="AB1482" s="456">
        <v>65.271902290436884</v>
      </c>
      <c r="AC1482" s="456">
        <v>62.256411089425562</v>
      </c>
      <c r="AD1482" s="456">
        <v>62.256411089425562</v>
      </c>
      <c r="AE1482" s="456">
        <v>58.235984471133037</v>
      </c>
      <c r="AF1482" s="456">
        <v>55.220845530457993</v>
      </c>
      <c r="AG1482" s="456">
        <v>52.205871129025049</v>
      </c>
      <c r="AH1482" s="456">
        <v>48.186177781824156</v>
      </c>
      <c r="AI1482" s="456">
        <v>46.176455080303917</v>
      </c>
      <c r="AJ1482" s="456">
        <v>42.157275863478645</v>
      </c>
      <c r="AK1482" s="456">
        <v>33.11558670666593</v>
      </c>
      <c r="AL1482" s="456">
        <v>17.048232921663399</v>
      </c>
      <c r="AM1482" s="456">
        <v>0</v>
      </c>
    </row>
    <row r="1483" spans="1:39">
      <c r="B1483" s="256" t="s">
        <v>516</v>
      </c>
    </row>
    <row r="1484" spans="1:39">
      <c r="B1484" s="256" t="s">
        <v>524</v>
      </c>
    </row>
    <row r="1485" spans="1:39">
      <c r="B1485" s="256" t="s">
        <v>65</v>
      </c>
    </row>
    <row r="1486" spans="1:39">
      <c r="B1486" s="256" t="s">
        <v>315</v>
      </c>
    </row>
    <row r="1487" spans="1:39">
      <c r="B1487" s="256">
        <v>77</v>
      </c>
    </row>
    <row r="1490" spans="1:39">
      <c r="B1490" s="256">
        <v>38</v>
      </c>
    </row>
    <row r="1491" spans="1:39">
      <c r="B1491" s="256">
        <v>21</v>
      </c>
    </row>
    <row r="1492" spans="1:39">
      <c r="B1492" s="256">
        <v>0</v>
      </c>
      <c r="C1492" s="256">
        <v>2.5</v>
      </c>
      <c r="D1492" s="256">
        <v>5</v>
      </c>
      <c r="E1492" s="256">
        <v>7.5</v>
      </c>
      <c r="F1492" s="256">
        <v>10</v>
      </c>
      <c r="G1492" s="256">
        <v>12.5</v>
      </c>
      <c r="H1492" s="256">
        <v>15</v>
      </c>
      <c r="I1492" s="256">
        <v>17.5</v>
      </c>
      <c r="J1492" s="256">
        <v>20</v>
      </c>
      <c r="K1492" s="256">
        <v>22.5</v>
      </c>
      <c r="L1492" s="256">
        <v>25</v>
      </c>
      <c r="M1492" s="256">
        <v>27.5</v>
      </c>
      <c r="N1492" s="256">
        <v>30</v>
      </c>
      <c r="O1492" s="256">
        <v>32.5</v>
      </c>
      <c r="P1492" s="256">
        <v>35</v>
      </c>
      <c r="Q1492" s="256">
        <v>37.5</v>
      </c>
      <c r="R1492" s="256">
        <v>40</v>
      </c>
      <c r="S1492" s="256">
        <v>42.5</v>
      </c>
      <c r="T1492" s="256">
        <v>45</v>
      </c>
      <c r="U1492" s="256">
        <v>47.5</v>
      </c>
      <c r="V1492" s="256">
        <v>50</v>
      </c>
      <c r="W1492" s="256">
        <v>52.5</v>
      </c>
      <c r="X1492" s="256">
        <v>55</v>
      </c>
      <c r="Y1492" s="256">
        <v>57.5</v>
      </c>
      <c r="Z1492" s="256">
        <v>60</v>
      </c>
      <c r="AA1492" s="256">
        <v>62.5</v>
      </c>
      <c r="AB1492" s="256">
        <v>65</v>
      </c>
      <c r="AC1492" s="256">
        <v>67.5</v>
      </c>
      <c r="AD1492" s="256">
        <v>69</v>
      </c>
      <c r="AE1492" s="256">
        <v>70</v>
      </c>
      <c r="AF1492" s="256">
        <v>72.5</v>
      </c>
      <c r="AG1492" s="256">
        <v>75</v>
      </c>
      <c r="AH1492" s="256">
        <v>77.5</v>
      </c>
      <c r="AI1492" s="256">
        <v>80</v>
      </c>
      <c r="AJ1492" s="256">
        <v>82.5</v>
      </c>
      <c r="AK1492" s="256">
        <v>85</v>
      </c>
      <c r="AL1492" s="256">
        <v>87.5</v>
      </c>
      <c r="AM1492" s="256">
        <v>90</v>
      </c>
    </row>
    <row r="1493" spans="1:39">
      <c r="A1493" s="256">
        <v>0</v>
      </c>
      <c r="B1493" s="456">
        <v>581.68754688117576</v>
      </c>
      <c r="C1493" s="456">
        <v>589.74669214800133</v>
      </c>
      <c r="D1493" s="456">
        <v>597.80594744145617</v>
      </c>
      <c r="E1493" s="456">
        <v>604.85788491463472</v>
      </c>
      <c r="F1493" s="456">
        <v>611.90990452585947</v>
      </c>
      <c r="G1493" s="456">
        <v>617.9545574224918</v>
      </c>
      <c r="H1493" s="456">
        <v>622.99181331659202</v>
      </c>
      <c r="I1493" s="456">
        <v>626.01418640486224</v>
      </c>
      <c r="J1493" s="456">
        <v>630.04403985316117</v>
      </c>
      <c r="K1493" s="456">
        <v>636.08886825596176</v>
      </c>
      <c r="L1493" s="456">
        <v>653.21619193423737</v>
      </c>
      <c r="M1493" s="456">
        <v>677.39670417975822</v>
      </c>
      <c r="N1493" s="456">
        <v>710.64631070258758</v>
      </c>
      <c r="O1493" s="456">
        <v>751.95858576924502</v>
      </c>
      <c r="P1493" s="456">
        <v>800.32705011374333</v>
      </c>
      <c r="Q1493" s="456">
        <v>852.72951211551185</v>
      </c>
      <c r="R1493" s="456">
        <v>914.20572024248941</v>
      </c>
      <c r="S1493" s="456">
        <v>991.8127038077688</v>
      </c>
      <c r="T1493" s="456">
        <v>1077.4897847078546</v>
      </c>
      <c r="U1493" s="456">
        <v>1172.2464691296789</v>
      </c>
      <c r="V1493" s="456">
        <v>1256.929154821795</v>
      </c>
      <c r="W1493" s="456">
        <v>1328.5106501890004</v>
      </c>
      <c r="X1493" s="456">
        <v>1381.9472483621071</v>
      </c>
      <c r="Y1493" s="456">
        <v>1399.0877304474784</v>
      </c>
      <c r="Z1493" s="456">
        <v>1368.8399640508226</v>
      </c>
      <c r="AA1493" s="456">
        <v>1277.0925540561173</v>
      </c>
      <c r="AB1493" s="456">
        <v>1151.0767359718063</v>
      </c>
      <c r="AC1493" s="456">
        <v>948.4729591018255</v>
      </c>
      <c r="AD1493" s="456">
        <v>685.45706810466959</v>
      </c>
      <c r="AE1493" s="456">
        <v>661.2762649289582</v>
      </c>
      <c r="AF1493" s="456">
        <v>386.29185899410305</v>
      </c>
      <c r="AG1493" s="456">
        <v>183.95582347890559</v>
      </c>
      <c r="AH1493" s="456">
        <v>103.4784850535453</v>
      </c>
      <c r="AI1493" s="456">
        <v>69.292772726876819</v>
      </c>
      <c r="AJ1493" s="456">
        <v>44.166819783667599</v>
      </c>
      <c r="AK1493" s="456">
        <v>22.068108142325048</v>
      </c>
      <c r="AL1493" s="456">
        <v>2.001386774925161</v>
      </c>
      <c r="AM1493" s="456">
        <v>0</v>
      </c>
    </row>
    <row r="1494" spans="1:39">
      <c r="A1494" s="256">
        <v>5</v>
      </c>
      <c r="B1494" s="456">
        <v>581.68754688117576</v>
      </c>
      <c r="C1494" s="456">
        <v>587.73189545758112</v>
      </c>
      <c r="D1494" s="456">
        <v>594.78371390751465</v>
      </c>
      <c r="E1494" s="456">
        <v>603.8504602244393</v>
      </c>
      <c r="F1494" s="456">
        <v>611.90990452585947</v>
      </c>
      <c r="G1494" s="456">
        <v>615.93966653181371</v>
      </c>
      <c r="H1494" s="456">
        <v>620.97690605782327</v>
      </c>
      <c r="I1494" s="456">
        <v>622.99181331659202</v>
      </c>
      <c r="J1494" s="456">
        <v>627.02164734385292</v>
      </c>
      <c r="K1494" s="456">
        <v>636.08886825596176</v>
      </c>
      <c r="L1494" s="456">
        <v>652.2086897707303</v>
      </c>
      <c r="M1494" s="456">
        <v>677.39670417975822</v>
      </c>
      <c r="N1494" s="456">
        <v>711.6538991736503</v>
      </c>
      <c r="O1494" s="456">
        <v>753.97387774006802</v>
      </c>
      <c r="P1494" s="456">
        <v>800.32705011374333</v>
      </c>
      <c r="Q1494" s="456">
        <v>851.72174146906048</v>
      </c>
      <c r="R1494" s="456">
        <v>915.2135621254165</v>
      </c>
      <c r="S1494" s="456">
        <v>991.8127038077688</v>
      </c>
      <c r="T1494" s="456">
        <v>1082.5298304583089</v>
      </c>
      <c r="U1494" s="456">
        <v>1178.2950347724434</v>
      </c>
      <c r="V1494" s="456">
        <v>1264.9944760272024</v>
      </c>
      <c r="W1494" s="456">
        <v>1335.5681928604727</v>
      </c>
      <c r="X1494" s="456">
        <v>1391.0215949408339</v>
      </c>
      <c r="Y1494" s="456">
        <v>1408.1621884105498</v>
      </c>
      <c r="Z1494" s="456">
        <v>1376.9059704032798</v>
      </c>
      <c r="AA1494" s="456">
        <v>1281.1252722291497</v>
      </c>
      <c r="AB1494" s="456">
        <v>1156.117113614974</v>
      </c>
      <c r="AC1494" s="456">
        <v>958.55179619027911</v>
      </c>
      <c r="AD1494" s="456">
        <v>696.54022288955241</v>
      </c>
      <c r="AE1494" s="456">
        <v>669.33643607066585</v>
      </c>
      <c r="AF1494" s="456">
        <v>394.34773714190084</v>
      </c>
      <c r="AG1494" s="456">
        <v>186.97453299484269</v>
      </c>
      <c r="AH1494" s="456">
        <v>104.48414005107793</v>
      </c>
      <c r="AI1494" s="456">
        <v>70.298027302456234</v>
      </c>
      <c r="AJ1494" s="456">
        <v>44.166819783667599</v>
      </c>
      <c r="AK1494" s="456">
        <v>22.068108142325048</v>
      </c>
      <c r="AL1494" s="456">
        <v>2.001386774925161</v>
      </c>
      <c r="AM1494" s="456">
        <v>0</v>
      </c>
    </row>
    <row r="1495" spans="1:39">
      <c r="A1495" s="256">
        <v>15</v>
      </c>
      <c r="B1495" s="456">
        <v>581.68754688117576</v>
      </c>
      <c r="C1495" s="456">
        <v>587.73189545758112</v>
      </c>
      <c r="D1495" s="456">
        <v>594.78371390751465</v>
      </c>
      <c r="E1495" s="456">
        <v>602.84303721328456</v>
      </c>
      <c r="F1495" s="456">
        <v>608.88760041014177</v>
      </c>
      <c r="G1495" s="456">
        <v>615.93966653181371</v>
      </c>
      <c r="H1495" s="456">
        <v>621.98435887211519</v>
      </c>
      <c r="I1495" s="456">
        <v>623.99926938862291</v>
      </c>
      <c r="J1495" s="456">
        <v>628.02910989995701</v>
      </c>
      <c r="K1495" s="456">
        <v>635.08139285545383</v>
      </c>
      <c r="L1495" s="456">
        <v>651.20118916201011</v>
      </c>
      <c r="M1495" s="456">
        <v>678.4042444537622</v>
      </c>
      <c r="N1495" s="456">
        <v>714.67667312976948</v>
      </c>
      <c r="O1495" s="456">
        <v>758.00447781129969</v>
      </c>
      <c r="P1495" s="456">
        <v>806.37331722858721</v>
      </c>
      <c r="Q1495" s="456">
        <v>861.79950130763405</v>
      </c>
      <c r="R1495" s="456">
        <v>927.30775085588652</v>
      </c>
      <c r="S1495" s="456">
        <v>1005.92373075542</v>
      </c>
      <c r="T1495" s="456">
        <v>1100.6741884862965</v>
      </c>
      <c r="U1495" s="456">
        <v>1213.5789475434437</v>
      </c>
      <c r="V1495" s="456">
        <v>1317.4203017417269</v>
      </c>
      <c r="W1495" s="456">
        <v>1404.1290887478256</v>
      </c>
      <c r="X1495" s="456">
        <v>1470.6766888703037</v>
      </c>
      <c r="Y1495" s="456">
        <v>1501.9349419116575</v>
      </c>
      <c r="Z1495" s="456">
        <v>1481.7682517963594</v>
      </c>
      <c r="AA1495" s="456">
        <v>1383.9637646935635</v>
      </c>
      <c r="AB1495" s="456">
        <v>1247.85573028107</v>
      </c>
      <c r="AC1495" s="456">
        <v>1062.3697892092532</v>
      </c>
      <c r="AD1495" s="456">
        <v>804.357889807883</v>
      </c>
      <c r="AE1495" s="456">
        <v>775.13476562306744</v>
      </c>
      <c r="AF1495" s="456">
        <v>459.80756926967933</v>
      </c>
      <c r="AG1495" s="456">
        <v>215.15140531108909</v>
      </c>
      <c r="AH1495" s="456">
        <v>118.56428573008029</v>
      </c>
      <c r="AI1495" s="456">
        <v>76.329849463361882</v>
      </c>
      <c r="AJ1495" s="456">
        <v>49.191070759971105</v>
      </c>
      <c r="AK1495" s="456">
        <v>24.076394620737908</v>
      </c>
      <c r="AL1495" s="456">
        <v>3.0032976479526123</v>
      </c>
      <c r="AM1495" s="456">
        <v>0</v>
      </c>
    </row>
    <row r="1496" spans="1:39">
      <c r="A1496" s="256">
        <v>25</v>
      </c>
      <c r="B1496" s="456">
        <v>581.68754688117576</v>
      </c>
      <c r="C1496" s="456">
        <v>587.73189545758112</v>
      </c>
      <c r="D1496" s="456">
        <v>593.77630613486906</v>
      </c>
      <c r="E1496" s="456">
        <v>601.83561588397004</v>
      </c>
      <c r="F1496" s="456">
        <v>611.90990452585947</v>
      </c>
      <c r="G1496" s="456">
        <v>618.96200533035903</v>
      </c>
      <c r="H1496" s="456">
        <v>625.00672708558386</v>
      </c>
      <c r="I1496" s="456">
        <v>628.02910989995701</v>
      </c>
      <c r="J1496" s="456">
        <v>634.07391905157954</v>
      </c>
      <c r="K1496" s="456">
        <v>638.10382383678518</v>
      </c>
      <c r="L1496" s="456">
        <v>654.22369565013753</v>
      </c>
      <c r="M1496" s="456">
        <v>682.43442047637177</v>
      </c>
      <c r="N1496" s="456">
        <v>720.72225930536899</v>
      </c>
      <c r="O1496" s="456">
        <v>770.09640604036883</v>
      </c>
      <c r="P1496" s="456">
        <v>818.46598699481831</v>
      </c>
      <c r="Q1496" s="456">
        <v>874.90076490654008</v>
      </c>
      <c r="R1496" s="456">
        <v>942.42570813372254</v>
      </c>
      <c r="S1496" s="456">
        <v>1027.0906411206226</v>
      </c>
      <c r="T1496" s="456">
        <v>1128.8993375929786</v>
      </c>
      <c r="U1496" s="456">
        <v>1247.85573028107</v>
      </c>
      <c r="V1496" s="456">
        <v>1378.9224793778756</v>
      </c>
      <c r="W1496" s="456">
        <v>1492.8598976651629</v>
      </c>
      <c r="X1496" s="456">
        <v>1576.5540198432063</v>
      </c>
      <c r="Y1496" s="456">
        <v>1633.024866348906</v>
      </c>
      <c r="Z1496" s="456">
        <v>1643.1091533508616</v>
      </c>
      <c r="AA1496" s="456">
        <v>1587.6463503082571</v>
      </c>
      <c r="AB1496" s="456">
        <v>1434.3776160370014</v>
      </c>
      <c r="AC1496" s="456">
        <v>1261.9699745374417</v>
      </c>
      <c r="AD1496" s="456">
        <v>1026.0826830543308</v>
      </c>
      <c r="AE1496" s="456">
        <v>997.86026239152636</v>
      </c>
      <c r="AF1496" s="456">
        <v>628.02910989995701</v>
      </c>
      <c r="AG1496" s="456">
        <v>308.76318618903616</v>
      </c>
      <c r="AH1496" s="456">
        <v>156.78976997111801</v>
      </c>
      <c r="AI1496" s="456">
        <v>95.433604846914434</v>
      </c>
      <c r="AJ1496" s="456">
        <v>61.251279440887508</v>
      </c>
      <c r="AK1496" s="456">
        <v>28.093457349309364</v>
      </c>
      <c r="AL1496" s="456">
        <v>4.0055490228453374</v>
      </c>
      <c r="AM1496" s="456">
        <v>0</v>
      </c>
    </row>
    <row r="1497" spans="1:39">
      <c r="A1497" s="256">
        <v>35</v>
      </c>
      <c r="B1497" s="456">
        <v>581.68754688117576</v>
      </c>
      <c r="C1497" s="456">
        <v>588.73929294176708</v>
      </c>
      <c r="D1497" s="456">
        <v>595.7911233847426</v>
      </c>
      <c r="E1497" s="456">
        <v>603.8504602244393</v>
      </c>
      <c r="F1497" s="456">
        <v>612.91734254867754</v>
      </c>
      <c r="G1497" s="456">
        <v>619.96945487635514</v>
      </c>
      <c r="H1497" s="456">
        <v>628.02910989995701</v>
      </c>
      <c r="I1497" s="456">
        <v>633.06644684686921</v>
      </c>
      <c r="J1497" s="456">
        <v>638.10382383678518</v>
      </c>
      <c r="K1497" s="456">
        <v>644.14872863759194</v>
      </c>
      <c r="L1497" s="456">
        <v>658.25372599006528</v>
      </c>
      <c r="M1497" s="456">
        <v>683.44196820265972</v>
      </c>
      <c r="N1497" s="456">
        <v>721.72986193823385</v>
      </c>
      <c r="O1497" s="456">
        <v>770.09640604036883</v>
      </c>
      <c r="P1497" s="456">
        <v>832.57432713971048</v>
      </c>
      <c r="Q1497" s="456">
        <v>897.07257906215705</v>
      </c>
      <c r="R1497" s="456">
        <v>962.58336073208568</v>
      </c>
      <c r="S1497" s="456">
        <v>1039.1862147201346</v>
      </c>
      <c r="T1497" s="456">
        <v>1140.9960469290074</v>
      </c>
      <c r="U1497" s="456">
        <v>1269.0271559147989</v>
      </c>
      <c r="V1497" s="456">
        <v>1411.187020732295</v>
      </c>
      <c r="W1497" s="456">
        <v>1560.4198603120992</v>
      </c>
      <c r="X1497" s="456">
        <v>1687.4807456618453</v>
      </c>
      <c r="Y1497" s="456">
        <v>1776.2273976626655</v>
      </c>
      <c r="Z1497" s="456">
        <v>1836.7390327120816</v>
      </c>
      <c r="AA1497" s="456">
        <v>1840.7732132658066</v>
      </c>
      <c r="AB1497" s="456">
        <v>1764.1253155737052</v>
      </c>
      <c r="AC1497" s="456">
        <v>1595.7135483968173</v>
      </c>
      <c r="AD1497" s="456">
        <v>1359.7657636742626</v>
      </c>
      <c r="AE1497" s="456">
        <v>1331.5353067591789</v>
      </c>
      <c r="AF1497" s="456">
        <v>907.15085820945785</v>
      </c>
      <c r="AG1497" s="456">
        <v>524.26946157658676</v>
      </c>
      <c r="AH1497" s="456">
        <v>285.60884857740479</v>
      </c>
      <c r="AI1497" s="456">
        <v>153.77159610801158</v>
      </c>
      <c r="AJ1497" s="456">
        <v>90.405895411488231</v>
      </c>
      <c r="AK1497" s="456">
        <v>38.138479987815508</v>
      </c>
      <c r="AL1497" s="456">
        <v>4.0055490228453374</v>
      </c>
      <c r="AM1497" s="456">
        <v>0</v>
      </c>
    </row>
    <row r="1498" spans="1:39">
      <c r="A1498" s="256">
        <v>45</v>
      </c>
      <c r="B1498" s="456">
        <v>581.68754688117576</v>
      </c>
      <c r="C1498" s="456">
        <v>587.73189545758112</v>
      </c>
      <c r="D1498" s="456">
        <v>593.77630613486906</v>
      </c>
      <c r="E1498" s="456">
        <v>602.84303721328456</v>
      </c>
      <c r="F1498" s="456">
        <v>611.90990452585947</v>
      </c>
      <c r="G1498" s="456">
        <v>620.97690605782327</v>
      </c>
      <c r="H1498" s="456">
        <v>631.05150724510781</v>
      </c>
      <c r="I1498" s="456">
        <v>638.10382383678518</v>
      </c>
      <c r="J1498" s="456">
        <v>647.1712023231205</v>
      </c>
      <c r="K1498" s="456">
        <v>654.22369565013753</v>
      </c>
      <c r="L1498" s="456">
        <v>662.28378097872496</v>
      </c>
      <c r="M1498" s="456">
        <v>681.426874236142</v>
      </c>
      <c r="N1498" s="456">
        <v>715.68426728943632</v>
      </c>
      <c r="O1498" s="456">
        <v>763.0427579963532</v>
      </c>
      <c r="P1498" s="456">
        <v>822.49691671264225</v>
      </c>
      <c r="Q1498" s="456">
        <v>901.10387721829318</v>
      </c>
      <c r="R1498" s="456">
        <v>994.83647850888315</v>
      </c>
      <c r="S1498" s="456">
        <v>1090.5939523736934</v>
      </c>
      <c r="T1498" s="456">
        <v>1187.3679413468067</v>
      </c>
      <c r="U1498" s="456">
        <v>1289.1907465801335</v>
      </c>
      <c r="V1498" s="456">
        <v>1417.236704793469</v>
      </c>
      <c r="W1498" s="456">
        <v>1575.5456300224012</v>
      </c>
      <c r="X1498" s="456">
        <v>1736.8959349898671</v>
      </c>
      <c r="Y1498" s="456">
        <v>1889.1840633823624</v>
      </c>
      <c r="Z1498" s="456">
        <v>2023.3288413501423</v>
      </c>
      <c r="AA1498" s="456">
        <v>2142.3519711951417</v>
      </c>
      <c r="AB1498" s="456">
        <v>2238.1804971586125</v>
      </c>
      <c r="AC1498" s="456">
        <v>2248.2679519709782</v>
      </c>
      <c r="AD1498" s="456">
        <v>1851.8672552725677</v>
      </c>
      <c r="AE1498" s="456">
        <v>2020.3029190546104</v>
      </c>
      <c r="AF1498" s="456">
        <v>1527.143684556321</v>
      </c>
      <c r="AG1498" s="456">
        <v>865.83063828540855</v>
      </c>
      <c r="AH1498" s="456">
        <v>559.52547729664832</v>
      </c>
      <c r="AI1498" s="456">
        <v>358.09763102539472</v>
      </c>
      <c r="AJ1498" s="456">
        <v>176.9123618266558</v>
      </c>
      <c r="AK1498" s="456">
        <v>83.367575300668861</v>
      </c>
      <c r="AL1498" s="456">
        <v>17.048232921663399</v>
      </c>
      <c r="AM1498" s="456">
        <v>0</v>
      </c>
    </row>
    <row r="1499" spans="1:39">
      <c r="A1499" s="256">
        <v>55</v>
      </c>
      <c r="B1499" s="456">
        <v>581.68754688117576</v>
      </c>
      <c r="C1499" s="456">
        <v>587.73189545758112</v>
      </c>
      <c r="D1499" s="456">
        <v>592.76890006969472</v>
      </c>
      <c r="E1499" s="456">
        <v>599.82077828211254</v>
      </c>
      <c r="F1499" s="456">
        <v>609.89503345385992</v>
      </c>
      <c r="G1499" s="456">
        <v>620.97690605782327</v>
      </c>
      <c r="H1499" s="456">
        <v>632.0589762438625</v>
      </c>
      <c r="I1499" s="456">
        <v>644.14872863759194</v>
      </c>
      <c r="J1499" s="456">
        <v>658.25372599006528</v>
      </c>
      <c r="K1499" s="456">
        <v>669.33643607066585</v>
      </c>
      <c r="L1499" s="456">
        <v>679.41178622263476</v>
      </c>
      <c r="M1499" s="456">
        <v>691.50240325002358</v>
      </c>
      <c r="N1499" s="456">
        <v>712.66148906987371</v>
      </c>
      <c r="O1499" s="456">
        <v>749.94329919411564</v>
      </c>
      <c r="P1499" s="456">
        <v>803.35017798856984</v>
      </c>
      <c r="Q1499" s="456">
        <v>874.90076490654008</v>
      </c>
      <c r="R1499" s="456">
        <v>965.60704521228104</v>
      </c>
      <c r="S1499" s="456">
        <v>1072.4497625090453</v>
      </c>
      <c r="T1499" s="456">
        <v>1196.4409171809359</v>
      </c>
      <c r="U1499" s="456">
        <v>1342.625772789228</v>
      </c>
      <c r="V1499" s="456">
        <v>1495.8849063069583</v>
      </c>
      <c r="W1499" s="456">
        <v>1646.1344515254048</v>
      </c>
      <c r="X1499" s="456">
        <v>1798.4147617028943</v>
      </c>
      <c r="Y1499" s="456">
        <v>1981.9749641634348</v>
      </c>
      <c r="Z1499" s="456">
        <v>2206.9096767905257</v>
      </c>
      <c r="AA1499" s="456">
        <v>2519.6368346024183</v>
      </c>
      <c r="AB1499" s="456">
        <v>2877.8073582069674</v>
      </c>
      <c r="AC1499" s="456">
        <v>3119.9764362898773</v>
      </c>
      <c r="AD1499" s="456">
        <v>3047.3236719326865</v>
      </c>
      <c r="AE1499" s="456">
        <v>3021.0883745974716</v>
      </c>
      <c r="AF1499" s="456">
        <v>2558.9827808708856</v>
      </c>
      <c r="AG1499" s="456">
        <v>1854.8929146325258</v>
      </c>
      <c r="AH1499" s="456">
        <v>1057.3298383323311</v>
      </c>
      <c r="AI1499" s="456">
        <v>620.97690605782327</v>
      </c>
      <c r="AJ1499" s="456">
        <v>393.34074331293886</v>
      </c>
      <c r="AK1499" s="456">
        <v>193.0120973286374</v>
      </c>
      <c r="AL1499" s="456">
        <v>41.152539512670401</v>
      </c>
      <c r="AM1499" s="456">
        <v>0</v>
      </c>
    </row>
    <row r="1500" spans="1:39">
      <c r="A1500" s="256">
        <v>65</v>
      </c>
      <c r="B1500" s="456">
        <v>581.68754688117576</v>
      </c>
      <c r="C1500" s="456">
        <v>586.72449969839079</v>
      </c>
      <c r="D1500" s="456">
        <v>590.7540930733503</v>
      </c>
      <c r="E1500" s="456">
        <v>598.81336201521617</v>
      </c>
      <c r="F1500" s="456">
        <v>609.89503345385992</v>
      </c>
      <c r="G1500" s="456">
        <v>621.98435887211519</v>
      </c>
      <c r="H1500" s="456">
        <v>635.08139285545383</v>
      </c>
      <c r="I1500" s="456">
        <v>648.17869668861317</v>
      </c>
      <c r="J1500" s="456">
        <v>666.3138604664249</v>
      </c>
      <c r="K1500" s="456">
        <v>683.44196820265972</v>
      </c>
      <c r="L1500" s="456">
        <v>699.56293216247195</v>
      </c>
      <c r="M1500" s="456">
        <v>718.70705826340179</v>
      </c>
      <c r="N1500" s="456">
        <v>743.89747198798739</v>
      </c>
      <c r="O1500" s="456">
        <v>779.16547685559692</v>
      </c>
      <c r="P1500" s="456">
        <v>823.50465222952312</v>
      </c>
      <c r="Q1500" s="456">
        <v>879.93976479348203</v>
      </c>
      <c r="R1500" s="456">
        <v>948.4729591018255</v>
      </c>
      <c r="S1500" s="456">
        <v>1039.1862147201346</v>
      </c>
      <c r="T1500" s="456">
        <v>1154.1009599179961</v>
      </c>
      <c r="U1500" s="456">
        <v>1295.2398854419098</v>
      </c>
      <c r="V1500" s="456">
        <v>1448.493814353101</v>
      </c>
      <c r="W1500" s="456">
        <v>1626.9743239841825</v>
      </c>
      <c r="X1500" s="456">
        <v>1840.7732132658066</v>
      </c>
      <c r="Y1500" s="456">
        <v>2106.0391121736243</v>
      </c>
      <c r="Z1500" s="456">
        <v>2451.0351201429403</v>
      </c>
      <c r="AA1500" s="456">
        <v>3016.0431511424208</v>
      </c>
      <c r="AB1500" s="456">
        <v>3463.0811475551609</v>
      </c>
      <c r="AC1500" s="456">
        <v>3708.3211373982149</v>
      </c>
      <c r="AD1500" s="456">
        <v>3716.3951634833093</v>
      </c>
      <c r="AE1500" s="456">
        <v>3708.3211373982149</v>
      </c>
      <c r="AF1500" s="456">
        <v>3433.8149591788101</v>
      </c>
      <c r="AG1500" s="456">
        <v>2728.4798072037265</v>
      </c>
      <c r="AH1500" s="456">
        <v>1587.6463503082571</v>
      </c>
      <c r="AI1500" s="456">
        <v>627.02164734385292</v>
      </c>
      <c r="AJ1500" s="456">
        <v>412.47405913757262</v>
      </c>
      <c r="AK1500" s="456">
        <v>197.0372454153181</v>
      </c>
      <c r="AL1500" s="456">
        <v>46.176455080303917</v>
      </c>
      <c r="AM1500" s="456">
        <v>0</v>
      </c>
    </row>
    <row r="1501" spans="1:39">
      <c r="A1501" s="256">
        <v>75</v>
      </c>
      <c r="B1501" s="456">
        <v>581.68754688117576</v>
      </c>
      <c r="C1501" s="456">
        <v>584.70971336682805</v>
      </c>
      <c r="D1501" s="456">
        <v>588.73929294176708</v>
      </c>
      <c r="E1501" s="456">
        <v>596.79853456367937</v>
      </c>
      <c r="F1501" s="456">
        <v>609.89503345385992</v>
      </c>
      <c r="G1501" s="456">
        <v>620.97690605782327</v>
      </c>
      <c r="H1501" s="456">
        <v>633.06644684686921</v>
      </c>
      <c r="I1501" s="456">
        <v>649.18619261853939</v>
      </c>
      <c r="J1501" s="456">
        <v>669.33643607066585</v>
      </c>
      <c r="K1501" s="456">
        <v>688.47972904866845</v>
      </c>
      <c r="L1501" s="456">
        <v>707.62355386056902</v>
      </c>
      <c r="M1501" s="456">
        <v>732.81358322238805</v>
      </c>
      <c r="N1501" s="456">
        <v>770.09640604036883</v>
      </c>
      <c r="O1501" s="456">
        <v>817.45825766036501</v>
      </c>
      <c r="P1501" s="456">
        <v>874.90076490654008</v>
      </c>
      <c r="Q1501" s="456">
        <v>946.45720448724194</v>
      </c>
      <c r="R1501" s="456">
        <v>1031.1224832580795</v>
      </c>
      <c r="S1501" s="456">
        <v>1127.8912843077392</v>
      </c>
      <c r="T1501" s="456">
        <v>1245.8394226502153</v>
      </c>
      <c r="U1501" s="456">
        <v>1374.889464378952</v>
      </c>
      <c r="V1501" s="456">
        <v>1505.9683125132324</v>
      </c>
      <c r="W1501" s="456">
        <v>1655.2103793348597</v>
      </c>
      <c r="X1501" s="456">
        <v>1830.6877784845742</v>
      </c>
      <c r="Y1501" s="456">
        <v>2053.5883118446627</v>
      </c>
      <c r="Z1501" s="456">
        <v>2372.3472838256689</v>
      </c>
      <c r="AA1501" s="456">
        <v>2925.2305845322676</v>
      </c>
      <c r="AB1501" s="456">
        <v>3302.6247939961249</v>
      </c>
      <c r="AC1501" s="456">
        <v>3372.2558615998032</v>
      </c>
      <c r="AD1501" s="456">
        <v>3303.6339295038551</v>
      </c>
      <c r="AE1501" s="456">
        <v>3287.4877983976407</v>
      </c>
      <c r="AF1501" s="456">
        <v>2981.7358559689492</v>
      </c>
      <c r="AG1501" s="456">
        <v>2393.5322175708875</v>
      </c>
      <c r="AH1501" s="456">
        <v>1252.8965135862265</v>
      </c>
      <c r="AI1501" s="456">
        <v>475.92224206476931</v>
      </c>
      <c r="AJ1501" s="456">
        <v>296.68243718512292</v>
      </c>
      <c r="AK1501" s="456">
        <v>143.71145073160676</v>
      </c>
      <c r="AL1501" s="456">
        <v>38.138479987815508</v>
      </c>
      <c r="AM1501" s="456">
        <v>0</v>
      </c>
    </row>
    <row r="1502" spans="1:39">
      <c r="A1502" s="256">
        <v>85</v>
      </c>
      <c r="B1502" s="456">
        <v>581.68754688117576</v>
      </c>
      <c r="C1502" s="456">
        <v>581.68754688117576</v>
      </c>
      <c r="D1502" s="456">
        <v>584.70971336682805</v>
      </c>
      <c r="E1502" s="456">
        <v>592.76890006969472</v>
      </c>
      <c r="F1502" s="456">
        <v>603.8504602244393</v>
      </c>
      <c r="G1502" s="456">
        <v>616.94711115541907</v>
      </c>
      <c r="H1502" s="456">
        <v>632.0589762438625</v>
      </c>
      <c r="I1502" s="456">
        <v>648.17869668861317</v>
      </c>
      <c r="J1502" s="456">
        <v>667.32138414895519</v>
      </c>
      <c r="K1502" s="456">
        <v>687.47217392475886</v>
      </c>
      <c r="L1502" s="456">
        <v>708.6311380440219</v>
      </c>
      <c r="M1502" s="456">
        <v>736.84406898263978</v>
      </c>
      <c r="N1502" s="456">
        <v>776.14244147242925</v>
      </c>
      <c r="O1502" s="456">
        <v>825.52012695763631</v>
      </c>
      <c r="P1502" s="456">
        <v>883.9709854667052</v>
      </c>
      <c r="Q1502" s="456">
        <v>956.53602026718772</v>
      </c>
      <c r="R1502" s="456">
        <v>1045.2340543655314</v>
      </c>
      <c r="S1502" s="456">
        <v>1142.0041118423874</v>
      </c>
      <c r="T1502" s="456">
        <v>1258.9454802891037</v>
      </c>
      <c r="U1502" s="456">
        <v>1381.9472483621071</v>
      </c>
      <c r="V1502" s="456">
        <v>1502.9432835487548</v>
      </c>
      <c r="W1502" s="456">
        <v>1635.0417187847181</v>
      </c>
      <c r="X1502" s="456">
        <v>1789.3380795324433</v>
      </c>
      <c r="Y1502" s="456">
        <v>1976.9318670220041</v>
      </c>
      <c r="Z1502" s="456">
        <v>2277.5218258983418</v>
      </c>
      <c r="AA1502" s="456">
        <v>2762.784078538577</v>
      </c>
      <c r="AB1502" s="456">
        <v>3016.0431511424208</v>
      </c>
      <c r="AC1502" s="456">
        <v>2913.1224532323995</v>
      </c>
      <c r="AD1502" s="456">
        <v>2717.3814584658967</v>
      </c>
      <c r="AE1502" s="456">
        <v>2697.2027587216817</v>
      </c>
      <c r="AF1502" s="456">
        <v>2389.4969776028306</v>
      </c>
      <c r="AG1502" s="456">
        <v>1886.158348608313</v>
      </c>
      <c r="AH1502" s="456">
        <v>717.69945985823824</v>
      </c>
      <c r="AI1502" s="456">
        <v>298.69586175506231</v>
      </c>
      <c r="AJ1502" s="456">
        <v>213.13864318787526</v>
      </c>
      <c r="AK1502" s="456">
        <v>106.49547896400243</v>
      </c>
      <c r="AL1502" s="456">
        <v>22.068108142325048</v>
      </c>
      <c r="AM1502" s="456">
        <v>0</v>
      </c>
    </row>
    <row r="1503" spans="1:39">
      <c r="A1503" s="256">
        <v>90</v>
      </c>
      <c r="B1503" s="456">
        <v>581.68754688117576</v>
      </c>
      <c r="C1503" s="456">
        <v>580.68016153438612</v>
      </c>
      <c r="D1503" s="456">
        <v>584.70971336682805</v>
      </c>
      <c r="E1503" s="456">
        <v>590.7540930733503</v>
      </c>
      <c r="F1503" s="456">
        <v>600.82819623930686</v>
      </c>
      <c r="G1503" s="456">
        <v>614.93222355435944</v>
      </c>
      <c r="H1503" s="456">
        <v>630.04403985316117</v>
      </c>
      <c r="I1503" s="456">
        <v>648.17869668861317</v>
      </c>
      <c r="J1503" s="456">
        <v>666.3138604664249</v>
      </c>
      <c r="K1503" s="456">
        <v>686.46462027603934</v>
      </c>
      <c r="L1503" s="456">
        <v>707.62355386056902</v>
      </c>
      <c r="M1503" s="456">
        <v>734.82882334190344</v>
      </c>
      <c r="N1503" s="456">
        <v>773.11941785205272</v>
      </c>
      <c r="O1503" s="456">
        <v>821.48918242921968</v>
      </c>
      <c r="P1503" s="456">
        <v>882.96317857335953</v>
      </c>
      <c r="Q1503" s="456">
        <v>953.51236434235159</v>
      </c>
      <c r="R1503" s="456">
        <v>1039.1862147201346</v>
      </c>
      <c r="S1503" s="456">
        <v>1134.9476761605938</v>
      </c>
      <c r="T1503" s="456">
        <v>1250.8801978283477</v>
      </c>
      <c r="U1503" s="456">
        <v>1372.87296130921</v>
      </c>
      <c r="V1503" s="456">
        <v>1492.8598976651629</v>
      </c>
      <c r="W1503" s="456">
        <v>1623.9490612261534</v>
      </c>
      <c r="X1503" s="456">
        <v>1778.2444193679287</v>
      </c>
      <c r="Y1503" s="456">
        <v>1971.8887827325018</v>
      </c>
      <c r="Z1503" s="456">
        <v>2274.4955455878367</v>
      </c>
      <c r="AA1503" s="456">
        <v>2744.6229403708576</v>
      </c>
      <c r="AB1503" s="456">
        <v>2952.4740627056613</v>
      </c>
      <c r="AC1503" s="456">
        <v>2792.0439405578245</v>
      </c>
      <c r="AD1503" s="456">
        <v>2556.9650252548881</v>
      </c>
      <c r="AE1503" s="456">
        <v>2531.7432146742276</v>
      </c>
      <c r="AF1503" s="456">
        <v>2185.7264689469625</v>
      </c>
      <c r="AG1503" s="456">
        <v>1633.024866348906</v>
      </c>
      <c r="AH1503" s="456">
        <v>544.41547606823053</v>
      </c>
      <c r="AI1503" s="456">
        <v>173.89382052669683</v>
      </c>
      <c r="AJ1503" s="456">
        <v>103.4784850535453</v>
      </c>
      <c r="AK1503" s="456">
        <v>56.225874000831865</v>
      </c>
      <c r="AL1503" s="456">
        <v>12.029855959070284</v>
      </c>
      <c r="AM1503" s="456">
        <v>0</v>
      </c>
    </row>
    <row r="1504" spans="1:39">
      <c r="A1504" s="256">
        <v>95</v>
      </c>
      <c r="B1504" s="456">
        <v>581.68754688117576</v>
      </c>
      <c r="C1504" s="456">
        <v>578.66539608153823</v>
      </c>
      <c r="D1504" s="456">
        <v>581.68754688117576</v>
      </c>
      <c r="E1504" s="456">
        <v>587.73189545758112</v>
      </c>
      <c r="F1504" s="456">
        <v>597.80594744145617</v>
      </c>
      <c r="G1504" s="456">
        <v>611.90990452585947</v>
      </c>
      <c r="H1504" s="456">
        <v>627.02164734385292</v>
      </c>
      <c r="I1504" s="456">
        <v>644.14872863759194</v>
      </c>
      <c r="J1504" s="456">
        <v>662.28378097872496</v>
      </c>
      <c r="K1504" s="456">
        <v>681.426874236142</v>
      </c>
      <c r="L1504" s="456">
        <v>703.5932314798099</v>
      </c>
      <c r="M1504" s="456">
        <v>730.79834863924555</v>
      </c>
      <c r="N1504" s="456">
        <v>768.08107141579546</v>
      </c>
      <c r="O1504" s="456">
        <v>814.43507710939741</v>
      </c>
      <c r="P1504" s="456">
        <v>870.86958586405092</v>
      </c>
      <c r="Q1504" s="456">
        <v>941.4178367344432</v>
      </c>
      <c r="R1504" s="456">
        <v>1022.0508606905157</v>
      </c>
      <c r="S1504" s="456">
        <v>1114.7866737978545</v>
      </c>
      <c r="T1504" s="456">
        <v>1225.6765265172949</v>
      </c>
      <c r="U1504" s="456">
        <v>1348.6751565194156</v>
      </c>
      <c r="V1504" s="456">
        <v>1467.6517316400773</v>
      </c>
      <c r="W1504" s="456">
        <v>1598.7387581952937</v>
      </c>
      <c r="X1504" s="456">
        <v>1752.0233164234205</v>
      </c>
      <c r="Y1504" s="456">
        <v>1947.6821580817668</v>
      </c>
      <c r="Z1504" s="456">
        <v>2260.3729574121126</v>
      </c>
      <c r="AA1504" s="456">
        <v>2704.265286534715</v>
      </c>
      <c r="AB1504" s="456">
        <v>2869.7353970838631</v>
      </c>
      <c r="AC1504" s="456">
        <v>2695.1848970234037</v>
      </c>
      <c r="AD1504" s="456">
        <v>2449.017451437222</v>
      </c>
      <c r="AE1504" s="456">
        <v>2425.8143810245342</v>
      </c>
      <c r="AF1504" s="456">
        <v>2072.7528739657969</v>
      </c>
      <c r="AG1504" s="456">
        <v>1521.0935481479901</v>
      </c>
      <c r="AH1504" s="456">
        <v>521.2476253930347</v>
      </c>
      <c r="AI1504" s="456">
        <v>152.76555124800095</v>
      </c>
      <c r="AJ1504" s="456">
        <v>103.4784850535453</v>
      </c>
      <c r="AK1504" s="456">
        <v>61.251279440887508</v>
      </c>
      <c r="AL1504" s="456">
        <v>18.052101952375242</v>
      </c>
      <c r="AM1504" s="456">
        <v>0</v>
      </c>
    </row>
    <row r="1505" spans="1:39">
      <c r="A1505" s="256">
        <v>105</v>
      </c>
      <c r="B1505" s="456">
        <v>581.68754688117576</v>
      </c>
      <c r="C1505" s="456">
        <v>578.66539608153823</v>
      </c>
      <c r="D1505" s="456">
        <v>579.67277793349717</v>
      </c>
      <c r="E1505" s="456">
        <v>583.70232280039875</v>
      </c>
      <c r="F1505" s="456">
        <v>592.76890006969472</v>
      </c>
      <c r="G1505" s="456">
        <v>604.85788491463472</v>
      </c>
      <c r="H1505" s="456">
        <v>620.97690605782327</v>
      </c>
      <c r="I1505" s="456">
        <v>637.09634525057652</v>
      </c>
      <c r="J1505" s="456">
        <v>653.21619193423737</v>
      </c>
      <c r="K1505" s="456">
        <v>671.35149405270056</v>
      </c>
      <c r="L1505" s="456">
        <v>690.4948437134459</v>
      </c>
      <c r="M1505" s="456">
        <v>717.69945985823824</v>
      </c>
      <c r="N1505" s="456">
        <v>748.93565793445475</v>
      </c>
      <c r="O1505" s="456">
        <v>791.25773511047908</v>
      </c>
      <c r="P1505" s="456">
        <v>838.62083198201321</v>
      </c>
      <c r="Q1505" s="456">
        <v>895.0569367657157</v>
      </c>
      <c r="R1505" s="456">
        <v>959.55968574044186</v>
      </c>
      <c r="S1505" s="456">
        <v>1037.1702759753412</v>
      </c>
      <c r="T1505" s="456">
        <v>1124.8671298555184</v>
      </c>
      <c r="U1505" s="456">
        <v>1228.7009399454205</v>
      </c>
      <c r="V1505" s="456">
        <v>1326.4942162964878</v>
      </c>
      <c r="W1505" s="456">
        <v>1431.3527344074739</v>
      </c>
      <c r="X1505" s="456">
        <v>1551.3444687027222</v>
      </c>
      <c r="Y1505" s="456">
        <v>1714.7093472969634</v>
      </c>
      <c r="Z1505" s="456">
        <v>1956.7596073044258</v>
      </c>
      <c r="AA1505" s="456">
        <v>2268.4429970397496</v>
      </c>
      <c r="AB1505" s="456">
        <v>2384.4529372173706</v>
      </c>
      <c r="AC1505" s="456">
        <v>2240.1979844941325</v>
      </c>
      <c r="AD1505" s="456">
        <v>2034.4239283939207</v>
      </c>
      <c r="AE1505" s="456">
        <v>2014.2510880530133</v>
      </c>
      <c r="AF1505" s="456">
        <v>1742.9468718328628</v>
      </c>
      <c r="AG1505" s="456">
        <v>1349.6833897798092</v>
      </c>
      <c r="AH1505" s="456">
        <v>567.58431201598387</v>
      </c>
      <c r="AI1505" s="456">
        <v>149.7474565561628</v>
      </c>
      <c r="AJ1505" s="456">
        <v>84.37301438003783</v>
      </c>
      <c r="AK1505" s="456">
        <v>54.215835334169334</v>
      </c>
      <c r="AL1505" s="456">
        <v>11.02640849775289</v>
      </c>
      <c r="AM1505" s="456">
        <v>0</v>
      </c>
    </row>
    <row r="1506" spans="1:39">
      <c r="A1506" s="256">
        <v>115</v>
      </c>
      <c r="B1506" s="456">
        <v>581.68754688117576</v>
      </c>
      <c r="C1506" s="456">
        <v>577.65801598154644</v>
      </c>
      <c r="D1506" s="456">
        <v>575.64326104967381</v>
      </c>
      <c r="E1506" s="456">
        <v>576.65063763657156</v>
      </c>
      <c r="F1506" s="456">
        <v>583.70232280039875</v>
      </c>
      <c r="G1506" s="456">
        <v>593.77630613486906</v>
      </c>
      <c r="H1506" s="456">
        <v>609.89503345385992</v>
      </c>
      <c r="I1506" s="456">
        <v>627.02164734385292</v>
      </c>
      <c r="J1506" s="456">
        <v>642.13375404750673</v>
      </c>
      <c r="K1506" s="456">
        <v>657.24621608837697</v>
      </c>
      <c r="L1506" s="456">
        <v>676.38916540284208</v>
      </c>
      <c r="M1506" s="456">
        <v>700.57050482238492</v>
      </c>
      <c r="N1506" s="456">
        <v>729.79073342857248</v>
      </c>
      <c r="O1506" s="456">
        <v>766.06574207388098</v>
      </c>
      <c r="P1506" s="456">
        <v>807.3810328268321</v>
      </c>
      <c r="Q1506" s="456">
        <v>851.72174146906048</v>
      </c>
      <c r="R1506" s="456">
        <v>901.10387721829318</v>
      </c>
      <c r="S1506" s="456">
        <v>952.50448116116092</v>
      </c>
      <c r="T1506" s="456">
        <v>1004.9157936679831</v>
      </c>
      <c r="U1506" s="456">
        <v>1064.3857762544767</v>
      </c>
      <c r="V1506" s="456">
        <v>1121.8429835254665</v>
      </c>
      <c r="W1506" s="456">
        <v>1175.2707480638032</v>
      </c>
      <c r="X1506" s="456">
        <v>1228.7009399454205</v>
      </c>
      <c r="Y1506" s="456">
        <v>1293.223502678904</v>
      </c>
      <c r="Z1506" s="456">
        <v>1376.9059704032798</v>
      </c>
      <c r="AA1506" s="456">
        <v>1449.5021195076226</v>
      </c>
      <c r="AB1506" s="456">
        <v>1414.2118595312106</v>
      </c>
      <c r="AC1506" s="456">
        <v>1231.7253608106423</v>
      </c>
      <c r="AD1506" s="456">
        <v>975.68606162866456</v>
      </c>
      <c r="AE1506" s="456">
        <v>946.45720448724194</v>
      </c>
      <c r="AF1506" s="456">
        <v>590.7540930733503</v>
      </c>
      <c r="AG1506" s="456">
        <v>279.56888908570443</v>
      </c>
      <c r="AH1506" s="456">
        <v>123.59332512567987</v>
      </c>
      <c r="AI1506" s="456">
        <v>74.319187225450264</v>
      </c>
      <c r="AJ1506" s="456">
        <v>48.186177781824156</v>
      </c>
      <c r="AK1506" s="456">
        <v>33.11558670666593</v>
      </c>
      <c r="AL1506" s="456">
        <v>6.010760193776199</v>
      </c>
      <c r="AM1506" s="456">
        <v>0</v>
      </c>
    </row>
    <row r="1507" spans="1:39">
      <c r="A1507" s="256">
        <v>125</v>
      </c>
      <c r="B1507" s="456">
        <v>581.68754688117576</v>
      </c>
      <c r="C1507" s="456">
        <v>576.65063763657156</v>
      </c>
      <c r="D1507" s="456">
        <v>573.62851316240085</v>
      </c>
      <c r="E1507" s="456">
        <v>572.62114186819917</v>
      </c>
      <c r="F1507" s="456">
        <v>575.64326104967381</v>
      </c>
      <c r="G1507" s="456">
        <v>581.68754688117576</v>
      </c>
      <c r="H1507" s="456">
        <v>594.78371390751465</v>
      </c>
      <c r="I1507" s="456">
        <v>609.89503345385992</v>
      </c>
      <c r="J1507" s="456">
        <v>627.02164734385292</v>
      </c>
      <c r="K1507" s="456">
        <v>645.15621829516817</v>
      </c>
      <c r="L1507" s="456">
        <v>666.3138604664249</v>
      </c>
      <c r="M1507" s="456">
        <v>693.51752672087775</v>
      </c>
      <c r="N1507" s="456">
        <v>722.73746597640445</v>
      </c>
      <c r="O1507" s="456">
        <v>754.98152574436392</v>
      </c>
      <c r="P1507" s="456">
        <v>787.22696170574807</v>
      </c>
      <c r="Q1507" s="456">
        <v>818.46598699481831</v>
      </c>
      <c r="R1507" s="456">
        <v>846.682906133291</v>
      </c>
      <c r="S1507" s="456">
        <v>868.85400332791016</v>
      </c>
      <c r="T1507" s="456">
        <v>883.9709854667052</v>
      </c>
      <c r="U1507" s="456">
        <v>895.0569367657157</v>
      </c>
      <c r="V1507" s="456">
        <v>900.09605098701365</v>
      </c>
      <c r="W1507" s="456">
        <v>895.0569367657157</v>
      </c>
      <c r="X1507" s="456">
        <v>872.88517306050676</v>
      </c>
      <c r="Y1507" s="456">
        <v>831.56658058905714</v>
      </c>
      <c r="Z1507" s="456">
        <v>762.03509929357801</v>
      </c>
      <c r="AA1507" s="456">
        <v>661.2762649289582</v>
      </c>
      <c r="AB1507" s="456">
        <v>528.29860353797324</v>
      </c>
      <c r="AC1507" s="456">
        <v>361.11833806008326</v>
      </c>
      <c r="AD1507" s="456">
        <v>214.14502188707684</v>
      </c>
      <c r="AE1507" s="456">
        <v>203.07512106555058</v>
      </c>
      <c r="AF1507" s="456">
        <v>106.49547896400243</v>
      </c>
      <c r="AG1507" s="456">
        <v>71.303296239406109</v>
      </c>
      <c r="AH1507" s="456">
        <v>57.230920419256371</v>
      </c>
      <c r="AI1507" s="456">
        <v>46.176455080303917</v>
      </c>
      <c r="AJ1507" s="456">
        <v>36.12923810708449</v>
      </c>
      <c r="AK1507" s="456">
        <v>24.076394620737908</v>
      </c>
      <c r="AL1507" s="456">
        <v>7.0136346326260179</v>
      </c>
      <c r="AM1507" s="456">
        <v>0</v>
      </c>
    </row>
    <row r="1508" spans="1:39">
      <c r="A1508" s="256">
        <v>135</v>
      </c>
      <c r="B1508" s="456">
        <v>581.68754688117576</v>
      </c>
      <c r="C1508" s="456">
        <v>576.65063763657156</v>
      </c>
      <c r="D1508" s="456">
        <v>571.61377234442114</v>
      </c>
      <c r="E1508" s="456">
        <v>568.59167442682008</v>
      </c>
      <c r="F1508" s="456">
        <v>565.56959255578886</v>
      </c>
      <c r="G1508" s="456">
        <v>568.59167442682008</v>
      </c>
      <c r="H1508" s="456">
        <v>577.65801598154644</v>
      </c>
      <c r="I1508" s="456">
        <v>592.76890006969472</v>
      </c>
      <c r="J1508" s="456">
        <v>612.91734254867754</v>
      </c>
      <c r="K1508" s="456">
        <v>632.0589762438625</v>
      </c>
      <c r="L1508" s="456">
        <v>653.21619193423737</v>
      </c>
      <c r="M1508" s="456">
        <v>676.38916540284208</v>
      </c>
      <c r="N1508" s="456">
        <v>702.58565448312538</v>
      </c>
      <c r="O1508" s="456">
        <v>727.7755071785848</v>
      </c>
      <c r="P1508" s="456">
        <v>746.92037948002371</v>
      </c>
      <c r="Q1508" s="456">
        <v>758.00447781129969</v>
      </c>
      <c r="R1508" s="456">
        <v>761.02744192192483</v>
      </c>
      <c r="S1508" s="456">
        <v>755.98917509219189</v>
      </c>
      <c r="T1508" s="456">
        <v>743.89747198798739</v>
      </c>
      <c r="U1508" s="456">
        <v>722.73746597640445</v>
      </c>
      <c r="V1508" s="456">
        <v>693.51752672087775</v>
      </c>
      <c r="W1508" s="456">
        <v>649.18619261853939</v>
      </c>
      <c r="X1508" s="456">
        <v>589.74669214800133</v>
      </c>
      <c r="Y1508" s="456">
        <v>511.17496508518565</v>
      </c>
      <c r="Z1508" s="456">
        <v>415.49519113823135</v>
      </c>
      <c r="AA1508" s="456">
        <v>308.76318618903616</v>
      </c>
      <c r="AB1508" s="456">
        <v>203.07512106555058</v>
      </c>
      <c r="AC1508" s="456">
        <v>123.59332512567987</v>
      </c>
      <c r="AD1508" s="456">
        <v>81.356733631351972</v>
      </c>
      <c r="AE1508" s="456">
        <v>79.345941616877255</v>
      </c>
      <c r="AF1508" s="456">
        <v>58.235984471133037</v>
      </c>
      <c r="AG1508" s="456">
        <v>49.191070759971105</v>
      </c>
      <c r="AH1508" s="456">
        <v>44.166819783667599</v>
      </c>
      <c r="AI1508" s="456">
        <v>41.152539512670401</v>
      </c>
      <c r="AJ1508" s="456">
        <v>35.124658653290489</v>
      </c>
      <c r="AK1508" s="456">
        <v>25.080601549217004</v>
      </c>
      <c r="AL1508" s="456">
        <v>11.02640849775289</v>
      </c>
      <c r="AM1508" s="456">
        <v>0</v>
      </c>
    </row>
    <row r="1509" spans="1:39">
      <c r="A1509" s="256">
        <v>145</v>
      </c>
      <c r="B1509" s="456">
        <v>581.68754688117576</v>
      </c>
      <c r="C1509" s="456">
        <v>575.64326104967381</v>
      </c>
      <c r="D1509" s="456">
        <v>568.59167442682008</v>
      </c>
      <c r="E1509" s="456">
        <v>562.54752681690172</v>
      </c>
      <c r="F1509" s="456">
        <v>557.51078666996455</v>
      </c>
      <c r="G1509" s="456">
        <v>556.50344408245246</v>
      </c>
      <c r="H1509" s="456">
        <v>563.55488026541718</v>
      </c>
      <c r="I1509" s="456">
        <v>575.64326104967381</v>
      </c>
      <c r="J1509" s="456">
        <v>593.77630613486906</v>
      </c>
      <c r="K1509" s="456">
        <v>611.90990452585947</v>
      </c>
      <c r="L1509" s="456">
        <v>630.04403985316117</v>
      </c>
      <c r="M1509" s="456">
        <v>647.1712023231205</v>
      </c>
      <c r="N1509" s="456">
        <v>663.29129855967244</v>
      </c>
      <c r="O1509" s="456">
        <v>675.38162812523888</v>
      </c>
      <c r="P1509" s="456">
        <v>676.38916540284208</v>
      </c>
      <c r="Q1509" s="456">
        <v>671.35149405270056</v>
      </c>
      <c r="R1509" s="456">
        <v>660.26875041270193</v>
      </c>
      <c r="S1509" s="456">
        <v>642.13375404750673</v>
      </c>
      <c r="T1509" s="456">
        <v>615.93966653181371</v>
      </c>
      <c r="U1509" s="456">
        <v>579.67277793349717</v>
      </c>
      <c r="V1509" s="456">
        <v>534.34237396739513</v>
      </c>
      <c r="W1509" s="456">
        <v>477.93661487693021</v>
      </c>
      <c r="X1509" s="456">
        <v>409.45294924287418</v>
      </c>
      <c r="Y1509" s="456">
        <v>330.91243995228746</v>
      </c>
      <c r="Z1509" s="456">
        <v>249.37110660510621</v>
      </c>
      <c r="AA1509" s="456">
        <v>176.9123618266558</v>
      </c>
      <c r="AB1509" s="456">
        <v>118.56428573008029</v>
      </c>
      <c r="AC1509" s="456">
        <v>83.367575300668861</v>
      </c>
      <c r="AD1509" s="456">
        <v>64.266722767294254</v>
      </c>
      <c r="AE1509" s="456">
        <v>63.261558950597731</v>
      </c>
      <c r="AF1509" s="456">
        <v>51.200917835379968</v>
      </c>
      <c r="AG1509" s="456">
        <v>44.166819783667599</v>
      </c>
      <c r="AH1509" s="456">
        <v>41.152539512670401</v>
      </c>
      <c r="AI1509" s="456">
        <v>38.138479987815508</v>
      </c>
      <c r="AJ1509" s="456">
        <v>35.124658653290489</v>
      </c>
      <c r="AK1509" s="456">
        <v>25.080601549217004</v>
      </c>
      <c r="AL1509" s="456">
        <v>10.023052380778998</v>
      </c>
      <c r="AM1509" s="456">
        <v>0</v>
      </c>
    </row>
    <row r="1510" spans="1:39">
      <c r="A1510" s="256">
        <v>155</v>
      </c>
      <c r="B1510" s="456">
        <v>581.68754688117576</v>
      </c>
      <c r="C1510" s="456">
        <v>575.64326104967381</v>
      </c>
      <c r="D1510" s="456">
        <v>565.56959255578886</v>
      </c>
      <c r="E1510" s="456">
        <v>555.49610331653514</v>
      </c>
      <c r="F1510" s="456">
        <v>548.44476923822299</v>
      </c>
      <c r="G1510" s="456">
        <v>547.4374431647625</v>
      </c>
      <c r="H1510" s="456">
        <v>551.46675853493446</v>
      </c>
      <c r="I1510" s="456">
        <v>559.52547729664832</v>
      </c>
      <c r="J1510" s="456">
        <v>572.62114186819917</v>
      </c>
      <c r="K1510" s="456">
        <v>585.71710566715115</v>
      </c>
      <c r="L1510" s="456">
        <v>598.81336201521617</v>
      </c>
      <c r="M1510" s="456">
        <v>608.88760041014177</v>
      </c>
      <c r="N1510" s="456">
        <v>614.93222355435944</v>
      </c>
      <c r="O1510" s="456">
        <v>613.92478222574721</v>
      </c>
      <c r="P1510" s="456">
        <v>605.86531128107947</v>
      </c>
      <c r="Q1510" s="456">
        <v>593.77630613486906</v>
      </c>
      <c r="R1510" s="456">
        <v>575.64326104967381</v>
      </c>
      <c r="S1510" s="456">
        <v>550.45942692668427</v>
      </c>
      <c r="T1510" s="456">
        <v>519.23307765386471</v>
      </c>
      <c r="U1510" s="456">
        <v>478.9438044658425</v>
      </c>
      <c r="V1510" s="456">
        <v>427.57993702648378</v>
      </c>
      <c r="W1510" s="456">
        <v>368.16675228114894</v>
      </c>
      <c r="X1510" s="456">
        <v>302.72275148002575</v>
      </c>
      <c r="Y1510" s="456">
        <v>237.29299343863059</v>
      </c>
      <c r="Z1510" s="456">
        <v>178.92475133337754</v>
      </c>
      <c r="AA1510" s="456">
        <v>129.62844161748095</v>
      </c>
      <c r="AB1510" s="456">
        <v>93.422488515161888</v>
      </c>
      <c r="AC1510" s="456">
        <v>71.303296239406109</v>
      </c>
      <c r="AD1510" s="456">
        <v>58.235984471133037</v>
      </c>
      <c r="AE1510" s="456">
        <v>57.230920419256371</v>
      </c>
      <c r="AF1510" s="456">
        <v>47.181305740243346</v>
      </c>
      <c r="AG1510" s="456">
        <v>42.157275863478645</v>
      </c>
      <c r="AH1510" s="456">
        <v>40.147827669756929</v>
      </c>
      <c r="AI1510" s="456">
        <v>37.13384546983891</v>
      </c>
      <c r="AJ1510" s="456">
        <v>35.124658653290489</v>
      </c>
      <c r="AK1510" s="456">
        <v>26.08484865749011</v>
      </c>
      <c r="AL1510" s="456">
        <v>9.0197967621976929</v>
      </c>
      <c r="AM1510" s="456">
        <v>0</v>
      </c>
    </row>
    <row r="1511" spans="1:39">
      <c r="A1511" s="256">
        <v>165</v>
      </c>
      <c r="B1511" s="456">
        <v>581.68754688117576</v>
      </c>
      <c r="C1511" s="456">
        <v>573.62851316240085</v>
      </c>
      <c r="D1511" s="456">
        <v>561.54017517044895</v>
      </c>
      <c r="E1511" s="456">
        <v>550.45942692668427</v>
      </c>
      <c r="F1511" s="456">
        <v>542.40084064130906</v>
      </c>
      <c r="G1511" s="456">
        <v>540.38621268984684</v>
      </c>
      <c r="H1511" s="456">
        <v>544.41547606823053</v>
      </c>
      <c r="I1511" s="456">
        <v>550.45942692668427</v>
      </c>
      <c r="J1511" s="456">
        <v>556.50344408245246</v>
      </c>
      <c r="K1511" s="456">
        <v>564.56223551278072</v>
      </c>
      <c r="L1511" s="456">
        <v>571.61377234442114</v>
      </c>
      <c r="M1511" s="456">
        <v>575.64326104967381</v>
      </c>
      <c r="N1511" s="456">
        <v>575.64326104967381</v>
      </c>
      <c r="O1511" s="456">
        <v>570.60640459417959</v>
      </c>
      <c r="P1511" s="456">
        <v>559.52547729664832</v>
      </c>
      <c r="Q1511" s="456">
        <v>544.41547606823053</v>
      </c>
      <c r="R1511" s="456">
        <v>524.26946157658676</v>
      </c>
      <c r="S1511" s="456">
        <v>497.07357466978522</v>
      </c>
      <c r="T1511" s="456">
        <v>461.8218729131101</v>
      </c>
      <c r="U1511" s="456">
        <v>418.51634508443101</v>
      </c>
      <c r="V1511" s="456">
        <v>367.1598276496963</v>
      </c>
      <c r="W1511" s="456">
        <v>311.78344796045536</v>
      </c>
      <c r="X1511" s="456">
        <v>254.40382792207021</v>
      </c>
      <c r="Y1511" s="456">
        <v>200.05616048375992</v>
      </c>
      <c r="Z1511" s="456">
        <v>154.77764754354726</v>
      </c>
      <c r="AA1511" s="456">
        <v>114.54120724389411</v>
      </c>
      <c r="AB1511" s="456">
        <v>84.37301438003783</v>
      </c>
      <c r="AC1511" s="456">
        <v>65.271902290436884</v>
      </c>
      <c r="AD1511" s="456">
        <v>53.210843750071625</v>
      </c>
      <c r="AE1511" s="456">
        <v>53.210843750071625</v>
      </c>
      <c r="AF1511" s="456">
        <v>44.166819783667599</v>
      </c>
      <c r="AG1511" s="456">
        <v>41.152539512670401</v>
      </c>
      <c r="AH1511" s="456">
        <v>38.138479987815508</v>
      </c>
      <c r="AI1511" s="456">
        <v>36.12923810708449</v>
      </c>
      <c r="AJ1511" s="456">
        <v>34.120107905260866</v>
      </c>
      <c r="AK1511" s="456">
        <v>26.08484865749011</v>
      </c>
      <c r="AL1511" s="456">
        <v>10.023052380778998</v>
      </c>
      <c r="AM1511" s="456">
        <v>0</v>
      </c>
    </row>
    <row r="1512" spans="1:39">
      <c r="A1512" s="256">
        <v>175</v>
      </c>
      <c r="B1512" s="456">
        <v>581.68754688117576</v>
      </c>
      <c r="C1512" s="456">
        <v>573.62851316240085</v>
      </c>
      <c r="D1512" s="456">
        <v>561.54017517044895</v>
      </c>
      <c r="E1512" s="456">
        <v>549.45209715999101</v>
      </c>
      <c r="F1512" s="456">
        <v>540.38621268984684</v>
      </c>
      <c r="G1512" s="456">
        <v>536.35697932476273</v>
      </c>
      <c r="H1512" s="456">
        <v>539.37890152609612</v>
      </c>
      <c r="I1512" s="456">
        <v>542.40084064130906</v>
      </c>
      <c r="J1512" s="456">
        <v>547.4374431647625</v>
      </c>
      <c r="K1512" s="456">
        <v>551.46675853493446</v>
      </c>
      <c r="L1512" s="456">
        <v>553.48142726268577</v>
      </c>
      <c r="M1512" s="456">
        <v>552.47409198138303</v>
      </c>
      <c r="N1512" s="456">
        <v>548.44476923822299</v>
      </c>
      <c r="O1512" s="456">
        <v>539.37890152609612</v>
      </c>
      <c r="P1512" s="456">
        <v>528.29860353797324</v>
      </c>
      <c r="Q1512" s="456">
        <v>510.16770989602873</v>
      </c>
      <c r="R1512" s="456">
        <v>490.02302863061311</v>
      </c>
      <c r="S1512" s="456">
        <v>462.82902802857438</v>
      </c>
      <c r="T1512" s="456">
        <v>426.57286170170653</v>
      </c>
      <c r="U1512" s="456">
        <v>383.27094777186403</v>
      </c>
      <c r="V1512" s="456">
        <v>334.93973913680242</v>
      </c>
      <c r="W1512" s="456">
        <v>282.58885271036019</v>
      </c>
      <c r="X1512" s="456">
        <v>230.24770912114909</v>
      </c>
      <c r="Y1512" s="456">
        <v>182.94959793098093</v>
      </c>
      <c r="Z1512" s="456">
        <v>143.71145073160676</v>
      </c>
      <c r="AA1512" s="456">
        <v>109.51255827368547</v>
      </c>
      <c r="AB1512" s="456">
        <v>81.356733631351972</v>
      </c>
      <c r="AC1512" s="456">
        <v>61.251279440887508</v>
      </c>
      <c r="AD1512" s="456">
        <v>50.19598424777044</v>
      </c>
      <c r="AE1512" s="456">
        <v>50.19598424777044</v>
      </c>
      <c r="AF1512" s="456">
        <v>43.162036139125405</v>
      </c>
      <c r="AG1512" s="456">
        <v>40.147827669756929</v>
      </c>
      <c r="AH1512" s="456">
        <v>38.138479987815508</v>
      </c>
      <c r="AI1512" s="456">
        <v>36.12923810708449</v>
      </c>
      <c r="AJ1512" s="456">
        <v>33.11558670666593</v>
      </c>
      <c r="AK1512" s="456">
        <v>27.089134400918912</v>
      </c>
      <c r="AL1512" s="456">
        <v>9.0197967621976929</v>
      </c>
      <c r="AM1512" s="456">
        <v>0</v>
      </c>
    </row>
    <row r="1513" spans="1:39">
      <c r="A1513" s="256">
        <v>180</v>
      </c>
      <c r="B1513" s="456">
        <v>581.68754688117576</v>
      </c>
      <c r="C1513" s="456">
        <v>575.64326104967381</v>
      </c>
      <c r="D1513" s="456">
        <v>564.56223551278072</v>
      </c>
      <c r="E1513" s="456">
        <v>551.46675853493446</v>
      </c>
      <c r="F1513" s="456">
        <v>542.40084064130906</v>
      </c>
      <c r="G1513" s="456">
        <v>538.37159224165714</v>
      </c>
      <c r="H1513" s="456">
        <v>540.38621268984684</v>
      </c>
      <c r="I1513" s="456">
        <v>543.40815742206803</v>
      </c>
      <c r="J1513" s="456">
        <v>547.4374431647625</v>
      </c>
      <c r="K1513" s="456">
        <v>551.46675853493446</v>
      </c>
      <c r="L1513" s="456">
        <v>552.47409198138303</v>
      </c>
      <c r="M1513" s="456">
        <v>550.45942692668427</v>
      </c>
      <c r="N1513" s="456">
        <v>544.41547606823053</v>
      </c>
      <c r="O1513" s="456">
        <v>535.34967569936532</v>
      </c>
      <c r="P1513" s="456">
        <v>524.26946157658676</v>
      </c>
      <c r="Q1513" s="456">
        <v>507.14595626443844</v>
      </c>
      <c r="R1513" s="456">
        <v>485.99419058790693</v>
      </c>
      <c r="S1513" s="456">
        <v>457.79327444158969</v>
      </c>
      <c r="T1513" s="456">
        <v>421.53752081806556</v>
      </c>
      <c r="U1513" s="456">
        <v>377.22919687654826</v>
      </c>
      <c r="V1513" s="456">
        <v>328.89880868463291</v>
      </c>
      <c r="W1513" s="456">
        <v>277.55559808638526</v>
      </c>
      <c r="X1513" s="456">
        <v>225.21549466265694</v>
      </c>
      <c r="Y1513" s="456">
        <v>179.93095458195256</v>
      </c>
      <c r="Z1513" s="456">
        <v>141.69950455700601</v>
      </c>
      <c r="AA1513" s="456">
        <v>108.50685582932681</v>
      </c>
      <c r="AB1513" s="456">
        <v>81.356733631351972</v>
      </c>
      <c r="AC1513" s="456">
        <v>61.251279440887508</v>
      </c>
      <c r="AD1513" s="456">
        <v>50.19598424777044</v>
      </c>
      <c r="AE1513" s="456">
        <v>50.19598424777044</v>
      </c>
      <c r="AF1513" s="456">
        <v>42.157275863478645</v>
      </c>
      <c r="AG1513" s="456">
        <v>40.147827669756929</v>
      </c>
      <c r="AH1513" s="456">
        <v>38.138479987815508</v>
      </c>
      <c r="AI1513" s="456">
        <v>36.12923810708449</v>
      </c>
      <c r="AJ1513" s="456">
        <v>34.120107905260866</v>
      </c>
      <c r="AK1513" s="456">
        <v>26.08484865749011</v>
      </c>
      <c r="AL1513" s="456">
        <v>9.0197967621976929</v>
      </c>
      <c r="AM1513" s="456">
        <v>0</v>
      </c>
    </row>
    <row r="1514" spans="1:39">
      <c r="B1514" s="256" t="s">
        <v>518</v>
      </c>
    </row>
    <row r="1515" spans="1:39">
      <c r="B1515" s="256" t="s">
        <v>524</v>
      </c>
    </row>
    <row r="1516" spans="1:39">
      <c r="B1516" s="256" t="s">
        <v>65</v>
      </c>
    </row>
    <row r="1517" spans="1:39">
      <c r="B1517" s="256" t="s">
        <v>315</v>
      </c>
    </row>
    <row r="1518" spans="1:39">
      <c r="B1518" s="256">
        <v>124</v>
      </c>
    </row>
    <row r="1521" spans="1:39">
      <c r="B1521" s="256">
        <v>38</v>
      </c>
    </row>
    <row r="1522" spans="1:39">
      <c r="B1522" s="256">
        <v>22</v>
      </c>
    </row>
    <row r="1523" spans="1:39">
      <c r="B1523" s="256">
        <v>0</v>
      </c>
      <c r="C1523" s="256">
        <v>2.5</v>
      </c>
      <c r="D1523" s="256">
        <v>5</v>
      </c>
      <c r="E1523" s="256">
        <v>7.5</v>
      </c>
      <c r="F1523" s="256">
        <v>10</v>
      </c>
      <c r="G1523" s="256">
        <v>12.5</v>
      </c>
      <c r="H1523" s="256">
        <v>15</v>
      </c>
      <c r="I1523" s="256">
        <v>17.5</v>
      </c>
      <c r="J1523" s="256">
        <v>20</v>
      </c>
      <c r="K1523" s="256">
        <v>22.5</v>
      </c>
      <c r="L1523" s="256">
        <v>25</v>
      </c>
      <c r="M1523" s="256">
        <v>27.5</v>
      </c>
      <c r="N1523" s="256">
        <v>30</v>
      </c>
      <c r="O1523" s="256">
        <v>32.5</v>
      </c>
      <c r="P1523" s="256">
        <v>35</v>
      </c>
      <c r="Q1523" s="256">
        <v>37.5</v>
      </c>
      <c r="R1523" s="256">
        <v>40</v>
      </c>
      <c r="S1523" s="256">
        <v>42.5</v>
      </c>
      <c r="T1523" s="256">
        <v>45</v>
      </c>
      <c r="U1523" s="256">
        <v>47.5</v>
      </c>
      <c r="V1523" s="256">
        <v>50</v>
      </c>
      <c r="W1523" s="256">
        <v>52.5</v>
      </c>
      <c r="X1523" s="256">
        <v>55</v>
      </c>
      <c r="Y1523" s="256">
        <v>57.5</v>
      </c>
      <c r="Z1523" s="256">
        <v>60</v>
      </c>
      <c r="AA1523" s="256">
        <v>62.5</v>
      </c>
      <c r="AB1523" s="256">
        <v>65</v>
      </c>
      <c r="AC1523" s="256">
        <v>66</v>
      </c>
      <c r="AD1523" s="256">
        <v>67.5</v>
      </c>
      <c r="AE1523" s="256">
        <v>70</v>
      </c>
      <c r="AF1523" s="256">
        <v>72.5</v>
      </c>
      <c r="AG1523" s="256">
        <v>75</v>
      </c>
      <c r="AH1523" s="256">
        <v>77.5</v>
      </c>
      <c r="AI1523" s="256">
        <v>80</v>
      </c>
      <c r="AJ1523" s="256">
        <v>82.5</v>
      </c>
      <c r="AK1523" s="256">
        <v>85</v>
      </c>
      <c r="AL1523" s="256">
        <v>87.5</v>
      </c>
      <c r="AM1523" s="256">
        <v>90</v>
      </c>
    </row>
    <row r="1524" spans="1:39">
      <c r="A1524" s="256">
        <v>0</v>
      </c>
      <c r="B1524" s="256">
        <v>1796</v>
      </c>
      <c r="C1524" s="256">
        <v>1804</v>
      </c>
      <c r="D1524" s="256">
        <v>1820</v>
      </c>
      <c r="E1524" s="256">
        <v>1738</v>
      </c>
      <c r="F1524" s="256">
        <v>1743</v>
      </c>
      <c r="G1524" s="256">
        <v>1843</v>
      </c>
      <c r="H1524" s="256">
        <v>1985</v>
      </c>
      <c r="I1524" s="256">
        <v>2192</v>
      </c>
      <c r="J1524" s="256">
        <v>2466</v>
      </c>
      <c r="K1524" s="256">
        <v>2696</v>
      </c>
      <c r="L1524" s="256">
        <v>2861</v>
      </c>
      <c r="M1524" s="256">
        <v>3013</v>
      </c>
      <c r="N1524" s="256">
        <v>3135</v>
      </c>
      <c r="O1524" s="256">
        <v>3224</v>
      </c>
      <c r="P1524" s="256">
        <v>3227</v>
      </c>
      <c r="Q1524" s="256">
        <v>3264</v>
      </c>
      <c r="R1524" s="256">
        <v>3371</v>
      </c>
      <c r="S1524" s="256">
        <v>3469</v>
      </c>
      <c r="T1524" s="256">
        <v>3516</v>
      </c>
      <c r="U1524" s="256">
        <v>3505</v>
      </c>
      <c r="V1524" s="256">
        <v>3418</v>
      </c>
      <c r="W1524" s="256">
        <v>3385</v>
      </c>
      <c r="X1524" s="256">
        <v>3352</v>
      </c>
      <c r="Y1524" s="256">
        <v>3170</v>
      </c>
      <c r="Z1524" s="256">
        <v>2710</v>
      </c>
      <c r="AA1524" s="256">
        <v>2143</v>
      </c>
      <c r="AB1524" s="256">
        <v>1700</v>
      </c>
      <c r="AC1524" s="256">
        <v>1443</v>
      </c>
      <c r="AD1524" s="256">
        <v>1363</v>
      </c>
      <c r="AE1524" s="256">
        <v>1131</v>
      </c>
      <c r="AF1524" s="256">
        <v>938</v>
      </c>
      <c r="AG1524" s="256">
        <v>592</v>
      </c>
      <c r="AH1524" s="256">
        <v>292</v>
      </c>
      <c r="AI1524" s="256">
        <v>201</v>
      </c>
      <c r="AJ1524" s="256">
        <v>149</v>
      </c>
      <c r="AK1524" s="256">
        <v>96</v>
      </c>
      <c r="AL1524" s="256">
        <v>25</v>
      </c>
      <c r="AM1524" s="256">
        <v>0</v>
      </c>
    </row>
    <row r="1525" spans="1:39">
      <c r="A1525" s="256">
        <v>5</v>
      </c>
      <c r="B1525" s="256">
        <v>1796</v>
      </c>
      <c r="C1525" s="256">
        <v>1805</v>
      </c>
      <c r="D1525" s="256">
        <v>1824</v>
      </c>
      <c r="E1525" s="256">
        <v>1746</v>
      </c>
      <c r="F1525" s="256">
        <v>1743</v>
      </c>
      <c r="G1525" s="256">
        <v>1841</v>
      </c>
      <c r="H1525" s="256">
        <v>1985</v>
      </c>
      <c r="I1525" s="256">
        <v>2187</v>
      </c>
      <c r="J1525" s="256">
        <v>2458</v>
      </c>
      <c r="K1525" s="256">
        <v>2690</v>
      </c>
      <c r="L1525" s="256">
        <v>2841</v>
      </c>
      <c r="M1525" s="256">
        <v>2983</v>
      </c>
      <c r="N1525" s="256">
        <v>3101</v>
      </c>
      <c r="O1525" s="256">
        <v>3186</v>
      </c>
      <c r="P1525" s="256">
        <v>3196</v>
      </c>
      <c r="Q1525" s="256">
        <v>3239</v>
      </c>
      <c r="R1525" s="256">
        <v>3343</v>
      </c>
      <c r="S1525" s="256">
        <v>3438</v>
      </c>
      <c r="T1525" s="256">
        <v>3480</v>
      </c>
      <c r="U1525" s="256">
        <v>3486</v>
      </c>
      <c r="V1525" s="256">
        <v>3466</v>
      </c>
      <c r="W1525" s="256">
        <v>3412</v>
      </c>
      <c r="X1525" s="256">
        <v>3333</v>
      </c>
      <c r="Y1525" s="256">
        <v>3122</v>
      </c>
      <c r="Z1525" s="256">
        <v>2731</v>
      </c>
      <c r="AA1525" s="256">
        <v>2198</v>
      </c>
      <c r="AB1525" s="256">
        <v>1716</v>
      </c>
      <c r="AC1525" s="256">
        <v>1457</v>
      </c>
      <c r="AD1525" s="256">
        <v>1373</v>
      </c>
      <c r="AE1525" s="256">
        <v>1143</v>
      </c>
      <c r="AF1525" s="256">
        <v>949</v>
      </c>
      <c r="AG1525" s="256">
        <v>602</v>
      </c>
      <c r="AH1525" s="256">
        <v>296</v>
      </c>
      <c r="AI1525" s="256">
        <v>203</v>
      </c>
      <c r="AJ1525" s="256">
        <v>150</v>
      </c>
      <c r="AK1525" s="256">
        <v>102</v>
      </c>
      <c r="AL1525" s="256">
        <v>30</v>
      </c>
      <c r="AM1525" s="256">
        <v>0</v>
      </c>
    </row>
    <row r="1526" spans="1:39">
      <c r="A1526" s="256">
        <v>15</v>
      </c>
      <c r="B1526" s="256">
        <v>1796</v>
      </c>
      <c r="C1526" s="256">
        <v>1807</v>
      </c>
      <c r="D1526" s="256">
        <v>1835</v>
      </c>
      <c r="E1526" s="256">
        <v>1776</v>
      </c>
      <c r="F1526" s="256">
        <v>1765</v>
      </c>
      <c r="G1526" s="256">
        <v>1860</v>
      </c>
      <c r="H1526" s="256">
        <v>1999</v>
      </c>
      <c r="I1526" s="256">
        <v>2174</v>
      </c>
      <c r="J1526" s="256">
        <v>2404</v>
      </c>
      <c r="K1526" s="256">
        <v>2636</v>
      </c>
      <c r="L1526" s="256">
        <v>2761</v>
      </c>
      <c r="M1526" s="256">
        <v>2860</v>
      </c>
      <c r="N1526" s="256">
        <v>2947</v>
      </c>
      <c r="O1526" s="256">
        <v>3009</v>
      </c>
      <c r="P1526" s="256">
        <v>3016</v>
      </c>
      <c r="Q1526" s="256">
        <v>3036</v>
      </c>
      <c r="R1526" s="256">
        <v>3118</v>
      </c>
      <c r="S1526" s="256">
        <v>3225</v>
      </c>
      <c r="T1526" s="256">
        <v>3328</v>
      </c>
      <c r="U1526" s="256">
        <v>3472</v>
      </c>
      <c r="V1526" s="256">
        <v>3603</v>
      </c>
      <c r="W1526" s="256">
        <v>3624</v>
      </c>
      <c r="X1526" s="256">
        <v>3468</v>
      </c>
      <c r="Y1526" s="256">
        <v>3211</v>
      </c>
      <c r="Z1526" s="256">
        <v>2884</v>
      </c>
      <c r="AA1526" s="256">
        <v>2425</v>
      </c>
      <c r="AB1526" s="256">
        <v>1906</v>
      </c>
      <c r="AC1526" s="256">
        <v>1592</v>
      </c>
      <c r="AD1526" s="256">
        <v>1483</v>
      </c>
      <c r="AE1526" s="256">
        <v>1235</v>
      </c>
      <c r="AF1526" s="256">
        <v>1034</v>
      </c>
      <c r="AG1526" s="256">
        <v>656</v>
      </c>
      <c r="AH1526" s="256">
        <v>332</v>
      </c>
      <c r="AI1526" s="256">
        <v>224</v>
      </c>
      <c r="AJ1526" s="256">
        <v>169</v>
      </c>
      <c r="AK1526" s="256">
        <v>114</v>
      </c>
      <c r="AL1526" s="256">
        <v>39</v>
      </c>
      <c r="AM1526" s="256">
        <v>0</v>
      </c>
    </row>
    <row r="1527" spans="1:39">
      <c r="A1527" s="256">
        <v>25</v>
      </c>
      <c r="B1527" s="256">
        <v>1796</v>
      </c>
      <c r="C1527" s="256">
        <v>1818</v>
      </c>
      <c r="D1527" s="256">
        <v>1856</v>
      </c>
      <c r="E1527" s="256">
        <v>1822</v>
      </c>
      <c r="F1527" s="256">
        <v>1798</v>
      </c>
      <c r="G1527" s="256">
        <v>1880</v>
      </c>
      <c r="H1527" s="256">
        <v>2005</v>
      </c>
      <c r="I1527" s="256">
        <v>2162</v>
      </c>
      <c r="J1527" s="256">
        <v>2334</v>
      </c>
      <c r="K1527" s="256">
        <v>2538</v>
      </c>
      <c r="L1527" s="256">
        <v>2704</v>
      </c>
      <c r="M1527" s="256">
        <v>2817</v>
      </c>
      <c r="N1527" s="256">
        <v>2915</v>
      </c>
      <c r="O1527" s="256">
        <v>2978</v>
      </c>
      <c r="P1527" s="256">
        <v>3000</v>
      </c>
      <c r="Q1527" s="256">
        <v>2972</v>
      </c>
      <c r="R1527" s="256">
        <v>2964</v>
      </c>
      <c r="S1527" s="256">
        <v>3041</v>
      </c>
      <c r="T1527" s="256">
        <v>3190</v>
      </c>
      <c r="U1527" s="256">
        <v>3375</v>
      </c>
      <c r="V1527" s="256">
        <v>3585</v>
      </c>
      <c r="W1527" s="256">
        <v>3776</v>
      </c>
      <c r="X1527" s="256">
        <v>3845</v>
      </c>
      <c r="Y1527" s="256">
        <v>3749</v>
      </c>
      <c r="Z1527" s="256">
        <v>3443</v>
      </c>
      <c r="AA1527" s="256">
        <v>2917</v>
      </c>
      <c r="AB1527" s="256">
        <v>2307</v>
      </c>
      <c r="AC1527" s="256">
        <v>1905</v>
      </c>
      <c r="AD1527" s="256">
        <v>1768</v>
      </c>
      <c r="AE1527" s="256">
        <v>1439</v>
      </c>
      <c r="AF1527" s="256">
        <v>1175</v>
      </c>
      <c r="AG1527" s="256">
        <v>733</v>
      </c>
      <c r="AH1527" s="256">
        <v>372</v>
      </c>
      <c r="AI1527" s="256">
        <v>256</v>
      </c>
      <c r="AJ1527" s="256">
        <v>204</v>
      </c>
      <c r="AK1527" s="256">
        <v>128</v>
      </c>
      <c r="AL1527" s="256">
        <v>41</v>
      </c>
      <c r="AM1527" s="256">
        <v>0</v>
      </c>
    </row>
    <row r="1528" spans="1:39">
      <c r="A1528" s="256">
        <v>35</v>
      </c>
      <c r="B1528" s="256">
        <v>1796</v>
      </c>
      <c r="C1528" s="256">
        <v>1817</v>
      </c>
      <c r="D1528" s="256">
        <v>1870</v>
      </c>
      <c r="E1528" s="256">
        <v>1880</v>
      </c>
      <c r="F1528" s="256">
        <v>1859</v>
      </c>
      <c r="G1528" s="256">
        <v>1905</v>
      </c>
      <c r="H1528" s="256">
        <v>2007</v>
      </c>
      <c r="I1528" s="256">
        <v>2151</v>
      </c>
      <c r="J1528" s="256">
        <v>2306</v>
      </c>
      <c r="K1528" s="256">
        <v>2450</v>
      </c>
      <c r="L1528" s="256">
        <v>2631</v>
      </c>
      <c r="M1528" s="256">
        <v>2812</v>
      </c>
      <c r="N1528" s="256">
        <v>2958</v>
      </c>
      <c r="O1528" s="256">
        <v>3070</v>
      </c>
      <c r="P1528" s="256">
        <v>3134</v>
      </c>
      <c r="Q1528" s="256">
        <v>3183</v>
      </c>
      <c r="R1528" s="256">
        <v>3219</v>
      </c>
      <c r="S1528" s="256">
        <v>3258</v>
      </c>
      <c r="T1528" s="256">
        <v>3318</v>
      </c>
      <c r="U1528" s="256">
        <v>3408</v>
      </c>
      <c r="V1528" s="256">
        <v>3532</v>
      </c>
      <c r="W1528" s="256">
        <v>3728</v>
      </c>
      <c r="X1528" s="256">
        <v>3947</v>
      </c>
      <c r="Y1528" s="256">
        <v>4069</v>
      </c>
      <c r="Z1528" s="256">
        <v>4064</v>
      </c>
      <c r="AA1528" s="256">
        <v>3907</v>
      </c>
      <c r="AB1528" s="256">
        <v>3381</v>
      </c>
      <c r="AC1528" s="256">
        <v>2843</v>
      </c>
      <c r="AD1528" s="256">
        <v>2606</v>
      </c>
      <c r="AE1528" s="256">
        <v>1998</v>
      </c>
      <c r="AF1528" s="256">
        <v>1454</v>
      </c>
      <c r="AG1528" s="256">
        <v>856</v>
      </c>
      <c r="AH1528" s="256">
        <v>412</v>
      </c>
      <c r="AI1528" s="256">
        <v>273</v>
      </c>
      <c r="AJ1528" s="256">
        <v>214</v>
      </c>
      <c r="AK1528" s="256">
        <v>124</v>
      </c>
      <c r="AL1528" s="256">
        <v>31</v>
      </c>
      <c r="AM1528" s="256">
        <v>0</v>
      </c>
    </row>
    <row r="1529" spans="1:39">
      <c r="A1529" s="256">
        <v>45</v>
      </c>
      <c r="B1529" s="256">
        <v>1796</v>
      </c>
      <c r="C1529" s="256">
        <v>1822</v>
      </c>
      <c r="D1529" s="256">
        <v>1889</v>
      </c>
      <c r="E1529" s="256">
        <v>1947</v>
      </c>
      <c r="F1529" s="256">
        <v>1941</v>
      </c>
      <c r="G1529" s="256">
        <v>1936</v>
      </c>
      <c r="H1529" s="256">
        <v>2007</v>
      </c>
      <c r="I1529" s="256">
        <v>2120</v>
      </c>
      <c r="J1529" s="256">
        <v>2259</v>
      </c>
      <c r="K1529" s="256">
        <v>2408</v>
      </c>
      <c r="L1529" s="256">
        <v>2550</v>
      </c>
      <c r="M1529" s="256">
        <v>2732</v>
      </c>
      <c r="N1529" s="256">
        <v>2932</v>
      </c>
      <c r="O1529" s="256">
        <v>3102</v>
      </c>
      <c r="P1529" s="256">
        <v>3232</v>
      </c>
      <c r="Q1529" s="256">
        <v>3350</v>
      </c>
      <c r="R1529" s="256">
        <v>3487</v>
      </c>
      <c r="S1529" s="256">
        <v>3637</v>
      </c>
      <c r="T1529" s="256">
        <v>3800</v>
      </c>
      <c r="U1529" s="256">
        <v>3950</v>
      </c>
      <c r="V1529" s="256">
        <v>4099</v>
      </c>
      <c r="W1529" s="256">
        <v>4254</v>
      </c>
      <c r="X1529" s="256">
        <v>4419</v>
      </c>
      <c r="Y1529" s="256">
        <v>4592</v>
      </c>
      <c r="Z1529" s="256">
        <v>4703</v>
      </c>
      <c r="AA1529" s="256">
        <v>4778</v>
      </c>
      <c r="AB1529" s="256">
        <v>4818</v>
      </c>
      <c r="AC1529" s="256">
        <v>4743</v>
      </c>
      <c r="AD1529" s="256">
        <v>4642</v>
      </c>
      <c r="AE1529" s="256">
        <v>3829</v>
      </c>
      <c r="AF1529" s="256">
        <v>2490</v>
      </c>
      <c r="AG1529" s="256">
        <v>1346</v>
      </c>
      <c r="AH1529" s="256">
        <v>573</v>
      </c>
      <c r="AI1529" s="256">
        <v>326</v>
      </c>
      <c r="AJ1529" s="256">
        <v>221</v>
      </c>
      <c r="AK1529" s="256">
        <v>122</v>
      </c>
      <c r="AL1529" s="256">
        <v>30</v>
      </c>
      <c r="AM1529" s="256">
        <v>0</v>
      </c>
    </row>
    <row r="1530" spans="1:39">
      <c r="A1530" s="256">
        <v>55</v>
      </c>
      <c r="B1530" s="256">
        <v>1796</v>
      </c>
      <c r="C1530" s="256">
        <v>1816</v>
      </c>
      <c r="D1530" s="256">
        <v>1888</v>
      </c>
      <c r="E1530" s="256">
        <v>1977</v>
      </c>
      <c r="F1530" s="256">
        <v>2022</v>
      </c>
      <c r="G1530" s="256">
        <v>2008</v>
      </c>
      <c r="H1530" s="256">
        <v>2016</v>
      </c>
      <c r="I1530" s="256">
        <v>2092</v>
      </c>
      <c r="J1530" s="256">
        <v>2205</v>
      </c>
      <c r="K1530" s="256">
        <v>2323</v>
      </c>
      <c r="L1530" s="256">
        <v>2450</v>
      </c>
      <c r="M1530" s="256">
        <v>2599</v>
      </c>
      <c r="N1530" s="256">
        <v>2768</v>
      </c>
      <c r="O1530" s="256">
        <v>2946</v>
      </c>
      <c r="P1530" s="256">
        <v>3132</v>
      </c>
      <c r="Q1530" s="256">
        <v>3323</v>
      </c>
      <c r="R1530" s="256">
        <v>3503</v>
      </c>
      <c r="S1530" s="256">
        <v>3674</v>
      </c>
      <c r="T1530" s="256">
        <v>3856</v>
      </c>
      <c r="U1530" s="256">
        <v>4073</v>
      </c>
      <c r="V1530" s="256">
        <v>4343</v>
      </c>
      <c r="W1530" s="256">
        <v>4714</v>
      </c>
      <c r="X1530" s="256">
        <v>5190</v>
      </c>
      <c r="Y1530" s="256">
        <v>5759</v>
      </c>
      <c r="Z1530" s="256">
        <v>6394</v>
      </c>
      <c r="AA1530" s="256">
        <v>7200</v>
      </c>
      <c r="AB1530" s="256">
        <v>7870</v>
      </c>
      <c r="AC1530" s="256">
        <v>7823</v>
      </c>
      <c r="AD1530" s="256">
        <v>7610</v>
      </c>
      <c r="AE1530" s="256">
        <v>6431</v>
      </c>
      <c r="AF1530" s="256">
        <v>4813</v>
      </c>
      <c r="AG1530" s="256">
        <v>2888</v>
      </c>
      <c r="AH1530" s="256">
        <v>1167</v>
      </c>
      <c r="AI1530" s="256">
        <v>485</v>
      </c>
      <c r="AJ1530" s="256">
        <v>312</v>
      </c>
      <c r="AK1530" s="256">
        <v>207</v>
      </c>
      <c r="AL1530" s="256">
        <v>48</v>
      </c>
      <c r="AM1530" s="256">
        <v>0</v>
      </c>
    </row>
    <row r="1531" spans="1:39">
      <c r="A1531" s="256">
        <v>60</v>
      </c>
      <c r="B1531" s="256">
        <v>1796</v>
      </c>
      <c r="C1531" s="256">
        <v>1815</v>
      </c>
      <c r="D1531" s="256">
        <v>1887</v>
      </c>
      <c r="E1531" s="256">
        <v>1981</v>
      </c>
      <c r="F1531" s="256">
        <v>2046</v>
      </c>
      <c r="G1531" s="256">
        <v>2056</v>
      </c>
      <c r="H1531" s="256">
        <v>2055</v>
      </c>
      <c r="I1531" s="256">
        <v>2091</v>
      </c>
      <c r="J1531" s="256">
        <v>2174</v>
      </c>
      <c r="K1531" s="256">
        <v>2270</v>
      </c>
      <c r="L1531" s="256">
        <v>2370</v>
      </c>
      <c r="M1531" s="256">
        <v>2478</v>
      </c>
      <c r="N1531" s="256">
        <v>2626</v>
      </c>
      <c r="O1531" s="256">
        <v>2789</v>
      </c>
      <c r="P1531" s="256">
        <v>2952</v>
      </c>
      <c r="Q1531" s="256">
        <v>3147</v>
      </c>
      <c r="R1531" s="256">
        <v>3351</v>
      </c>
      <c r="S1531" s="256">
        <v>3513</v>
      </c>
      <c r="T1531" s="256">
        <v>3679</v>
      </c>
      <c r="U1531" s="256">
        <v>3891</v>
      </c>
      <c r="V1531" s="256">
        <v>4186</v>
      </c>
      <c r="W1531" s="256">
        <v>4599</v>
      </c>
      <c r="X1531" s="256">
        <v>5144</v>
      </c>
      <c r="Y1531" s="256">
        <v>5806</v>
      </c>
      <c r="Z1531" s="256">
        <v>6571</v>
      </c>
      <c r="AA1531" s="256">
        <v>7556</v>
      </c>
      <c r="AB1531" s="256">
        <v>8355</v>
      </c>
      <c r="AC1531" s="256">
        <v>8344</v>
      </c>
      <c r="AD1531" s="256">
        <v>8205</v>
      </c>
      <c r="AE1531" s="256">
        <v>7396</v>
      </c>
      <c r="AF1531" s="256">
        <v>6158</v>
      </c>
      <c r="AG1531" s="256">
        <v>4375</v>
      </c>
      <c r="AH1531" s="256">
        <v>1668</v>
      </c>
      <c r="AI1531" s="256">
        <v>567</v>
      </c>
      <c r="AJ1531" s="256">
        <v>339</v>
      </c>
      <c r="AK1531" s="256">
        <v>227</v>
      </c>
      <c r="AL1531" s="256">
        <v>58</v>
      </c>
      <c r="AM1531" s="256">
        <v>0</v>
      </c>
    </row>
    <row r="1532" spans="1:39">
      <c r="A1532" s="256">
        <v>65</v>
      </c>
      <c r="B1532" s="256">
        <v>1796</v>
      </c>
      <c r="C1532" s="256">
        <v>1814</v>
      </c>
      <c r="D1532" s="256">
        <v>1886</v>
      </c>
      <c r="E1532" s="256">
        <v>1983</v>
      </c>
      <c r="F1532" s="256">
        <v>2062</v>
      </c>
      <c r="G1532" s="256">
        <v>2109</v>
      </c>
      <c r="H1532" s="256">
        <v>2124</v>
      </c>
      <c r="I1532" s="256">
        <v>2140</v>
      </c>
      <c r="J1532" s="256">
        <v>2172</v>
      </c>
      <c r="K1532" s="256">
        <v>2235</v>
      </c>
      <c r="L1532" s="256">
        <v>2306</v>
      </c>
      <c r="M1532" s="256">
        <v>2366</v>
      </c>
      <c r="N1532" s="256">
        <v>2456</v>
      </c>
      <c r="O1532" s="256">
        <v>2598</v>
      </c>
      <c r="P1532" s="256">
        <v>2745</v>
      </c>
      <c r="Q1532" s="256">
        <v>2917</v>
      </c>
      <c r="R1532" s="256">
        <v>3095</v>
      </c>
      <c r="S1532" s="256">
        <v>3231</v>
      </c>
      <c r="T1532" s="256">
        <v>3388</v>
      </c>
      <c r="U1532" s="256">
        <v>3588</v>
      </c>
      <c r="V1532" s="256">
        <v>3877</v>
      </c>
      <c r="W1532" s="256">
        <v>4285</v>
      </c>
      <c r="X1532" s="256">
        <v>4834</v>
      </c>
      <c r="Y1532" s="256">
        <v>5492</v>
      </c>
      <c r="Z1532" s="256">
        <v>6282</v>
      </c>
      <c r="AA1532" s="256">
        <v>7312</v>
      </c>
      <c r="AB1532" s="256">
        <v>7902</v>
      </c>
      <c r="AC1532" s="256">
        <v>7293</v>
      </c>
      <c r="AD1532" s="256">
        <v>7738</v>
      </c>
      <c r="AE1532" s="256">
        <v>7203</v>
      </c>
      <c r="AF1532" s="256">
        <v>6132</v>
      </c>
      <c r="AG1532" s="256">
        <v>4054</v>
      </c>
      <c r="AH1532" s="256">
        <v>1317</v>
      </c>
      <c r="AI1532" s="256">
        <v>579</v>
      </c>
      <c r="AJ1532" s="256">
        <v>328</v>
      </c>
      <c r="AK1532" s="256">
        <v>215</v>
      </c>
      <c r="AL1532" s="256">
        <v>58</v>
      </c>
      <c r="AM1532" s="256">
        <v>0</v>
      </c>
    </row>
    <row r="1533" spans="1:39">
      <c r="A1533" s="256">
        <v>75</v>
      </c>
      <c r="B1533" s="256">
        <v>1796</v>
      </c>
      <c r="C1533" s="256">
        <v>1817</v>
      </c>
      <c r="D1533" s="256">
        <v>1883</v>
      </c>
      <c r="E1533" s="256">
        <v>1968</v>
      </c>
      <c r="F1533" s="256">
        <v>2051</v>
      </c>
      <c r="G1533" s="256">
        <v>2131</v>
      </c>
      <c r="H1533" s="256">
        <v>2207</v>
      </c>
      <c r="I1533" s="256">
        <v>2265</v>
      </c>
      <c r="J1533" s="256">
        <v>2290</v>
      </c>
      <c r="K1533" s="256">
        <v>2281</v>
      </c>
      <c r="L1533" s="256">
        <v>2247</v>
      </c>
      <c r="M1533" s="256">
        <v>2183</v>
      </c>
      <c r="N1533" s="256">
        <v>2151</v>
      </c>
      <c r="O1533" s="256">
        <v>2214</v>
      </c>
      <c r="P1533" s="256">
        <v>2304</v>
      </c>
      <c r="Q1533" s="256">
        <v>2423</v>
      </c>
      <c r="R1533" s="256">
        <v>2532</v>
      </c>
      <c r="S1533" s="256">
        <v>2627</v>
      </c>
      <c r="T1533" s="256">
        <v>2767</v>
      </c>
      <c r="U1533" s="256">
        <v>2948</v>
      </c>
      <c r="V1533" s="256">
        <v>3187</v>
      </c>
      <c r="W1533" s="256">
        <v>3496</v>
      </c>
      <c r="X1533" s="256">
        <v>3872</v>
      </c>
      <c r="Y1533" s="256">
        <v>4284</v>
      </c>
      <c r="Z1533" s="256">
        <v>4855</v>
      </c>
      <c r="AA1533" s="256">
        <v>5657</v>
      </c>
      <c r="AB1533" s="256">
        <v>5681</v>
      </c>
      <c r="AC1533" s="256">
        <v>5500</v>
      </c>
      <c r="AD1533" s="256">
        <v>5425</v>
      </c>
      <c r="AE1533" s="256">
        <v>4948</v>
      </c>
      <c r="AF1533" s="256">
        <v>3959</v>
      </c>
      <c r="AG1533" s="256">
        <v>1726</v>
      </c>
      <c r="AH1533" s="256">
        <v>737</v>
      </c>
      <c r="AI1533" s="256">
        <v>432</v>
      </c>
      <c r="AJ1533" s="256">
        <v>241</v>
      </c>
      <c r="AK1533" s="256">
        <v>155</v>
      </c>
      <c r="AL1533" s="256">
        <v>51</v>
      </c>
      <c r="AM1533" s="256">
        <v>0</v>
      </c>
    </row>
    <row r="1534" spans="1:39">
      <c r="A1534" s="256">
        <v>85</v>
      </c>
      <c r="B1534" s="256">
        <v>1796</v>
      </c>
      <c r="C1534" s="256">
        <v>1812</v>
      </c>
      <c r="D1534" s="256">
        <v>1868</v>
      </c>
      <c r="E1534" s="256">
        <v>1939</v>
      </c>
      <c r="F1534" s="256">
        <v>2016</v>
      </c>
      <c r="G1534" s="256">
        <v>2094</v>
      </c>
      <c r="H1534" s="256">
        <v>2168</v>
      </c>
      <c r="I1534" s="256">
        <v>2228</v>
      </c>
      <c r="J1534" s="256">
        <v>2261</v>
      </c>
      <c r="K1534" s="256">
        <v>2266</v>
      </c>
      <c r="L1534" s="256">
        <v>2214</v>
      </c>
      <c r="M1534" s="256">
        <v>2106</v>
      </c>
      <c r="N1534" s="256">
        <v>2031</v>
      </c>
      <c r="O1534" s="256">
        <v>2010</v>
      </c>
      <c r="P1534" s="256">
        <v>2016</v>
      </c>
      <c r="Q1534" s="256">
        <v>2048</v>
      </c>
      <c r="R1534" s="256">
        <v>2060</v>
      </c>
      <c r="S1534" s="256">
        <v>2092</v>
      </c>
      <c r="T1534" s="256">
        <v>2157</v>
      </c>
      <c r="U1534" s="256">
        <v>2288</v>
      </c>
      <c r="V1534" s="256">
        <v>2512</v>
      </c>
      <c r="W1534" s="256">
        <v>2794</v>
      </c>
      <c r="X1534" s="256">
        <v>3080</v>
      </c>
      <c r="Y1534" s="256">
        <v>3366</v>
      </c>
      <c r="Z1534" s="256">
        <v>3777</v>
      </c>
      <c r="AA1534" s="256">
        <v>4323</v>
      </c>
      <c r="AB1534" s="256">
        <v>4016</v>
      </c>
      <c r="AC1534" s="256">
        <v>3751</v>
      </c>
      <c r="AD1534" s="256">
        <v>3640</v>
      </c>
      <c r="AE1534" s="256">
        <v>3134</v>
      </c>
      <c r="AF1534" s="256">
        <v>2225</v>
      </c>
      <c r="AG1534" s="256">
        <v>723</v>
      </c>
      <c r="AH1534" s="256">
        <v>423</v>
      </c>
      <c r="AI1534" s="256">
        <v>287</v>
      </c>
      <c r="AJ1534" s="256">
        <v>191</v>
      </c>
      <c r="AK1534" s="256">
        <v>142</v>
      </c>
      <c r="AL1534" s="256">
        <v>51</v>
      </c>
      <c r="AM1534" s="256">
        <v>0</v>
      </c>
    </row>
    <row r="1535" spans="1:39">
      <c r="A1535" s="256">
        <v>90</v>
      </c>
      <c r="B1535" s="256">
        <v>1796</v>
      </c>
      <c r="C1535" s="256">
        <v>1812</v>
      </c>
      <c r="D1535" s="256">
        <v>1863</v>
      </c>
      <c r="E1535" s="256">
        <v>1928</v>
      </c>
      <c r="F1535" s="256">
        <v>1994</v>
      </c>
      <c r="G1535" s="256">
        <v>2059</v>
      </c>
      <c r="H1535" s="256">
        <v>2120</v>
      </c>
      <c r="I1535" s="256">
        <v>2161</v>
      </c>
      <c r="J1535" s="256">
        <v>2176</v>
      </c>
      <c r="K1535" s="256">
        <v>2160</v>
      </c>
      <c r="L1535" s="256">
        <v>2076</v>
      </c>
      <c r="M1535" s="256">
        <v>1922</v>
      </c>
      <c r="N1535" s="256">
        <v>1815</v>
      </c>
      <c r="O1535" s="256">
        <v>1757</v>
      </c>
      <c r="P1535" s="256">
        <v>1718</v>
      </c>
      <c r="Q1535" s="256">
        <v>1705</v>
      </c>
      <c r="R1535" s="256">
        <v>1672</v>
      </c>
      <c r="S1535" s="256">
        <v>1668</v>
      </c>
      <c r="T1535" s="256">
        <v>1706</v>
      </c>
      <c r="U1535" s="256">
        <v>1810</v>
      </c>
      <c r="V1535" s="256">
        <v>2008</v>
      </c>
      <c r="W1535" s="256">
        <v>2259</v>
      </c>
      <c r="X1535" s="256">
        <v>2526</v>
      </c>
      <c r="Y1535" s="256">
        <v>2803</v>
      </c>
      <c r="Z1535" s="256">
        <v>3201</v>
      </c>
      <c r="AA1535" s="256">
        <v>3711</v>
      </c>
      <c r="AB1535" s="256">
        <v>3410</v>
      </c>
      <c r="AC1535" s="256">
        <v>3166</v>
      </c>
      <c r="AD1535" s="256">
        <v>3070</v>
      </c>
      <c r="AE1535" s="256">
        <v>2621</v>
      </c>
      <c r="AF1535" s="256">
        <v>1836</v>
      </c>
      <c r="AG1535" s="256">
        <v>561</v>
      </c>
      <c r="AH1535" s="256">
        <v>321</v>
      </c>
      <c r="AI1535" s="256">
        <v>246</v>
      </c>
      <c r="AJ1535" s="256">
        <v>174</v>
      </c>
      <c r="AK1535" s="256">
        <v>117</v>
      </c>
      <c r="AL1535" s="256">
        <v>35</v>
      </c>
      <c r="AM1535" s="256">
        <v>0</v>
      </c>
    </row>
    <row r="1536" spans="1:39">
      <c r="A1536" s="256">
        <v>95</v>
      </c>
      <c r="B1536" s="256">
        <v>1796</v>
      </c>
      <c r="C1536" s="256">
        <v>1809</v>
      </c>
      <c r="D1536" s="256">
        <v>1852</v>
      </c>
      <c r="E1536" s="256">
        <v>1906</v>
      </c>
      <c r="F1536" s="256">
        <v>1965</v>
      </c>
      <c r="G1536" s="256">
        <v>2025</v>
      </c>
      <c r="H1536" s="256">
        <v>2077</v>
      </c>
      <c r="I1536" s="256">
        <v>2104</v>
      </c>
      <c r="J1536" s="256">
        <v>2106</v>
      </c>
      <c r="K1536" s="256">
        <v>2077</v>
      </c>
      <c r="L1536" s="256">
        <v>1973</v>
      </c>
      <c r="M1536" s="256">
        <v>1798</v>
      </c>
      <c r="N1536" s="256">
        <v>1671</v>
      </c>
      <c r="O1536" s="256">
        <v>1590</v>
      </c>
      <c r="P1536" s="256">
        <v>1527</v>
      </c>
      <c r="Q1536" s="256">
        <v>1481</v>
      </c>
      <c r="R1536" s="256">
        <v>1412</v>
      </c>
      <c r="S1536" s="256">
        <v>1376</v>
      </c>
      <c r="T1536" s="256">
        <v>1372</v>
      </c>
      <c r="U1536" s="256">
        <v>1439</v>
      </c>
      <c r="V1536" s="256">
        <v>1598</v>
      </c>
      <c r="W1536" s="256">
        <v>1812</v>
      </c>
      <c r="X1536" s="256">
        <v>2059</v>
      </c>
      <c r="Y1536" s="256">
        <v>2345</v>
      </c>
      <c r="Z1536" s="256">
        <v>2755</v>
      </c>
      <c r="AA1536" s="256">
        <v>3265</v>
      </c>
      <c r="AB1536" s="256">
        <v>3025</v>
      </c>
      <c r="AC1536" s="256">
        <v>2827</v>
      </c>
      <c r="AD1536" s="256">
        <v>2749</v>
      </c>
      <c r="AE1536" s="256">
        <v>2416</v>
      </c>
      <c r="AF1536" s="256">
        <v>1765</v>
      </c>
      <c r="AG1536" s="256">
        <v>605</v>
      </c>
      <c r="AH1536" s="256">
        <v>326</v>
      </c>
      <c r="AI1536" s="256">
        <v>252</v>
      </c>
      <c r="AJ1536" s="256">
        <v>176</v>
      </c>
      <c r="AK1536" s="256">
        <v>117</v>
      </c>
      <c r="AL1536" s="256">
        <v>39</v>
      </c>
      <c r="AM1536" s="256">
        <v>0</v>
      </c>
    </row>
    <row r="1537" spans="1:39">
      <c r="A1537" s="256">
        <v>105</v>
      </c>
      <c r="B1537" s="256">
        <v>1796</v>
      </c>
      <c r="C1537" s="256">
        <v>1802</v>
      </c>
      <c r="D1537" s="256">
        <v>1834</v>
      </c>
      <c r="E1537" s="256">
        <v>1874</v>
      </c>
      <c r="F1537" s="256">
        <v>1915</v>
      </c>
      <c r="G1537" s="256">
        <v>1964</v>
      </c>
      <c r="H1537" s="256">
        <v>1997</v>
      </c>
      <c r="I1537" s="256">
        <v>2006</v>
      </c>
      <c r="J1537" s="256">
        <v>1994</v>
      </c>
      <c r="K1537" s="256">
        <v>1948</v>
      </c>
      <c r="L1537" s="256">
        <v>1836</v>
      </c>
      <c r="M1537" s="256">
        <v>1650</v>
      </c>
      <c r="N1537" s="256">
        <v>1495</v>
      </c>
      <c r="O1537" s="256">
        <v>1387</v>
      </c>
      <c r="P1537" s="256">
        <v>1289</v>
      </c>
      <c r="Q1537" s="256">
        <v>1189</v>
      </c>
      <c r="R1537" s="256">
        <v>1073</v>
      </c>
      <c r="S1537" s="256">
        <v>978</v>
      </c>
      <c r="T1537" s="256">
        <v>906</v>
      </c>
      <c r="U1537" s="256">
        <v>871</v>
      </c>
      <c r="V1537" s="256">
        <v>900</v>
      </c>
      <c r="W1537" s="256">
        <v>988</v>
      </c>
      <c r="X1537" s="256">
        <v>1112</v>
      </c>
      <c r="Y1537" s="256">
        <v>1270</v>
      </c>
      <c r="Z1537" s="256">
        <v>1495</v>
      </c>
      <c r="AA1537" s="256">
        <v>1723</v>
      </c>
      <c r="AB1537" s="256">
        <v>1605</v>
      </c>
      <c r="AC1537" s="256">
        <v>982</v>
      </c>
      <c r="AD1537" s="256">
        <v>1457</v>
      </c>
      <c r="AE1537" s="256">
        <v>1324</v>
      </c>
      <c r="AF1537" s="256">
        <v>1162</v>
      </c>
      <c r="AG1537" s="256">
        <v>763</v>
      </c>
      <c r="AH1537" s="256">
        <v>320</v>
      </c>
      <c r="AI1537" s="256">
        <v>242</v>
      </c>
      <c r="AJ1537" s="256">
        <v>163</v>
      </c>
      <c r="AK1537" s="256">
        <v>99</v>
      </c>
      <c r="AL1537" s="256">
        <v>27</v>
      </c>
      <c r="AM1537" s="256">
        <v>0</v>
      </c>
    </row>
    <row r="1538" spans="1:39">
      <c r="A1538" s="256">
        <v>115</v>
      </c>
      <c r="B1538" s="256">
        <v>1796</v>
      </c>
      <c r="C1538" s="256">
        <v>1802</v>
      </c>
      <c r="D1538" s="256">
        <v>1824</v>
      </c>
      <c r="E1538" s="256">
        <v>1854</v>
      </c>
      <c r="F1538" s="256">
        <v>1881</v>
      </c>
      <c r="G1538" s="256">
        <v>1905</v>
      </c>
      <c r="H1538" s="256">
        <v>1914</v>
      </c>
      <c r="I1538" s="256">
        <v>1900</v>
      </c>
      <c r="J1538" s="256">
        <v>1870</v>
      </c>
      <c r="K1538" s="256">
        <v>1811</v>
      </c>
      <c r="L1538" s="256">
        <v>1703</v>
      </c>
      <c r="M1538" s="256">
        <v>1520</v>
      </c>
      <c r="N1538" s="256">
        <v>1326</v>
      </c>
      <c r="O1538" s="256">
        <v>1164</v>
      </c>
      <c r="P1538" s="256">
        <v>998</v>
      </c>
      <c r="Q1538" s="256">
        <v>831</v>
      </c>
      <c r="R1538" s="256">
        <v>674</v>
      </c>
      <c r="S1538" s="256">
        <v>535</v>
      </c>
      <c r="T1538" s="256">
        <v>419</v>
      </c>
      <c r="U1538" s="256">
        <v>338</v>
      </c>
      <c r="V1538" s="256">
        <v>290</v>
      </c>
      <c r="W1538" s="256">
        <v>268</v>
      </c>
      <c r="X1538" s="256">
        <v>266</v>
      </c>
      <c r="Y1538" s="256">
        <v>283</v>
      </c>
      <c r="Z1538" s="256">
        <v>334</v>
      </c>
      <c r="AA1538" s="256">
        <v>362</v>
      </c>
      <c r="AB1538" s="256">
        <v>306</v>
      </c>
      <c r="AC1538" s="256">
        <v>274</v>
      </c>
      <c r="AD1538" s="256">
        <v>268</v>
      </c>
      <c r="AE1538" s="256">
        <v>248</v>
      </c>
      <c r="AF1538" s="256">
        <v>243</v>
      </c>
      <c r="AG1538" s="256">
        <v>248</v>
      </c>
      <c r="AH1538" s="256">
        <v>235</v>
      </c>
      <c r="AI1538" s="256">
        <v>203</v>
      </c>
      <c r="AJ1538" s="256">
        <v>132</v>
      </c>
      <c r="AK1538" s="256">
        <v>71</v>
      </c>
      <c r="AL1538" s="256">
        <v>16</v>
      </c>
      <c r="AM1538" s="256">
        <v>0</v>
      </c>
    </row>
    <row r="1539" spans="1:39">
      <c r="A1539" s="256">
        <v>125</v>
      </c>
      <c r="B1539" s="256">
        <v>1796</v>
      </c>
      <c r="C1539" s="256">
        <v>1798</v>
      </c>
      <c r="D1539" s="256">
        <v>1815</v>
      </c>
      <c r="E1539" s="256">
        <v>1826</v>
      </c>
      <c r="F1539" s="256">
        <v>1836</v>
      </c>
      <c r="G1539" s="256">
        <v>1837</v>
      </c>
      <c r="H1539" s="256">
        <v>1812</v>
      </c>
      <c r="I1539" s="256">
        <v>1771</v>
      </c>
      <c r="J1539" s="256">
        <v>1724</v>
      </c>
      <c r="K1539" s="256">
        <v>1648</v>
      </c>
      <c r="L1539" s="256">
        <v>1507</v>
      </c>
      <c r="M1539" s="256">
        <v>1320</v>
      </c>
      <c r="N1539" s="256">
        <v>1136</v>
      </c>
      <c r="O1539" s="256">
        <v>982</v>
      </c>
      <c r="P1539" s="256">
        <v>847</v>
      </c>
      <c r="Q1539" s="256">
        <v>720</v>
      </c>
      <c r="R1539" s="256">
        <v>601</v>
      </c>
      <c r="S1539" s="256">
        <v>490</v>
      </c>
      <c r="T1539" s="256">
        <v>393</v>
      </c>
      <c r="U1539" s="256">
        <v>313</v>
      </c>
      <c r="V1539" s="256">
        <v>252</v>
      </c>
      <c r="W1539" s="256">
        <v>211</v>
      </c>
      <c r="X1539" s="256">
        <v>197</v>
      </c>
      <c r="Y1539" s="256">
        <v>200</v>
      </c>
      <c r="Z1539" s="256">
        <v>215</v>
      </c>
      <c r="AA1539" s="256">
        <v>224</v>
      </c>
      <c r="AB1539" s="256">
        <v>189</v>
      </c>
      <c r="AC1539" s="256">
        <v>169</v>
      </c>
      <c r="AD1539" s="256">
        <v>163</v>
      </c>
      <c r="AE1539" s="256">
        <v>152</v>
      </c>
      <c r="AF1539" s="256">
        <v>148</v>
      </c>
      <c r="AG1539" s="256">
        <v>143</v>
      </c>
      <c r="AH1539" s="256">
        <v>124</v>
      </c>
      <c r="AI1539" s="256">
        <v>93</v>
      </c>
      <c r="AJ1539" s="256">
        <v>67</v>
      </c>
      <c r="AK1539" s="256">
        <v>39</v>
      </c>
      <c r="AL1539" s="256">
        <v>7</v>
      </c>
      <c r="AM1539" s="256">
        <v>0</v>
      </c>
    </row>
    <row r="1540" spans="1:39">
      <c r="A1540" s="256">
        <v>135</v>
      </c>
      <c r="B1540" s="256">
        <v>1796</v>
      </c>
      <c r="C1540" s="256">
        <v>1803</v>
      </c>
      <c r="D1540" s="256">
        <v>1815</v>
      </c>
      <c r="E1540" s="256">
        <v>1809</v>
      </c>
      <c r="F1540" s="256">
        <v>1798</v>
      </c>
      <c r="G1540" s="256">
        <v>1776</v>
      </c>
      <c r="H1540" s="256">
        <v>1736</v>
      </c>
      <c r="I1540" s="256">
        <v>1664</v>
      </c>
      <c r="J1540" s="256">
        <v>1542</v>
      </c>
      <c r="K1540" s="256">
        <v>1423</v>
      </c>
      <c r="L1540" s="256">
        <v>1360</v>
      </c>
      <c r="M1540" s="256">
        <v>1287</v>
      </c>
      <c r="N1540" s="256">
        <v>1164</v>
      </c>
      <c r="O1540" s="256">
        <v>1004</v>
      </c>
      <c r="P1540" s="256">
        <v>852</v>
      </c>
      <c r="Q1540" s="256">
        <v>725</v>
      </c>
      <c r="R1540" s="256">
        <v>609</v>
      </c>
      <c r="S1540" s="256">
        <v>504</v>
      </c>
      <c r="T1540" s="256">
        <v>410</v>
      </c>
      <c r="U1540" s="256">
        <v>326</v>
      </c>
      <c r="V1540" s="256">
        <v>259</v>
      </c>
      <c r="W1540" s="256">
        <v>200</v>
      </c>
      <c r="X1540" s="256">
        <v>164</v>
      </c>
      <c r="Y1540" s="256">
        <v>155</v>
      </c>
      <c r="Z1540" s="256">
        <v>154</v>
      </c>
      <c r="AA1540" s="256">
        <v>152</v>
      </c>
      <c r="AB1540" s="256">
        <v>139</v>
      </c>
      <c r="AC1540" s="256">
        <v>129</v>
      </c>
      <c r="AD1540" s="256">
        <v>126</v>
      </c>
      <c r="AE1540" s="256">
        <v>114</v>
      </c>
      <c r="AF1540" s="256">
        <v>105</v>
      </c>
      <c r="AG1540" s="256">
        <v>96</v>
      </c>
      <c r="AH1540" s="256">
        <v>86</v>
      </c>
      <c r="AI1540" s="256">
        <v>73</v>
      </c>
      <c r="AJ1540" s="256">
        <v>57</v>
      </c>
      <c r="AK1540" s="256">
        <v>37</v>
      </c>
      <c r="AL1540" s="256">
        <v>9</v>
      </c>
      <c r="AM1540" s="256">
        <v>0</v>
      </c>
    </row>
    <row r="1541" spans="1:39">
      <c r="A1541" s="256">
        <v>145</v>
      </c>
      <c r="B1541" s="256">
        <v>1796</v>
      </c>
      <c r="C1541" s="256">
        <v>1804</v>
      </c>
      <c r="D1541" s="256">
        <v>1811</v>
      </c>
      <c r="E1541" s="256">
        <v>1789</v>
      </c>
      <c r="F1541" s="256">
        <v>1748</v>
      </c>
      <c r="G1541" s="256">
        <v>1705</v>
      </c>
      <c r="H1541" s="256">
        <v>1632</v>
      </c>
      <c r="I1541" s="256">
        <v>1483</v>
      </c>
      <c r="J1541" s="256">
        <v>1362</v>
      </c>
      <c r="K1541" s="256">
        <v>1341</v>
      </c>
      <c r="L1541" s="256">
        <v>1328</v>
      </c>
      <c r="M1541" s="256">
        <v>1291</v>
      </c>
      <c r="N1541" s="256">
        <v>1200</v>
      </c>
      <c r="O1541" s="256">
        <v>1034</v>
      </c>
      <c r="P1541" s="256">
        <v>871</v>
      </c>
      <c r="Q1541" s="256">
        <v>749</v>
      </c>
      <c r="R1541" s="256">
        <v>638</v>
      </c>
      <c r="S1541" s="256">
        <v>535</v>
      </c>
      <c r="T1541" s="256">
        <v>440</v>
      </c>
      <c r="U1541" s="256">
        <v>357</v>
      </c>
      <c r="V1541" s="256">
        <v>285</v>
      </c>
      <c r="W1541" s="256">
        <v>218</v>
      </c>
      <c r="X1541" s="256">
        <v>169</v>
      </c>
      <c r="Y1541" s="256">
        <v>149</v>
      </c>
      <c r="Z1541" s="256">
        <v>143</v>
      </c>
      <c r="AA1541" s="256">
        <v>140</v>
      </c>
      <c r="AB1541" s="256">
        <v>131</v>
      </c>
      <c r="AC1541" s="256">
        <v>122</v>
      </c>
      <c r="AD1541" s="256">
        <v>119</v>
      </c>
      <c r="AE1541" s="256">
        <v>106</v>
      </c>
      <c r="AF1541" s="256">
        <v>97</v>
      </c>
      <c r="AG1541" s="256">
        <v>87</v>
      </c>
      <c r="AH1541" s="256">
        <v>78</v>
      </c>
      <c r="AI1541" s="256">
        <v>68</v>
      </c>
      <c r="AJ1541" s="256">
        <v>56</v>
      </c>
      <c r="AK1541" s="256">
        <v>38</v>
      </c>
      <c r="AL1541" s="256">
        <v>11</v>
      </c>
      <c r="AM1541" s="256">
        <v>0</v>
      </c>
    </row>
    <row r="1542" spans="1:39">
      <c r="A1542" s="256">
        <v>155</v>
      </c>
      <c r="B1542" s="256">
        <v>1796</v>
      </c>
      <c r="C1542" s="256">
        <v>1807</v>
      </c>
      <c r="D1542" s="256">
        <v>1808</v>
      </c>
      <c r="E1542" s="256">
        <v>1771</v>
      </c>
      <c r="F1542" s="256">
        <v>1709</v>
      </c>
      <c r="G1542" s="256">
        <v>1645</v>
      </c>
      <c r="H1542" s="256">
        <v>1510</v>
      </c>
      <c r="I1542" s="256">
        <v>1346</v>
      </c>
      <c r="J1542" s="256">
        <v>1310</v>
      </c>
      <c r="K1542" s="256">
        <v>1315</v>
      </c>
      <c r="L1542" s="256">
        <v>1315</v>
      </c>
      <c r="M1542" s="256">
        <v>1282</v>
      </c>
      <c r="N1542" s="256">
        <v>1171</v>
      </c>
      <c r="O1542" s="256">
        <v>1005</v>
      </c>
      <c r="P1542" s="256">
        <v>871</v>
      </c>
      <c r="Q1542" s="256">
        <v>763</v>
      </c>
      <c r="R1542" s="256">
        <v>659</v>
      </c>
      <c r="S1542" s="256">
        <v>555</v>
      </c>
      <c r="T1542" s="256">
        <v>458</v>
      </c>
      <c r="U1542" s="256">
        <v>373</v>
      </c>
      <c r="V1542" s="256">
        <v>295</v>
      </c>
      <c r="W1542" s="256">
        <v>228</v>
      </c>
      <c r="X1542" s="256">
        <v>175</v>
      </c>
      <c r="Y1542" s="256">
        <v>150</v>
      </c>
      <c r="Z1542" s="256">
        <v>140</v>
      </c>
      <c r="AA1542" s="256">
        <v>132</v>
      </c>
      <c r="AB1542" s="256">
        <v>123</v>
      </c>
      <c r="AC1542" s="256">
        <v>116</v>
      </c>
      <c r="AD1542" s="256">
        <v>113</v>
      </c>
      <c r="AE1542" s="256">
        <v>108</v>
      </c>
      <c r="AF1542" s="256">
        <v>100</v>
      </c>
      <c r="AG1542" s="256">
        <v>94</v>
      </c>
      <c r="AH1542" s="256">
        <v>87</v>
      </c>
      <c r="AI1542" s="256">
        <v>76</v>
      </c>
      <c r="AJ1542" s="256">
        <v>61</v>
      </c>
      <c r="AK1542" s="256">
        <v>44</v>
      </c>
      <c r="AL1542" s="256">
        <v>15</v>
      </c>
      <c r="AM1542" s="256">
        <v>0</v>
      </c>
    </row>
    <row r="1543" spans="1:39">
      <c r="A1543" s="256">
        <v>165</v>
      </c>
      <c r="B1543" s="256">
        <v>1796</v>
      </c>
      <c r="C1543" s="256">
        <v>1804</v>
      </c>
      <c r="D1543" s="256">
        <v>1803</v>
      </c>
      <c r="E1543" s="256">
        <v>1754</v>
      </c>
      <c r="F1543" s="256">
        <v>1666</v>
      </c>
      <c r="G1543" s="256">
        <v>1589</v>
      </c>
      <c r="H1543" s="256">
        <v>1422</v>
      </c>
      <c r="I1543" s="256">
        <v>1308</v>
      </c>
      <c r="J1543" s="256">
        <v>1300</v>
      </c>
      <c r="K1543" s="256">
        <v>1308</v>
      </c>
      <c r="L1543" s="256">
        <v>1312</v>
      </c>
      <c r="M1543" s="256">
        <v>1266</v>
      </c>
      <c r="N1543" s="256">
        <v>1105</v>
      </c>
      <c r="O1543" s="256">
        <v>952</v>
      </c>
      <c r="P1543" s="256">
        <v>850</v>
      </c>
      <c r="Q1543" s="256">
        <v>754</v>
      </c>
      <c r="R1543" s="256">
        <v>658</v>
      </c>
      <c r="S1543" s="256">
        <v>560</v>
      </c>
      <c r="T1543" s="256">
        <v>468</v>
      </c>
      <c r="U1543" s="256">
        <v>376</v>
      </c>
      <c r="V1543" s="256">
        <v>286</v>
      </c>
      <c r="W1543" s="256">
        <v>211</v>
      </c>
      <c r="X1543" s="256">
        <v>169</v>
      </c>
      <c r="Y1543" s="256">
        <v>152</v>
      </c>
      <c r="Z1543" s="256">
        <v>144</v>
      </c>
      <c r="AA1543" s="256">
        <v>137</v>
      </c>
      <c r="AB1543" s="256">
        <v>129</v>
      </c>
      <c r="AC1543" s="256">
        <v>120</v>
      </c>
      <c r="AD1543" s="256">
        <v>117</v>
      </c>
      <c r="AE1543" s="256">
        <v>108</v>
      </c>
      <c r="AF1543" s="256">
        <v>99</v>
      </c>
      <c r="AG1543" s="256">
        <v>92</v>
      </c>
      <c r="AH1543" s="256">
        <v>83</v>
      </c>
      <c r="AI1543" s="256">
        <v>73</v>
      </c>
      <c r="AJ1543" s="256">
        <v>64</v>
      </c>
      <c r="AK1543" s="256">
        <v>51</v>
      </c>
      <c r="AL1543" s="256">
        <v>20</v>
      </c>
      <c r="AM1543" s="256">
        <v>0</v>
      </c>
    </row>
    <row r="1544" spans="1:39">
      <c r="A1544" s="256">
        <v>175</v>
      </c>
      <c r="B1544" s="256">
        <v>1796</v>
      </c>
      <c r="C1544" s="256">
        <v>1805</v>
      </c>
      <c r="D1544" s="256">
        <v>1804</v>
      </c>
      <c r="E1544" s="256">
        <v>1744</v>
      </c>
      <c r="F1544" s="256">
        <v>1645</v>
      </c>
      <c r="G1544" s="256">
        <v>1553</v>
      </c>
      <c r="H1544" s="256">
        <v>1376</v>
      </c>
      <c r="I1544" s="256">
        <v>1300</v>
      </c>
      <c r="J1544" s="256">
        <v>1304</v>
      </c>
      <c r="K1544" s="256">
        <v>1310</v>
      </c>
      <c r="L1544" s="256">
        <v>1318</v>
      </c>
      <c r="M1544" s="256">
        <v>1254</v>
      </c>
      <c r="N1544" s="256">
        <v>1056</v>
      </c>
      <c r="O1544" s="256">
        <v>923</v>
      </c>
      <c r="P1544" s="256">
        <v>830</v>
      </c>
      <c r="Q1544" s="256">
        <v>742</v>
      </c>
      <c r="R1544" s="256">
        <v>649</v>
      </c>
      <c r="S1544" s="256">
        <v>557</v>
      </c>
      <c r="T1544" s="256">
        <v>466</v>
      </c>
      <c r="U1544" s="256">
        <v>374</v>
      </c>
      <c r="V1544" s="256">
        <v>278</v>
      </c>
      <c r="W1544" s="256">
        <v>200</v>
      </c>
      <c r="X1544" s="256">
        <v>168</v>
      </c>
      <c r="Y1544" s="256">
        <v>150</v>
      </c>
      <c r="Z1544" s="256">
        <v>135</v>
      </c>
      <c r="AA1544" s="256">
        <v>124</v>
      </c>
      <c r="AB1544" s="256">
        <v>116</v>
      </c>
      <c r="AC1544" s="256">
        <v>110</v>
      </c>
      <c r="AD1544" s="256">
        <v>109</v>
      </c>
      <c r="AE1544" s="256">
        <v>104</v>
      </c>
      <c r="AF1544" s="256">
        <v>98</v>
      </c>
      <c r="AG1544" s="256">
        <v>93</v>
      </c>
      <c r="AH1544" s="256">
        <v>85</v>
      </c>
      <c r="AI1544" s="256">
        <v>79</v>
      </c>
      <c r="AJ1544" s="256">
        <v>68</v>
      </c>
      <c r="AK1544" s="256">
        <v>53</v>
      </c>
      <c r="AL1544" s="256">
        <v>20</v>
      </c>
      <c r="AM1544" s="256">
        <v>0</v>
      </c>
    </row>
    <row r="1545" spans="1:39">
      <c r="A1545" s="256">
        <v>180</v>
      </c>
      <c r="B1545" s="256">
        <v>1796</v>
      </c>
      <c r="C1545" s="256">
        <v>1811</v>
      </c>
      <c r="D1545" s="256">
        <v>1811</v>
      </c>
      <c r="E1545" s="256">
        <v>1751</v>
      </c>
      <c r="F1545" s="256">
        <v>1645</v>
      </c>
      <c r="G1545" s="256">
        <v>1548</v>
      </c>
      <c r="H1545" s="256">
        <v>1374</v>
      </c>
      <c r="I1545" s="256">
        <v>1302</v>
      </c>
      <c r="J1545" s="256">
        <v>1312</v>
      </c>
      <c r="K1545" s="256">
        <v>1315</v>
      </c>
      <c r="L1545" s="256">
        <v>1319</v>
      </c>
      <c r="M1545" s="256">
        <v>1256</v>
      </c>
      <c r="N1545" s="256">
        <v>1053</v>
      </c>
      <c r="O1545" s="256">
        <v>923</v>
      </c>
      <c r="P1545" s="256">
        <v>829</v>
      </c>
      <c r="Q1545" s="256">
        <v>740</v>
      </c>
      <c r="R1545" s="256">
        <v>648</v>
      </c>
      <c r="S1545" s="256">
        <v>557</v>
      </c>
      <c r="T1545" s="256">
        <v>465</v>
      </c>
      <c r="U1545" s="256">
        <v>372</v>
      </c>
      <c r="V1545" s="256">
        <v>278</v>
      </c>
      <c r="W1545" s="256">
        <v>195</v>
      </c>
      <c r="X1545" s="256">
        <v>165</v>
      </c>
      <c r="Y1545" s="256">
        <v>149</v>
      </c>
      <c r="Z1545" s="256">
        <v>135</v>
      </c>
      <c r="AA1545" s="256">
        <v>124</v>
      </c>
      <c r="AB1545" s="256">
        <v>116</v>
      </c>
      <c r="AC1545" s="256">
        <v>110</v>
      </c>
      <c r="AD1545" s="256">
        <v>108</v>
      </c>
      <c r="AE1545" s="256">
        <v>103</v>
      </c>
      <c r="AF1545" s="256">
        <v>98</v>
      </c>
      <c r="AG1545" s="256">
        <v>93</v>
      </c>
      <c r="AH1545" s="256">
        <v>86</v>
      </c>
      <c r="AI1545" s="256">
        <v>79</v>
      </c>
      <c r="AJ1545" s="256">
        <v>71</v>
      </c>
      <c r="AK1545" s="256">
        <v>53</v>
      </c>
      <c r="AL1545" s="256">
        <v>20</v>
      </c>
      <c r="AM1545" s="256">
        <v>0</v>
      </c>
    </row>
    <row r="1546" spans="1:39">
      <c r="B1546" s="256" t="s">
        <v>519</v>
      </c>
    </row>
    <row r="1547" spans="1:39">
      <c r="B1547" s="256" t="s">
        <v>524</v>
      </c>
    </row>
    <row r="1548" spans="1:39">
      <c r="B1548" s="256" t="s">
        <v>65</v>
      </c>
    </row>
    <row r="1549" spans="1:39">
      <c r="B1549" s="256" t="s">
        <v>315</v>
      </c>
    </row>
    <row r="1550" spans="1:39">
      <c r="B1550" s="256">
        <v>191</v>
      </c>
    </row>
    <row r="1551" spans="1:39">
      <c r="B1551" s="256" t="s">
        <v>339</v>
      </c>
    </row>
    <row r="1553" spans="1:74">
      <c r="B1553" s="256">
        <v>73</v>
      </c>
    </row>
    <row r="1554" spans="1:74">
      <c r="B1554" s="256">
        <v>37</v>
      </c>
    </row>
    <row r="1555" spans="1:74">
      <c r="B1555" s="256">
        <v>0</v>
      </c>
      <c r="C1555" s="256">
        <v>2.5</v>
      </c>
      <c r="D1555" s="256">
        <v>5</v>
      </c>
      <c r="E1555" s="256">
        <v>7.5</v>
      </c>
      <c r="F1555" s="256">
        <v>10</v>
      </c>
      <c r="G1555" s="256">
        <v>12.5</v>
      </c>
      <c r="H1555" s="256">
        <v>15</v>
      </c>
      <c r="I1555" s="256">
        <v>17.5</v>
      </c>
      <c r="J1555" s="256">
        <v>20</v>
      </c>
      <c r="K1555" s="256">
        <v>22.5</v>
      </c>
      <c r="L1555" s="256">
        <v>25</v>
      </c>
      <c r="M1555" s="256">
        <v>27.5</v>
      </c>
      <c r="N1555" s="256">
        <v>30</v>
      </c>
      <c r="O1555" s="256">
        <v>32.5</v>
      </c>
      <c r="P1555" s="256">
        <v>35</v>
      </c>
      <c r="Q1555" s="256">
        <v>37.5</v>
      </c>
      <c r="R1555" s="256">
        <v>40</v>
      </c>
      <c r="S1555" s="256">
        <v>42.5</v>
      </c>
      <c r="T1555" s="256">
        <v>45</v>
      </c>
      <c r="U1555" s="256">
        <v>47.5</v>
      </c>
      <c r="V1555" s="256">
        <v>50</v>
      </c>
      <c r="W1555" s="256">
        <v>52.5</v>
      </c>
      <c r="X1555" s="256">
        <v>55</v>
      </c>
      <c r="Y1555" s="256">
        <v>57.5</v>
      </c>
      <c r="Z1555" s="256">
        <v>60</v>
      </c>
      <c r="AA1555" s="256">
        <v>62.5</v>
      </c>
      <c r="AB1555" s="256">
        <v>65</v>
      </c>
      <c r="AC1555" s="256">
        <v>67.5</v>
      </c>
      <c r="AD1555" s="256">
        <v>70</v>
      </c>
      <c r="AE1555" s="256">
        <v>72.5</v>
      </c>
      <c r="AF1555" s="256">
        <v>75</v>
      </c>
      <c r="AG1555" s="256">
        <v>77.5</v>
      </c>
      <c r="AH1555" s="256">
        <v>80</v>
      </c>
      <c r="AI1555" s="256">
        <v>82.5</v>
      </c>
      <c r="AJ1555" s="256">
        <v>85</v>
      </c>
      <c r="AK1555" s="256">
        <v>87.5</v>
      </c>
      <c r="AL1555" s="256">
        <v>90</v>
      </c>
      <c r="AM1555" s="256">
        <v>92.5</v>
      </c>
      <c r="AN1555" s="256">
        <v>95</v>
      </c>
      <c r="AO1555" s="256">
        <v>97.5</v>
      </c>
      <c r="AP1555" s="256">
        <v>100</v>
      </c>
      <c r="AQ1555" s="256">
        <v>102.5</v>
      </c>
      <c r="AR1555" s="256">
        <v>105</v>
      </c>
      <c r="AS1555" s="256">
        <v>107.5</v>
      </c>
      <c r="AT1555" s="256">
        <v>110</v>
      </c>
      <c r="AU1555" s="256">
        <v>112.5</v>
      </c>
      <c r="AV1555" s="256">
        <v>115</v>
      </c>
      <c r="AW1555" s="256">
        <v>117.5</v>
      </c>
      <c r="AX1555" s="256">
        <v>120</v>
      </c>
      <c r="AY1555" s="256">
        <v>122.5</v>
      </c>
      <c r="AZ1555" s="256">
        <v>125</v>
      </c>
      <c r="BA1555" s="256">
        <v>127.5</v>
      </c>
      <c r="BB1555" s="256">
        <v>130</v>
      </c>
      <c r="BC1555" s="256">
        <v>132.5</v>
      </c>
      <c r="BD1555" s="256">
        <v>135</v>
      </c>
      <c r="BE1555" s="256">
        <v>137.5</v>
      </c>
      <c r="BF1555" s="256">
        <v>140</v>
      </c>
      <c r="BG1555" s="256">
        <v>142.5</v>
      </c>
      <c r="BH1555" s="256">
        <v>145</v>
      </c>
      <c r="BI1555" s="256">
        <v>147.5</v>
      </c>
      <c r="BJ1555" s="256">
        <v>150</v>
      </c>
      <c r="BK1555" s="256">
        <v>152.5</v>
      </c>
      <c r="BL1555" s="256">
        <v>155</v>
      </c>
      <c r="BM1555" s="256">
        <v>157.5</v>
      </c>
      <c r="BN1555" s="256">
        <v>160</v>
      </c>
      <c r="BO1555" s="256">
        <v>162.5</v>
      </c>
      <c r="BP1555" s="256">
        <v>165</v>
      </c>
      <c r="BQ1555" s="256">
        <v>167.5</v>
      </c>
      <c r="BR1555" s="256">
        <v>170</v>
      </c>
      <c r="BS1555" s="256">
        <v>172.5</v>
      </c>
      <c r="BT1555" s="256">
        <v>175</v>
      </c>
      <c r="BU1555" s="256">
        <v>177.5</v>
      </c>
      <c r="BV1555" s="256">
        <v>180</v>
      </c>
    </row>
    <row r="1556" spans="1:74">
      <c r="A1556" s="256">
        <v>0</v>
      </c>
      <c r="B1556" s="456">
        <v>1552.3528429347011</v>
      </c>
      <c r="C1556" s="456">
        <v>1615.8817214250384</v>
      </c>
      <c r="D1556" s="456">
        <v>1737.9044230032487</v>
      </c>
      <c r="E1556" s="456">
        <v>1992.0611968716976</v>
      </c>
      <c r="F1556" s="456">
        <v>2323.9252905457292</v>
      </c>
      <c r="G1556" s="456">
        <v>2758.7482597224889</v>
      </c>
      <c r="H1556" s="456">
        <v>3163.3670903621028</v>
      </c>
      <c r="I1556" s="456">
        <v>3399.5031937445578</v>
      </c>
      <c r="J1556" s="456">
        <v>3425.7415716643568</v>
      </c>
      <c r="K1556" s="456">
        <v>3452.9893304434045</v>
      </c>
      <c r="L1556" s="456">
        <v>3586.2036567142272</v>
      </c>
      <c r="M1556" s="456">
        <v>3761.8118856428364</v>
      </c>
      <c r="N1556" s="456">
        <v>3938.4376201863383</v>
      </c>
      <c r="O1556" s="456">
        <v>3871.8235369663826</v>
      </c>
      <c r="P1556" s="456">
        <v>3687.1269025790689</v>
      </c>
      <c r="Q1556" s="456">
        <v>3686.1176563321983</v>
      </c>
      <c r="R1556" s="456">
        <v>3903.1118285923417</v>
      </c>
      <c r="S1556" s="456">
        <v>3996.9781989585704</v>
      </c>
      <c r="T1556" s="456">
        <v>3791.0807305988019</v>
      </c>
      <c r="U1556" s="456">
        <v>3260.2413819975268</v>
      </c>
      <c r="V1556" s="456">
        <v>2760.7661683937995</v>
      </c>
      <c r="W1556" s="456">
        <v>2543.8496525794189</v>
      </c>
      <c r="X1556" s="456">
        <v>2283.5743985656027</v>
      </c>
      <c r="Y1556" s="456">
        <v>1889.1840633823624</v>
      </c>
      <c r="Z1556" s="456">
        <v>1462.6101501037324</v>
      </c>
      <c r="AA1556" s="456">
        <v>1189.3841522320038</v>
      </c>
      <c r="AB1556" s="456">
        <v>1067.4097639723441</v>
      </c>
      <c r="AC1556" s="456">
        <v>962.58336073208568</v>
      </c>
      <c r="AD1556" s="456">
        <v>850.71397201382797</v>
      </c>
      <c r="AE1556" s="456">
        <v>732.81358322238805</v>
      </c>
      <c r="AF1556" s="456">
        <v>588.73929294176708</v>
      </c>
      <c r="AG1556" s="456">
        <v>435.63662446655979</v>
      </c>
      <c r="AH1556" s="456">
        <v>305.7429539319009</v>
      </c>
      <c r="AI1556" s="456">
        <v>187.9807803590999</v>
      </c>
      <c r="AJ1556" s="456">
        <v>85.378465429273547</v>
      </c>
      <c r="AK1556" s="456">
        <v>24.076394620737908</v>
      </c>
      <c r="AL1556" s="456">
        <v>0</v>
      </c>
      <c r="AM1556" s="456">
        <v>0</v>
      </c>
      <c r="AN1556" s="456">
        <v>0</v>
      </c>
      <c r="AO1556" s="456">
        <v>0</v>
      </c>
      <c r="AP1556" s="456">
        <v>0</v>
      </c>
      <c r="AQ1556" s="456">
        <v>0</v>
      </c>
      <c r="AR1556" s="456">
        <v>0</v>
      </c>
      <c r="AS1556" s="456">
        <v>0</v>
      </c>
      <c r="AT1556" s="456">
        <v>0</v>
      </c>
      <c r="AU1556" s="456">
        <v>0</v>
      </c>
      <c r="AV1556" s="456">
        <v>0</v>
      </c>
      <c r="AW1556" s="456">
        <v>0</v>
      </c>
      <c r="AX1556" s="456">
        <v>0</v>
      </c>
      <c r="AY1556" s="456">
        <v>0</v>
      </c>
      <c r="AZ1556" s="456">
        <v>0</v>
      </c>
      <c r="BA1556" s="456">
        <v>0</v>
      </c>
      <c r="BB1556" s="456">
        <v>0</v>
      </c>
      <c r="BC1556" s="456">
        <v>0</v>
      </c>
      <c r="BD1556" s="456">
        <v>0</v>
      </c>
      <c r="BE1556" s="456">
        <v>0</v>
      </c>
      <c r="BF1556" s="456">
        <v>0</v>
      </c>
      <c r="BG1556" s="456">
        <v>0</v>
      </c>
      <c r="BH1556" s="456">
        <v>0</v>
      </c>
      <c r="BI1556" s="456">
        <v>0</v>
      </c>
      <c r="BJ1556" s="456">
        <v>0</v>
      </c>
      <c r="BK1556" s="456">
        <v>0</v>
      </c>
      <c r="BL1556" s="456">
        <v>0</v>
      </c>
      <c r="BM1556" s="456">
        <v>0</v>
      </c>
      <c r="BN1556" s="456">
        <v>0</v>
      </c>
      <c r="BO1556" s="456">
        <v>0</v>
      </c>
      <c r="BP1556" s="456">
        <v>0</v>
      </c>
      <c r="BQ1556" s="456">
        <v>0</v>
      </c>
      <c r="BR1556" s="456">
        <v>0</v>
      </c>
      <c r="BS1556" s="456">
        <v>0</v>
      </c>
      <c r="BT1556" s="456">
        <v>0</v>
      </c>
      <c r="BU1556" s="456">
        <v>0</v>
      </c>
      <c r="BV1556" s="456">
        <v>0</v>
      </c>
    </row>
    <row r="1557" spans="1:74">
      <c r="A1557" s="256">
        <v>5</v>
      </c>
      <c r="B1557" s="456">
        <v>1552.3528429347011</v>
      </c>
      <c r="C1557" s="456">
        <v>1622.9406415574351</v>
      </c>
      <c r="D1557" s="456">
        <v>1742.9468718328628</v>
      </c>
      <c r="E1557" s="456">
        <v>1994.0784495437802</v>
      </c>
      <c r="F1557" s="456">
        <v>2324.9340718640956</v>
      </c>
      <c r="G1557" s="456">
        <v>2756.7303525257171</v>
      </c>
      <c r="H1557" s="456">
        <v>3154.285276082383</v>
      </c>
      <c r="I1557" s="456">
        <v>3391.4298873220487</v>
      </c>
      <c r="J1557" s="456">
        <v>3413.6315260455126</v>
      </c>
      <c r="K1557" s="456">
        <v>3431.7966105206992</v>
      </c>
      <c r="L1557" s="456">
        <v>3549.8719786752731</v>
      </c>
      <c r="M1557" s="456">
        <v>3732.5432681866682</v>
      </c>
      <c r="N1557" s="456">
        <v>3944.4935020361077</v>
      </c>
      <c r="O1557" s="456">
        <v>3917.2421070627061</v>
      </c>
      <c r="P1557" s="456">
        <v>3754.7470260501764</v>
      </c>
      <c r="Q1557" s="456">
        <v>3748.6914426823082</v>
      </c>
      <c r="R1557" s="456">
        <v>3967.7078017139929</v>
      </c>
      <c r="S1557" s="456">
        <v>4093.8748263371317</v>
      </c>
      <c r="T1557" s="456">
        <v>3891.0002019997246</v>
      </c>
      <c r="U1557" s="456">
        <v>3356.1093980718083</v>
      </c>
      <c r="V1557" s="456">
        <v>2833.4118536448932</v>
      </c>
      <c r="W1557" s="456">
        <v>2612.4538800023865</v>
      </c>
      <c r="X1557" s="456">
        <v>2341.0746322983518</v>
      </c>
      <c r="Y1557" s="456">
        <v>1948.6907614674124</v>
      </c>
      <c r="Z1557" s="456">
        <v>1512.0183886409504</v>
      </c>
      <c r="AA1557" s="456">
        <v>1212.5708213838691</v>
      </c>
      <c r="AB1557" s="456">
        <v>1083.5378424249502</v>
      </c>
      <c r="AC1557" s="456">
        <v>979.71769737990815</v>
      </c>
      <c r="AD1557" s="456">
        <v>863.81506744737169</v>
      </c>
      <c r="AE1557" s="456">
        <v>739.86694776308775</v>
      </c>
      <c r="AF1557" s="456">
        <v>603.8504602244393</v>
      </c>
      <c r="AG1557" s="456">
        <v>448.72905785103239</v>
      </c>
      <c r="AH1557" s="456">
        <v>315.81050907438771</v>
      </c>
      <c r="AI1557" s="456">
        <v>197.0372454153181</v>
      </c>
      <c r="AJ1557" s="456">
        <v>91.411415436090294</v>
      </c>
      <c r="AK1557" s="456">
        <v>27.089134400918912</v>
      </c>
      <c r="AL1557" s="456">
        <v>0</v>
      </c>
      <c r="AM1557" s="456">
        <v>0</v>
      </c>
      <c r="AN1557" s="456">
        <v>0</v>
      </c>
      <c r="AO1557" s="456">
        <v>0</v>
      </c>
      <c r="AP1557" s="456">
        <v>0</v>
      </c>
      <c r="AQ1557" s="456">
        <v>0</v>
      </c>
      <c r="AR1557" s="456">
        <v>0</v>
      </c>
      <c r="AS1557" s="456">
        <v>0</v>
      </c>
      <c r="AT1557" s="456">
        <v>0</v>
      </c>
      <c r="AU1557" s="456">
        <v>0</v>
      </c>
      <c r="AV1557" s="456">
        <v>0</v>
      </c>
      <c r="AW1557" s="456">
        <v>0</v>
      </c>
      <c r="AX1557" s="456">
        <v>0</v>
      </c>
      <c r="AY1557" s="456">
        <v>0</v>
      </c>
      <c r="AZ1557" s="456">
        <v>0</v>
      </c>
      <c r="BA1557" s="456">
        <v>0</v>
      </c>
      <c r="BB1557" s="456">
        <v>0</v>
      </c>
      <c r="BC1557" s="456">
        <v>0</v>
      </c>
      <c r="BD1557" s="456">
        <v>0</v>
      </c>
      <c r="BE1557" s="456">
        <v>0</v>
      </c>
      <c r="BF1557" s="456">
        <v>0</v>
      </c>
      <c r="BG1557" s="456">
        <v>0</v>
      </c>
      <c r="BH1557" s="456">
        <v>0</v>
      </c>
      <c r="BI1557" s="456">
        <v>0</v>
      </c>
      <c r="BJ1557" s="456">
        <v>0</v>
      </c>
      <c r="BK1557" s="456">
        <v>0</v>
      </c>
      <c r="BL1557" s="456">
        <v>0</v>
      </c>
      <c r="BM1557" s="456">
        <v>0</v>
      </c>
      <c r="BN1557" s="456">
        <v>0</v>
      </c>
      <c r="BO1557" s="456">
        <v>0</v>
      </c>
      <c r="BP1557" s="456">
        <v>0</v>
      </c>
      <c r="BQ1557" s="456">
        <v>0</v>
      </c>
      <c r="BR1557" s="456">
        <v>0</v>
      </c>
      <c r="BS1557" s="456">
        <v>0</v>
      </c>
      <c r="BT1557" s="456">
        <v>0</v>
      </c>
      <c r="BU1557" s="456">
        <v>0</v>
      </c>
      <c r="BV1557" s="456">
        <v>0</v>
      </c>
    </row>
    <row r="1558" spans="1:74">
      <c r="A1558" s="256">
        <v>10</v>
      </c>
      <c r="B1558" s="456">
        <v>1552.3528429347011</v>
      </c>
      <c r="C1558" s="456">
        <v>1622.9406415574351</v>
      </c>
      <c r="D1558" s="456">
        <v>1741.9383808997075</v>
      </c>
      <c r="E1558" s="456">
        <v>1981.9749641634348</v>
      </c>
      <c r="F1558" s="456">
        <v>2305.7673018050245</v>
      </c>
      <c r="G1558" s="456">
        <v>2713.3457065058828</v>
      </c>
      <c r="H1558" s="456">
        <v>3102.8221574733529</v>
      </c>
      <c r="I1558" s="456">
        <v>3341.9813061316086</v>
      </c>
      <c r="J1558" s="456">
        <v>3357.118549772621</v>
      </c>
      <c r="K1558" s="456">
        <v>3366.2009287061996</v>
      </c>
      <c r="L1558" s="456">
        <v>3493.3567748269197</v>
      </c>
      <c r="M1558" s="456">
        <v>3702.2656293572104</v>
      </c>
      <c r="N1558" s="456">
        <v>3974.7730503239914</v>
      </c>
      <c r="O1558" s="456">
        <v>4018.1741376279633</v>
      </c>
      <c r="P1558" s="456">
        <v>3874.8514251492402</v>
      </c>
      <c r="Q1558" s="456">
        <v>3850.6283860251147</v>
      </c>
      <c r="R1558" s="456">
        <v>4059.5570059429479</v>
      </c>
      <c r="S1558" s="456">
        <v>4253.3554897235626</v>
      </c>
      <c r="T1558" s="456">
        <v>4103.968357725772</v>
      </c>
      <c r="U1558" s="456">
        <v>3602.3511874291048</v>
      </c>
      <c r="V1558" s="456">
        <v>3007.9708111570758</v>
      </c>
      <c r="W1558" s="456">
        <v>2762.784078538577</v>
      </c>
      <c r="X1558" s="456">
        <v>2518.6279722156423</v>
      </c>
      <c r="Y1558" s="456">
        <v>2112.0912121959464</v>
      </c>
      <c r="Z1558" s="456">
        <v>1624.9574815204433</v>
      </c>
      <c r="AA1558" s="456">
        <v>1286.1661877742031</v>
      </c>
      <c r="AB1558" s="456">
        <v>1124.8671298555184</v>
      </c>
      <c r="AC1558" s="456">
        <v>1008.9475480673809</v>
      </c>
      <c r="AD1558" s="456">
        <v>884.97879350789503</v>
      </c>
      <c r="AE1558" s="456">
        <v>751.95858576924502</v>
      </c>
      <c r="AF1558" s="456">
        <v>614.93222355435944</v>
      </c>
      <c r="AG1558" s="456">
        <v>476.92942740841636</v>
      </c>
      <c r="AH1558" s="456">
        <v>334.93973913680242</v>
      </c>
      <c r="AI1558" s="456">
        <v>214.14502188707684</v>
      </c>
      <c r="AJ1558" s="456">
        <v>106.49547896400243</v>
      </c>
      <c r="AK1558" s="456">
        <v>34.120107905260866</v>
      </c>
      <c r="AL1558" s="456">
        <v>0</v>
      </c>
      <c r="AM1558" s="456">
        <v>0</v>
      </c>
      <c r="AN1558" s="456">
        <v>0</v>
      </c>
      <c r="AO1558" s="456">
        <v>0</v>
      </c>
      <c r="AP1558" s="456">
        <v>0</v>
      </c>
      <c r="AQ1558" s="456">
        <v>0</v>
      </c>
      <c r="AR1558" s="456">
        <v>0</v>
      </c>
      <c r="AS1558" s="456">
        <v>0</v>
      </c>
      <c r="AT1558" s="456">
        <v>0</v>
      </c>
      <c r="AU1558" s="456">
        <v>0</v>
      </c>
      <c r="AV1558" s="456">
        <v>0</v>
      </c>
      <c r="AW1558" s="456">
        <v>0</v>
      </c>
      <c r="AX1558" s="456">
        <v>0</v>
      </c>
      <c r="AY1558" s="456">
        <v>0</v>
      </c>
      <c r="AZ1558" s="456">
        <v>0</v>
      </c>
      <c r="BA1558" s="456">
        <v>0</v>
      </c>
      <c r="BB1558" s="456">
        <v>0</v>
      </c>
      <c r="BC1558" s="456">
        <v>0</v>
      </c>
      <c r="BD1558" s="456">
        <v>0</v>
      </c>
      <c r="BE1558" s="456">
        <v>0</v>
      </c>
      <c r="BF1558" s="456">
        <v>0</v>
      </c>
      <c r="BG1558" s="456">
        <v>0</v>
      </c>
      <c r="BH1558" s="456">
        <v>0</v>
      </c>
      <c r="BI1558" s="456">
        <v>0</v>
      </c>
      <c r="BJ1558" s="456">
        <v>0</v>
      </c>
      <c r="BK1558" s="456">
        <v>0</v>
      </c>
      <c r="BL1558" s="456">
        <v>0</v>
      </c>
      <c r="BM1558" s="456">
        <v>0</v>
      </c>
      <c r="BN1558" s="456">
        <v>0</v>
      </c>
      <c r="BO1558" s="456">
        <v>0</v>
      </c>
      <c r="BP1558" s="456">
        <v>0</v>
      </c>
      <c r="BQ1558" s="456">
        <v>0</v>
      </c>
      <c r="BR1558" s="456">
        <v>0</v>
      </c>
      <c r="BS1558" s="456">
        <v>0</v>
      </c>
      <c r="BT1558" s="456">
        <v>0</v>
      </c>
      <c r="BU1558" s="456">
        <v>0</v>
      </c>
      <c r="BV1558" s="456">
        <v>0</v>
      </c>
    </row>
    <row r="1559" spans="1:74">
      <c r="A1559" s="256">
        <v>15</v>
      </c>
      <c r="B1559" s="456">
        <v>1552.3528429347011</v>
      </c>
      <c r="C1559" s="456">
        <v>1623.9490612261534</v>
      </c>
      <c r="D1559" s="456">
        <v>1736.8959349898671</v>
      </c>
      <c r="E1559" s="456">
        <v>1963.8198746832438</v>
      </c>
      <c r="F1559" s="456">
        <v>2270.4605114320148</v>
      </c>
      <c r="G1559" s="456">
        <v>2658.8636456354934</v>
      </c>
      <c r="H1559" s="456">
        <v>3039.2512486291398</v>
      </c>
      <c r="I1559" s="456">
        <v>3286.4786678298474</v>
      </c>
      <c r="J1559" s="456">
        <v>3348.0361953860147</v>
      </c>
      <c r="K1559" s="456">
        <v>3369.2283937941743</v>
      </c>
      <c r="L1559" s="456">
        <v>3516.5682667086048</v>
      </c>
      <c r="M1559" s="456">
        <v>3744.6543925318292</v>
      </c>
      <c r="N1559" s="456">
        <v>4055.5196343149314</v>
      </c>
      <c r="O1559" s="456">
        <v>4177.6518843370968</v>
      </c>
      <c r="P1559" s="456">
        <v>4045.4262228205225</v>
      </c>
      <c r="Q1559" s="456">
        <v>3973.7637283253457</v>
      </c>
      <c r="R1559" s="456">
        <v>4142.3240026618378</v>
      </c>
      <c r="S1559" s="456">
        <v>4427.9835677390938</v>
      </c>
      <c r="T1559" s="456">
        <v>4394.6724699988972</v>
      </c>
      <c r="U1559" s="456">
        <v>3978.81034087836</v>
      </c>
      <c r="V1559" s="456">
        <v>3283.4512779841384</v>
      </c>
      <c r="W1559" s="456">
        <v>2940.3658190415163</v>
      </c>
      <c r="X1559" s="456">
        <v>2664.9171532937371</v>
      </c>
      <c r="Y1559" s="456">
        <v>2248.2679519709782</v>
      </c>
      <c r="Z1559" s="456">
        <v>1762.1083099403497</v>
      </c>
      <c r="AA1559" s="456">
        <v>1363.7987341748062</v>
      </c>
      <c r="AB1559" s="456">
        <v>1169.2221979900869</v>
      </c>
      <c r="AC1559" s="456">
        <v>1036.1623080703848</v>
      </c>
      <c r="AD1559" s="456">
        <v>902.1117045756348</v>
      </c>
      <c r="AE1559" s="456">
        <v>756.99682578176498</v>
      </c>
      <c r="AF1559" s="456">
        <v>631.05150724510781</v>
      </c>
      <c r="AG1559" s="456">
        <v>503.11697942016013</v>
      </c>
      <c r="AH1559" s="456">
        <v>375.21530131745635</v>
      </c>
      <c r="AI1559" s="456">
        <v>241.3189644239616</v>
      </c>
      <c r="AJ1559" s="456">
        <v>126.61084744487482</v>
      </c>
      <c r="AK1559" s="456">
        <v>41.152539512670401</v>
      </c>
      <c r="AL1559" s="456">
        <v>0</v>
      </c>
      <c r="AM1559" s="456">
        <v>0</v>
      </c>
      <c r="AN1559" s="456">
        <v>0</v>
      </c>
      <c r="AO1559" s="456">
        <v>0</v>
      </c>
      <c r="AP1559" s="456">
        <v>0</v>
      </c>
      <c r="AQ1559" s="456">
        <v>0</v>
      </c>
      <c r="AR1559" s="456">
        <v>0</v>
      </c>
      <c r="AS1559" s="456">
        <v>0</v>
      </c>
      <c r="AT1559" s="456">
        <v>0</v>
      </c>
      <c r="AU1559" s="456">
        <v>0</v>
      </c>
      <c r="AV1559" s="456">
        <v>0</v>
      </c>
      <c r="AW1559" s="456">
        <v>0</v>
      </c>
      <c r="AX1559" s="456">
        <v>0</v>
      </c>
      <c r="AY1559" s="456">
        <v>0</v>
      </c>
      <c r="AZ1559" s="456">
        <v>0</v>
      </c>
      <c r="BA1559" s="456">
        <v>0</v>
      </c>
      <c r="BB1559" s="456">
        <v>0</v>
      </c>
      <c r="BC1559" s="456">
        <v>0</v>
      </c>
      <c r="BD1559" s="456">
        <v>0</v>
      </c>
      <c r="BE1559" s="456">
        <v>0</v>
      </c>
      <c r="BF1559" s="456">
        <v>0</v>
      </c>
      <c r="BG1559" s="456">
        <v>0</v>
      </c>
      <c r="BH1559" s="456">
        <v>0</v>
      </c>
      <c r="BI1559" s="456">
        <v>0</v>
      </c>
      <c r="BJ1559" s="456">
        <v>0</v>
      </c>
      <c r="BK1559" s="456">
        <v>0</v>
      </c>
      <c r="BL1559" s="456">
        <v>0</v>
      </c>
      <c r="BM1559" s="456">
        <v>0</v>
      </c>
      <c r="BN1559" s="456">
        <v>0</v>
      </c>
      <c r="BO1559" s="456">
        <v>0</v>
      </c>
      <c r="BP1559" s="456">
        <v>0</v>
      </c>
      <c r="BQ1559" s="456">
        <v>0</v>
      </c>
      <c r="BR1559" s="456">
        <v>0</v>
      </c>
      <c r="BS1559" s="456">
        <v>0</v>
      </c>
      <c r="BT1559" s="456">
        <v>0</v>
      </c>
      <c r="BU1559" s="456">
        <v>0</v>
      </c>
      <c r="BV1559" s="456">
        <v>0</v>
      </c>
    </row>
    <row r="1560" spans="1:74">
      <c r="A1560" s="256">
        <v>20</v>
      </c>
      <c r="B1560" s="456">
        <v>1552.3528429347011</v>
      </c>
      <c r="C1560" s="456">
        <v>1622.9406415574351</v>
      </c>
      <c r="D1560" s="456">
        <v>1728.8280519702566</v>
      </c>
      <c r="E1560" s="456">
        <v>1942.6391489856537</v>
      </c>
      <c r="F1560" s="456">
        <v>2235.1542695622238</v>
      </c>
      <c r="G1560" s="456">
        <v>2598.3293315363621</v>
      </c>
      <c r="H1560" s="456">
        <v>2975.6816682150316</v>
      </c>
      <c r="I1560" s="456">
        <v>3276.3873791927813</v>
      </c>
      <c r="J1560" s="456">
        <v>3401.5215233447389</v>
      </c>
      <c r="K1560" s="456">
        <v>3434.8241339523474</v>
      </c>
      <c r="L1560" s="456">
        <v>3559.9640743637965</v>
      </c>
      <c r="M1560" s="456">
        <v>3830.4426363322</v>
      </c>
      <c r="N1560" s="456">
        <v>4156.4551193558245</v>
      </c>
      <c r="O1560" s="456">
        <v>4381.5499854943173</v>
      </c>
      <c r="P1560" s="456">
        <v>4281.6185154407831</v>
      </c>
      <c r="Q1560" s="456">
        <v>4158.4738542338755</v>
      </c>
      <c r="R1560" s="456">
        <v>4237.2052734699027</v>
      </c>
      <c r="S1560" s="456">
        <v>4419.9081270447132</v>
      </c>
      <c r="T1560" s="456">
        <v>4356.3145488229711</v>
      </c>
      <c r="U1560" s="456">
        <v>3997.9875268298551</v>
      </c>
      <c r="V1560" s="456">
        <v>3368.2192384627729</v>
      </c>
      <c r="W1560" s="456">
        <v>2931.2846689707371</v>
      </c>
      <c r="X1560" s="456">
        <v>2686.1045380743644</v>
      </c>
      <c r="Y1560" s="456">
        <v>2369.3208801078295</v>
      </c>
      <c r="Z1560" s="456">
        <v>1937.5961529678818</v>
      </c>
      <c r="AA1560" s="456">
        <v>1458.5768973715776</v>
      </c>
      <c r="AB1560" s="456">
        <v>1205.5139617506477</v>
      </c>
      <c r="AC1560" s="456">
        <v>1050.2739474499635</v>
      </c>
      <c r="AD1560" s="456">
        <v>913.19787946951817</v>
      </c>
      <c r="AE1560" s="456">
        <v>767.07340608364041</v>
      </c>
      <c r="AF1560" s="456">
        <v>642.13375404750673</v>
      </c>
      <c r="AG1560" s="456">
        <v>532.32777619799867</v>
      </c>
      <c r="AH1560" s="456">
        <v>420.53045982902728</v>
      </c>
      <c r="AI1560" s="456">
        <v>287.62219689954674</v>
      </c>
      <c r="AJ1560" s="456">
        <v>150.7534814279953</v>
      </c>
      <c r="AK1560" s="456">
        <v>49.191070759971105</v>
      </c>
      <c r="AL1560" s="456">
        <v>0</v>
      </c>
      <c r="AM1560" s="456">
        <v>0</v>
      </c>
      <c r="AN1560" s="456">
        <v>0</v>
      </c>
      <c r="AO1560" s="456">
        <v>0</v>
      </c>
      <c r="AP1560" s="456">
        <v>0</v>
      </c>
      <c r="AQ1560" s="456">
        <v>0</v>
      </c>
      <c r="AR1560" s="456">
        <v>0</v>
      </c>
      <c r="AS1560" s="456">
        <v>0</v>
      </c>
      <c r="AT1560" s="456">
        <v>0</v>
      </c>
      <c r="AU1560" s="456">
        <v>0</v>
      </c>
      <c r="AV1560" s="456">
        <v>0</v>
      </c>
      <c r="AW1560" s="456">
        <v>0</v>
      </c>
      <c r="AX1560" s="456">
        <v>0</v>
      </c>
      <c r="AY1560" s="456">
        <v>0</v>
      </c>
      <c r="AZ1560" s="456">
        <v>0</v>
      </c>
      <c r="BA1560" s="456">
        <v>0</v>
      </c>
      <c r="BB1560" s="456">
        <v>0</v>
      </c>
      <c r="BC1560" s="456">
        <v>0</v>
      </c>
      <c r="BD1560" s="456">
        <v>0</v>
      </c>
      <c r="BE1560" s="456">
        <v>0</v>
      </c>
      <c r="BF1560" s="456">
        <v>0</v>
      </c>
      <c r="BG1560" s="456">
        <v>0</v>
      </c>
      <c r="BH1560" s="456">
        <v>0</v>
      </c>
      <c r="BI1560" s="456">
        <v>0</v>
      </c>
      <c r="BJ1560" s="456">
        <v>0</v>
      </c>
      <c r="BK1560" s="456">
        <v>0</v>
      </c>
      <c r="BL1560" s="456">
        <v>0</v>
      </c>
      <c r="BM1560" s="456">
        <v>0</v>
      </c>
      <c r="BN1560" s="456">
        <v>0</v>
      </c>
      <c r="BO1560" s="456">
        <v>0</v>
      </c>
      <c r="BP1560" s="456">
        <v>0</v>
      </c>
      <c r="BQ1560" s="456">
        <v>0</v>
      </c>
      <c r="BR1560" s="456">
        <v>0</v>
      </c>
      <c r="BS1560" s="456">
        <v>0</v>
      </c>
      <c r="BT1560" s="456">
        <v>0</v>
      </c>
      <c r="BU1560" s="456">
        <v>0</v>
      </c>
      <c r="BV1560" s="456">
        <v>0</v>
      </c>
    </row>
    <row r="1561" spans="1:74">
      <c r="A1561" s="256">
        <v>25</v>
      </c>
      <c r="B1561" s="456">
        <v>1552.3528429347011</v>
      </c>
      <c r="C1561" s="456">
        <v>1618.9069691460379</v>
      </c>
      <c r="D1561" s="456">
        <v>1716.7262980193179</v>
      </c>
      <c r="E1561" s="456">
        <v>1914.3985407022963</v>
      </c>
      <c r="F1561" s="456">
        <v>2191.7787932036431</v>
      </c>
      <c r="G1561" s="456">
        <v>2526.6988826000875</v>
      </c>
      <c r="H1561" s="456">
        <v>2916.1494813521317</v>
      </c>
      <c r="I1561" s="456">
        <v>3260.2413819975268</v>
      </c>
      <c r="J1561" s="456">
        <v>3470.1454370192455</v>
      </c>
      <c r="K1561" s="456">
        <v>3541.7983227576105</v>
      </c>
      <c r="L1561" s="456">
        <v>3657.8588737735663</v>
      </c>
      <c r="M1561" s="456">
        <v>3891.0002019997246</v>
      </c>
      <c r="N1561" s="456">
        <v>4218.0269715596451</v>
      </c>
      <c r="O1561" s="456">
        <v>4405.7761413128082</v>
      </c>
      <c r="P1561" s="456">
        <v>4272.5339510752292</v>
      </c>
      <c r="Q1561" s="456">
        <v>4094.8841783582679</v>
      </c>
      <c r="R1561" s="456">
        <v>4038.3608497397331</v>
      </c>
      <c r="S1561" s="456">
        <v>4227.1114195246219</v>
      </c>
      <c r="T1561" s="456">
        <v>4472.3987538339397</v>
      </c>
      <c r="U1561" s="456">
        <v>4383.568826711693</v>
      </c>
      <c r="V1561" s="456">
        <v>3909.167655975607</v>
      </c>
      <c r="W1561" s="456">
        <v>3371.2467053627852</v>
      </c>
      <c r="X1561" s="456">
        <v>3135.1126429229589</v>
      </c>
      <c r="Y1561" s="456">
        <v>2815.2502560019175</v>
      </c>
      <c r="Z1561" s="456">
        <v>2307.7848490756414</v>
      </c>
      <c r="AA1561" s="456">
        <v>1650.1681910632308</v>
      </c>
      <c r="AB1561" s="456">
        <v>1273.0598486045944</v>
      </c>
      <c r="AC1561" s="456">
        <v>1072.4497625090453</v>
      </c>
      <c r="AD1561" s="456">
        <v>924.28418881946754</v>
      </c>
      <c r="AE1561" s="456">
        <v>789.24234583746443</v>
      </c>
      <c r="AF1561" s="456">
        <v>662.28378097872496</v>
      </c>
      <c r="AG1561" s="456">
        <v>562.54752681690172</v>
      </c>
      <c r="AH1561" s="456">
        <v>458.80042075130535</v>
      </c>
      <c r="AI1561" s="456">
        <v>330.91243995228746</v>
      </c>
      <c r="AJ1561" s="456">
        <v>177.91855373764352</v>
      </c>
      <c r="AK1561" s="456">
        <v>57.230920419256371</v>
      </c>
      <c r="AL1561" s="456">
        <v>0</v>
      </c>
      <c r="AM1561" s="456">
        <v>0</v>
      </c>
      <c r="AN1561" s="456">
        <v>0</v>
      </c>
      <c r="AO1561" s="456">
        <v>0</v>
      </c>
      <c r="AP1561" s="456">
        <v>0</v>
      </c>
      <c r="AQ1561" s="456">
        <v>0</v>
      </c>
      <c r="AR1561" s="456">
        <v>0</v>
      </c>
      <c r="AS1561" s="456">
        <v>0</v>
      </c>
      <c r="AT1561" s="456">
        <v>0</v>
      </c>
      <c r="AU1561" s="456">
        <v>0</v>
      </c>
      <c r="AV1561" s="456">
        <v>0</v>
      </c>
      <c r="AW1561" s="456">
        <v>0</v>
      </c>
      <c r="AX1561" s="456">
        <v>0</v>
      </c>
      <c r="AY1561" s="456">
        <v>0</v>
      </c>
      <c r="AZ1561" s="456">
        <v>0</v>
      </c>
      <c r="BA1561" s="456">
        <v>0</v>
      </c>
      <c r="BB1561" s="456">
        <v>0</v>
      </c>
      <c r="BC1561" s="456">
        <v>0</v>
      </c>
      <c r="BD1561" s="456">
        <v>0</v>
      </c>
      <c r="BE1561" s="456">
        <v>0</v>
      </c>
      <c r="BF1561" s="456">
        <v>0</v>
      </c>
      <c r="BG1561" s="456">
        <v>0</v>
      </c>
      <c r="BH1561" s="456">
        <v>0</v>
      </c>
      <c r="BI1561" s="456">
        <v>0</v>
      </c>
      <c r="BJ1561" s="456">
        <v>0</v>
      </c>
      <c r="BK1561" s="456">
        <v>0</v>
      </c>
      <c r="BL1561" s="456">
        <v>0</v>
      </c>
      <c r="BM1561" s="456">
        <v>0</v>
      </c>
      <c r="BN1561" s="456">
        <v>0</v>
      </c>
      <c r="BO1561" s="456">
        <v>0</v>
      </c>
      <c r="BP1561" s="456">
        <v>0</v>
      </c>
      <c r="BQ1561" s="456">
        <v>0</v>
      </c>
      <c r="BR1561" s="456">
        <v>0</v>
      </c>
      <c r="BS1561" s="456">
        <v>0</v>
      </c>
      <c r="BT1561" s="456">
        <v>0</v>
      </c>
      <c r="BU1561" s="456">
        <v>0</v>
      </c>
      <c r="BV1561" s="456">
        <v>0</v>
      </c>
    </row>
    <row r="1562" spans="1:74">
      <c r="A1562" s="256">
        <v>30</v>
      </c>
      <c r="B1562" s="456">
        <v>1552.3528429347011</v>
      </c>
      <c r="C1562" s="456">
        <v>1613.8648927538252</v>
      </c>
      <c r="D1562" s="456">
        <v>1705.6330984165525</v>
      </c>
      <c r="E1562" s="456">
        <v>1883.1326386831654</v>
      </c>
      <c r="F1562" s="456">
        <v>2145.3780706808025</v>
      </c>
      <c r="G1562" s="456">
        <v>2466.1676882311267</v>
      </c>
      <c r="H1562" s="456">
        <v>2837.447780051873</v>
      </c>
      <c r="I1562" s="456">
        <v>3228.9587401031959</v>
      </c>
      <c r="J1562" s="456">
        <v>3535.7430928827375</v>
      </c>
      <c r="K1562" s="456">
        <v>3671.9882378958309</v>
      </c>
      <c r="L1562" s="456">
        <v>3730.5247512758001</v>
      </c>
      <c r="M1562" s="456">
        <v>3838.5169234883592</v>
      </c>
      <c r="N1562" s="456">
        <v>3954.5866590857477</v>
      </c>
      <c r="O1562" s="456">
        <v>4181.6893755794981</v>
      </c>
      <c r="P1562" s="456">
        <v>4343.1921794149312</v>
      </c>
      <c r="Q1562" s="456">
        <v>4314.928749218534</v>
      </c>
      <c r="R1562" s="456">
        <v>4261.430620838265</v>
      </c>
      <c r="S1562" s="456">
        <v>4529.9372630923535</v>
      </c>
      <c r="T1562" s="456">
        <v>4966.0417032701798</v>
      </c>
      <c r="U1562" s="456">
        <v>5180.0701374761129</v>
      </c>
      <c r="V1562" s="456">
        <v>4854.9928206057666</v>
      </c>
      <c r="W1562" s="456">
        <v>4125.1648542930852</v>
      </c>
      <c r="X1562" s="456">
        <v>3660.886590074073</v>
      </c>
      <c r="Y1562" s="456">
        <v>3391.4298873220487</v>
      </c>
      <c r="Z1562" s="456">
        <v>2799.1067118900901</v>
      </c>
      <c r="AA1562" s="456">
        <v>2092.9262884626178</v>
      </c>
      <c r="AB1562" s="456">
        <v>1418.2449879814724</v>
      </c>
      <c r="AC1562" s="456">
        <v>1115.7947153193904</v>
      </c>
      <c r="AD1562" s="456">
        <v>940.40996641309926</v>
      </c>
      <c r="AE1562" s="456">
        <v>812.4196296344146</v>
      </c>
      <c r="AF1562" s="456">
        <v>684.44951741281852</v>
      </c>
      <c r="AG1562" s="456">
        <v>585.71710566715115</v>
      </c>
      <c r="AH1562" s="456">
        <v>485.99419058790693</v>
      </c>
      <c r="AI1562" s="456">
        <v>357.09073432669908</v>
      </c>
      <c r="AJ1562" s="456">
        <v>198.04354533856682</v>
      </c>
      <c r="AK1562" s="456">
        <v>63.261558950597731</v>
      </c>
      <c r="AL1562" s="456">
        <v>0</v>
      </c>
      <c r="AM1562" s="456">
        <v>0</v>
      </c>
      <c r="AN1562" s="456">
        <v>0</v>
      </c>
      <c r="AO1562" s="456">
        <v>0</v>
      </c>
      <c r="AP1562" s="456">
        <v>0</v>
      </c>
      <c r="AQ1562" s="456">
        <v>0</v>
      </c>
      <c r="AR1562" s="456">
        <v>0</v>
      </c>
      <c r="AS1562" s="456">
        <v>0</v>
      </c>
      <c r="AT1562" s="456">
        <v>0</v>
      </c>
      <c r="AU1562" s="456">
        <v>0</v>
      </c>
      <c r="AV1562" s="456">
        <v>0</v>
      </c>
      <c r="AW1562" s="456">
        <v>0</v>
      </c>
      <c r="AX1562" s="456">
        <v>0</v>
      </c>
      <c r="AY1562" s="456">
        <v>0</v>
      </c>
      <c r="AZ1562" s="456">
        <v>0</v>
      </c>
      <c r="BA1562" s="456">
        <v>0</v>
      </c>
      <c r="BB1562" s="456">
        <v>0</v>
      </c>
      <c r="BC1562" s="456">
        <v>0</v>
      </c>
      <c r="BD1562" s="456">
        <v>0</v>
      </c>
      <c r="BE1562" s="456">
        <v>0</v>
      </c>
      <c r="BF1562" s="456">
        <v>0</v>
      </c>
      <c r="BG1562" s="456">
        <v>0</v>
      </c>
      <c r="BH1562" s="456">
        <v>0</v>
      </c>
      <c r="BI1562" s="456">
        <v>0</v>
      </c>
      <c r="BJ1562" s="456">
        <v>0</v>
      </c>
      <c r="BK1562" s="456">
        <v>0</v>
      </c>
      <c r="BL1562" s="456">
        <v>0</v>
      </c>
      <c r="BM1562" s="456">
        <v>0</v>
      </c>
      <c r="BN1562" s="456">
        <v>0</v>
      </c>
      <c r="BO1562" s="456">
        <v>0</v>
      </c>
      <c r="BP1562" s="456">
        <v>0</v>
      </c>
      <c r="BQ1562" s="456">
        <v>0</v>
      </c>
      <c r="BR1562" s="456">
        <v>0</v>
      </c>
      <c r="BS1562" s="456">
        <v>0</v>
      </c>
      <c r="BT1562" s="456">
        <v>0</v>
      </c>
      <c r="BU1562" s="456">
        <v>0</v>
      </c>
      <c r="BV1562" s="456">
        <v>0</v>
      </c>
    </row>
    <row r="1563" spans="1:74">
      <c r="A1563" s="256">
        <v>35</v>
      </c>
      <c r="B1563" s="456">
        <v>1552.3528429347011</v>
      </c>
      <c r="C1563" s="456">
        <v>1606.806012253599</v>
      </c>
      <c r="D1563" s="456">
        <v>1685.4638295811908</v>
      </c>
      <c r="E1563" s="456">
        <v>1848.8416008511138</v>
      </c>
      <c r="F1563" s="456">
        <v>2091.9176131085824</v>
      </c>
      <c r="G1563" s="456">
        <v>2381.4265181011756</v>
      </c>
      <c r="H1563" s="456">
        <v>2742.6050435261163</v>
      </c>
      <c r="I1563" s="456">
        <v>3180.5216994532811</v>
      </c>
      <c r="J1563" s="456">
        <v>3538.7707065263166</v>
      </c>
      <c r="K1563" s="456">
        <v>3753.7377614775692</v>
      </c>
      <c r="L1563" s="456">
        <v>3649.7849758844204</v>
      </c>
      <c r="M1563" s="456">
        <v>3662.905068997638</v>
      </c>
      <c r="N1563" s="456">
        <v>3775.9416445681031</v>
      </c>
      <c r="O1563" s="456">
        <v>4109.01513272385</v>
      </c>
      <c r="P1563" s="456">
        <v>4512.7765782402139</v>
      </c>
      <c r="Q1563" s="456">
        <v>4813.6025195195698</v>
      </c>
      <c r="R1563" s="456">
        <v>4878.2119245326594</v>
      </c>
      <c r="S1563" s="456">
        <v>4784.3266673979533</v>
      </c>
      <c r="T1563" s="456">
        <v>5418.3385844099967</v>
      </c>
      <c r="U1563" s="456">
        <v>5953.4704776618728</v>
      </c>
      <c r="V1563" s="456">
        <v>5721.2372605773053</v>
      </c>
      <c r="W1563" s="456">
        <v>5425.4060310195073</v>
      </c>
      <c r="X1563" s="456">
        <v>4590.5049035665306</v>
      </c>
      <c r="Y1563" s="456">
        <v>3987.8942595827593</v>
      </c>
      <c r="Z1563" s="456">
        <v>3426.7507440651152</v>
      </c>
      <c r="AA1563" s="456">
        <v>2744.6229403708576</v>
      </c>
      <c r="AB1563" s="456">
        <v>1835.7304889559762</v>
      </c>
      <c r="AC1563" s="456">
        <v>1246.8475760584727</v>
      </c>
      <c r="AD1563" s="456">
        <v>993.82855258696566</v>
      </c>
      <c r="AE1563" s="456">
        <v>843.65961930001663</v>
      </c>
      <c r="AF1563" s="456">
        <v>732.81358322238805</v>
      </c>
      <c r="AG1563" s="456">
        <v>615.93966653181371</v>
      </c>
      <c r="AH1563" s="456">
        <v>509.16045669356748</v>
      </c>
      <c r="AI1563" s="456">
        <v>373.20141655675388</v>
      </c>
      <c r="AJ1563" s="456">
        <v>207.1004714754566</v>
      </c>
      <c r="AK1563" s="456">
        <v>61.251279440887508</v>
      </c>
      <c r="AL1563" s="456">
        <v>0</v>
      </c>
      <c r="AM1563" s="456">
        <v>0</v>
      </c>
      <c r="AN1563" s="456">
        <v>0</v>
      </c>
      <c r="AO1563" s="456">
        <v>0</v>
      </c>
      <c r="AP1563" s="456">
        <v>0</v>
      </c>
      <c r="AQ1563" s="456">
        <v>0</v>
      </c>
      <c r="AR1563" s="456">
        <v>0</v>
      </c>
      <c r="AS1563" s="456">
        <v>0</v>
      </c>
      <c r="AT1563" s="456">
        <v>0</v>
      </c>
      <c r="AU1563" s="456">
        <v>0</v>
      </c>
      <c r="AV1563" s="456">
        <v>0</v>
      </c>
      <c r="AW1563" s="456">
        <v>0</v>
      </c>
      <c r="AX1563" s="456">
        <v>0</v>
      </c>
      <c r="AY1563" s="456">
        <v>0</v>
      </c>
      <c r="AZ1563" s="456">
        <v>0</v>
      </c>
      <c r="BA1563" s="456">
        <v>0</v>
      </c>
      <c r="BB1563" s="456">
        <v>0</v>
      </c>
      <c r="BC1563" s="456">
        <v>0</v>
      </c>
      <c r="BD1563" s="456">
        <v>0</v>
      </c>
      <c r="BE1563" s="456">
        <v>0</v>
      </c>
      <c r="BF1563" s="456">
        <v>0</v>
      </c>
      <c r="BG1563" s="456">
        <v>0</v>
      </c>
      <c r="BH1563" s="456">
        <v>0</v>
      </c>
      <c r="BI1563" s="456">
        <v>0</v>
      </c>
      <c r="BJ1563" s="456">
        <v>0</v>
      </c>
      <c r="BK1563" s="456">
        <v>0</v>
      </c>
      <c r="BL1563" s="456">
        <v>0</v>
      </c>
      <c r="BM1563" s="456">
        <v>0</v>
      </c>
      <c r="BN1563" s="456">
        <v>0</v>
      </c>
      <c r="BO1563" s="456">
        <v>0</v>
      </c>
      <c r="BP1563" s="456">
        <v>0</v>
      </c>
      <c r="BQ1563" s="456">
        <v>0</v>
      </c>
      <c r="BR1563" s="456">
        <v>0</v>
      </c>
      <c r="BS1563" s="456">
        <v>0</v>
      </c>
      <c r="BT1563" s="456">
        <v>0</v>
      </c>
      <c r="BU1563" s="456">
        <v>0</v>
      </c>
      <c r="BV1563" s="456">
        <v>0</v>
      </c>
    </row>
    <row r="1564" spans="1:74">
      <c r="A1564" s="256">
        <v>40</v>
      </c>
      <c r="B1564" s="456">
        <v>1552.3528429347011</v>
      </c>
      <c r="C1564" s="456">
        <v>1601.7639737125119</v>
      </c>
      <c r="D1564" s="456">
        <v>1669.328587979903</v>
      </c>
      <c r="E1564" s="456">
        <v>1817.5767962963719</v>
      </c>
      <c r="F1564" s="456">
        <v>2075.7788736825264</v>
      </c>
      <c r="G1564" s="456">
        <v>2306.7760752199802</v>
      </c>
      <c r="H1564" s="456">
        <v>2638.6853863895117</v>
      </c>
      <c r="I1564" s="456">
        <v>3081.6317086219769</v>
      </c>
      <c r="J1564" s="456">
        <v>3494.3659669297072</v>
      </c>
      <c r="K1564" s="456">
        <v>3583.1760027816035</v>
      </c>
      <c r="L1564" s="456">
        <v>3595.2866338247959</v>
      </c>
      <c r="M1564" s="456">
        <v>3590.2405325962136</v>
      </c>
      <c r="N1564" s="456">
        <v>3797.1363819353046</v>
      </c>
      <c r="O1564" s="456">
        <v>4201.8768901322728</v>
      </c>
      <c r="P1564" s="456">
        <v>4793.4122575762603</v>
      </c>
      <c r="Q1564" s="456">
        <v>5252.7610680976495</v>
      </c>
      <c r="R1564" s="456">
        <v>5821.1973823612479</v>
      </c>
      <c r="S1564" s="456">
        <v>5296.1741874287973</v>
      </c>
      <c r="T1564" s="456">
        <v>5811.1003220107104</v>
      </c>
      <c r="U1564" s="456">
        <v>6399.7872594094124</v>
      </c>
      <c r="V1564" s="456">
        <v>6637.0951883849857</v>
      </c>
      <c r="W1564" s="456">
        <v>6316.9839920444883</v>
      </c>
      <c r="X1564" s="456">
        <v>5604.1144915687983</v>
      </c>
      <c r="Y1564" s="456">
        <v>4796.4407914604108</v>
      </c>
      <c r="Z1564" s="456">
        <v>4225.0926516231884</v>
      </c>
      <c r="AA1564" s="456">
        <v>3356.1093980718083</v>
      </c>
      <c r="AB1564" s="456">
        <v>2546.8762710599367</v>
      </c>
      <c r="AC1564" s="456">
        <v>1693.5315083418986</v>
      </c>
      <c r="AD1564" s="456">
        <v>1107.7304086902423</v>
      </c>
      <c r="AE1564" s="456">
        <v>900.09605098701365</v>
      </c>
      <c r="AF1564" s="456">
        <v>767.07340608364041</v>
      </c>
      <c r="AG1564" s="456">
        <v>662.28378097872496</v>
      </c>
      <c r="AH1564" s="456">
        <v>522.25490218132211</v>
      </c>
      <c r="AI1564" s="456">
        <v>377.22919687654826</v>
      </c>
      <c r="AJ1564" s="456">
        <v>210.11953566284186</v>
      </c>
      <c r="AK1564" s="456">
        <v>61.251279440887508</v>
      </c>
      <c r="AL1564" s="456">
        <v>0</v>
      </c>
      <c r="AM1564" s="456">
        <v>0</v>
      </c>
      <c r="AN1564" s="456">
        <v>0</v>
      </c>
      <c r="AO1564" s="456">
        <v>0</v>
      </c>
      <c r="AP1564" s="456">
        <v>0</v>
      </c>
      <c r="AQ1564" s="456">
        <v>0</v>
      </c>
      <c r="AR1564" s="456">
        <v>0</v>
      </c>
      <c r="AS1564" s="456">
        <v>0</v>
      </c>
      <c r="AT1564" s="456">
        <v>0</v>
      </c>
      <c r="AU1564" s="456">
        <v>0</v>
      </c>
      <c r="AV1564" s="456">
        <v>0</v>
      </c>
      <c r="AW1564" s="456">
        <v>0</v>
      </c>
      <c r="AX1564" s="456">
        <v>0</v>
      </c>
      <c r="AY1564" s="456">
        <v>0</v>
      </c>
      <c r="AZ1564" s="456">
        <v>0</v>
      </c>
      <c r="BA1564" s="456">
        <v>0</v>
      </c>
      <c r="BB1564" s="456">
        <v>0</v>
      </c>
      <c r="BC1564" s="456">
        <v>0</v>
      </c>
      <c r="BD1564" s="456">
        <v>0</v>
      </c>
      <c r="BE1564" s="456">
        <v>0</v>
      </c>
      <c r="BF1564" s="456">
        <v>0</v>
      </c>
      <c r="BG1564" s="456">
        <v>0</v>
      </c>
      <c r="BH1564" s="456">
        <v>0</v>
      </c>
      <c r="BI1564" s="456">
        <v>0</v>
      </c>
      <c r="BJ1564" s="456">
        <v>0</v>
      </c>
      <c r="BK1564" s="456">
        <v>0</v>
      </c>
      <c r="BL1564" s="456">
        <v>0</v>
      </c>
      <c r="BM1564" s="456">
        <v>0</v>
      </c>
      <c r="BN1564" s="456">
        <v>0</v>
      </c>
      <c r="BO1564" s="456">
        <v>0</v>
      </c>
      <c r="BP1564" s="456">
        <v>0</v>
      </c>
      <c r="BQ1564" s="456">
        <v>0</v>
      </c>
      <c r="BR1564" s="456">
        <v>0</v>
      </c>
      <c r="BS1564" s="456">
        <v>0</v>
      </c>
      <c r="BT1564" s="456">
        <v>0</v>
      </c>
      <c r="BU1564" s="456">
        <v>0</v>
      </c>
      <c r="BV1564" s="456">
        <v>0</v>
      </c>
    </row>
    <row r="1565" spans="1:74">
      <c r="A1565" s="256">
        <v>45</v>
      </c>
      <c r="B1565" s="456">
        <v>1552.3528429347011</v>
      </c>
      <c r="C1565" s="456">
        <v>1597.7303542931845</v>
      </c>
      <c r="D1565" s="456">
        <v>1657.2272589425841</v>
      </c>
      <c r="E1565" s="456">
        <v>1785.3040133183388</v>
      </c>
      <c r="F1565" s="456">
        <v>1976.9318670220041</v>
      </c>
      <c r="G1565" s="456">
        <v>2224.0581367704171</v>
      </c>
      <c r="H1565" s="456">
        <v>2531.7432146742276</v>
      </c>
      <c r="I1565" s="456">
        <v>2954.4921081447624</v>
      </c>
      <c r="J1565" s="456">
        <v>3261.2505044860563</v>
      </c>
      <c r="K1565" s="456">
        <v>3410.6040213408155</v>
      </c>
      <c r="L1565" s="456">
        <v>3543.8167350149947</v>
      </c>
      <c r="M1565" s="456">
        <v>3682.0806741059782</v>
      </c>
      <c r="N1565" s="456">
        <v>3969.7264428924846</v>
      </c>
      <c r="O1565" s="456">
        <v>4290.7030990623925</v>
      </c>
      <c r="P1565" s="456">
        <v>4808.5549460884276</v>
      </c>
      <c r="Q1565" s="456">
        <v>5574.8341794251228</v>
      </c>
      <c r="R1565" s="456">
        <v>6424.0225651435667</v>
      </c>
      <c r="S1565" s="456">
        <v>6370.5030540053058</v>
      </c>
      <c r="T1565" s="456">
        <v>6233.1720330318631</v>
      </c>
      <c r="U1565" s="456">
        <v>6193.7908979867489</v>
      </c>
      <c r="V1565" s="456">
        <v>7069.3201419565748</v>
      </c>
      <c r="W1565" s="456">
        <v>7202.6285696134519</v>
      </c>
      <c r="X1565" s="456">
        <v>6556.3085432968119</v>
      </c>
      <c r="Y1565" s="456">
        <v>5795.9547643567348</v>
      </c>
      <c r="Z1565" s="456">
        <v>4824.7071996727855</v>
      </c>
      <c r="AA1565" s="456">
        <v>3927.3351942992181</v>
      </c>
      <c r="AB1565" s="456">
        <v>3127.0399902778909</v>
      </c>
      <c r="AC1565" s="456">
        <v>2419.7614425124839</v>
      </c>
      <c r="AD1565" s="456">
        <v>1534.2022072902007</v>
      </c>
      <c r="AE1565" s="456">
        <v>993.82855258696566</v>
      </c>
      <c r="AF1565" s="456">
        <v>800.32705011374333</v>
      </c>
      <c r="AG1565" s="456">
        <v>686.46462027603934</v>
      </c>
      <c r="AH1565" s="456">
        <v>560.5328253292854</v>
      </c>
      <c r="AI1565" s="456">
        <v>366.15290577694071</v>
      </c>
      <c r="AJ1565" s="456">
        <v>202.06879585668304</v>
      </c>
      <c r="AK1565" s="456">
        <v>59.241065852707941</v>
      </c>
      <c r="AL1565" s="456">
        <v>0</v>
      </c>
      <c r="AM1565" s="456">
        <v>0</v>
      </c>
      <c r="AN1565" s="456">
        <v>0</v>
      </c>
      <c r="AO1565" s="456">
        <v>0</v>
      </c>
      <c r="AP1565" s="456">
        <v>0</v>
      </c>
      <c r="AQ1565" s="456">
        <v>0</v>
      </c>
      <c r="AR1565" s="456">
        <v>0</v>
      </c>
      <c r="AS1565" s="456">
        <v>0</v>
      </c>
      <c r="AT1565" s="456">
        <v>0</v>
      </c>
      <c r="AU1565" s="456">
        <v>0</v>
      </c>
      <c r="AV1565" s="456">
        <v>0</v>
      </c>
      <c r="AW1565" s="456">
        <v>0</v>
      </c>
      <c r="AX1565" s="456">
        <v>0</v>
      </c>
      <c r="AY1565" s="456">
        <v>0</v>
      </c>
      <c r="AZ1565" s="456">
        <v>0</v>
      </c>
      <c r="BA1565" s="456">
        <v>0</v>
      </c>
      <c r="BB1565" s="456">
        <v>0</v>
      </c>
      <c r="BC1565" s="456">
        <v>0</v>
      </c>
      <c r="BD1565" s="456">
        <v>0</v>
      </c>
      <c r="BE1565" s="456">
        <v>0</v>
      </c>
      <c r="BF1565" s="456">
        <v>0</v>
      </c>
      <c r="BG1565" s="456">
        <v>0</v>
      </c>
      <c r="BH1565" s="456">
        <v>0</v>
      </c>
      <c r="BI1565" s="456">
        <v>0</v>
      </c>
      <c r="BJ1565" s="456">
        <v>0</v>
      </c>
      <c r="BK1565" s="456">
        <v>0</v>
      </c>
      <c r="BL1565" s="456">
        <v>0</v>
      </c>
      <c r="BM1565" s="456">
        <v>0</v>
      </c>
      <c r="BN1565" s="456">
        <v>0</v>
      </c>
      <c r="BO1565" s="456">
        <v>0</v>
      </c>
      <c r="BP1565" s="456">
        <v>0</v>
      </c>
      <c r="BQ1565" s="456">
        <v>0</v>
      </c>
      <c r="BR1565" s="456">
        <v>0</v>
      </c>
      <c r="BS1565" s="456">
        <v>0</v>
      </c>
      <c r="BT1565" s="456">
        <v>0</v>
      </c>
      <c r="BU1565" s="456">
        <v>0</v>
      </c>
      <c r="BV1565" s="456">
        <v>0</v>
      </c>
    </row>
    <row r="1566" spans="1:74">
      <c r="A1566" s="256">
        <v>50</v>
      </c>
      <c r="B1566" s="456">
        <v>1552.3528429347011</v>
      </c>
      <c r="C1566" s="456">
        <v>1592.6883443279025</v>
      </c>
      <c r="D1566" s="456">
        <v>1646.1344515254048</v>
      </c>
      <c r="E1566" s="456">
        <v>1754.0403104980044</v>
      </c>
      <c r="F1566" s="456">
        <v>1919.441476119403</v>
      </c>
      <c r="G1566" s="456">
        <v>2145.3780706808025</v>
      </c>
      <c r="H1566" s="456">
        <v>2428.8408559410454</v>
      </c>
      <c r="I1566" s="456">
        <v>2727.4708645430419</v>
      </c>
      <c r="J1566" s="456">
        <v>3008.979852472904</v>
      </c>
      <c r="K1566" s="456">
        <v>3280.4238909269366</v>
      </c>
      <c r="L1566" s="456">
        <v>3565.0101329311728</v>
      </c>
      <c r="M1566" s="456">
        <v>3897.0560105955328</v>
      </c>
      <c r="N1566" s="456">
        <v>4202.8862684072046</v>
      </c>
      <c r="O1566" s="456">
        <v>4393.6630467226842</v>
      </c>
      <c r="P1566" s="456">
        <v>4904.4597401538012</v>
      </c>
      <c r="Q1566" s="456">
        <v>5625.3175716766973</v>
      </c>
      <c r="R1566" s="456">
        <v>6300.8273829334303</v>
      </c>
      <c r="S1566" s="456">
        <v>6692.6365774629667</v>
      </c>
      <c r="T1566" s="456">
        <v>7316.7506230551508</v>
      </c>
      <c r="U1566" s="456">
        <v>6886.530102601313</v>
      </c>
      <c r="V1566" s="456">
        <v>6875.4214706309986</v>
      </c>
      <c r="W1566" s="456">
        <v>6956.2119285046247</v>
      </c>
      <c r="X1566" s="456">
        <v>6849.1647754846335</v>
      </c>
      <c r="Y1566" s="456">
        <v>6610.8394203963635</v>
      </c>
      <c r="Z1566" s="456">
        <v>5948.4218319289748</v>
      </c>
      <c r="AA1566" s="456">
        <v>4909.5074131158226</v>
      </c>
      <c r="AB1566" s="456">
        <v>3858.7027155328528</v>
      </c>
      <c r="AC1566" s="456">
        <v>2966.6004096643287</v>
      </c>
      <c r="AD1566" s="456">
        <v>2249.2766999423916</v>
      </c>
      <c r="AE1566" s="456">
        <v>1442.4439981679486</v>
      </c>
      <c r="AF1566" s="456">
        <v>879.93976479348203</v>
      </c>
      <c r="AG1566" s="456">
        <v>693.51752672087775</v>
      </c>
      <c r="AH1566" s="456">
        <v>568.59167442682008</v>
      </c>
      <c r="AI1566" s="456">
        <v>385.28488595522572</v>
      </c>
      <c r="AJ1566" s="456">
        <v>187.9807803590999</v>
      </c>
      <c r="AK1566" s="456">
        <v>55.220845530457993</v>
      </c>
      <c r="AL1566" s="456">
        <v>0</v>
      </c>
      <c r="AM1566" s="456">
        <v>0</v>
      </c>
      <c r="AN1566" s="456">
        <v>0</v>
      </c>
      <c r="AO1566" s="456">
        <v>0</v>
      </c>
      <c r="AP1566" s="456">
        <v>0</v>
      </c>
      <c r="AQ1566" s="456">
        <v>0</v>
      </c>
      <c r="AR1566" s="456">
        <v>0</v>
      </c>
      <c r="AS1566" s="456">
        <v>0</v>
      </c>
      <c r="AT1566" s="456">
        <v>0</v>
      </c>
      <c r="AU1566" s="456">
        <v>0</v>
      </c>
      <c r="AV1566" s="456">
        <v>0</v>
      </c>
      <c r="AW1566" s="456">
        <v>0</v>
      </c>
      <c r="AX1566" s="456">
        <v>0</v>
      </c>
      <c r="AY1566" s="456">
        <v>0</v>
      </c>
      <c r="AZ1566" s="456">
        <v>0</v>
      </c>
      <c r="BA1566" s="456">
        <v>0</v>
      </c>
      <c r="BB1566" s="456">
        <v>0</v>
      </c>
      <c r="BC1566" s="456">
        <v>0</v>
      </c>
      <c r="BD1566" s="456">
        <v>0</v>
      </c>
      <c r="BE1566" s="456">
        <v>0</v>
      </c>
      <c r="BF1566" s="456">
        <v>0</v>
      </c>
      <c r="BG1566" s="456">
        <v>0</v>
      </c>
      <c r="BH1566" s="456">
        <v>0</v>
      </c>
      <c r="BI1566" s="456">
        <v>0</v>
      </c>
      <c r="BJ1566" s="456">
        <v>0</v>
      </c>
      <c r="BK1566" s="456">
        <v>0</v>
      </c>
      <c r="BL1566" s="456">
        <v>0</v>
      </c>
      <c r="BM1566" s="456">
        <v>0</v>
      </c>
      <c r="BN1566" s="456">
        <v>0</v>
      </c>
      <c r="BO1566" s="456">
        <v>0</v>
      </c>
      <c r="BP1566" s="456">
        <v>0</v>
      </c>
      <c r="BQ1566" s="456">
        <v>0</v>
      </c>
      <c r="BR1566" s="456">
        <v>0</v>
      </c>
      <c r="BS1566" s="456">
        <v>0</v>
      </c>
      <c r="BT1566" s="456">
        <v>0</v>
      </c>
      <c r="BU1566" s="456">
        <v>0</v>
      </c>
      <c r="BV1566" s="456">
        <v>0</v>
      </c>
    </row>
    <row r="1567" spans="1:74">
      <c r="A1567" s="256">
        <v>55</v>
      </c>
      <c r="B1567" s="456">
        <v>1552.3528429347011</v>
      </c>
      <c r="C1567" s="456">
        <v>1585.6295571764856</v>
      </c>
      <c r="D1567" s="456">
        <v>1634.0332922559537</v>
      </c>
      <c r="E1567" s="456">
        <v>1723.7856441719903</v>
      </c>
      <c r="F1567" s="456">
        <v>1863.9699222631748</v>
      </c>
      <c r="G1567" s="456">
        <v>2063.67490132071</v>
      </c>
      <c r="H1567" s="456">
        <v>2297.6971303738765</v>
      </c>
      <c r="I1567" s="456">
        <v>2509.5482289208503</v>
      </c>
      <c r="J1567" s="456">
        <v>2766.8199032442285</v>
      </c>
      <c r="K1567" s="456">
        <v>3088.6951754474903</v>
      </c>
      <c r="L1567" s="456">
        <v>3522.6234637169282</v>
      </c>
      <c r="M1567" s="456">
        <v>4008.0808195329178</v>
      </c>
      <c r="N1567" s="456">
        <v>4250.3273195025276</v>
      </c>
      <c r="O1567" s="456">
        <v>4807.5454320372064</v>
      </c>
      <c r="P1567" s="456">
        <v>5167.9550810617211</v>
      </c>
      <c r="Q1567" s="456">
        <v>5464.7819730209803</v>
      </c>
      <c r="R1567" s="456">
        <v>5792.9256575671589</v>
      </c>
      <c r="S1567" s="456">
        <v>6950.1526115126935</v>
      </c>
      <c r="T1567" s="456">
        <v>7355.1283516963076</v>
      </c>
      <c r="U1567" s="456">
        <v>7315.7406855387862</v>
      </c>
      <c r="V1567" s="456">
        <v>7210.7079479424792</v>
      </c>
      <c r="W1567" s="456">
        <v>7328.8698841085934</v>
      </c>
      <c r="X1567" s="456">
        <v>7326.8500058751288</v>
      </c>
      <c r="Y1567" s="456">
        <v>6835.0265966470679</v>
      </c>
      <c r="Z1567" s="456">
        <v>6274.5729814466868</v>
      </c>
      <c r="AA1567" s="456">
        <v>5858.5566575516832</v>
      </c>
      <c r="AB1567" s="456">
        <v>5074.0643609654071</v>
      </c>
      <c r="AC1567" s="456">
        <v>4061.575693261439</v>
      </c>
      <c r="AD1567" s="456">
        <v>3073.5591949142986</v>
      </c>
      <c r="AE1567" s="456">
        <v>2226.0756113543198</v>
      </c>
      <c r="AF1567" s="456">
        <v>1396.0629241738613</v>
      </c>
      <c r="AG1567" s="456">
        <v>808.38874968158041</v>
      </c>
      <c r="AH1567" s="456">
        <v>561.54017517044895</v>
      </c>
      <c r="AI1567" s="456">
        <v>380.25006033647946</v>
      </c>
      <c r="AJ1567" s="456">
        <v>189.99329120214583</v>
      </c>
      <c r="AK1567" s="456">
        <v>53.210843750071625</v>
      </c>
      <c r="AL1567" s="456">
        <v>0</v>
      </c>
      <c r="AM1567" s="456">
        <v>0</v>
      </c>
      <c r="AN1567" s="456">
        <v>0</v>
      </c>
      <c r="AO1567" s="456">
        <v>0</v>
      </c>
      <c r="AP1567" s="456">
        <v>0</v>
      </c>
      <c r="AQ1567" s="456">
        <v>0</v>
      </c>
      <c r="AR1567" s="456">
        <v>0</v>
      </c>
      <c r="AS1567" s="456">
        <v>0</v>
      </c>
      <c r="AT1567" s="456">
        <v>0</v>
      </c>
      <c r="AU1567" s="456">
        <v>0</v>
      </c>
      <c r="AV1567" s="456">
        <v>0</v>
      </c>
      <c r="AW1567" s="456">
        <v>0</v>
      </c>
      <c r="AX1567" s="456">
        <v>0</v>
      </c>
      <c r="AY1567" s="456">
        <v>0</v>
      </c>
      <c r="AZ1567" s="456">
        <v>0</v>
      </c>
      <c r="BA1567" s="456">
        <v>0</v>
      </c>
      <c r="BB1567" s="456">
        <v>0</v>
      </c>
      <c r="BC1567" s="456">
        <v>0</v>
      </c>
      <c r="BD1567" s="456">
        <v>0</v>
      </c>
      <c r="BE1567" s="456">
        <v>0</v>
      </c>
      <c r="BF1567" s="456">
        <v>0</v>
      </c>
      <c r="BG1567" s="456">
        <v>0</v>
      </c>
      <c r="BH1567" s="456">
        <v>0</v>
      </c>
      <c r="BI1567" s="456">
        <v>0</v>
      </c>
      <c r="BJ1567" s="456">
        <v>0</v>
      </c>
      <c r="BK1567" s="456">
        <v>0</v>
      </c>
      <c r="BL1567" s="456">
        <v>0</v>
      </c>
      <c r="BM1567" s="456">
        <v>0</v>
      </c>
      <c r="BN1567" s="456">
        <v>0</v>
      </c>
      <c r="BO1567" s="456">
        <v>0</v>
      </c>
      <c r="BP1567" s="456">
        <v>0</v>
      </c>
      <c r="BQ1567" s="456">
        <v>0</v>
      </c>
      <c r="BR1567" s="456">
        <v>0</v>
      </c>
      <c r="BS1567" s="456">
        <v>0</v>
      </c>
      <c r="BT1567" s="456">
        <v>0</v>
      </c>
      <c r="BU1567" s="456">
        <v>0</v>
      </c>
      <c r="BV1567" s="456">
        <v>0</v>
      </c>
    </row>
    <row r="1568" spans="1:74">
      <c r="A1568" s="256">
        <v>60</v>
      </c>
      <c r="B1568" s="456">
        <v>1552.3528429347011</v>
      </c>
      <c r="C1568" s="456">
        <v>1579.579193170011</v>
      </c>
      <c r="D1568" s="456">
        <v>1619.9153863085889</v>
      </c>
      <c r="E1568" s="456">
        <v>1694.5399708903694</v>
      </c>
      <c r="F1568" s="456">
        <v>1810.5170757472663</v>
      </c>
      <c r="G1568" s="456">
        <v>1978.9491043381777</v>
      </c>
      <c r="H1568" s="456">
        <v>2158.4912176494172</v>
      </c>
      <c r="I1568" s="456">
        <v>2315.8550557632743</v>
      </c>
      <c r="J1568" s="456">
        <v>2533.7609503163358</v>
      </c>
      <c r="K1568" s="456">
        <v>2853.5915429475376</v>
      </c>
      <c r="L1568" s="456">
        <v>3336.9355734569467</v>
      </c>
      <c r="M1568" s="456">
        <v>3802.1827654196286</v>
      </c>
      <c r="N1568" s="456">
        <v>4603.6279979270566</v>
      </c>
      <c r="O1568" s="456">
        <v>5131.6100823199376</v>
      </c>
      <c r="P1568" s="456">
        <v>5178.0509594395508</v>
      </c>
      <c r="Q1568" s="456">
        <v>5276.9916023181841</v>
      </c>
      <c r="R1568" s="456">
        <v>5960.5385888725714</v>
      </c>
      <c r="S1568" s="456">
        <v>6220.0449603210782</v>
      </c>
      <c r="T1568" s="456">
        <v>6654.2624774284795</v>
      </c>
      <c r="U1568" s="456">
        <v>7336.949402602293</v>
      </c>
      <c r="V1568" s="456">
        <v>7752.0464088194858</v>
      </c>
      <c r="W1568" s="456">
        <v>7602.5684655353662</v>
      </c>
      <c r="X1568" s="456">
        <v>7303.6214462119151</v>
      </c>
      <c r="Y1568" s="456">
        <v>7366.2377315799022</v>
      </c>
      <c r="Z1568" s="456">
        <v>6991.5580492338077</v>
      </c>
      <c r="AA1568" s="456">
        <v>6477.5425217244383</v>
      </c>
      <c r="AB1568" s="456">
        <v>5985.7819114794156</v>
      </c>
      <c r="AC1568" s="456">
        <v>5205.3099291771987</v>
      </c>
      <c r="AD1568" s="456">
        <v>4280.6091184485003</v>
      </c>
      <c r="AE1568" s="456">
        <v>3265.2869975585818</v>
      </c>
      <c r="AF1568" s="456">
        <v>2348.1361624916653</v>
      </c>
      <c r="AG1568" s="456">
        <v>1425.3029903202066</v>
      </c>
      <c r="AH1568" s="456">
        <v>701.57807892996118</v>
      </c>
      <c r="AI1568" s="456">
        <v>374.20835758368617</v>
      </c>
      <c r="AJ1568" s="456">
        <v>184.96205452537305</v>
      </c>
      <c r="AK1568" s="456">
        <v>53.210843750071625</v>
      </c>
      <c r="AL1568" s="456">
        <v>0</v>
      </c>
      <c r="AM1568" s="456">
        <v>0</v>
      </c>
      <c r="AN1568" s="456">
        <v>0</v>
      </c>
      <c r="AO1568" s="456">
        <v>0</v>
      </c>
      <c r="AP1568" s="456">
        <v>0</v>
      </c>
      <c r="AQ1568" s="456">
        <v>0</v>
      </c>
      <c r="AR1568" s="456">
        <v>0</v>
      </c>
      <c r="AS1568" s="456">
        <v>0</v>
      </c>
      <c r="AT1568" s="456">
        <v>0</v>
      </c>
      <c r="AU1568" s="456">
        <v>0</v>
      </c>
      <c r="AV1568" s="456">
        <v>0</v>
      </c>
      <c r="AW1568" s="456">
        <v>0</v>
      </c>
      <c r="AX1568" s="456">
        <v>0</v>
      </c>
      <c r="AY1568" s="456">
        <v>0</v>
      </c>
      <c r="AZ1568" s="456">
        <v>0</v>
      </c>
      <c r="BA1568" s="456">
        <v>0</v>
      </c>
      <c r="BB1568" s="456">
        <v>0</v>
      </c>
      <c r="BC1568" s="456">
        <v>0</v>
      </c>
      <c r="BD1568" s="456">
        <v>0</v>
      </c>
      <c r="BE1568" s="456">
        <v>0</v>
      </c>
      <c r="BF1568" s="456">
        <v>0</v>
      </c>
      <c r="BG1568" s="456">
        <v>0</v>
      </c>
      <c r="BH1568" s="456">
        <v>0</v>
      </c>
      <c r="BI1568" s="456">
        <v>0</v>
      </c>
      <c r="BJ1568" s="456">
        <v>0</v>
      </c>
      <c r="BK1568" s="456">
        <v>0</v>
      </c>
      <c r="BL1568" s="456">
        <v>0</v>
      </c>
      <c r="BM1568" s="456">
        <v>0</v>
      </c>
      <c r="BN1568" s="456">
        <v>0</v>
      </c>
      <c r="BO1568" s="456">
        <v>0</v>
      </c>
      <c r="BP1568" s="456">
        <v>0</v>
      </c>
      <c r="BQ1568" s="456">
        <v>0</v>
      </c>
      <c r="BR1568" s="456">
        <v>0</v>
      </c>
      <c r="BS1568" s="456">
        <v>0</v>
      </c>
      <c r="BT1568" s="456">
        <v>0</v>
      </c>
      <c r="BU1568" s="456">
        <v>0</v>
      </c>
      <c r="BV1568" s="456">
        <v>0</v>
      </c>
    </row>
    <row r="1569" spans="1:74">
      <c r="A1569" s="256">
        <v>65</v>
      </c>
      <c r="B1569" s="456">
        <v>1552.3528429347011</v>
      </c>
      <c r="C1569" s="456">
        <v>1571.5120771908057</v>
      </c>
      <c r="D1569" s="456">
        <v>1604.789194937694</v>
      </c>
      <c r="E1569" s="456">
        <v>1669.328587979903</v>
      </c>
      <c r="F1569" s="456">
        <v>1768.1593337492909</v>
      </c>
      <c r="G1569" s="456">
        <v>1898.2612367205277</v>
      </c>
      <c r="H1569" s="456">
        <v>2018.2856400391497</v>
      </c>
      <c r="I1569" s="456">
        <v>2161.5173398079901</v>
      </c>
      <c r="J1569" s="456">
        <v>2336.0306951843845</v>
      </c>
      <c r="K1569" s="456">
        <v>2617.4983801075382</v>
      </c>
      <c r="L1569" s="456">
        <v>3045.3055641018332</v>
      </c>
      <c r="M1569" s="456">
        <v>3542.8075287426982</v>
      </c>
      <c r="N1569" s="456">
        <v>3835.4890638145271</v>
      </c>
      <c r="O1569" s="456">
        <v>4699.5286613343405</v>
      </c>
      <c r="P1569" s="456">
        <v>5142.715471402501</v>
      </c>
      <c r="Q1569" s="456">
        <v>5542.5250478007074</v>
      </c>
      <c r="R1569" s="456">
        <v>5699.0241360548562</v>
      </c>
      <c r="S1569" s="456">
        <v>5722.2469501052801</v>
      </c>
      <c r="T1569" s="456">
        <v>6274.5729814466868</v>
      </c>
      <c r="U1569" s="456">
        <v>6728.9911908044578</v>
      </c>
      <c r="V1569" s="456">
        <v>6873.4017212892213</v>
      </c>
      <c r="W1569" s="456">
        <v>7206.6682576468766</v>
      </c>
      <c r="X1569" s="456">
        <v>7702.5567681553102</v>
      </c>
      <c r="Y1569" s="456">
        <v>7948.9980866860133</v>
      </c>
      <c r="Z1569" s="456">
        <v>7816.686414532378</v>
      </c>
      <c r="AA1569" s="456">
        <v>7244.0354790329729</v>
      </c>
      <c r="AB1569" s="456">
        <v>6632.0459941622003</v>
      </c>
      <c r="AC1569" s="456">
        <v>6207.9276869976147</v>
      </c>
      <c r="AD1569" s="456">
        <v>5505.1678489781307</v>
      </c>
      <c r="AE1569" s="456">
        <v>4740.9179750236162</v>
      </c>
      <c r="AF1569" s="456">
        <v>3668.960512433016</v>
      </c>
      <c r="AG1569" s="456">
        <v>2527.7077482107193</v>
      </c>
      <c r="AH1569" s="456">
        <v>1368.8399640508226</v>
      </c>
      <c r="AI1569" s="456">
        <v>508.15320548172508</v>
      </c>
      <c r="AJ1569" s="456">
        <v>179.93095458195256</v>
      </c>
      <c r="AK1569" s="456">
        <v>52.205871129025049</v>
      </c>
      <c r="AL1569" s="456">
        <v>0</v>
      </c>
      <c r="AM1569" s="456">
        <v>0</v>
      </c>
      <c r="AN1569" s="456">
        <v>0</v>
      </c>
      <c r="AO1569" s="456">
        <v>0</v>
      </c>
      <c r="AP1569" s="456">
        <v>0</v>
      </c>
      <c r="AQ1569" s="456">
        <v>0</v>
      </c>
      <c r="AR1569" s="456">
        <v>0</v>
      </c>
      <c r="AS1569" s="456">
        <v>0</v>
      </c>
      <c r="AT1569" s="456">
        <v>0</v>
      </c>
      <c r="AU1569" s="456">
        <v>0</v>
      </c>
      <c r="AV1569" s="456">
        <v>0</v>
      </c>
      <c r="AW1569" s="456">
        <v>0</v>
      </c>
      <c r="AX1569" s="456">
        <v>0</v>
      </c>
      <c r="AY1569" s="456">
        <v>0</v>
      </c>
      <c r="AZ1569" s="456">
        <v>0</v>
      </c>
      <c r="BA1569" s="456">
        <v>0</v>
      </c>
      <c r="BB1569" s="456">
        <v>0</v>
      </c>
      <c r="BC1569" s="456">
        <v>0</v>
      </c>
      <c r="BD1569" s="456">
        <v>0</v>
      </c>
      <c r="BE1569" s="456">
        <v>0</v>
      </c>
      <c r="BF1569" s="456">
        <v>0</v>
      </c>
      <c r="BG1569" s="456">
        <v>0</v>
      </c>
      <c r="BH1569" s="456">
        <v>0</v>
      </c>
      <c r="BI1569" s="456">
        <v>0</v>
      </c>
      <c r="BJ1569" s="456">
        <v>0</v>
      </c>
      <c r="BK1569" s="456">
        <v>0</v>
      </c>
      <c r="BL1569" s="456">
        <v>0</v>
      </c>
      <c r="BM1569" s="456">
        <v>0</v>
      </c>
      <c r="BN1569" s="456">
        <v>0</v>
      </c>
      <c r="BO1569" s="456">
        <v>0</v>
      </c>
      <c r="BP1569" s="456">
        <v>0</v>
      </c>
      <c r="BQ1569" s="456">
        <v>0</v>
      </c>
      <c r="BR1569" s="456">
        <v>0</v>
      </c>
      <c r="BS1569" s="456">
        <v>0</v>
      </c>
      <c r="BT1569" s="456">
        <v>0</v>
      </c>
      <c r="BU1569" s="456">
        <v>0</v>
      </c>
      <c r="BV1569" s="456">
        <v>0</v>
      </c>
    </row>
    <row r="1570" spans="1:74">
      <c r="A1570" s="256">
        <v>70</v>
      </c>
      <c r="B1570" s="456">
        <v>1552.3528429347011</v>
      </c>
      <c r="C1570" s="456">
        <v>1566.4701506984791</v>
      </c>
      <c r="D1570" s="456">
        <v>1592.6883443279025</v>
      </c>
      <c r="E1570" s="456">
        <v>1642.1007218620907</v>
      </c>
      <c r="F1570" s="456">
        <v>1725.8026055254718</v>
      </c>
      <c r="G1570" s="456">
        <v>1822.6194706092954</v>
      </c>
      <c r="H1570" s="456">
        <v>1901.2869708129176</v>
      </c>
      <c r="I1570" s="456">
        <v>2012.2338150863627</v>
      </c>
      <c r="J1570" s="456">
        <v>2173.621870706746</v>
      </c>
      <c r="K1570" s="456">
        <v>2398.5762770867805</v>
      </c>
      <c r="L1570" s="456">
        <v>2690.1402493831206</v>
      </c>
      <c r="M1570" s="456">
        <v>3137.1308093309594</v>
      </c>
      <c r="N1570" s="456">
        <v>3514.5498700196258</v>
      </c>
      <c r="O1570" s="456">
        <v>4018.1741376279633</v>
      </c>
      <c r="P1570" s="456">
        <v>4693.4717190679548</v>
      </c>
      <c r="Q1570" s="456">
        <v>5211.3674974004725</v>
      </c>
      <c r="R1570" s="456">
        <v>5247.7130541725755</v>
      </c>
      <c r="S1570" s="456">
        <v>5647.5304078939862</v>
      </c>
      <c r="T1570" s="456">
        <v>5814.1294382769602</v>
      </c>
      <c r="U1570" s="456">
        <v>5828.2653350186738</v>
      </c>
      <c r="V1570" s="456">
        <v>6097.8635420911041</v>
      </c>
      <c r="W1570" s="456">
        <v>6699.7055146397615</v>
      </c>
      <c r="X1570" s="456">
        <v>7103.6569229604638</v>
      </c>
      <c r="Y1570" s="456">
        <v>7251.1049750408829</v>
      </c>
      <c r="Z1570" s="456">
        <v>7617.7181243352443</v>
      </c>
      <c r="AA1570" s="456">
        <v>8053.0309483532237</v>
      </c>
      <c r="AB1570" s="456">
        <v>8010.6096183550799</v>
      </c>
      <c r="AC1570" s="456">
        <v>7347.0488132175151</v>
      </c>
      <c r="AD1570" s="456">
        <v>6666.380590458115</v>
      </c>
      <c r="AE1570" s="456">
        <v>5988.8111173478364</v>
      </c>
      <c r="AF1570" s="456">
        <v>5133.6292421870212</v>
      </c>
      <c r="AG1570" s="456">
        <v>4056.5289768456578</v>
      </c>
      <c r="AH1570" s="456">
        <v>2457.0881362102509</v>
      </c>
      <c r="AI1570" s="456">
        <v>875.9085625698043</v>
      </c>
      <c r="AJ1570" s="456">
        <v>169.86918038037837</v>
      </c>
      <c r="AK1570" s="456">
        <v>48.186177781824156</v>
      </c>
      <c r="AL1570" s="456">
        <v>0</v>
      </c>
      <c r="AM1570" s="456">
        <v>0</v>
      </c>
      <c r="AN1570" s="456">
        <v>0</v>
      </c>
      <c r="AO1570" s="456">
        <v>0</v>
      </c>
      <c r="AP1570" s="456">
        <v>0</v>
      </c>
      <c r="AQ1570" s="456">
        <v>0</v>
      </c>
      <c r="AR1570" s="456">
        <v>0</v>
      </c>
      <c r="AS1570" s="456">
        <v>0</v>
      </c>
      <c r="AT1570" s="456">
        <v>0</v>
      </c>
      <c r="AU1570" s="456">
        <v>0</v>
      </c>
      <c r="AV1570" s="456">
        <v>0</v>
      </c>
      <c r="AW1570" s="456">
        <v>0</v>
      </c>
      <c r="AX1570" s="456">
        <v>0</v>
      </c>
      <c r="AY1570" s="456">
        <v>0</v>
      </c>
      <c r="AZ1570" s="456">
        <v>0</v>
      </c>
      <c r="BA1570" s="456">
        <v>0</v>
      </c>
      <c r="BB1570" s="456">
        <v>0</v>
      </c>
      <c r="BC1570" s="456">
        <v>0</v>
      </c>
      <c r="BD1570" s="456">
        <v>0</v>
      </c>
      <c r="BE1570" s="456">
        <v>0</v>
      </c>
      <c r="BF1570" s="456">
        <v>0</v>
      </c>
      <c r="BG1570" s="456">
        <v>0</v>
      </c>
      <c r="BH1570" s="456">
        <v>0</v>
      </c>
      <c r="BI1570" s="456">
        <v>0</v>
      </c>
      <c r="BJ1570" s="456">
        <v>0</v>
      </c>
      <c r="BK1570" s="456">
        <v>0</v>
      </c>
      <c r="BL1570" s="456">
        <v>0</v>
      </c>
      <c r="BM1570" s="456">
        <v>0</v>
      </c>
      <c r="BN1570" s="456">
        <v>0</v>
      </c>
      <c r="BO1570" s="456">
        <v>0</v>
      </c>
      <c r="BP1570" s="456">
        <v>0</v>
      </c>
      <c r="BQ1570" s="456">
        <v>0</v>
      </c>
      <c r="BR1570" s="456">
        <v>0</v>
      </c>
      <c r="BS1570" s="456">
        <v>0</v>
      </c>
      <c r="BT1570" s="456">
        <v>0</v>
      </c>
      <c r="BU1570" s="456">
        <v>0</v>
      </c>
      <c r="BV1570" s="456">
        <v>0</v>
      </c>
    </row>
    <row r="1571" spans="1:74">
      <c r="A1571" s="256">
        <v>75</v>
      </c>
      <c r="B1571" s="456">
        <v>1552.3528429347011</v>
      </c>
      <c r="C1571" s="456">
        <v>1563.4450025815011</v>
      </c>
      <c r="D1571" s="456">
        <v>1581.5959786041019</v>
      </c>
      <c r="E1571" s="456">
        <v>1617.8985526110023</v>
      </c>
      <c r="F1571" s="456">
        <v>1680.421549934586</v>
      </c>
      <c r="G1571" s="456">
        <v>1756.0573068896419</v>
      </c>
      <c r="H1571" s="456">
        <v>1815.5597304824182</v>
      </c>
      <c r="I1571" s="456">
        <v>1892.2097829975603</v>
      </c>
      <c r="J1571" s="456">
        <v>2026.3547681664795</v>
      </c>
      <c r="K1571" s="456">
        <v>2200.8573108795235</v>
      </c>
      <c r="L1571" s="456">
        <v>2437.9203032762739</v>
      </c>
      <c r="M1571" s="456">
        <v>2682.0688328229598</v>
      </c>
      <c r="N1571" s="456">
        <v>2996.8713790258439</v>
      </c>
      <c r="O1571" s="456">
        <v>3183.5489930199892</v>
      </c>
      <c r="P1571" s="456">
        <v>3715.3859092635662</v>
      </c>
      <c r="Q1571" s="456">
        <v>4380.5405652340733</v>
      </c>
      <c r="R1571" s="456">
        <v>4614.7321838874468</v>
      </c>
      <c r="S1571" s="456">
        <v>4969.0703441672131</v>
      </c>
      <c r="T1571" s="456">
        <v>5137.6675643010158</v>
      </c>
      <c r="U1571" s="456">
        <v>5284.0588624255679</v>
      </c>
      <c r="V1571" s="456">
        <v>5569.785865250451</v>
      </c>
      <c r="W1571" s="456">
        <v>5874.712093597178</v>
      </c>
      <c r="X1571" s="456">
        <v>5996.8890071448277</v>
      </c>
      <c r="Y1571" s="456">
        <v>6477.5425217244383</v>
      </c>
      <c r="Z1571" s="456">
        <v>7073.3597546190695</v>
      </c>
      <c r="AA1571" s="456">
        <v>7351.0885813479963</v>
      </c>
      <c r="AB1571" s="456">
        <v>7633.8777935624648</v>
      </c>
      <c r="AC1571" s="456">
        <v>8006.5695033745815</v>
      </c>
      <c r="AD1571" s="456">
        <v>7654.0774281442209</v>
      </c>
      <c r="AE1571" s="456">
        <v>6815.8391149659028</v>
      </c>
      <c r="AF1571" s="456">
        <v>6055.4540323531301</v>
      </c>
      <c r="AG1571" s="456">
        <v>4879.22145329867</v>
      </c>
      <c r="AH1571" s="456">
        <v>3288.4969292748942</v>
      </c>
      <c r="AI1571" s="456">
        <v>1543.2774984550331</v>
      </c>
      <c r="AJ1571" s="456">
        <v>244.33848676014631</v>
      </c>
      <c r="AK1571" s="456">
        <v>51.200917835379968</v>
      </c>
      <c r="AL1571" s="456">
        <v>0</v>
      </c>
      <c r="AM1571" s="456">
        <v>0</v>
      </c>
      <c r="AN1571" s="456">
        <v>0</v>
      </c>
      <c r="AO1571" s="456">
        <v>0</v>
      </c>
      <c r="AP1571" s="456">
        <v>0</v>
      </c>
      <c r="AQ1571" s="456">
        <v>0</v>
      </c>
      <c r="AR1571" s="456">
        <v>0</v>
      </c>
      <c r="AS1571" s="456">
        <v>0</v>
      </c>
      <c r="AT1571" s="456">
        <v>0</v>
      </c>
      <c r="AU1571" s="456">
        <v>0</v>
      </c>
      <c r="AV1571" s="456">
        <v>0</v>
      </c>
      <c r="AW1571" s="456">
        <v>0</v>
      </c>
      <c r="AX1571" s="456">
        <v>0</v>
      </c>
      <c r="AY1571" s="456">
        <v>0</v>
      </c>
      <c r="AZ1571" s="456">
        <v>0</v>
      </c>
      <c r="BA1571" s="456">
        <v>0</v>
      </c>
      <c r="BB1571" s="456">
        <v>0</v>
      </c>
      <c r="BC1571" s="456">
        <v>0</v>
      </c>
      <c r="BD1571" s="456">
        <v>0</v>
      </c>
      <c r="BE1571" s="456">
        <v>0</v>
      </c>
      <c r="BF1571" s="456">
        <v>0</v>
      </c>
      <c r="BG1571" s="456">
        <v>0</v>
      </c>
      <c r="BH1571" s="456">
        <v>0</v>
      </c>
      <c r="BI1571" s="456">
        <v>0</v>
      </c>
      <c r="BJ1571" s="456">
        <v>0</v>
      </c>
      <c r="BK1571" s="456">
        <v>0</v>
      </c>
      <c r="BL1571" s="456">
        <v>0</v>
      </c>
      <c r="BM1571" s="456">
        <v>0</v>
      </c>
      <c r="BN1571" s="456">
        <v>0</v>
      </c>
      <c r="BO1571" s="456">
        <v>0</v>
      </c>
      <c r="BP1571" s="456">
        <v>0</v>
      </c>
      <c r="BQ1571" s="456">
        <v>0</v>
      </c>
      <c r="BR1571" s="456">
        <v>0</v>
      </c>
      <c r="BS1571" s="456">
        <v>0</v>
      </c>
      <c r="BT1571" s="456">
        <v>0</v>
      </c>
      <c r="BU1571" s="456">
        <v>0</v>
      </c>
      <c r="BV1571" s="456">
        <v>0</v>
      </c>
    </row>
    <row r="1572" spans="1:74">
      <c r="A1572" s="256">
        <v>80</v>
      </c>
      <c r="B1572" s="456">
        <v>1552.3528429347011</v>
      </c>
      <c r="C1572" s="456">
        <v>1557.3947239015893</v>
      </c>
      <c r="D1572" s="456">
        <v>1567.4785347016514</v>
      </c>
      <c r="E1572" s="456">
        <v>1596.7219510268928</v>
      </c>
      <c r="F1572" s="456">
        <v>1641.0922909919893</v>
      </c>
      <c r="G1572" s="456">
        <v>1692.5230463933431</v>
      </c>
      <c r="H1572" s="456">
        <v>1724.7941245541988</v>
      </c>
      <c r="I1572" s="456">
        <v>1782.278469632608</v>
      </c>
      <c r="J1572" s="456">
        <v>1890.1926360499049</v>
      </c>
      <c r="K1572" s="456">
        <v>2012.2338150863627</v>
      </c>
      <c r="L1572" s="456">
        <v>2188.7526289854109</v>
      </c>
      <c r="M1572" s="456">
        <v>2382.4353240465639</v>
      </c>
      <c r="N1572" s="456">
        <v>2689.1313209885525</v>
      </c>
      <c r="O1572" s="456">
        <v>2801.1246498283881</v>
      </c>
      <c r="P1572" s="456">
        <v>2960.5462527205259</v>
      </c>
      <c r="Q1572" s="456">
        <v>3141.1671460371817</v>
      </c>
      <c r="R1572" s="456">
        <v>3637.6741625184009</v>
      </c>
      <c r="S1572" s="456">
        <v>3872.8328327645881</v>
      </c>
      <c r="T1572" s="456">
        <v>4020.1928042884083</v>
      </c>
      <c r="U1572" s="456">
        <v>4244.2709855278445</v>
      </c>
      <c r="V1572" s="456">
        <v>4631.8932510338445</v>
      </c>
      <c r="W1572" s="456">
        <v>4900.4216055206289</v>
      </c>
      <c r="X1572" s="456">
        <v>5045.7965256597345</v>
      </c>
      <c r="Y1572" s="456">
        <v>5566.7568789395045</v>
      </c>
      <c r="Z1572" s="456">
        <v>5828.2653350186738</v>
      </c>
      <c r="AA1572" s="456">
        <v>6212.9765480135602</v>
      </c>
      <c r="AB1572" s="456">
        <v>6829.9772541393468</v>
      </c>
      <c r="AC1572" s="456">
        <v>7029.9340395499557</v>
      </c>
      <c r="AD1572" s="456">
        <v>6879.4609710926061</v>
      </c>
      <c r="AE1572" s="456">
        <v>6511.8763116062046</v>
      </c>
      <c r="AF1572" s="456">
        <v>5666.7142912425707</v>
      </c>
      <c r="AG1572" s="456">
        <v>4158.4738542338755</v>
      </c>
      <c r="AH1572" s="456">
        <v>2633.6408456181302</v>
      </c>
      <c r="AI1572" s="456">
        <v>1234.7497890947386</v>
      </c>
      <c r="AJ1572" s="456">
        <v>249.37110660510621</v>
      </c>
      <c r="AK1572" s="456">
        <v>70.298027302456234</v>
      </c>
      <c r="AL1572" s="456">
        <v>0</v>
      </c>
      <c r="AM1572" s="456">
        <v>0</v>
      </c>
      <c r="AN1572" s="456">
        <v>0</v>
      </c>
      <c r="AO1572" s="456">
        <v>0</v>
      </c>
      <c r="AP1572" s="456">
        <v>0</v>
      </c>
      <c r="AQ1572" s="456">
        <v>0</v>
      </c>
      <c r="AR1572" s="456">
        <v>0</v>
      </c>
      <c r="AS1572" s="456">
        <v>0</v>
      </c>
      <c r="AT1572" s="456">
        <v>0</v>
      </c>
      <c r="AU1572" s="456">
        <v>0</v>
      </c>
      <c r="AV1572" s="456">
        <v>0</v>
      </c>
      <c r="AW1572" s="456">
        <v>0</v>
      </c>
      <c r="AX1572" s="456">
        <v>0</v>
      </c>
      <c r="AY1572" s="456">
        <v>0</v>
      </c>
      <c r="AZ1572" s="456">
        <v>0</v>
      </c>
      <c r="BA1572" s="456">
        <v>0</v>
      </c>
      <c r="BB1572" s="456">
        <v>0</v>
      </c>
      <c r="BC1572" s="456">
        <v>0</v>
      </c>
      <c r="BD1572" s="456">
        <v>0</v>
      </c>
      <c r="BE1572" s="456">
        <v>0</v>
      </c>
      <c r="BF1572" s="456">
        <v>0</v>
      </c>
      <c r="BG1572" s="456">
        <v>0</v>
      </c>
      <c r="BH1572" s="456">
        <v>0</v>
      </c>
      <c r="BI1572" s="456">
        <v>0</v>
      </c>
      <c r="BJ1572" s="456">
        <v>0</v>
      </c>
      <c r="BK1572" s="456">
        <v>0</v>
      </c>
      <c r="BL1572" s="456">
        <v>0</v>
      </c>
      <c r="BM1572" s="456">
        <v>0</v>
      </c>
      <c r="BN1572" s="456">
        <v>0</v>
      </c>
      <c r="BO1572" s="456">
        <v>0</v>
      </c>
      <c r="BP1572" s="456">
        <v>0</v>
      </c>
      <c r="BQ1572" s="456">
        <v>0</v>
      </c>
      <c r="BR1572" s="456">
        <v>0</v>
      </c>
      <c r="BS1572" s="456">
        <v>0</v>
      </c>
      <c r="BT1572" s="456">
        <v>0</v>
      </c>
      <c r="BU1572" s="456">
        <v>0</v>
      </c>
      <c r="BV1572" s="456">
        <v>0</v>
      </c>
    </row>
    <row r="1573" spans="1:74">
      <c r="A1573" s="256">
        <v>85</v>
      </c>
      <c r="B1573" s="456">
        <v>1552.3528429347011</v>
      </c>
      <c r="C1573" s="456">
        <v>1553.3612178210465</v>
      </c>
      <c r="D1573" s="456">
        <v>1556.3863464020239</v>
      </c>
      <c r="E1573" s="456">
        <v>1574.5372408463463</v>
      </c>
      <c r="F1573" s="456">
        <v>1604.789194937694</v>
      </c>
      <c r="G1573" s="456">
        <v>1633.024866348906</v>
      </c>
      <c r="H1573" s="456">
        <v>1644.1175854579226</v>
      </c>
      <c r="I1573" s="456">
        <v>1673.3623838322726</v>
      </c>
      <c r="J1573" s="456">
        <v>1738.9129116012623</v>
      </c>
      <c r="K1573" s="456">
        <v>1816.5682631097154</v>
      </c>
      <c r="L1573" s="456">
        <v>1910.3642019219667</v>
      </c>
      <c r="M1573" s="456">
        <v>2057.6229417095346</v>
      </c>
      <c r="N1573" s="456">
        <v>2227.0843493313496</v>
      </c>
      <c r="O1573" s="456">
        <v>2478.2738095181139</v>
      </c>
      <c r="P1573" s="456">
        <v>2653.8190664364888</v>
      </c>
      <c r="Q1573" s="456">
        <v>2574.1159985672007</v>
      </c>
      <c r="R1573" s="456">
        <v>2700.2295540964728</v>
      </c>
      <c r="S1573" s="456">
        <v>2944.4018947384297</v>
      </c>
      <c r="T1573" s="456">
        <v>3126.0309101600064</v>
      </c>
      <c r="U1573" s="456">
        <v>3204.7401283579834</v>
      </c>
      <c r="V1573" s="456">
        <v>3285.4695375716028</v>
      </c>
      <c r="W1573" s="456">
        <v>3479.2281160077923</v>
      </c>
      <c r="X1573" s="456">
        <v>3840.5354979299273</v>
      </c>
      <c r="Y1573" s="456">
        <v>4239.2240471433706</v>
      </c>
      <c r="Z1573" s="456">
        <v>4559.2115223034107</v>
      </c>
      <c r="AA1573" s="456">
        <v>4916.5741639715079</v>
      </c>
      <c r="AB1573" s="456">
        <v>5198.242775151336</v>
      </c>
      <c r="AC1573" s="456">
        <v>5315.356841949153</v>
      </c>
      <c r="AD1573" s="456">
        <v>5353.7223582209344</v>
      </c>
      <c r="AE1573" s="456">
        <v>5524.3512438756788</v>
      </c>
      <c r="AF1573" s="456">
        <v>4699.5286613343405</v>
      </c>
      <c r="AG1573" s="456">
        <v>3412.6223575124536</v>
      </c>
      <c r="AH1573" s="456">
        <v>2094.9436406273785</v>
      </c>
      <c r="AI1573" s="456">
        <v>867.84621381082877</v>
      </c>
      <c r="AJ1573" s="456">
        <v>228.23481001690109</v>
      </c>
      <c r="AK1573" s="456">
        <v>79.345941616877255</v>
      </c>
      <c r="AL1573" s="456">
        <v>0</v>
      </c>
      <c r="AM1573" s="456">
        <v>0</v>
      </c>
      <c r="AN1573" s="456">
        <v>0</v>
      </c>
      <c r="AO1573" s="456">
        <v>0</v>
      </c>
      <c r="AP1573" s="456">
        <v>0</v>
      </c>
      <c r="AQ1573" s="456">
        <v>0</v>
      </c>
      <c r="AR1573" s="456">
        <v>0</v>
      </c>
      <c r="AS1573" s="456">
        <v>0</v>
      </c>
      <c r="AT1573" s="456">
        <v>0</v>
      </c>
      <c r="AU1573" s="456">
        <v>0</v>
      </c>
      <c r="AV1573" s="456">
        <v>0</v>
      </c>
      <c r="AW1573" s="456">
        <v>0</v>
      </c>
      <c r="AX1573" s="456">
        <v>0</v>
      </c>
      <c r="AY1573" s="456">
        <v>0</v>
      </c>
      <c r="AZ1573" s="456">
        <v>0</v>
      </c>
      <c r="BA1573" s="456">
        <v>0</v>
      </c>
      <c r="BB1573" s="456">
        <v>0</v>
      </c>
      <c r="BC1573" s="456">
        <v>0</v>
      </c>
      <c r="BD1573" s="456">
        <v>0</v>
      </c>
      <c r="BE1573" s="456">
        <v>0</v>
      </c>
      <c r="BF1573" s="456">
        <v>0</v>
      </c>
      <c r="BG1573" s="456">
        <v>0</v>
      </c>
      <c r="BH1573" s="456">
        <v>0</v>
      </c>
      <c r="BI1573" s="456">
        <v>0</v>
      </c>
      <c r="BJ1573" s="456">
        <v>0</v>
      </c>
      <c r="BK1573" s="456">
        <v>0</v>
      </c>
      <c r="BL1573" s="456">
        <v>0</v>
      </c>
      <c r="BM1573" s="456">
        <v>0</v>
      </c>
      <c r="BN1573" s="456">
        <v>0</v>
      </c>
      <c r="BO1573" s="456">
        <v>0</v>
      </c>
      <c r="BP1573" s="456">
        <v>0</v>
      </c>
      <c r="BQ1573" s="456">
        <v>0</v>
      </c>
      <c r="BR1573" s="456">
        <v>0</v>
      </c>
      <c r="BS1573" s="456">
        <v>0</v>
      </c>
      <c r="BT1573" s="456">
        <v>0</v>
      </c>
      <c r="BU1573" s="456">
        <v>0</v>
      </c>
      <c r="BV1573" s="456">
        <v>0</v>
      </c>
    </row>
    <row r="1574" spans="1:74">
      <c r="A1574" s="256">
        <v>90</v>
      </c>
      <c r="B1574" s="456">
        <v>1552.3528429347011</v>
      </c>
      <c r="C1574" s="456">
        <v>1547.3109783269385</v>
      </c>
      <c r="D1574" s="456">
        <v>1540.2523954607502</v>
      </c>
      <c r="E1574" s="456">
        <v>1553.3612178210465</v>
      </c>
      <c r="F1574" s="456">
        <v>1573.5288523154536</v>
      </c>
      <c r="G1574" s="456">
        <v>1582.6043722847851</v>
      </c>
      <c r="H1574" s="456">
        <v>1591.6799442467097</v>
      </c>
      <c r="I1574" s="456">
        <v>1598.7387581952937</v>
      </c>
      <c r="J1574" s="456">
        <v>1644.1175854579226</v>
      </c>
      <c r="K1574" s="456">
        <v>1688.4892046054501</v>
      </c>
      <c r="L1574" s="456">
        <v>1723.7856441719903</v>
      </c>
      <c r="M1574" s="456">
        <v>1791.3551160479287</v>
      </c>
      <c r="N1574" s="456">
        <v>1814.5511984147977</v>
      </c>
      <c r="O1574" s="456">
        <v>1981.9749641634348</v>
      </c>
      <c r="P1574" s="456">
        <v>2171.6044442036855</v>
      </c>
      <c r="Q1574" s="456">
        <v>2301.7322125560986</v>
      </c>
      <c r="R1574" s="456">
        <v>2401.6027178841937</v>
      </c>
      <c r="S1574" s="456">
        <v>2289.6269872591311</v>
      </c>
      <c r="T1574" s="456">
        <v>2289.6269872591311</v>
      </c>
      <c r="U1574" s="456">
        <v>2606.400492722641</v>
      </c>
      <c r="V1574" s="456">
        <v>2659.8725626232413</v>
      </c>
      <c r="W1574" s="456">
        <v>2614.4716788777887</v>
      </c>
      <c r="X1574" s="456">
        <v>2706.2831550106789</v>
      </c>
      <c r="Y1574" s="456">
        <v>2894.9603506155022</v>
      </c>
      <c r="Z1574" s="456">
        <v>3093.7405187763416</v>
      </c>
      <c r="AA1574" s="456">
        <v>3343.999601333046</v>
      </c>
      <c r="AB1574" s="456">
        <v>3506.4762948503562</v>
      </c>
      <c r="AC1574" s="456">
        <v>3652.8126855040018</v>
      </c>
      <c r="AD1574" s="456">
        <v>3863.7491800486409</v>
      </c>
      <c r="AE1574" s="456">
        <v>3721.4414386876538</v>
      </c>
      <c r="AF1574" s="456">
        <v>3316.7527190931646</v>
      </c>
      <c r="AG1574" s="456">
        <v>2768.8378178029607</v>
      </c>
      <c r="AH1574" s="456">
        <v>1739.9214007835678</v>
      </c>
      <c r="AI1574" s="456">
        <v>505.13146382936355</v>
      </c>
      <c r="AJ1574" s="456">
        <v>250.37764281601082</v>
      </c>
      <c r="AK1574" s="456">
        <v>56.225874000831865</v>
      </c>
      <c r="AL1574" s="456">
        <v>0</v>
      </c>
      <c r="AM1574" s="456">
        <v>0</v>
      </c>
      <c r="AN1574" s="456">
        <v>0</v>
      </c>
      <c r="AO1574" s="456">
        <v>0</v>
      </c>
      <c r="AP1574" s="456">
        <v>0</v>
      </c>
      <c r="AQ1574" s="456">
        <v>0</v>
      </c>
      <c r="AR1574" s="456">
        <v>0</v>
      </c>
      <c r="AS1574" s="456">
        <v>0</v>
      </c>
      <c r="AT1574" s="456">
        <v>0</v>
      </c>
      <c r="AU1574" s="456">
        <v>0</v>
      </c>
      <c r="AV1574" s="456">
        <v>0</v>
      </c>
      <c r="AW1574" s="456">
        <v>0</v>
      </c>
      <c r="AX1574" s="456">
        <v>0</v>
      </c>
      <c r="AY1574" s="456">
        <v>0</v>
      </c>
      <c r="AZ1574" s="456">
        <v>0</v>
      </c>
      <c r="BA1574" s="456">
        <v>0</v>
      </c>
      <c r="BB1574" s="456">
        <v>0</v>
      </c>
      <c r="BC1574" s="456">
        <v>0</v>
      </c>
      <c r="BD1574" s="456">
        <v>0</v>
      </c>
      <c r="BE1574" s="456">
        <v>0</v>
      </c>
      <c r="BF1574" s="456">
        <v>0</v>
      </c>
      <c r="BG1574" s="456">
        <v>0</v>
      </c>
      <c r="BH1574" s="456">
        <v>0</v>
      </c>
      <c r="BI1574" s="456">
        <v>0</v>
      </c>
      <c r="BJ1574" s="456">
        <v>0</v>
      </c>
      <c r="BK1574" s="456">
        <v>0</v>
      </c>
      <c r="BL1574" s="456">
        <v>0</v>
      </c>
      <c r="BM1574" s="456">
        <v>0</v>
      </c>
      <c r="BN1574" s="456">
        <v>0</v>
      </c>
      <c r="BO1574" s="456">
        <v>0</v>
      </c>
      <c r="BP1574" s="456">
        <v>0</v>
      </c>
      <c r="BQ1574" s="456">
        <v>0</v>
      </c>
      <c r="BR1574" s="456">
        <v>0</v>
      </c>
      <c r="BS1574" s="456">
        <v>0</v>
      </c>
      <c r="BT1574" s="456">
        <v>0</v>
      </c>
      <c r="BU1574" s="456">
        <v>0</v>
      </c>
      <c r="BV1574" s="456">
        <v>0</v>
      </c>
    </row>
    <row r="1575" spans="1:74">
      <c r="A1575" s="256">
        <v>95</v>
      </c>
      <c r="B1575" s="456">
        <v>1552.3528429347011</v>
      </c>
      <c r="C1575" s="456">
        <v>1541.2607624665918</v>
      </c>
      <c r="D1575" s="456">
        <v>1533.1938449098943</v>
      </c>
      <c r="E1575" s="456">
        <v>1535.2105703325963</v>
      </c>
      <c r="F1575" s="456">
        <v>1543.2774984550331</v>
      </c>
      <c r="G1575" s="456">
        <v>1537.2272984019205</v>
      </c>
      <c r="H1575" s="456">
        <v>1532.1854831921119</v>
      </c>
      <c r="I1575" s="456">
        <v>1540.2523954607502</v>
      </c>
      <c r="J1575" s="456">
        <v>1569.4953046517671</v>
      </c>
      <c r="K1575" s="456">
        <v>1612.8564793622302</v>
      </c>
      <c r="L1575" s="456">
        <v>1619.9153863085889</v>
      </c>
      <c r="M1575" s="456">
        <v>1628.9911689455628</v>
      </c>
      <c r="N1575" s="456">
        <v>1611.8480666005</v>
      </c>
      <c r="O1575" s="456">
        <v>1681.4300046561746</v>
      </c>
      <c r="P1575" s="456">
        <v>1682.4384599819907</v>
      </c>
      <c r="Q1575" s="456">
        <v>1766.1423235108944</v>
      </c>
      <c r="R1575" s="456">
        <v>1878.0897996043796</v>
      </c>
      <c r="S1575" s="456">
        <v>1947.6821580817668</v>
      </c>
      <c r="T1575" s="456">
        <v>2057.6229417095346</v>
      </c>
      <c r="U1575" s="456">
        <v>2100.9957087583844</v>
      </c>
      <c r="V1575" s="456">
        <v>2097.9696725127405</v>
      </c>
      <c r="W1575" s="456">
        <v>2257.3466999668631</v>
      </c>
      <c r="X1575" s="456">
        <v>2295.67959193665</v>
      </c>
      <c r="Y1575" s="456">
        <v>2275.5043052446545</v>
      </c>
      <c r="Z1575" s="456">
        <v>2262.3904646246178</v>
      </c>
      <c r="AA1575" s="456">
        <v>2277.5218258983418</v>
      </c>
      <c r="AB1575" s="456">
        <v>2345.1097898073535</v>
      </c>
      <c r="AC1575" s="456">
        <v>2440.9467932343514</v>
      </c>
      <c r="AD1575" s="456">
        <v>2475.2472736464852</v>
      </c>
      <c r="AE1575" s="456">
        <v>2287.6094559165385</v>
      </c>
      <c r="AF1575" s="456">
        <v>2199.8485848430059</v>
      </c>
      <c r="AG1575" s="456">
        <v>2003.1561117669282</v>
      </c>
      <c r="AH1575" s="456">
        <v>1438.4108014537403</v>
      </c>
      <c r="AI1575" s="456">
        <v>574.63588622392331</v>
      </c>
      <c r="AJ1575" s="456">
        <v>257.42350858200774</v>
      </c>
      <c r="AK1575" s="456">
        <v>66.277097278608665</v>
      </c>
      <c r="AL1575" s="456">
        <v>0</v>
      </c>
      <c r="AM1575" s="456">
        <v>0</v>
      </c>
      <c r="AN1575" s="456">
        <v>0</v>
      </c>
      <c r="AO1575" s="456">
        <v>0</v>
      </c>
      <c r="AP1575" s="456">
        <v>0</v>
      </c>
      <c r="AQ1575" s="456">
        <v>0</v>
      </c>
      <c r="AR1575" s="456">
        <v>0</v>
      </c>
      <c r="AS1575" s="456">
        <v>0</v>
      </c>
      <c r="AT1575" s="456">
        <v>0</v>
      </c>
      <c r="AU1575" s="456">
        <v>0</v>
      </c>
      <c r="AV1575" s="456">
        <v>0</v>
      </c>
      <c r="AW1575" s="456">
        <v>0</v>
      </c>
      <c r="AX1575" s="456">
        <v>0</v>
      </c>
      <c r="AY1575" s="456">
        <v>0</v>
      </c>
      <c r="AZ1575" s="456">
        <v>0</v>
      </c>
      <c r="BA1575" s="456">
        <v>0</v>
      </c>
      <c r="BB1575" s="456">
        <v>0</v>
      </c>
      <c r="BC1575" s="456">
        <v>0</v>
      </c>
      <c r="BD1575" s="456">
        <v>0</v>
      </c>
      <c r="BE1575" s="456">
        <v>0</v>
      </c>
      <c r="BF1575" s="456">
        <v>0</v>
      </c>
      <c r="BG1575" s="456">
        <v>0</v>
      </c>
      <c r="BH1575" s="456">
        <v>0</v>
      </c>
      <c r="BI1575" s="456">
        <v>0</v>
      </c>
      <c r="BJ1575" s="456">
        <v>0</v>
      </c>
      <c r="BK1575" s="456">
        <v>0</v>
      </c>
      <c r="BL1575" s="456">
        <v>0</v>
      </c>
      <c r="BM1575" s="456">
        <v>0</v>
      </c>
      <c r="BN1575" s="456">
        <v>0</v>
      </c>
      <c r="BO1575" s="456">
        <v>0</v>
      </c>
      <c r="BP1575" s="456">
        <v>0</v>
      </c>
      <c r="BQ1575" s="456">
        <v>0</v>
      </c>
      <c r="BR1575" s="456">
        <v>0</v>
      </c>
      <c r="BS1575" s="456">
        <v>0</v>
      </c>
      <c r="BT1575" s="456">
        <v>0</v>
      </c>
      <c r="BU1575" s="456">
        <v>0</v>
      </c>
      <c r="BV1575" s="456">
        <v>0</v>
      </c>
    </row>
    <row r="1576" spans="1:74">
      <c r="A1576" s="256">
        <v>100</v>
      </c>
      <c r="B1576" s="456">
        <v>1552.3528429347011</v>
      </c>
      <c r="C1576" s="456">
        <v>1534.2022072902007</v>
      </c>
      <c r="D1576" s="456">
        <v>1522.1019025491566</v>
      </c>
      <c r="E1576" s="456">
        <v>1519.0768413494509</v>
      </c>
      <c r="F1576" s="456">
        <v>1517.0601372255874</v>
      </c>
      <c r="G1576" s="456">
        <v>1498.9099210598927</v>
      </c>
      <c r="H1576" s="456">
        <v>1478.7432718374282</v>
      </c>
      <c r="I1576" s="456">
        <v>1481.7682517963594</v>
      </c>
      <c r="J1576" s="456">
        <v>1496.8932438795296</v>
      </c>
      <c r="K1576" s="456">
        <v>1547.3109783269385</v>
      </c>
      <c r="L1576" s="456">
        <v>1556.3863464020239</v>
      </c>
      <c r="M1576" s="456">
        <v>1569.4953046517671</v>
      </c>
      <c r="N1576" s="456">
        <v>1517.0601372255874</v>
      </c>
      <c r="O1576" s="456">
        <v>1504.959968849995</v>
      </c>
      <c r="P1576" s="456">
        <v>1451.5187319182774</v>
      </c>
      <c r="Q1576" s="456">
        <v>1457.5685859282098</v>
      </c>
      <c r="R1576" s="456">
        <v>1463.6184650240459</v>
      </c>
      <c r="S1576" s="456">
        <v>1465.63509694606</v>
      </c>
      <c r="T1576" s="456">
        <v>1549.3277222035513</v>
      </c>
      <c r="U1576" s="456">
        <v>1651.1766274877552</v>
      </c>
      <c r="V1576" s="456">
        <v>1726.8110870854687</v>
      </c>
      <c r="W1576" s="456">
        <v>1764.1253155737052</v>
      </c>
      <c r="X1576" s="456">
        <v>1832.7048610100917</v>
      </c>
      <c r="Y1576" s="456">
        <v>1883.1326386831654</v>
      </c>
      <c r="Z1576" s="456">
        <v>1833.7134031046771</v>
      </c>
      <c r="AA1576" s="456">
        <v>1779.2529310778141</v>
      </c>
      <c r="AB1576" s="456">
        <v>1688.4892046054501</v>
      </c>
      <c r="AC1576" s="456">
        <v>1678.4046423055361</v>
      </c>
      <c r="AD1576" s="456">
        <v>1645.1260181828966</v>
      </c>
      <c r="AE1576" s="456">
        <v>1571.5120771908057</v>
      </c>
      <c r="AF1576" s="456">
        <v>1455.5519651324416</v>
      </c>
      <c r="AG1576" s="456">
        <v>1268.0189847411061</v>
      </c>
      <c r="AH1576" s="456">
        <v>901.10387721829318</v>
      </c>
      <c r="AI1576" s="456">
        <v>470.88634737729012</v>
      </c>
      <c r="AJ1576" s="456">
        <v>242.32546769872059</v>
      </c>
      <c r="AK1576" s="456">
        <v>76.329849463361882</v>
      </c>
      <c r="AL1576" s="456">
        <v>0</v>
      </c>
      <c r="AM1576" s="456">
        <v>0</v>
      </c>
      <c r="AN1576" s="456">
        <v>0</v>
      </c>
      <c r="AO1576" s="456">
        <v>0</v>
      </c>
      <c r="AP1576" s="456">
        <v>0</v>
      </c>
      <c r="AQ1576" s="456">
        <v>0</v>
      </c>
      <c r="AR1576" s="456">
        <v>0</v>
      </c>
      <c r="AS1576" s="456">
        <v>0</v>
      </c>
      <c r="AT1576" s="456">
        <v>0</v>
      </c>
      <c r="AU1576" s="456">
        <v>0</v>
      </c>
      <c r="AV1576" s="456">
        <v>0</v>
      </c>
      <c r="AW1576" s="456">
        <v>0</v>
      </c>
      <c r="AX1576" s="456">
        <v>0</v>
      </c>
      <c r="AY1576" s="456">
        <v>0</v>
      </c>
      <c r="AZ1576" s="456">
        <v>0</v>
      </c>
      <c r="BA1576" s="456">
        <v>0</v>
      </c>
      <c r="BB1576" s="456">
        <v>0</v>
      </c>
      <c r="BC1576" s="456">
        <v>0</v>
      </c>
      <c r="BD1576" s="456">
        <v>0</v>
      </c>
      <c r="BE1576" s="456">
        <v>0</v>
      </c>
      <c r="BF1576" s="456">
        <v>0</v>
      </c>
      <c r="BG1576" s="456">
        <v>0</v>
      </c>
      <c r="BH1576" s="456">
        <v>0</v>
      </c>
      <c r="BI1576" s="456">
        <v>0</v>
      </c>
      <c r="BJ1576" s="456">
        <v>0</v>
      </c>
      <c r="BK1576" s="456">
        <v>0</v>
      </c>
      <c r="BL1576" s="456">
        <v>0</v>
      </c>
      <c r="BM1576" s="456">
        <v>0</v>
      </c>
      <c r="BN1576" s="456">
        <v>0</v>
      </c>
      <c r="BO1576" s="456">
        <v>0</v>
      </c>
      <c r="BP1576" s="456">
        <v>0</v>
      </c>
      <c r="BQ1576" s="456">
        <v>0</v>
      </c>
      <c r="BR1576" s="456">
        <v>0</v>
      </c>
      <c r="BS1576" s="456">
        <v>0</v>
      </c>
      <c r="BT1576" s="456">
        <v>0</v>
      </c>
      <c r="BU1576" s="456">
        <v>0</v>
      </c>
      <c r="BV1576" s="456">
        <v>0</v>
      </c>
    </row>
    <row r="1577" spans="1:74">
      <c r="A1577" s="256">
        <v>105</v>
      </c>
      <c r="B1577" s="456">
        <v>1552.3528429347011</v>
      </c>
      <c r="C1577" s="456">
        <v>1530.1687617458649</v>
      </c>
      <c r="D1577" s="456">
        <v>1513.0267370160941</v>
      </c>
      <c r="E1577" s="456">
        <v>1501.9349419116575</v>
      </c>
      <c r="F1577" s="456">
        <v>1489.834895146864</v>
      </c>
      <c r="G1577" s="456">
        <v>1459.5852095112941</v>
      </c>
      <c r="H1577" s="456">
        <v>1432.3610275750814</v>
      </c>
      <c r="I1577" s="456">
        <v>1423.2864146530021</v>
      </c>
      <c r="J1577" s="456">
        <v>1434.3776160370014</v>
      </c>
      <c r="K1577" s="456">
        <v>1451.5187319182774</v>
      </c>
      <c r="L1577" s="456">
        <v>1469.6683691022997</v>
      </c>
      <c r="M1577" s="456">
        <v>1527.143684556321</v>
      </c>
      <c r="N1577" s="456">
        <v>1511.0100409375907</v>
      </c>
      <c r="O1577" s="456">
        <v>1543.2774984550331</v>
      </c>
      <c r="P1577" s="456">
        <v>1454.543655781004</v>
      </c>
      <c r="Q1577" s="456">
        <v>1424.2947021300658</v>
      </c>
      <c r="R1577" s="456">
        <v>1382.9555061606618</v>
      </c>
      <c r="S1577" s="456">
        <v>1313.3874708439646</v>
      </c>
      <c r="T1577" s="456">
        <v>1289.1907465801335</v>
      </c>
      <c r="U1577" s="456">
        <v>1292.2153124748895</v>
      </c>
      <c r="V1577" s="456">
        <v>1287.1743732541738</v>
      </c>
      <c r="W1577" s="456">
        <v>1305.3218461984061</v>
      </c>
      <c r="X1577" s="456">
        <v>1328.5106501890004</v>
      </c>
      <c r="Y1577" s="456">
        <v>1373.881212474487</v>
      </c>
      <c r="Z1577" s="456">
        <v>1408.1621884105498</v>
      </c>
      <c r="AA1577" s="456">
        <v>1456.5602751816705</v>
      </c>
      <c r="AB1577" s="456">
        <v>1489.834895146864</v>
      </c>
      <c r="AC1577" s="456">
        <v>1378.9224793778756</v>
      </c>
      <c r="AD1577" s="456">
        <v>1231.7253608106423</v>
      </c>
      <c r="AE1577" s="456">
        <v>1097.6501079302609</v>
      </c>
      <c r="AF1577" s="456">
        <v>954.52024858783284</v>
      </c>
      <c r="AG1577" s="456">
        <v>774.1270910823755</v>
      </c>
      <c r="AH1577" s="456">
        <v>543.40815742206803</v>
      </c>
      <c r="AI1577" s="456">
        <v>311.78344796045536</v>
      </c>
      <c r="AJ1577" s="456">
        <v>177.91855373764352</v>
      </c>
      <c r="AK1577" s="456">
        <v>56.225874000831865</v>
      </c>
      <c r="AL1577" s="456">
        <v>0</v>
      </c>
      <c r="AM1577" s="456">
        <v>0</v>
      </c>
      <c r="AN1577" s="456">
        <v>0</v>
      </c>
      <c r="AO1577" s="456">
        <v>0</v>
      </c>
      <c r="AP1577" s="456">
        <v>0</v>
      </c>
      <c r="AQ1577" s="456">
        <v>0</v>
      </c>
      <c r="AR1577" s="456">
        <v>0</v>
      </c>
      <c r="AS1577" s="456">
        <v>0</v>
      </c>
      <c r="AT1577" s="456">
        <v>0</v>
      </c>
      <c r="AU1577" s="456">
        <v>0</v>
      </c>
      <c r="AV1577" s="456">
        <v>0</v>
      </c>
      <c r="AW1577" s="456">
        <v>0</v>
      </c>
      <c r="AX1577" s="456">
        <v>0</v>
      </c>
      <c r="AY1577" s="456">
        <v>0</v>
      </c>
      <c r="AZ1577" s="456">
        <v>0</v>
      </c>
      <c r="BA1577" s="456">
        <v>0</v>
      </c>
      <c r="BB1577" s="456">
        <v>0</v>
      </c>
      <c r="BC1577" s="456">
        <v>0</v>
      </c>
      <c r="BD1577" s="456">
        <v>0</v>
      </c>
      <c r="BE1577" s="456">
        <v>0</v>
      </c>
      <c r="BF1577" s="456">
        <v>0</v>
      </c>
      <c r="BG1577" s="456">
        <v>0</v>
      </c>
      <c r="BH1577" s="456">
        <v>0</v>
      </c>
      <c r="BI1577" s="456">
        <v>0</v>
      </c>
      <c r="BJ1577" s="456">
        <v>0</v>
      </c>
      <c r="BK1577" s="456">
        <v>0</v>
      </c>
      <c r="BL1577" s="456">
        <v>0</v>
      </c>
      <c r="BM1577" s="456">
        <v>0</v>
      </c>
      <c r="BN1577" s="456">
        <v>0</v>
      </c>
      <c r="BO1577" s="456">
        <v>0</v>
      </c>
      <c r="BP1577" s="456">
        <v>0</v>
      </c>
      <c r="BQ1577" s="456">
        <v>0</v>
      </c>
      <c r="BR1577" s="456">
        <v>0</v>
      </c>
      <c r="BS1577" s="456">
        <v>0</v>
      </c>
      <c r="BT1577" s="456">
        <v>0</v>
      </c>
      <c r="BU1577" s="456">
        <v>0</v>
      </c>
      <c r="BV1577" s="456">
        <v>0</v>
      </c>
    </row>
    <row r="1578" spans="1:74">
      <c r="A1578" s="256">
        <v>110</v>
      </c>
      <c r="B1578" s="456">
        <v>1552.3528429347011</v>
      </c>
      <c r="C1578" s="456">
        <v>1525.1269697549496</v>
      </c>
      <c r="D1578" s="456">
        <v>1498.9099210598927</v>
      </c>
      <c r="E1578" s="456">
        <v>1480.7599244572896</v>
      </c>
      <c r="F1578" s="456">
        <v>1452.5270391734393</v>
      </c>
      <c r="G1578" s="456">
        <v>1417.236704793469</v>
      </c>
      <c r="H1578" s="456">
        <v>1387.9968061579712</v>
      </c>
      <c r="I1578" s="456">
        <v>1373.881212474487</v>
      </c>
      <c r="J1578" s="456">
        <v>1378.9224793778756</v>
      </c>
      <c r="K1578" s="456">
        <v>1369.8482122539233</v>
      </c>
      <c r="L1578" s="456">
        <v>1350.6916237926162</v>
      </c>
      <c r="M1578" s="456">
        <v>1331.5353067591789</v>
      </c>
      <c r="N1578" s="456">
        <v>1318.4285113946478</v>
      </c>
      <c r="O1578" s="456">
        <v>1320.4449330105424</v>
      </c>
      <c r="P1578" s="456">
        <v>1332.5435271419701</v>
      </c>
      <c r="Q1578" s="456">
        <v>1347.6669240119957</v>
      </c>
      <c r="R1578" s="456">
        <v>1397.0711922049652</v>
      </c>
      <c r="S1578" s="456">
        <v>1383.9637646935635</v>
      </c>
      <c r="T1578" s="456">
        <v>1364.8069786629198</v>
      </c>
      <c r="U1578" s="456">
        <v>1389.0050683546133</v>
      </c>
      <c r="V1578" s="456">
        <v>1379.9307349701794</v>
      </c>
      <c r="W1578" s="456">
        <v>1320.4449330105424</v>
      </c>
      <c r="X1578" s="456">
        <v>1321.4531449723431</v>
      </c>
      <c r="Y1578" s="456">
        <v>1256.929154821795</v>
      </c>
      <c r="Z1578" s="456">
        <v>1195.4328053510533</v>
      </c>
      <c r="AA1578" s="456">
        <v>1178.2950347724434</v>
      </c>
      <c r="AB1578" s="456">
        <v>1096.6420829267092</v>
      </c>
      <c r="AC1578" s="456">
        <v>1097.6501079302609</v>
      </c>
      <c r="AD1578" s="456">
        <v>1096.6420829267092</v>
      </c>
      <c r="AE1578" s="456">
        <v>989.79685912166553</v>
      </c>
      <c r="AF1578" s="456">
        <v>824.51238897835572</v>
      </c>
      <c r="AG1578" s="456">
        <v>614.93222355435944</v>
      </c>
      <c r="AH1578" s="456">
        <v>405.42483738535867</v>
      </c>
      <c r="AI1578" s="456">
        <v>221.18980385521934</v>
      </c>
      <c r="AJ1578" s="456">
        <v>128.62256901424442</v>
      </c>
      <c r="AK1578" s="456">
        <v>44.166819783667599</v>
      </c>
      <c r="AL1578" s="456">
        <v>0</v>
      </c>
      <c r="AM1578" s="456">
        <v>0</v>
      </c>
      <c r="AN1578" s="456">
        <v>0</v>
      </c>
      <c r="AO1578" s="456">
        <v>0</v>
      </c>
      <c r="AP1578" s="456">
        <v>0</v>
      </c>
      <c r="AQ1578" s="456">
        <v>0</v>
      </c>
      <c r="AR1578" s="456">
        <v>0</v>
      </c>
      <c r="AS1578" s="456">
        <v>0</v>
      </c>
      <c r="AT1578" s="456">
        <v>0</v>
      </c>
      <c r="AU1578" s="456">
        <v>0</v>
      </c>
      <c r="AV1578" s="456">
        <v>0</v>
      </c>
      <c r="AW1578" s="456">
        <v>0</v>
      </c>
      <c r="AX1578" s="456">
        <v>0</v>
      </c>
      <c r="AY1578" s="456">
        <v>0</v>
      </c>
      <c r="AZ1578" s="456">
        <v>0</v>
      </c>
      <c r="BA1578" s="456">
        <v>0</v>
      </c>
      <c r="BB1578" s="456">
        <v>0</v>
      </c>
      <c r="BC1578" s="456">
        <v>0</v>
      </c>
      <c r="BD1578" s="456">
        <v>0</v>
      </c>
      <c r="BE1578" s="456">
        <v>0</v>
      </c>
      <c r="BF1578" s="456">
        <v>0</v>
      </c>
      <c r="BG1578" s="456">
        <v>0</v>
      </c>
      <c r="BH1578" s="456">
        <v>0</v>
      </c>
      <c r="BI1578" s="456">
        <v>0</v>
      </c>
      <c r="BJ1578" s="456">
        <v>0</v>
      </c>
      <c r="BK1578" s="456">
        <v>0</v>
      </c>
      <c r="BL1578" s="456">
        <v>0</v>
      </c>
      <c r="BM1578" s="456">
        <v>0</v>
      </c>
      <c r="BN1578" s="456">
        <v>0</v>
      </c>
      <c r="BO1578" s="456">
        <v>0</v>
      </c>
      <c r="BP1578" s="456">
        <v>0</v>
      </c>
      <c r="BQ1578" s="456">
        <v>0</v>
      </c>
      <c r="BR1578" s="456">
        <v>0</v>
      </c>
      <c r="BS1578" s="456">
        <v>0</v>
      </c>
      <c r="BT1578" s="456">
        <v>0</v>
      </c>
      <c r="BU1578" s="456">
        <v>0</v>
      </c>
      <c r="BV1578" s="456">
        <v>0</v>
      </c>
    </row>
    <row r="1579" spans="1:74">
      <c r="A1579" s="256">
        <v>115</v>
      </c>
      <c r="B1579" s="456">
        <v>1552.3528429347011</v>
      </c>
      <c r="C1579" s="456">
        <v>1518.0684889529637</v>
      </c>
      <c r="D1579" s="456">
        <v>1482.7765798208968</v>
      </c>
      <c r="E1579" s="456">
        <v>1451.5187319182774</v>
      </c>
      <c r="F1579" s="456">
        <v>1412.1952996129335</v>
      </c>
      <c r="G1579" s="456">
        <v>1376.9059704032798</v>
      </c>
      <c r="H1579" s="456">
        <v>1346.6586922581143</v>
      </c>
      <c r="I1579" s="456">
        <v>1325.4860004982527</v>
      </c>
      <c r="J1579" s="456">
        <v>1314.3956774101373</v>
      </c>
      <c r="K1579" s="456">
        <v>1297.2562713408183</v>
      </c>
      <c r="L1579" s="456">
        <v>1257.937317151861</v>
      </c>
      <c r="M1579" s="456">
        <v>1211.5626960616064</v>
      </c>
      <c r="N1579" s="456">
        <v>1174.2626542209405</v>
      </c>
      <c r="O1579" s="456">
        <v>1152.0848097396088</v>
      </c>
      <c r="P1579" s="456">
        <v>1099.6661607109011</v>
      </c>
      <c r="Q1579" s="456">
        <v>1055.3138646951068</v>
      </c>
      <c r="R1579" s="456">
        <v>1019.0270043413617</v>
      </c>
      <c r="S1579" s="456">
        <v>978.70978688561252</v>
      </c>
      <c r="T1579" s="456">
        <v>949.48083801458813</v>
      </c>
      <c r="U1579" s="456">
        <v>915.2135621254165</v>
      </c>
      <c r="V1579" s="456">
        <v>881.95537282916689</v>
      </c>
      <c r="W1579" s="456">
        <v>854.74505697644986</v>
      </c>
      <c r="X1579" s="456">
        <v>823.50465222952312</v>
      </c>
      <c r="Y1579" s="456">
        <v>788.23465312812414</v>
      </c>
      <c r="Z1579" s="456">
        <v>758.00447781129969</v>
      </c>
      <c r="AA1579" s="456">
        <v>724.7526782608445</v>
      </c>
      <c r="AB1579" s="456">
        <v>670.34396430528011</v>
      </c>
      <c r="AC1579" s="456">
        <v>640.11878577395669</v>
      </c>
      <c r="AD1579" s="456">
        <v>609.89503345385992</v>
      </c>
      <c r="AE1579" s="456">
        <v>584.70971336682805</v>
      </c>
      <c r="AF1579" s="456">
        <v>508.15320548172508</v>
      </c>
      <c r="AG1579" s="456">
        <v>422.54458421059621</v>
      </c>
      <c r="AH1579" s="456">
        <v>321.85119673416409</v>
      </c>
      <c r="AI1579" s="456">
        <v>204.08145125625859</v>
      </c>
      <c r="AJ1579" s="456">
        <v>101.46720444534975</v>
      </c>
      <c r="AK1579" s="456">
        <v>40.147827669756929</v>
      </c>
      <c r="AL1579" s="456">
        <v>0</v>
      </c>
      <c r="AM1579" s="456">
        <v>0</v>
      </c>
      <c r="AN1579" s="456">
        <v>0</v>
      </c>
      <c r="AO1579" s="456">
        <v>0</v>
      </c>
      <c r="AP1579" s="456">
        <v>0</v>
      </c>
      <c r="AQ1579" s="456">
        <v>0</v>
      </c>
      <c r="AR1579" s="456">
        <v>0</v>
      </c>
      <c r="AS1579" s="456">
        <v>0</v>
      </c>
      <c r="AT1579" s="456">
        <v>0</v>
      </c>
      <c r="AU1579" s="456">
        <v>0</v>
      </c>
      <c r="AV1579" s="456">
        <v>0</v>
      </c>
      <c r="AW1579" s="456">
        <v>0</v>
      </c>
      <c r="AX1579" s="456">
        <v>0</v>
      </c>
      <c r="AY1579" s="456">
        <v>0</v>
      </c>
      <c r="AZ1579" s="456">
        <v>0</v>
      </c>
      <c r="BA1579" s="456">
        <v>0</v>
      </c>
      <c r="BB1579" s="456">
        <v>0</v>
      </c>
      <c r="BC1579" s="456">
        <v>0</v>
      </c>
      <c r="BD1579" s="456">
        <v>0</v>
      </c>
      <c r="BE1579" s="456">
        <v>0</v>
      </c>
      <c r="BF1579" s="456">
        <v>0</v>
      </c>
      <c r="BG1579" s="456">
        <v>0</v>
      </c>
      <c r="BH1579" s="456">
        <v>0</v>
      </c>
      <c r="BI1579" s="456">
        <v>0</v>
      </c>
      <c r="BJ1579" s="456">
        <v>0</v>
      </c>
      <c r="BK1579" s="456">
        <v>0</v>
      </c>
      <c r="BL1579" s="456">
        <v>0</v>
      </c>
      <c r="BM1579" s="456">
        <v>0</v>
      </c>
      <c r="BN1579" s="456">
        <v>0</v>
      </c>
      <c r="BO1579" s="456">
        <v>0</v>
      </c>
      <c r="BP1579" s="456">
        <v>0</v>
      </c>
      <c r="BQ1579" s="456">
        <v>0</v>
      </c>
      <c r="BR1579" s="456">
        <v>0</v>
      </c>
      <c r="BS1579" s="456">
        <v>0</v>
      </c>
      <c r="BT1579" s="456">
        <v>0</v>
      </c>
      <c r="BU1579" s="456">
        <v>0</v>
      </c>
      <c r="BV1579" s="456">
        <v>0</v>
      </c>
    </row>
    <row r="1580" spans="1:74">
      <c r="A1580" s="256">
        <v>120</v>
      </c>
      <c r="B1580" s="456">
        <v>1552.3528429347011</v>
      </c>
      <c r="C1580" s="456">
        <v>1512.0183886409504</v>
      </c>
      <c r="D1580" s="456">
        <v>1469.6683691022997</v>
      </c>
      <c r="E1580" s="456">
        <v>1429.3361502014563</v>
      </c>
      <c r="F1580" s="456">
        <v>1387.9968061579712</v>
      </c>
      <c r="G1580" s="456">
        <v>1357.7492829028563</v>
      </c>
      <c r="H1580" s="456">
        <v>1323.4695712007247</v>
      </c>
      <c r="I1580" s="456">
        <v>1294.2316936681152</v>
      </c>
      <c r="J1580" s="456">
        <v>1243.8231182793565</v>
      </c>
      <c r="K1580" s="456">
        <v>1190.3922589553699</v>
      </c>
      <c r="L1580" s="456">
        <v>1131.9235028409682</v>
      </c>
      <c r="M1580" s="456">
        <v>1078.4977919773303</v>
      </c>
      <c r="N1580" s="456">
        <v>1032.1304462556957</v>
      </c>
      <c r="O1580" s="456">
        <v>995.84440545096857</v>
      </c>
      <c r="P1580" s="456">
        <v>954.52024858783284</v>
      </c>
      <c r="Q1580" s="456">
        <v>916.22140511708278</v>
      </c>
      <c r="R1580" s="456">
        <v>889.01003712505587</v>
      </c>
      <c r="S1580" s="456">
        <v>862.80728378953188</v>
      </c>
      <c r="T1580" s="456">
        <v>846.682906133291</v>
      </c>
      <c r="U1580" s="456">
        <v>815.44280271612445</v>
      </c>
      <c r="V1580" s="456">
        <v>790.25003983212787</v>
      </c>
      <c r="W1580" s="456">
        <v>759.01213117901898</v>
      </c>
      <c r="X1580" s="456">
        <v>726.76789614310997</v>
      </c>
      <c r="Y1580" s="456">
        <v>677.39670417975822</v>
      </c>
      <c r="Z1580" s="456">
        <v>649.18619261853939</v>
      </c>
      <c r="AA1580" s="456">
        <v>614.93222355435944</v>
      </c>
      <c r="AB1580" s="456">
        <v>552.47409198138303</v>
      </c>
      <c r="AC1580" s="456">
        <v>492.03746007824526</v>
      </c>
      <c r="AD1580" s="456">
        <v>445.70769278718001</v>
      </c>
      <c r="AE1580" s="456">
        <v>396.36173249989935</v>
      </c>
      <c r="AF1580" s="456">
        <v>341.98762877226108</v>
      </c>
      <c r="AG1580" s="456">
        <v>278.56224176899144</v>
      </c>
      <c r="AH1580" s="456">
        <v>219.17698581717505</v>
      </c>
      <c r="AI1580" s="456">
        <v>155.78370551195141</v>
      </c>
      <c r="AJ1580" s="456">
        <v>90.405895411488231</v>
      </c>
      <c r="AK1580" s="456">
        <v>36.12923810708449</v>
      </c>
      <c r="AL1580" s="456">
        <v>0</v>
      </c>
      <c r="AM1580" s="456">
        <v>0</v>
      </c>
      <c r="AN1580" s="456">
        <v>0</v>
      </c>
      <c r="AO1580" s="456">
        <v>0</v>
      </c>
      <c r="AP1580" s="456">
        <v>0</v>
      </c>
      <c r="AQ1580" s="456">
        <v>0</v>
      </c>
      <c r="AR1580" s="456">
        <v>0</v>
      </c>
      <c r="AS1580" s="456">
        <v>0</v>
      </c>
      <c r="AT1580" s="456">
        <v>0</v>
      </c>
      <c r="AU1580" s="456">
        <v>0</v>
      </c>
      <c r="AV1580" s="456">
        <v>0</v>
      </c>
      <c r="AW1580" s="456">
        <v>0</v>
      </c>
      <c r="AX1580" s="456">
        <v>0</v>
      </c>
      <c r="AY1580" s="456">
        <v>0</v>
      </c>
      <c r="AZ1580" s="456">
        <v>0</v>
      </c>
      <c r="BA1580" s="456">
        <v>0</v>
      </c>
      <c r="BB1580" s="456">
        <v>0</v>
      </c>
      <c r="BC1580" s="456">
        <v>0</v>
      </c>
      <c r="BD1580" s="456">
        <v>0</v>
      </c>
      <c r="BE1580" s="456">
        <v>0</v>
      </c>
      <c r="BF1580" s="456">
        <v>0</v>
      </c>
      <c r="BG1580" s="456">
        <v>0</v>
      </c>
      <c r="BH1580" s="456">
        <v>0</v>
      </c>
      <c r="BI1580" s="456">
        <v>0</v>
      </c>
      <c r="BJ1580" s="456">
        <v>0</v>
      </c>
      <c r="BK1580" s="456">
        <v>0</v>
      </c>
      <c r="BL1580" s="456">
        <v>0</v>
      </c>
      <c r="BM1580" s="456">
        <v>0</v>
      </c>
      <c r="BN1580" s="456">
        <v>0</v>
      </c>
      <c r="BO1580" s="456">
        <v>0</v>
      </c>
      <c r="BP1580" s="456">
        <v>0</v>
      </c>
      <c r="BQ1580" s="456">
        <v>0</v>
      </c>
      <c r="BR1580" s="456">
        <v>0</v>
      </c>
      <c r="BS1580" s="456">
        <v>0</v>
      </c>
      <c r="BT1580" s="456">
        <v>0</v>
      </c>
      <c r="BU1580" s="456">
        <v>0</v>
      </c>
      <c r="BV1580" s="456">
        <v>0</v>
      </c>
    </row>
    <row r="1581" spans="1:74">
      <c r="A1581" s="256">
        <v>125</v>
      </c>
      <c r="B1581" s="456">
        <v>1552.3528429347011</v>
      </c>
      <c r="C1581" s="456">
        <v>1503.9516258616848</v>
      </c>
      <c r="D1581" s="456">
        <v>1456.5602751816705</v>
      </c>
      <c r="E1581" s="456">
        <v>1411.187020732295</v>
      </c>
      <c r="F1581" s="456">
        <v>1369.8482122539233</v>
      </c>
      <c r="G1581" s="456">
        <v>1340.6093175906831</v>
      </c>
      <c r="H1581" s="456">
        <v>1287.1743732541738</v>
      </c>
      <c r="I1581" s="456">
        <v>1220.6358540470935</v>
      </c>
      <c r="J1581" s="456">
        <v>1146.0363803775579</v>
      </c>
      <c r="K1581" s="456">
        <v>1086.561883942285</v>
      </c>
      <c r="L1581" s="456">
        <v>1043.2181039227637</v>
      </c>
      <c r="M1581" s="456">
        <v>1008.9475480673809</v>
      </c>
      <c r="N1581" s="456">
        <v>975.68606162866456</v>
      </c>
      <c r="O1581" s="456">
        <v>944.44145416149502</v>
      </c>
      <c r="P1581" s="456">
        <v>913.19787946951817</v>
      </c>
      <c r="Q1581" s="456">
        <v>873.8929684029963</v>
      </c>
      <c r="R1581" s="456">
        <v>847.6906708095355</v>
      </c>
      <c r="S1581" s="456">
        <v>809.39646779127065</v>
      </c>
      <c r="T1581" s="456">
        <v>787.22696170574807</v>
      </c>
      <c r="U1581" s="456">
        <v>750.95094180631554</v>
      </c>
      <c r="V1581" s="456">
        <v>728.78311960771214</v>
      </c>
      <c r="W1581" s="456">
        <v>707.62355386056902</v>
      </c>
      <c r="X1581" s="456">
        <v>673.36655807690715</v>
      </c>
      <c r="Y1581" s="456">
        <v>626.01418640486224</v>
      </c>
      <c r="Z1581" s="456">
        <v>592.76890006969472</v>
      </c>
      <c r="AA1581" s="456">
        <v>556.50344408245246</v>
      </c>
      <c r="AB1581" s="456">
        <v>501.10250306890003</v>
      </c>
      <c r="AC1581" s="456">
        <v>437.65081969353872</v>
      </c>
      <c r="AD1581" s="456">
        <v>386.29185899410305</v>
      </c>
      <c r="AE1581" s="456">
        <v>340.98077844143347</v>
      </c>
      <c r="AF1581" s="456">
        <v>286.61552097237734</v>
      </c>
      <c r="AG1581" s="456">
        <v>235.28003346324601</v>
      </c>
      <c r="AH1581" s="456">
        <v>182.94959793098093</v>
      </c>
      <c r="AI1581" s="456">
        <v>127.61670426943685</v>
      </c>
      <c r="AJ1581" s="456">
        <v>74.319187225450264</v>
      </c>
      <c r="AK1581" s="456">
        <v>27.089134400918912</v>
      </c>
      <c r="AL1581" s="456">
        <v>0</v>
      </c>
      <c r="AM1581" s="456">
        <v>0</v>
      </c>
      <c r="AN1581" s="456">
        <v>0</v>
      </c>
      <c r="AO1581" s="456">
        <v>0</v>
      </c>
      <c r="AP1581" s="456">
        <v>0</v>
      </c>
      <c r="AQ1581" s="456">
        <v>0</v>
      </c>
      <c r="AR1581" s="456">
        <v>0</v>
      </c>
      <c r="AS1581" s="456">
        <v>0</v>
      </c>
      <c r="AT1581" s="456">
        <v>0</v>
      </c>
      <c r="AU1581" s="456">
        <v>0</v>
      </c>
      <c r="AV1581" s="456">
        <v>0</v>
      </c>
      <c r="AW1581" s="456">
        <v>0</v>
      </c>
      <c r="AX1581" s="456">
        <v>0</v>
      </c>
      <c r="AY1581" s="456">
        <v>0</v>
      </c>
      <c r="AZ1581" s="456">
        <v>0</v>
      </c>
      <c r="BA1581" s="456">
        <v>0</v>
      </c>
      <c r="BB1581" s="456">
        <v>0</v>
      </c>
      <c r="BC1581" s="456">
        <v>0</v>
      </c>
      <c r="BD1581" s="456">
        <v>0</v>
      </c>
      <c r="BE1581" s="456">
        <v>0</v>
      </c>
      <c r="BF1581" s="456">
        <v>0</v>
      </c>
      <c r="BG1581" s="456">
        <v>0</v>
      </c>
      <c r="BH1581" s="456">
        <v>0</v>
      </c>
      <c r="BI1581" s="456">
        <v>0</v>
      </c>
      <c r="BJ1581" s="456">
        <v>0</v>
      </c>
      <c r="BK1581" s="456">
        <v>0</v>
      </c>
      <c r="BL1581" s="456">
        <v>0</v>
      </c>
      <c r="BM1581" s="456">
        <v>0</v>
      </c>
      <c r="BN1581" s="456">
        <v>0</v>
      </c>
      <c r="BO1581" s="456">
        <v>0</v>
      </c>
      <c r="BP1581" s="456">
        <v>0</v>
      </c>
      <c r="BQ1581" s="456">
        <v>0</v>
      </c>
      <c r="BR1581" s="456">
        <v>0</v>
      </c>
      <c r="BS1581" s="456">
        <v>0</v>
      </c>
      <c r="BT1581" s="456">
        <v>0</v>
      </c>
      <c r="BU1581" s="456">
        <v>0</v>
      </c>
      <c r="BV1581" s="456">
        <v>0</v>
      </c>
    </row>
    <row r="1582" spans="1:74">
      <c r="A1582" s="256">
        <v>130</v>
      </c>
      <c r="B1582" s="456">
        <v>1552.3528429347011</v>
      </c>
      <c r="C1582" s="456">
        <v>1496.8932438795296</v>
      </c>
      <c r="D1582" s="456">
        <v>1446.4772061481001</v>
      </c>
      <c r="E1582" s="456">
        <v>1394.0463902945748</v>
      </c>
      <c r="F1582" s="456">
        <v>1356.7410436388031</v>
      </c>
      <c r="G1582" s="456">
        <v>1301.2890525268974</v>
      </c>
      <c r="H1582" s="456">
        <v>1217.6114605410178</v>
      </c>
      <c r="I1582" s="456">
        <v>1147.0444497278606</v>
      </c>
      <c r="J1582" s="456">
        <v>1098.6581338586072</v>
      </c>
      <c r="K1582" s="456">
        <v>1056.3218510332676</v>
      </c>
      <c r="L1582" s="456">
        <v>1025.0747259772024</v>
      </c>
      <c r="M1582" s="456">
        <v>982.74143507382496</v>
      </c>
      <c r="N1582" s="456">
        <v>952.50448116116092</v>
      </c>
      <c r="O1582" s="456">
        <v>922.26848628259552</v>
      </c>
      <c r="P1582" s="456">
        <v>892.03348182666912</v>
      </c>
      <c r="Q1582" s="456">
        <v>850.71397201382797</v>
      </c>
      <c r="R1582" s="456">
        <v>809.39646779127065</v>
      </c>
      <c r="S1582" s="456">
        <v>788.23465312812414</v>
      </c>
      <c r="T1582" s="456">
        <v>755.98917509219189</v>
      </c>
      <c r="U1582" s="456">
        <v>720.72225930536899</v>
      </c>
      <c r="V1582" s="456">
        <v>690.4948437134459</v>
      </c>
      <c r="W1582" s="456">
        <v>661.2762649289582</v>
      </c>
      <c r="X1582" s="456">
        <v>635.08139285545383</v>
      </c>
      <c r="Y1582" s="456">
        <v>597.80594744145617</v>
      </c>
      <c r="Z1582" s="456">
        <v>568.59167442682008</v>
      </c>
      <c r="AA1582" s="456">
        <v>550.45942692668427</v>
      </c>
      <c r="AB1582" s="456">
        <v>504.12422061952947</v>
      </c>
      <c r="AC1582" s="456">
        <v>443.69346076982475</v>
      </c>
      <c r="AD1582" s="456">
        <v>380.25006033647946</v>
      </c>
      <c r="AE1582" s="456">
        <v>328.89880868463291</v>
      </c>
      <c r="AF1582" s="456">
        <v>275.54232167620648</v>
      </c>
      <c r="AG1582" s="456">
        <v>217.16418624552571</v>
      </c>
      <c r="AH1582" s="456">
        <v>160.81409189195779</v>
      </c>
      <c r="AI1582" s="456">
        <v>107.50116269711758</v>
      </c>
      <c r="AJ1582" s="456">
        <v>61.251279440887508</v>
      </c>
      <c r="AK1582" s="456">
        <v>21.064032395764698</v>
      </c>
      <c r="AL1582" s="456">
        <v>0</v>
      </c>
      <c r="AM1582" s="456">
        <v>0</v>
      </c>
      <c r="AN1582" s="456">
        <v>0</v>
      </c>
      <c r="AO1582" s="456">
        <v>0</v>
      </c>
      <c r="AP1582" s="456">
        <v>0</v>
      </c>
      <c r="AQ1582" s="456">
        <v>0</v>
      </c>
      <c r="AR1582" s="456">
        <v>0</v>
      </c>
      <c r="AS1582" s="456">
        <v>0</v>
      </c>
      <c r="AT1582" s="456">
        <v>0</v>
      </c>
      <c r="AU1582" s="456">
        <v>0</v>
      </c>
      <c r="AV1582" s="456">
        <v>0</v>
      </c>
      <c r="AW1582" s="456">
        <v>0</v>
      </c>
      <c r="AX1582" s="456">
        <v>0</v>
      </c>
      <c r="AY1582" s="456">
        <v>0</v>
      </c>
      <c r="AZ1582" s="456">
        <v>0</v>
      </c>
      <c r="BA1582" s="456">
        <v>0</v>
      </c>
      <c r="BB1582" s="456">
        <v>0</v>
      </c>
      <c r="BC1582" s="456">
        <v>0</v>
      </c>
      <c r="BD1582" s="456">
        <v>0</v>
      </c>
      <c r="BE1582" s="456">
        <v>0</v>
      </c>
      <c r="BF1582" s="456">
        <v>0</v>
      </c>
      <c r="BG1582" s="456">
        <v>0</v>
      </c>
      <c r="BH1582" s="456">
        <v>0</v>
      </c>
      <c r="BI1582" s="456">
        <v>0</v>
      </c>
      <c r="BJ1582" s="456">
        <v>0</v>
      </c>
      <c r="BK1582" s="456">
        <v>0</v>
      </c>
      <c r="BL1582" s="456">
        <v>0</v>
      </c>
      <c r="BM1582" s="456">
        <v>0</v>
      </c>
      <c r="BN1582" s="456">
        <v>0</v>
      </c>
      <c r="BO1582" s="456">
        <v>0</v>
      </c>
      <c r="BP1582" s="456">
        <v>0</v>
      </c>
      <c r="BQ1582" s="456">
        <v>0</v>
      </c>
      <c r="BR1582" s="456">
        <v>0</v>
      </c>
      <c r="BS1582" s="456">
        <v>0</v>
      </c>
      <c r="BT1582" s="456">
        <v>0</v>
      </c>
      <c r="BU1582" s="456">
        <v>0</v>
      </c>
      <c r="BV1582" s="456">
        <v>0</v>
      </c>
    </row>
    <row r="1583" spans="1:74">
      <c r="A1583" s="256">
        <v>135</v>
      </c>
      <c r="B1583" s="456">
        <v>1552.3528429347011</v>
      </c>
      <c r="C1583" s="456">
        <v>1488.826562337018</v>
      </c>
      <c r="D1583" s="456">
        <v>1439.4190995743888</v>
      </c>
      <c r="E1583" s="456">
        <v>1379.9307349701794</v>
      </c>
      <c r="F1583" s="456">
        <v>1335.5681928604727</v>
      </c>
      <c r="G1583" s="456">
        <v>1252.8965135862265</v>
      </c>
      <c r="H1583" s="456">
        <v>1167.2060215705862</v>
      </c>
      <c r="I1583" s="456">
        <v>1113.7786331869247</v>
      </c>
      <c r="J1583" s="456">
        <v>1072.4497625090453</v>
      </c>
      <c r="K1583" s="456">
        <v>1031.1224832580795</v>
      </c>
      <c r="L1583" s="456">
        <v>983.74934970527374</v>
      </c>
      <c r="M1583" s="456">
        <v>942.42570813372254</v>
      </c>
      <c r="N1583" s="456">
        <v>900.09605098701365</v>
      </c>
      <c r="O1583" s="456">
        <v>859.78393987716277</v>
      </c>
      <c r="P1583" s="456">
        <v>810.40418715434259</v>
      </c>
      <c r="Q1583" s="456">
        <v>770.09640604036883</v>
      </c>
      <c r="R1583" s="456">
        <v>730.79834863924555</v>
      </c>
      <c r="S1583" s="456">
        <v>709.63872365870475</v>
      </c>
      <c r="T1583" s="456">
        <v>693.51752672087775</v>
      </c>
      <c r="U1583" s="456">
        <v>665.30633830583247</v>
      </c>
      <c r="V1583" s="456">
        <v>643.1412405542178</v>
      </c>
      <c r="W1583" s="456">
        <v>618.96200533035903</v>
      </c>
      <c r="X1583" s="456">
        <v>604.85788491463472</v>
      </c>
      <c r="Y1583" s="456">
        <v>563.55488026541718</v>
      </c>
      <c r="Z1583" s="456">
        <v>515.20400563086378</v>
      </c>
      <c r="AA1583" s="456">
        <v>496.0663476570511</v>
      </c>
      <c r="AB1583" s="456">
        <v>457.79327444158969</v>
      </c>
      <c r="AC1583" s="456">
        <v>404.41781565261778</v>
      </c>
      <c r="AD1583" s="456">
        <v>349.03566352307149</v>
      </c>
      <c r="AE1583" s="456">
        <v>300.70929988356477</v>
      </c>
      <c r="AF1583" s="456">
        <v>247.35804637556123</v>
      </c>
      <c r="AG1583" s="456">
        <v>198.04354533856682</v>
      </c>
      <c r="AH1583" s="456">
        <v>144.71743439597881</v>
      </c>
      <c r="AI1583" s="456">
        <v>93.422488515161888</v>
      </c>
      <c r="AJ1583" s="456">
        <v>51.200917835379968</v>
      </c>
      <c r="AK1583" s="456">
        <v>17.048232921663399</v>
      </c>
      <c r="AL1583" s="456">
        <v>0</v>
      </c>
      <c r="AM1583" s="456">
        <v>0</v>
      </c>
      <c r="AN1583" s="456">
        <v>0</v>
      </c>
      <c r="AO1583" s="456">
        <v>0</v>
      </c>
      <c r="AP1583" s="456">
        <v>0</v>
      </c>
      <c r="AQ1583" s="456">
        <v>0</v>
      </c>
      <c r="AR1583" s="456">
        <v>0</v>
      </c>
      <c r="AS1583" s="456">
        <v>0</v>
      </c>
      <c r="AT1583" s="456">
        <v>0</v>
      </c>
      <c r="AU1583" s="456">
        <v>0</v>
      </c>
      <c r="AV1583" s="456">
        <v>0</v>
      </c>
      <c r="AW1583" s="456">
        <v>0</v>
      </c>
      <c r="AX1583" s="456">
        <v>0</v>
      </c>
      <c r="AY1583" s="456">
        <v>0</v>
      </c>
      <c r="AZ1583" s="456">
        <v>0</v>
      </c>
      <c r="BA1583" s="456">
        <v>0</v>
      </c>
      <c r="BB1583" s="456">
        <v>0</v>
      </c>
      <c r="BC1583" s="456">
        <v>0</v>
      </c>
      <c r="BD1583" s="456">
        <v>0</v>
      </c>
      <c r="BE1583" s="456">
        <v>0</v>
      </c>
      <c r="BF1583" s="456">
        <v>0</v>
      </c>
      <c r="BG1583" s="456">
        <v>0</v>
      </c>
      <c r="BH1583" s="456">
        <v>0</v>
      </c>
      <c r="BI1583" s="456">
        <v>0</v>
      </c>
      <c r="BJ1583" s="456">
        <v>0</v>
      </c>
      <c r="BK1583" s="456">
        <v>0</v>
      </c>
      <c r="BL1583" s="456">
        <v>0</v>
      </c>
      <c r="BM1583" s="456">
        <v>0</v>
      </c>
      <c r="BN1583" s="456">
        <v>0</v>
      </c>
      <c r="BO1583" s="456">
        <v>0</v>
      </c>
      <c r="BP1583" s="456">
        <v>0</v>
      </c>
      <c r="BQ1583" s="456">
        <v>0</v>
      </c>
      <c r="BR1583" s="456">
        <v>0</v>
      </c>
      <c r="BS1583" s="456">
        <v>0</v>
      </c>
      <c r="BT1583" s="456">
        <v>0</v>
      </c>
      <c r="BU1583" s="456">
        <v>0</v>
      </c>
      <c r="BV1583" s="456">
        <v>0</v>
      </c>
    </row>
    <row r="1584" spans="1:74">
      <c r="A1584" s="256">
        <v>140</v>
      </c>
      <c r="B1584" s="456">
        <v>1552.3528429347011</v>
      </c>
      <c r="C1584" s="456">
        <v>1481.7682517963594</v>
      </c>
      <c r="D1584" s="456">
        <v>1431.3527344074739</v>
      </c>
      <c r="E1584" s="456">
        <v>1365.8152238951263</v>
      </c>
      <c r="F1584" s="456">
        <v>1307.3382477041578</v>
      </c>
      <c r="G1584" s="456">
        <v>1213.5789475434437</v>
      </c>
      <c r="H1584" s="456">
        <v>1146.0363803775579</v>
      </c>
      <c r="I1584" s="456">
        <v>1100.6741884862965</v>
      </c>
      <c r="J1584" s="456">
        <v>1046.2420310439961</v>
      </c>
      <c r="K1584" s="456">
        <v>991.8127038077688</v>
      </c>
      <c r="L1584" s="456">
        <v>934.36276718645331</v>
      </c>
      <c r="M1584" s="456">
        <v>894.04911731734217</v>
      </c>
      <c r="N1584" s="456">
        <v>845.67514265533873</v>
      </c>
      <c r="O1584" s="456">
        <v>804.357889807883</v>
      </c>
      <c r="P1584" s="456">
        <v>758.00447781129969</v>
      </c>
      <c r="Q1584" s="456">
        <v>726.76789614310997</v>
      </c>
      <c r="R1584" s="456">
        <v>694.5250906509001</v>
      </c>
      <c r="S1584" s="456">
        <v>675.38162812523888</v>
      </c>
      <c r="T1584" s="456">
        <v>659.26123743228948</v>
      </c>
      <c r="U1584" s="456">
        <v>625.00672708558386</v>
      </c>
      <c r="V1584" s="456">
        <v>589.74669214800133</v>
      </c>
      <c r="W1584" s="456">
        <v>569.59903862060082</v>
      </c>
      <c r="X1584" s="456">
        <v>536.35697932476273</v>
      </c>
      <c r="Y1584" s="456">
        <v>493.044678893796</v>
      </c>
      <c r="Z1584" s="456">
        <v>430.60117719617693</v>
      </c>
      <c r="AA1584" s="456">
        <v>410.45998340822337</v>
      </c>
      <c r="AB1584" s="456">
        <v>384.27791554552124</v>
      </c>
      <c r="AC1584" s="456">
        <v>352.05629353891283</v>
      </c>
      <c r="AD1584" s="456">
        <v>301.71602400391555</v>
      </c>
      <c r="AE1584" s="456">
        <v>252.3907273486665</v>
      </c>
      <c r="AF1584" s="456">
        <v>209.1131760876558</v>
      </c>
      <c r="AG1584" s="456">
        <v>163.83239950048687</v>
      </c>
      <c r="AH1584" s="456">
        <v>122.58750062023773</v>
      </c>
      <c r="AI1584" s="456">
        <v>80.351331340225968</v>
      </c>
      <c r="AJ1584" s="456">
        <v>43.162036139125405</v>
      </c>
      <c r="AK1584" s="456">
        <v>14.036995597894803</v>
      </c>
      <c r="AL1584" s="456">
        <v>0</v>
      </c>
      <c r="AM1584" s="456">
        <v>0</v>
      </c>
      <c r="AN1584" s="456">
        <v>0</v>
      </c>
      <c r="AO1584" s="456">
        <v>0</v>
      </c>
      <c r="AP1584" s="456">
        <v>0</v>
      </c>
      <c r="AQ1584" s="456">
        <v>0</v>
      </c>
      <c r="AR1584" s="456">
        <v>0</v>
      </c>
      <c r="AS1584" s="456">
        <v>0</v>
      </c>
      <c r="AT1584" s="456">
        <v>0</v>
      </c>
      <c r="AU1584" s="456">
        <v>0</v>
      </c>
      <c r="AV1584" s="456">
        <v>0</v>
      </c>
      <c r="AW1584" s="456">
        <v>0</v>
      </c>
      <c r="AX1584" s="456">
        <v>0</v>
      </c>
      <c r="AY1584" s="456">
        <v>0</v>
      </c>
      <c r="AZ1584" s="456">
        <v>0</v>
      </c>
      <c r="BA1584" s="456">
        <v>0</v>
      </c>
      <c r="BB1584" s="456">
        <v>0</v>
      </c>
      <c r="BC1584" s="456">
        <v>0</v>
      </c>
      <c r="BD1584" s="456">
        <v>0</v>
      </c>
      <c r="BE1584" s="456">
        <v>0</v>
      </c>
      <c r="BF1584" s="456">
        <v>0</v>
      </c>
      <c r="BG1584" s="456">
        <v>0</v>
      </c>
      <c r="BH1584" s="456">
        <v>0</v>
      </c>
      <c r="BI1584" s="456">
        <v>0</v>
      </c>
      <c r="BJ1584" s="456">
        <v>0</v>
      </c>
      <c r="BK1584" s="456">
        <v>0</v>
      </c>
      <c r="BL1584" s="456">
        <v>0</v>
      </c>
      <c r="BM1584" s="456">
        <v>0</v>
      </c>
      <c r="BN1584" s="456">
        <v>0</v>
      </c>
      <c r="BO1584" s="456">
        <v>0</v>
      </c>
      <c r="BP1584" s="456">
        <v>0</v>
      </c>
      <c r="BQ1584" s="456">
        <v>0</v>
      </c>
      <c r="BR1584" s="456">
        <v>0</v>
      </c>
      <c r="BS1584" s="456">
        <v>0</v>
      </c>
      <c r="BT1584" s="456">
        <v>0</v>
      </c>
      <c r="BU1584" s="456">
        <v>0</v>
      </c>
      <c r="BV1584" s="456">
        <v>0</v>
      </c>
    </row>
    <row r="1585" spans="1:74">
      <c r="A1585" s="256">
        <v>145</v>
      </c>
      <c r="B1585" s="456">
        <v>1552.3528429347011</v>
      </c>
      <c r="C1585" s="456">
        <v>1475.7182980603359</v>
      </c>
      <c r="D1585" s="456">
        <v>1425.3029903202066</v>
      </c>
      <c r="E1585" s="456">
        <v>1350.6916237926162</v>
      </c>
      <c r="F1585" s="456">
        <v>1272.0516742341567</v>
      </c>
      <c r="G1585" s="456">
        <v>1186.3598371864221</v>
      </c>
      <c r="H1585" s="456">
        <v>1126.8832319225462</v>
      </c>
      <c r="I1585" s="456">
        <v>1073.4577650593887</v>
      </c>
      <c r="J1585" s="456">
        <v>1018.0190542156654</v>
      </c>
      <c r="K1585" s="456">
        <v>954.52024858783284</v>
      </c>
      <c r="L1585" s="456">
        <v>895.0569367657157</v>
      </c>
      <c r="M1585" s="456">
        <v>855.75283118813752</v>
      </c>
      <c r="N1585" s="456">
        <v>809.39646779127065</v>
      </c>
      <c r="O1585" s="456">
        <v>763.0427579963532</v>
      </c>
      <c r="P1585" s="456">
        <v>731.80596523781946</v>
      </c>
      <c r="Q1585" s="456">
        <v>689.48728564561407</v>
      </c>
      <c r="R1585" s="456">
        <v>664.29881766947972</v>
      </c>
      <c r="S1585" s="456">
        <v>638.10382383678518</v>
      </c>
      <c r="T1585" s="456">
        <v>598.81336201521617</v>
      </c>
      <c r="U1585" s="456">
        <v>546.43011894300389</v>
      </c>
      <c r="V1585" s="456">
        <v>512.18222225713123</v>
      </c>
      <c r="W1585" s="456">
        <v>500.09526792509121</v>
      </c>
      <c r="X1585" s="456">
        <v>483.97978406127578</v>
      </c>
      <c r="Y1585" s="456">
        <v>447.721933898185</v>
      </c>
      <c r="Z1585" s="456">
        <v>388.30581293204847</v>
      </c>
      <c r="AA1585" s="456">
        <v>351.04941397916343</v>
      </c>
      <c r="AB1585" s="456">
        <v>332.92608346097444</v>
      </c>
      <c r="AC1585" s="456">
        <v>312.79020839351324</v>
      </c>
      <c r="AD1585" s="456">
        <v>273.5290599615526</v>
      </c>
      <c r="AE1585" s="456">
        <v>227.22836710560355</v>
      </c>
      <c r="AF1585" s="456">
        <v>189.99329120214583</v>
      </c>
      <c r="AG1585" s="456">
        <v>144.71743439597881</v>
      </c>
      <c r="AH1585" s="456">
        <v>104.48414005107793</v>
      </c>
      <c r="AI1585" s="456">
        <v>68.287532720608553</v>
      </c>
      <c r="AJ1585" s="456">
        <v>36.12923810708449</v>
      </c>
      <c r="AK1585" s="456">
        <v>10.023052380778998</v>
      </c>
      <c r="AL1585" s="456">
        <v>0</v>
      </c>
      <c r="AM1585" s="456">
        <v>0</v>
      </c>
      <c r="AN1585" s="456">
        <v>0</v>
      </c>
      <c r="AO1585" s="456">
        <v>0</v>
      </c>
      <c r="AP1585" s="456">
        <v>0</v>
      </c>
      <c r="AQ1585" s="456">
        <v>0</v>
      </c>
      <c r="AR1585" s="456">
        <v>0</v>
      </c>
      <c r="AS1585" s="456">
        <v>0</v>
      </c>
      <c r="AT1585" s="456">
        <v>0</v>
      </c>
      <c r="AU1585" s="456">
        <v>0</v>
      </c>
      <c r="AV1585" s="456">
        <v>0</v>
      </c>
      <c r="AW1585" s="456">
        <v>0</v>
      </c>
      <c r="AX1585" s="456">
        <v>0</v>
      </c>
      <c r="AY1585" s="456">
        <v>0</v>
      </c>
      <c r="AZ1585" s="456">
        <v>0</v>
      </c>
      <c r="BA1585" s="456">
        <v>0</v>
      </c>
      <c r="BB1585" s="456">
        <v>0</v>
      </c>
      <c r="BC1585" s="456">
        <v>0</v>
      </c>
      <c r="BD1585" s="456">
        <v>0</v>
      </c>
      <c r="BE1585" s="456">
        <v>0</v>
      </c>
      <c r="BF1585" s="456">
        <v>0</v>
      </c>
      <c r="BG1585" s="456">
        <v>0</v>
      </c>
      <c r="BH1585" s="456">
        <v>0</v>
      </c>
      <c r="BI1585" s="456">
        <v>0</v>
      </c>
      <c r="BJ1585" s="456">
        <v>0</v>
      </c>
      <c r="BK1585" s="456">
        <v>0</v>
      </c>
      <c r="BL1585" s="456">
        <v>0</v>
      </c>
      <c r="BM1585" s="456">
        <v>0</v>
      </c>
      <c r="BN1585" s="456">
        <v>0</v>
      </c>
      <c r="BO1585" s="456">
        <v>0</v>
      </c>
      <c r="BP1585" s="456">
        <v>0</v>
      </c>
      <c r="BQ1585" s="456">
        <v>0</v>
      </c>
      <c r="BR1585" s="456">
        <v>0</v>
      </c>
      <c r="BS1585" s="456">
        <v>0</v>
      </c>
      <c r="BT1585" s="456">
        <v>0</v>
      </c>
      <c r="BU1585" s="456">
        <v>0</v>
      </c>
      <c r="BV1585" s="456">
        <v>0</v>
      </c>
    </row>
    <row r="1586" spans="1:74">
      <c r="A1586" s="256">
        <v>150</v>
      </c>
      <c r="B1586" s="456">
        <v>1552.3528429347011</v>
      </c>
      <c r="C1586" s="456">
        <v>1467.6517316400773</v>
      </c>
      <c r="D1586" s="456">
        <v>1415.2201405678286</v>
      </c>
      <c r="E1586" s="456">
        <v>1332.5435271419701</v>
      </c>
      <c r="F1586" s="456">
        <v>1245.8394226502153</v>
      </c>
      <c r="G1586" s="456">
        <v>1175.2707480638032</v>
      </c>
      <c r="H1586" s="456">
        <v>1103.6982773426655</v>
      </c>
      <c r="I1586" s="456">
        <v>1043.2181039227637</v>
      </c>
      <c r="J1586" s="456">
        <v>974.67815528855704</v>
      </c>
      <c r="K1586" s="456">
        <v>912.19003980772868</v>
      </c>
      <c r="L1586" s="456">
        <v>867.84621381082877</v>
      </c>
      <c r="M1586" s="456">
        <v>827.53560660155279</v>
      </c>
      <c r="N1586" s="456">
        <v>778.15779709038316</v>
      </c>
      <c r="O1586" s="456">
        <v>742.8898388818767</v>
      </c>
      <c r="P1586" s="456">
        <v>706.6159711103785</v>
      </c>
      <c r="Q1586" s="456">
        <v>665.30633830583247</v>
      </c>
      <c r="R1586" s="456">
        <v>620.97690605782327</v>
      </c>
      <c r="S1586" s="456">
        <v>575.64326104967381</v>
      </c>
      <c r="T1586" s="456">
        <v>546.43011894300389</v>
      </c>
      <c r="U1586" s="456">
        <v>515.20400563086378</v>
      </c>
      <c r="V1586" s="456">
        <v>481.96538591056179</v>
      </c>
      <c r="W1586" s="456">
        <v>453.76471138662032</v>
      </c>
      <c r="X1586" s="456">
        <v>428.5870147208546</v>
      </c>
      <c r="Y1586" s="456">
        <v>390.31977730506173</v>
      </c>
      <c r="Z1586" s="456">
        <v>349.03566352307149</v>
      </c>
      <c r="AA1586" s="456">
        <v>305.7429539319009</v>
      </c>
      <c r="AB1586" s="456">
        <v>287.62219689954674</v>
      </c>
      <c r="AC1586" s="456">
        <v>282.58885271036019</v>
      </c>
      <c r="AD1586" s="456">
        <v>262.45638811906474</v>
      </c>
      <c r="AE1586" s="456">
        <v>211.12590005317529</v>
      </c>
      <c r="AF1586" s="456">
        <v>166.85076266433626</v>
      </c>
      <c r="AG1586" s="456">
        <v>126.61084744487482</v>
      </c>
      <c r="AH1586" s="456">
        <v>90.405895411488231</v>
      </c>
      <c r="AI1586" s="456">
        <v>58.235984471133037</v>
      </c>
      <c r="AJ1586" s="456">
        <v>29.097816174642574</v>
      </c>
      <c r="AK1586" s="456">
        <v>8.016652840637061</v>
      </c>
      <c r="AL1586" s="456">
        <v>0</v>
      </c>
      <c r="AM1586" s="456">
        <v>0</v>
      </c>
      <c r="AN1586" s="456">
        <v>0</v>
      </c>
      <c r="AO1586" s="456">
        <v>0</v>
      </c>
      <c r="AP1586" s="456">
        <v>0</v>
      </c>
      <c r="AQ1586" s="456">
        <v>0</v>
      </c>
      <c r="AR1586" s="456">
        <v>0</v>
      </c>
      <c r="AS1586" s="456">
        <v>0</v>
      </c>
      <c r="AT1586" s="456">
        <v>0</v>
      </c>
      <c r="AU1586" s="456">
        <v>0</v>
      </c>
      <c r="AV1586" s="456">
        <v>0</v>
      </c>
      <c r="AW1586" s="456">
        <v>0</v>
      </c>
      <c r="AX1586" s="456">
        <v>0</v>
      </c>
      <c r="AY1586" s="456">
        <v>0</v>
      </c>
      <c r="AZ1586" s="456">
        <v>0</v>
      </c>
      <c r="BA1586" s="456">
        <v>0</v>
      </c>
      <c r="BB1586" s="456">
        <v>0</v>
      </c>
      <c r="BC1586" s="456">
        <v>0</v>
      </c>
      <c r="BD1586" s="456">
        <v>0</v>
      </c>
      <c r="BE1586" s="456">
        <v>0</v>
      </c>
      <c r="BF1586" s="456">
        <v>0</v>
      </c>
      <c r="BG1586" s="456">
        <v>0</v>
      </c>
      <c r="BH1586" s="456">
        <v>0</v>
      </c>
      <c r="BI1586" s="456">
        <v>0</v>
      </c>
      <c r="BJ1586" s="456">
        <v>0</v>
      </c>
      <c r="BK1586" s="456">
        <v>0</v>
      </c>
      <c r="BL1586" s="456">
        <v>0</v>
      </c>
      <c r="BM1586" s="456">
        <v>0</v>
      </c>
      <c r="BN1586" s="456">
        <v>0</v>
      </c>
      <c r="BO1586" s="456">
        <v>0</v>
      </c>
      <c r="BP1586" s="456">
        <v>0</v>
      </c>
      <c r="BQ1586" s="456">
        <v>0</v>
      </c>
      <c r="BR1586" s="456">
        <v>0</v>
      </c>
      <c r="BS1586" s="456">
        <v>0</v>
      </c>
      <c r="BT1586" s="456">
        <v>0</v>
      </c>
      <c r="BU1586" s="456">
        <v>0</v>
      </c>
      <c r="BV1586" s="456">
        <v>0</v>
      </c>
    </row>
    <row r="1587" spans="1:74">
      <c r="A1587" s="256">
        <v>155</v>
      </c>
      <c r="B1587" s="456">
        <v>1552.3528429347011</v>
      </c>
      <c r="C1587" s="456">
        <v>1462.6101501037324</v>
      </c>
      <c r="D1587" s="456">
        <v>1408.1621884105498</v>
      </c>
      <c r="E1587" s="456">
        <v>1315.4038847488816</v>
      </c>
      <c r="F1587" s="456">
        <v>1224.6683903637727</v>
      </c>
      <c r="G1587" s="456">
        <v>1162.1655957563262</v>
      </c>
      <c r="H1587" s="456">
        <v>1089.5859338675427</v>
      </c>
      <c r="I1587" s="456">
        <v>1022.0508606905157</v>
      </c>
      <c r="J1587" s="456">
        <v>945.44932878769396</v>
      </c>
      <c r="K1587" s="456">
        <v>892.03348182666912</v>
      </c>
      <c r="L1587" s="456">
        <v>851.72174146906048</v>
      </c>
      <c r="M1587" s="456">
        <v>816.45052956695815</v>
      </c>
      <c r="N1587" s="456">
        <v>760.01978588315012</v>
      </c>
      <c r="O1587" s="456">
        <v>729.79073342857248</v>
      </c>
      <c r="P1587" s="456">
        <v>689.48728564561407</v>
      </c>
      <c r="Q1587" s="456">
        <v>625.00672708558386</v>
      </c>
      <c r="R1587" s="456">
        <v>577.65801598154644</v>
      </c>
      <c r="S1587" s="456">
        <v>544.41547606823053</v>
      </c>
      <c r="T1587" s="456">
        <v>528.29860353797324</v>
      </c>
      <c r="U1587" s="456">
        <v>487.00139698135308</v>
      </c>
      <c r="V1587" s="456">
        <v>437.65081969353872</v>
      </c>
      <c r="W1587" s="456">
        <v>396.36173249989935</v>
      </c>
      <c r="X1587" s="456">
        <v>378.23614868748763</v>
      </c>
      <c r="Y1587" s="456">
        <v>362.12524602494449</v>
      </c>
      <c r="Z1587" s="456">
        <v>332.92608346097444</v>
      </c>
      <c r="AA1587" s="456">
        <v>291.64893568472075</v>
      </c>
      <c r="AB1587" s="456">
        <v>258.43007668638376</v>
      </c>
      <c r="AC1587" s="456">
        <v>246.35152238988556</v>
      </c>
      <c r="AD1587" s="456">
        <v>231.25416527541577</v>
      </c>
      <c r="AE1587" s="456">
        <v>207.1004714754566</v>
      </c>
      <c r="AF1587" s="456">
        <v>157.79584087948061</v>
      </c>
      <c r="AG1587" s="456">
        <v>117.55850313942643</v>
      </c>
      <c r="AH1587" s="456">
        <v>85.378465429273547</v>
      </c>
      <c r="AI1587" s="456">
        <v>53.210843750071625</v>
      </c>
      <c r="AJ1587" s="456">
        <v>25.080601549217004</v>
      </c>
      <c r="AK1587" s="456">
        <v>5.0080536687636448</v>
      </c>
      <c r="AL1587" s="456">
        <v>0</v>
      </c>
      <c r="AM1587" s="456">
        <v>0</v>
      </c>
      <c r="AN1587" s="456">
        <v>0</v>
      </c>
      <c r="AO1587" s="456">
        <v>0</v>
      </c>
      <c r="AP1587" s="456">
        <v>0</v>
      </c>
      <c r="AQ1587" s="456">
        <v>0</v>
      </c>
      <c r="AR1587" s="456">
        <v>0</v>
      </c>
      <c r="AS1587" s="456">
        <v>0</v>
      </c>
      <c r="AT1587" s="456">
        <v>0</v>
      </c>
      <c r="AU1587" s="456">
        <v>0</v>
      </c>
      <c r="AV1587" s="456">
        <v>0</v>
      </c>
      <c r="AW1587" s="456">
        <v>0</v>
      </c>
      <c r="AX1587" s="456">
        <v>0</v>
      </c>
      <c r="AY1587" s="456">
        <v>0</v>
      </c>
      <c r="AZ1587" s="456">
        <v>0</v>
      </c>
      <c r="BA1587" s="456">
        <v>0</v>
      </c>
      <c r="BB1587" s="456">
        <v>0</v>
      </c>
      <c r="BC1587" s="456">
        <v>0</v>
      </c>
      <c r="BD1587" s="456">
        <v>0</v>
      </c>
      <c r="BE1587" s="456">
        <v>0</v>
      </c>
      <c r="BF1587" s="456">
        <v>0</v>
      </c>
      <c r="BG1587" s="456">
        <v>0</v>
      </c>
      <c r="BH1587" s="456">
        <v>0</v>
      </c>
      <c r="BI1587" s="456">
        <v>0</v>
      </c>
      <c r="BJ1587" s="456">
        <v>0</v>
      </c>
      <c r="BK1587" s="456">
        <v>0</v>
      </c>
      <c r="BL1587" s="456">
        <v>0</v>
      </c>
      <c r="BM1587" s="456">
        <v>0</v>
      </c>
      <c r="BN1587" s="456">
        <v>0</v>
      </c>
      <c r="BO1587" s="456">
        <v>0</v>
      </c>
      <c r="BP1587" s="456">
        <v>0</v>
      </c>
      <c r="BQ1587" s="456">
        <v>0</v>
      </c>
      <c r="BR1587" s="456">
        <v>0</v>
      </c>
      <c r="BS1587" s="456">
        <v>0</v>
      </c>
      <c r="BT1587" s="456">
        <v>0</v>
      </c>
      <c r="BU1587" s="456">
        <v>0</v>
      </c>
      <c r="BV1587" s="456">
        <v>0</v>
      </c>
    </row>
    <row r="1588" spans="1:74">
      <c r="A1588" s="256">
        <v>160</v>
      </c>
      <c r="B1588" s="456">
        <v>1552.3528429347011</v>
      </c>
      <c r="C1588" s="456">
        <v>1457.5685859282098</v>
      </c>
      <c r="D1588" s="456">
        <v>1404.1290887478256</v>
      </c>
      <c r="E1588" s="456">
        <v>1300.2808560583592</v>
      </c>
      <c r="F1588" s="456">
        <v>1211.5626960616064</v>
      </c>
      <c r="G1588" s="456">
        <v>1153.0928843885954</v>
      </c>
      <c r="H1588" s="456">
        <v>1073.4577650593887</v>
      </c>
      <c r="I1588" s="456">
        <v>992.82062768624883</v>
      </c>
      <c r="J1588" s="456">
        <v>925.29204173531855</v>
      </c>
      <c r="K1588" s="456">
        <v>871.87737888041204</v>
      </c>
      <c r="L1588" s="456">
        <v>841.64410075501223</v>
      </c>
      <c r="M1588" s="456">
        <v>801.33475813991458</v>
      </c>
      <c r="N1588" s="456">
        <v>751.95858576924502</v>
      </c>
      <c r="O1588" s="456">
        <v>722.73746597640445</v>
      </c>
      <c r="P1588" s="456">
        <v>657.24621608837697</v>
      </c>
      <c r="Q1588" s="456">
        <v>595.7911233847426</v>
      </c>
      <c r="R1588" s="456">
        <v>557.51078666996455</v>
      </c>
      <c r="S1588" s="456">
        <v>515.20400563086378</v>
      </c>
      <c r="T1588" s="456">
        <v>492.03746007824526</v>
      </c>
      <c r="U1588" s="456">
        <v>452.75757619336599</v>
      </c>
      <c r="V1588" s="456">
        <v>405.42483738535867</v>
      </c>
      <c r="W1588" s="456">
        <v>368.16675228114894</v>
      </c>
      <c r="X1588" s="456">
        <v>353.06317597546882</v>
      </c>
      <c r="Y1588" s="456">
        <v>351.04941397916343</v>
      </c>
      <c r="Z1588" s="456">
        <v>335.94657151454635</v>
      </c>
      <c r="AA1588" s="456">
        <v>289.63555930121174</v>
      </c>
      <c r="AB1588" s="456">
        <v>242.32546769872059</v>
      </c>
      <c r="AC1588" s="456">
        <v>214.14502188707684</v>
      </c>
      <c r="AD1588" s="456">
        <v>210.11953566284186</v>
      </c>
      <c r="AE1588" s="456">
        <v>202.06879585668304</v>
      </c>
      <c r="AF1588" s="456">
        <v>180.93716345181977</v>
      </c>
      <c r="AG1588" s="456">
        <v>124.59915780868042</v>
      </c>
      <c r="AH1588" s="456">
        <v>88.394889005535376</v>
      </c>
      <c r="AI1588" s="456">
        <v>61.251279440887508</v>
      </c>
      <c r="AJ1588" s="456">
        <v>26.08484865749011</v>
      </c>
      <c r="AK1588" s="456">
        <v>4.0055490228453374</v>
      </c>
      <c r="AL1588" s="456">
        <v>0</v>
      </c>
      <c r="AM1588" s="456">
        <v>0</v>
      </c>
      <c r="AN1588" s="456">
        <v>0</v>
      </c>
      <c r="AO1588" s="456">
        <v>0</v>
      </c>
      <c r="AP1588" s="456">
        <v>0</v>
      </c>
      <c r="AQ1588" s="456">
        <v>0</v>
      </c>
      <c r="AR1588" s="456">
        <v>0</v>
      </c>
      <c r="AS1588" s="456">
        <v>0</v>
      </c>
      <c r="AT1588" s="456">
        <v>0</v>
      </c>
      <c r="AU1588" s="456">
        <v>0</v>
      </c>
      <c r="AV1588" s="456">
        <v>0</v>
      </c>
      <c r="AW1588" s="456">
        <v>0</v>
      </c>
      <c r="AX1588" s="456">
        <v>0</v>
      </c>
      <c r="AY1588" s="456">
        <v>0</v>
      </c>
      <c r="AZ1588" s="456">
        <v>0</v>
      </c>
      <c r="BA1588" s="456">
        <v>0</v>
      </c>
      <c r="BB1588" s="456">
        <v>0</v>
      </c>
      <c r="BC1588" s="456">
        <v>0</v>
      </c>
      <c r="BD1588" s="456">
        <v>0</v>
      </c>
      <c r="BE1588" s="456">
        <v>0</v>
      </c>
      <c r="BF1588" s="456">
        <v>0</v>
      </c>
      <c r="BG1588" s="456">
        <v>0</v>
      </c>
      <c r="BH1588" s="456">
        <v>0</v>
      </c>
      <c r="BI1588" s="456">
        <v>0</v>
      </c>
      <c r="BJ1588" s="456">
        <v>0</v>
      </c>
      <c r="BK1588" s="456">
        <v>0</v>
      </c>
      <c r="BL1588" s="456">
        <v>0</v>
      </c>
      <c r="BM1588" s="456">
        <v>0</v>
      </c>
      <c r="BN1588" s="456">
        <v>0</v>
      </c>
      <c r="BO1588" s="456">
        <v>0</v>
      </c>
      <c r="BP1588" s="456">
        <v>0</v>
      </c>
      <c r="BQ1588" s="456">
        <v>0</v>
      </c>
      <c r="BR1588" s="456">
        <v>0</v>
      </c>
      <c r="BS1588" s="456">
        <v>0</v>
      </c>
      <c r="BT1588" s="456">
        <v>0</v>
      </c>
      <c r="BU1588" s="456">
        <v>0</v>
      </c>
      <c r="BV1588" s="456">
        <v>0</v>
      </c>
    </row>
    <row r="1589" spans="1:74">
      <c r="A1589" s="256">
        <v>165</v>
      </c>
      <c r="B1589" s="456">
        <v>1552.3528429347011</v>
      </c>
      <c r="C1589" s="456">
        <v>1456.5602751816705</v>
      </c>
      <c r="D1589" s="456">
        <v>1401.1042715935748</v>
      </c>
      <c r="E1589" s="456">
        <v>1289.1907465801335</v>
      </c>
      <c r="F1589" s="456">
        <v>1205.5139617506477</v>
      </c>
      <c r="G1589" s="456">
        <v>1147.0444497278606</v>
      </c>
      <c r="H1589" s="456">
        <v>1062.3697892092532</v>
      </c>
      <c r="I1589" s="456">
        <v>983.74934970527374</v>
      </c>
      <c r="J1589" s="456">
        <v>918.23709442176153</v>
      </c>
      <c r="K1589" s="456">
        <v>861.79950130763405</v>
      </c>
      <c r="L1589" s="456">
        <v>837.61307814199472</v>
      </c>
      <c r="M1589" s="456">
        <v>796.29623070059233</v>
      </c>
      <c r="N1589" s="456">
        <v>755.98917509219189</v>
      </c>
      <c r="O1589" s="456">
        <v>692.5099642532108</v>
      </c>
      <c r="P1589" s="456">
        <v>632.0589762438625</v>
      </c>
      <c r="Q1589" s="456">
        <v>581.68754688117576</v>
      </c>
      <c r="R1589" s="456">
        <v>534.34237396739513</v>
      </c>
      <c r="S1589" s="456">
        <v>491.03024332244547</v>
      </c>
      <c r="T1589" s="456">
        <v>444.70057563922984</v>
      </c>
      <c r="U1589" s="456">
        <v>430.60117719617693</v>
      </c>
      <c r="V1589" s="456">
        <v>399.38274468962521</v>
      </c>
      <c r="W1589" s="456">
        <v>357.09073432669908</v>
      </c>
      <c r="X1589" s="456">
        <v>325.87838489895006</v>
      </c>
      <c r="Y1589" s="456">
        <v>327.89199766453015</v>
      </c>
      <c r="Z1589" s="456">
        <v>321.85119673416409</v>
      </c>
      <c r="AA1589" s="456">
        <v>297.68914776956171</v>
      </c>
      <c r="AB1589" s="456">
        <v>254.40382792207021</v>
      </c>
      <c r="AC1589" s="456">
        <v>207.1004714754566</v>
      </c>
      <c r="AD1589" s="456">
        <v>182.94959793098093</v>
      </c>
      <c r="AE1589" s="456">
        <v>192.00582334211265</v>
      </c>
      <c r="AF1589" s="456">
        <v>187.9807803590999</v>
      </c>
      <c r="AG1589" s="456">
        <v>186.97453299484269</v>
      </c>
      <c r="AH1589" s="456">
        <v>130.63432201828778</v>
      </c>
      <c r="AI1589" s="456">
        <v>57.230920419256371</v>
      </c>
      <c r="AJ1589" s="456">
        <v>25.080601549217004</v>
      </c>
      <c r="AK1589" s="456">
        <v>3.0032976479526123</v>
      </c>
      <c r="AL1589" s="456">
        <v>0</v>
      </c>
      <c r="AM1589" s="456">
        <v>0</v>
      </c>
      <c r="AN1589" s="456">
        <v>0</v>
      </c>
      <c r="AO1589" s="456">
        <v>0</v>
      </c>
      <c r="AP1589" s="456">
        <v>0</v>
      </c>
      <c r="AQ1589" s="456">
        <v>0</v>
      </c>
      <c r="AR1589" s="456">
        <v>0</v>
      </c>
      <c r="AS1589" s="456">
        <v>0</v>
      </c>
      <c r="AT1589" s="456">
        <v>0</v>
      </c>
      <c r="AU1589" s="456">
        <v>0</v>
      </c>
      <c r="AV1589" s="456">
        <v>0</v>
      </c>
      <c r="AW1589" s="456">
        <v>0</v>
      </c>
      <c r="AX1589" s="456">
        <v>0</v>
      </c>
      <c r="AY1589" s="456">
        <v>0</v>
      </c>
      <c r="AZ1589" s="456">
        <v>0</v>
      </c>
      <c r="BA1589" s="456">
        <v>0</v>
      </c>
      <c r="BB1589" s="456">
        <v>0</v>
      </c>
      <c r="BC1589" s="456">
        <v>0</v>
      </c>
      <c r="BD1589" s="456">
        <v>0</v>
      </c>
      <c r="BE1589" s="456">
        <v>0</v>
      </c>
      <c r="BF1589" s="456">
        <v>0</v>
      </c>
      <c r="BG1589" s="456">
        <v>0</v>
      </c>
      <c r="BH1589" s="456">
        <v>0</v>
      </c>
      <c r="BI1589" s="456">
        <v>0</v>
      </c>
      <c r="BJ1589" s="456">
        <v>0</v>
      </c>
      <c r="BK1589" s="456">
        <v>0</v>
      </c>
      <c r="BL1589" s="456">
        <v>0</v>
      </c>
      <c r="BM1589" s="456">
        <v>0</v>
      </c>
      <c r="BN1589" s="456">
        <v>0</v>
      </c>
      <c r="BO1589" s="456">
        <v>0</v>
      </c>
      <c r="BP1589" s="456">
        <v>0</v>
      </c>
      <c r="BQ1589" s="456">
        <v>0</v>
      </c>
      <c r="BR1589" s="456">
        <v>0</v>
      </c>
      <c r="BS1589" s="456">
        <v>0</v>
      </c>
      <c r="BT1589" s="456">
        <v>0</v>
      </c>
      <c r="BU1589" s="456">
        <v>0</v>
      </c>
      <c r="BV1589" s="456">
        <v>0</v>
      </c>
    </row>
    <row r="1590" spans="1:74">
      <c r="A1590" s="256">
        <v>170</v>
      </c>
      <c r="B1590" s="456">
        <v>1552.3528429347011</v>
      </c>
      <c r="C1590" s="456">
        <v>1455.5519651324416</v>
      </c>
      <c r="D1590" s="456">
        <v>1397.0711922049652</v>
      </c>
      <c r="E1590" s="456">
        <v>1279.1089115549482</v>
      </c>
      <c r="F1590" s="456">
        <v>1203.4977237104949</v>
      </c>
      <c r="G1590" s="456">
        <v>1140.9960469290074</v>
      </c>
      <c r="H1590" s="456">
        <v>1056.3218510332676</v>
      </c>
      <c r="I1590" s="456">
        <v>979.71769737990815</v>
      </c>
      <c r="J1590" s="456">
        <v>911.18220125834318</v>
      </c>
      <c r="K1590" s="456">
        <v>853.73728395177477</v>
      </c>
      <c r="L1590" s="456">
        <v>827.53560660155279</v>
      </c>
      <c r="M1590" s="456">
        <v>804.357889807883</v>
      </c>
      <c r="N1590" s="456">
        <v>745.91274228889881</v>
      </c>
      <c r="O1590" s="456">
        <v>672.35902531066267</v>
      </c>
      <c r="P1590" s="456">
        <v>618.96200533035903</v>
      </c>
      <c r="Q1590" s="456">
        <v>565.56959255578886</v>
      </c>
      <c r="R1590" s="456">
        <v>520.24035054929641</v>
      </c>
      <c r="S1590" s="456">
        <v>467.86483635338556</v>
      </c>
      <c r="T1590" s="456">
        <v>428.5870147208546</v>
      </c>
      <c r="U1590" s="456">
        <v>403.41079642490519</v>
      </c>
      <c r="V1590" s="456">
        <v>387.29883465531185</v>
      </c>
      <c r="W1590" s="456">
        <v>355.07694944629657</v>
      </c>
      <c r="X1590" s="456">
        <v>316.81728239424859</v>
      </c>
      <c r="Y1590" s="456">
        <v>289.63555930121174</v>
      </c>
      <c r="Z1590" s="456">
        <v>297.68914776956171</v>
      </c>
      <c r="AA1590" s="456">
        <v>293.66232595374214</v>
      </c>
      <c r="AB1590" s="456">
        <v>268.49597068019642</v>
      </c>
      <c r="AC1590" s="456">
        <v>227.22836710560355</v>
      </c>
      <c r="AD1590" s="456">
        <v>182.94959793098093</v>
      </c>
      <c r="AE1590" s="456">
        <v>201.06247565441669</v>
      </c>
      <c r="AF1590" s="456">
        <v>216.15779343785601</v>
      </c>
      <c r="AG1590" s="456">
        <v>196.03095062626178</v>
      </c>
      <c r="AH1590" s="456">
        <v>151.75951300673236</v>
      </c>
      <c r="AI1590" s="456">
        <v>76.329849463361882</v>
      </c>
      <c r="AJ1590" s="456">
        <v>26.08484865749011</v>
      </c>
      <c r="AK1590" s="456">
        <v>1</v>
      </c>
      <c r="AL1590" s="456">
        <v>0</v>
      </c>
      <c r="AM1590" s="456">
        <v>0</v>
      </c>
      <c r="AN1590" s="456">
        <v>0</v>
      </c>
      <c r="AO1590" s="456">
        <v>0</v>
      </c>
      <c r="AP1590" s="456">
        <v>0</v>
      </c>
      <c r="AQ1590" s="456">
        <v>0</v>
      </c>
      <c r="AR1590" s="456">
        <v>0</v>
      </c>
      <c r="AS1590" s="456">
        <v>0</v>
      </c>
      <c r="AT1590" s="456">
        <v>0</v>
      </c>
      <c r="AU1590" s="456">
        <v>0</v>
      </c>
      <c r="AV1590" s="456">
        <v>0</v>
      </c>
      <c r="AW1590" s="456">
        <v>0</v>
      </c>
      <c r="AX1590" s="456">
        <v>0</v>
      </c>
      <c r="AY1590" s="456">
        <v>0</v>
      </c>
      <c r="AZ1590" s="456">
        <v>0</v>
      </c>
      <c r="BA1590" s="456">
        <v>0</v>
      </c>
      <c r="BB1590" s="456">
        <v>0</v>
      </c>
      <c r="BC1590" s="456">
        <v>0</v>
      </c>
      <c r="BD1590" s="456">
        <v>0</v>
      </c>
      <c r="BE1590" s="456">
        <v>0</v>
      </c>
      <c r="BF1590" s="456">
        <v>0</v>
      </c>
      <c r="BG1590" s="456">
        <v>0</v>
      </c>
      <c r="BH1590" s="456">
        <v>0</v>
      </c>
      <c r="BI1590" s="456">
        <v>0</v>
      </c>
      <c r="BJ1590" s="456">
        <v>0</v>
      </c>
      <c r="BK1590" s="456">
        <v>0</v>
      </c>
      <c r="BL1590" s="456">
        <v>0</v>
      </c>
      <c r="BM1590" s="456">
        <v>0</v>
      </c>
      <c r="BN1590" s="456">
        <v>0</v>
      </c>
      <c r="BO1590" s="456">
        <v>0</v>
      </c>
      <c r="BP1590" s="456">
        <v>0</v>
      </c>
      <c r="BQ1590" s="456">
        <v>0</v>
      </c>
      <c r="BR1590" s="456">
        <v>0</v>
      </c>
      <c r="BS1590" s="456">
        <v>0</v>
      </c>
      <c r="BT1590" s="456">
        <v>0</v>
      </c>
      <c r="BU1590" s="456">
        <v>0</v>
      </c>
      <c r="BV1590" s="456">
        <v>0</v>
      </c>
    </row>
    <row r="1591" spans="1:74">
      <c r="A1591" s="256">
        <v>175</v>
      </c>
      <c r="B1591" s="456">
        <v>1552.3528429347011</v>
      </c>
      <c r="C1591" s="456">
        <v>1456.5602751816705</v>
      </c>
      <c r="D1591" s="456">
        <v>1396.0629241738613</v>
      </c>
      <c r="E1591" s="456">
        <v>1278.1007324082996</v>
      </c>
      <c r="F1591" s="456">
        <v>1202.4896059554876</v>
      </c>
      <c r="G1591" s="456">
        <v>1138.979919772223</v>
      </c>
      <c r="H1591" s="456">
        <v>1046.2420310439961</v>
      </c>
      <c r="I1591" s="456">
        <v>974.67815528855704</v>
      </c>
      <c r="J1591" s="456">
        <v>907.15085820945785</v>
      </c>
      <c r="K1591" s="456">
        <v>847.6906708095355</v>
      </c>
      <c r="L1591" s="456">
        <v>823.50465222952312</v>
      </c>
      <c r="M1591" s="456">
        <v>816.45052956695815</v>
      </c>
      <c r="N1591" s="456">
        <v>726.76789614310997</v>
      </c>
      <c r="O1591" s="456">
        <v>661.2762649289582</v>
      </c>
      <c r="P1591" s="456">
        <v>606.87273932099311</v>
      </c>
      <c r="Q1591" s="456">
        <v>556.50344408245246</v>
      </c>
      <c r="R1591" s="456">
        <v>504.12422061952947</v>
      </c>
      <c r="S1591" s="456">
        <v>459.80756926967933</v>
      </c>
      <c r="T1591" s="456">
        <v>422.54458421059621</v>
      </c>
      <c r="U1591" s="456">
        <v>388.30581293204847</v>
      </c>
      <c r="V1591" s="456">
        <v>372.19447824394808</v>
      </c>
      <c r="W1591" s="456">
        <v>347.02192467364125</v>
      </c>
      <c r="X1591" s="456">
        <v>323.86478456311931</v>
      </c>
      <c r="Y1591" s="456">
        <v>286.61552097237734</v>
      </c>
      <c r="Z1591" s="456">
        <v>258.43007668638376</v>
      </c>
      <c r="AA1591" s="456">
        <v>267.48936407825727</v>
      </c>
      <c r="AB1591" s="456">
        <v>260.44322462984479</v>
      </c>
      <c r="AC1591" s="456">
        <v>262.45638811906474</v>
      </c>
      <c r="AD1591" s="456">
        <v>261.44980443871583</v>
      </c>
      <c r="AE1591" s="456">
        <v>237.29299343863059</v>
      </c>
      <c r="AF1591" s="456">
        <v>179.93095458195256</v>
      </c>
      <c r="AG1591" s="456">
        <v>153.77159610801158</v>
      </c>
      <c r="AH1591" s="456">
        <v>129.62844161748095</v>
      </c>
      <c r="AI1591" s="456">
        <v>87.389402877861457</v>
      </c>
      <c r="AJ1591" s="456">
        <v>44.166819783667599</v>
      </c>
      <c r="AK1591" s="456">
        <v>0</v>
      </c>
      <c r="AL1591" s="456">
        <v>0</v>
      </c>
      <c r="AM1591" s="456">
        <v>0</v>
      </c>
      <c r="AN1591" s="456">
        <v>0</v>
      </c>
      <c r="AO1591" s="456">
        <v>0</v>
      </c>
      <c r="AP1591" s="456">
        <v>0</v>
      </c>
      <c r="AQ1591" s="456">
        <v>0</v>
      </c>
      <c r="AR1591" s="456">
        <v>0</v>
      </c>
      <c r="AS1591" s="456">
        <v>0</v>
      </c>
      <c r="AT1591" s="456">
        <v>0</v>
      </c>
      <c r="AU1591" s="456">
        <v>0</v>
      </c>
      <c r="AV1591" s="456">
        <v>0</v>
      </c>
      <c r="AW1591" s="456">
        <v>0</v>
      </c>
      <c r="AX1591" s="456">
        <v>0</v>
      </c>
      <c r="AY1591" s="456">
        <v>0</v>
      </c>
      <c r="AZ1591" s="456">
        <v>0</v>
      </c>
      <c r="BA1591" s="456">
        <v>0</v>
      </c>
      <c r="BB1591" s="456">
        <v>0</v>
      </c>
      <c r="BC1591" s="456">
        <v>0</v>
      </c>
      <c r="BD1591" s="456">
        <v>0</v>
      </c>
      <c r="BE1591" s="456">
        <v>0</v>
      </c>
      <c r="BF1591" s="456">
        <v>0</v>
      </c>
      <c r="BG1591" s="456">
        <v>0</v>
      </c>
      <c r="BH1591" s="456">
        <v>0</v>
      </c>
      <c r="BI1591" s="456">
        <v>0</v>
      </c>
      <c r="BJ1591" s="456">
        <v>0</v>
      </c>
      <c r="BK1591" s="456">
        <v>0</v>
      </c>
      <c r="BL1591" s="456">
        <v>0</v>
      </c>
      <c r="BM1591" s="456">
        <v>0</v>
      </c>
      <c r="BN1591" s="456">
        <v>0</v>
      </c>
      <c r="BO1591" s="456">
        <v>0</v>
      </c>
      <c r="BP1591" s="456">
        <v>0</v>
      </c>
      <c r="BQ1591" s="456">
        <v>0</v>
      </c>
      <c r="BR1591" s="456">
        <v>0</v>
      </c>
      <c r="BS1591" s="456">
        <v>0</v>
      </c>
      <c r="BT1591" s="456">
        <v>0</v>
      </c>
      <c r="BU1591" s="456">
        <v>0</v>
      </c>
      <c r="BV1591" s="456">
        <v>0</v>
      </c>
    </row>
    <row r="1592" spans="1:74">
      <c r="A1592" s="256">
        <v>180</v>
      </c>
      <c r="B1592" s="456">
        <v>1552.3528429347011</v>
      </c>
      <c r="C1592" s="456">
        <v>1456.5602751816705</v>
      </c>
      <c r="D1592" s="456">
        <v>1393.0381244474436</v>
      </c>
      <c r="E1592" s="456">
        <v>1277.0925540561173</v>
      </c>
      <c r="F1592" s="456">
        <v>1205.5139617506477</v>
      </c>
      <c r="G1592" s="456">
        <v>1137.9718575303903</v>
      </c>
      <c r="H1592" s="456">
        <v>1041.2021573717921</v>
      </c>
      <c r="I1592" s="456">
        <v>971.654442519893</v>
      </c>
      <c r="J1592" s="456">
        <v>906.14302524057416</v>
      </c>
      <c r="K1592" s="456">
        <v>848.69843668265162</v>
      </c>
      <c r="L1592" s="456">
        <v>823.50465222952312</v>
      </c>
      <c r="M1592" s="456">
        <v>826.52786616586718</v>
      </c>
      <c r="N1592" s="456">
        <v>722.73746597640445</v>
      </c>
      <c r="O1592" s="456">
        <v>657.24621608837697</v>
      </c>
      <c r="P1592" s="456">
        <v>602.84303721328456</v>
      </c>
      <c r="Q1592" s="456">
        <v>556.50344408245246</v>
      </c>
      <c r="R1592" s="456">
        <v>499.08803480791187</v>
      </c>
      <c r="S1592" s="456">
        <v>457.79327444158969</v>
      </c>
      <c r="T1592" s="456">
        <v>422.54458421059621</v>
      </c>
      <c r="U1592" s="456">
        <v>387.29883465531185</v>
      </c>
      <c r="V1592" s="456">
        <v>357.09073432669908</v>
      </c>
      <c r="W1592" s="456">
        <v>349.03566352307149</v>
      </c>
      <c r="X1592" s="456">
        <v>322.85798908042426</v>
      </c>
      <c r="Y1592" s="456">
        <v>291.64893568472075</v>
      </c>
      <c r="Z1592" s="456">
        <v>254.40382792207021</v>
      </c>
      <c r="AA1592" s="456">
        <v>231.25416527541577</v>
      </c>
      <c r="AB1592" s="456">
        <v>268.49597068019642</v>
      </c>
      <c r="AC1592" s="456">
        <v>288.62887634657591</v>
      </c>
      <c r="AD1592" s="456">
        <v>301.71602400391555</v>
      </c>
      <c r="AE1592" s="456">
        <v>241.3189644239616</v>
      </c>
      <c r="AF1592" s="456">
        <v>166.85076266433626</v>
      </c>
      <c r="AG1592" s="456">
        <v>103.4784850535453</v>
      </c>
      <c r="AH1592" s="456">
        <v>101.46720444534975</v>
      </c>
      <c r="AI1592" s="456">
        <v>115.54696382165466</v>
      </c>
      <c r="AJ1592" s="456">
        <v>49.191070759971105</v>
      </c>
      <c r="AK1592" s="456">
        <v>0</v>
      </c>
      <c r="AL1592" s="456">
        <v>0</v>
      </c>
      <c r="AM1592" s="456">
        <v>0</v>
      </c>
      <c r="AN1592" s="456">
        <v>0</v>
      </c>
      <c r="AO1592" s="456">
        <v>0</v>
      </c>
      <c r="AP1592" s="456">
        <v>0</v>
      </c>
      <c r="AQ1592" s="456">
        <v>0</v>
      </c>
      <c r="AR1592" s="456">
        <v>0</v>
      </c>
      <c r="AS1592" s="456">
        <v>0</v>
      </c>
      <c r="AT1592" s="456">
        <v>0</v>
      </c>
      <c r="AU1592" s="456">
        <v>0</v>
      </c>
      <c r="AV1592" s="456">
        <v>0</v>
      </c>
      <c r="AW1592" s="456">
        <v>0</v>
      </c>
      <c r="AX1592" s="456">
        <v>0</v>
      </c>
      <c r="AY1592" s="456">
        <v>0</v>
      </c>
      <c r="AZ1592" s="456">
        <v>0</v>
      </c>
      <c r="BA1592" s="456">
        <v>0</v>
      </c>
      <c r="BB1592" s="456">
        <v>0</v>
      </c>
      <c r="BC1592" s="456">
        <v>0</v>
      </c>
      <c r="BD1592" s="456">
        <v>0</v>
      </c>
      <c r="BE1592" s="456">
        <v>0</v>
      </c>
      <c r="BF1592" s="456">
        <v>0</v>
      </c>
      <c r="BG1592" s="456">
        <v>0</v>
      </c>
      <c r="BH1592" s="456">
        <v>0</v>
      </c>
      <c r="BI1592" s="456">
        <v>0</v>
      </c>
      <c r="BJ1592" s="456">
        <v>0</v>
      </c>
      <c r="BK1592" s="456">
        <v>0</v>
      </c>
      <c r="BL1592" s="456">
        <v>0</v>
      </c>
      <c r="BM1592" s="456">
        <v>0</v>
      </c>
      <c r="BN1592" s="456">
        <v>0</v>
      </c>
      <c r="BO1592" s="456">
        <v>0</v>
      </c>
      <c r="BP1592" s="456">
        <v>0</v>
      </c>
      <c r="BQ1592" s="456">
        <v>0</v>
      </c>
      <c r="BR1592" s="456">
        <v>0</v>
      </c>
      <c r="BS1592" s="456">
        <v>0</v>
      </c>
      <c r="BT1592" s="456">
        <v>0</v>
      </c>
      <c r="BU1592" s="456">
        <v>0</v>
      </c>
      <c r="BV1592" s="456">
        <v>0</v>
      </c>
    </row>
    <row r="1593" spans="1:74">
      <c r="B1593" s="256" t="s">
        <v>520</v>
      </c>
    </row>
    <row r="1594" spans="1:74">
      <c r="B1594" s="256" t="s">
        <v>524</v>
      </c>
    </row>
    <row r="1595" spans="1:74">
      <c r="B1595" s="256" t="s">
        <v>65</v>
      </c>
    </row>
    <row r="1596" spans="1:74">
      <c r="B1596" s="256" t="s">
        <v>315</v>
      </c>
    </row>
    <row r="1597" spans="1:74">
      <c r="B1597" s="256">
        <v>196</v>
      </c>
    </row>
    <row r="1598" spans="1:74">
      <c r="B1598" s="256" t="s">
        <v>339</v>
      </c>
    </row>
    <row r="1600" spans="1:74">
      <c r="B1600" s="256">
        <v>37</v>
      </c>
    </row>
    <row r="1601" spans="1:38">
      <c r="B1601" s="256">
        <v>145</v>
      </c>
    </row>
    <row r="1602" spans="1:38">
      <c r="B1602" s="256">
        <v>0</v>
      </c>
      <c r="C1602" s="256">
        <v>2.5</v>
      </c>
      <c r="D1602" s="256">
        <v>5</v>
      </c>
      <c r="E1602" s="256">
        <v>7.5</v>
      </c>
      <c r="F1602" s="256">
        <v>10</v>
      </c>
      <c r="G1602" s="256">
        <v>12.5</v>
      </c>
      <c r="H1602" s="256">
        <v>15</v>
      </c>
      <c r="I1602" s="256">
        <v>17.5</v>
      </c>
      <c r="J1602" s="256">
        <v>20</v>
      </c>
      <c r="K1602" s="256">
        <v>22.5</v>
      </c>
      <c r="L1602" s="256">
        <v>25</v>
      </c>
      <c r="M1602" s="256">
        <v>27.5</v>
      </c>
      <c r="N1602" s="256">
        <v>30</v>
      </c>
      <c r="O1602" s="256">
        <v>32.5</v>
      </c>
      <c r="P1602" s="256">
        <v>35</v>
      </c>
      <c r="Q1602" s="256">
        <v>37.5</v>
      </c>
      <c r="R1602" s="256">
        <v>40</v>
      </c>
      <c r="S1602" s="256">
        <v>42.5</v>
      </c>
      <c r="T1602" s="256">
        <v>45</v>
      </c>
      <c r="U1602" s="256">
        <v>47.5</v>
      </c>
      <c r="V1602" s="256">
        <v>50</v>
      </c>
      <c r="W1602" s="256">
        <v>52.5</v>
      </c>
      <c r="X1602" s="256">
        <v>55</v>
      </c>
      <c r="Y1602" s="256">
        <v>57.5</v>
      </c>
      <c r="Z1602" s="256">
        <v>60</v>
      </c>
      <c r="AA1602" s="256">
        <v>62.5</v>
      </c>
      <c r="AB1602" s="256">
        <v>65</v>
      </c>
      <c r="AC1602" s="256">
        <v>67.5</v>
      </c>
      <c r="AD1602" s="256">
        <v>70</v>
      </c>
      <c r="AE1602" s="256">
        <v>72.5</v>
      </c>
      <c r="AF1602" s="256">
        <v>75</v>
      </c>
      <c r="AG1602" s="256">
        <v>77.5</v>
      </c>
      <c r="AH1602" s="256">
        <v>80</v>
      </c>
      <c r="AI1602" s="256">
        <v>82.5</v>
      </c>
      <c r="AJ1602" s="256">
        <v>85</v>
      </c>
      <c r="AK1602" s="256">
        <v>87.5</v>
      </c>
      <c r="AL1602" s="256">
        <v>90</v>
      </c>
    </row>
    <row r="1603" spans="1:38">
      <c r="A1603" s="256">
        <v>0</v>
      </c>
      <c r="B1603" s="456">
        <v>1589.6631459994105</v>
      </c>
      <c r="C1603" s="456">
        <v>1702.6076928325283</v>
      </c>
      <c r="D1603" s="456">
        <v>1881.1155014307371</v>
      </c>
      <c r="E1603" s="456">
        <v>2127.2215379395975</v>
      </c>
      <c r="F1603" s="456">
        <v>2491.3888409052847</v>
      </c>
      <c r="G1603" s="456">
        <v>2951.4650405027951</v>
      </c>
      <c r="H1603" s="456">
        <v>3455.0076915112872</v>
      </c>
      <c r="I1603" s="456">
        <v>3813.2848326251697</v>
      </c>
      <c r="J1603" s="456">
        <v>4016.155471980655</v>
      </c>
      <c r="K1603" s="456">
        <v>4038.3608497397331</v>
      </c>
      <c r="L1603" s="456">
        <v>4091.8561230407518</v>
      </c>
      <c r="M1603" s="456">
        <v>4334.1074853274758</v>
      </c>
      <c r="N1603" s="456">
        <v>4496.6254049858362</v>
      </c>
      <c r="O1603" s="456">
        <v>4390.6347782843422</v>
      </c>
      <c r="P1603" s="456">
        <v>4277.5809288985993</v>
      </c>
      <c r="Q1603" s="456">
        <v>4209.9519231093873</v>
      </c>
      <c r="R1603" s="456">
        <v>4303.8253093175517</v>
      </c>
      <c r="S1603" s="456">
        <v>4497.6348516185026</v>
      </c>
      <c r="T1603" s="456">
        <v>4337.135714578224</v>
      </c>
      <c r="U1603" s="456">
        <v>3807.2291555950037</v>
      </c>
      <c r="V1603" s="456">
        <v>3221.8949595379031</v>
      </c>
      <c r="W1603" s="456">
        <v>2903.0323822122668</v>
      </c>
      <c r="X1603" s="456">
        <v>2567.0538192164927</v>
      </c>
      <c r="Y1603" s="456">
        <v>2099.9870295257483</v>
      </c>
      <c r="Z1603" s="456">
        <v>1655.2103793348597</v>
      </c>
      <c r="AA1603" s="456">
        <v>1347.6669240119957</v>
      </c>
      <c r="AB1603" s="456">
        <v>1181.3193292356812</v>
      </c>
      <c r="AC1603" s="456">
        <v>1063.3777822545951</v>
      </c>
      <c r="AD1603" s="456">
        <v>934.36276718645331</v>
      </c>
      <c r="AE1603" s="456">
        <v>752.96623108109668</v>
      </c>
      <c r="AF1603" s="456">
        <v>572.62114186819917</v>
      </c>
      <c r="AG1603" s="456">
        <v>416.5022400230921</v>
      </c>
      <c r="AH1603" s="456">
        <v>274.53568897522905</v>
      </c>
      <c r="AI1603" s="456">
        <v>155.78370551195141</v>
      </c>
      <c r="AJ1603" s="456">
        <v>68.287532720608553</v>
      </c>
      <c r="AK1603" s="456">
        <v>19.056026783849234</v>
      </c>
      <c r="AL1603" s="456">
        <v>0</v>
      </c>
    </row>
    <row r="1604" spans="1:38">
      <c r="A1604" s="256">
        <v>2.5</v>
      </c>
      <c r="B1604" s="456">
        <v>1589.6631459994105</v>
      </c>
      <c r="C1604" s="456">
        <v>1702.6076928325283</v>
      </c>
      <c r="D1604" s="456">
        <v>1883.1326386831654</v>
      </c>
      <c r="E1604" s="456">
        <v>2127.2215379395975</v>
      </c>
      <c r="F1604" s="456">
        <v>2491.3888409052847</v>
      </c>
      <c r="G1604" s="456">
        <v>2951.4650405027951</v>
      </c>
      <c r="H1604" s="456">
        <v>3443.9067202330839</v>
      </c>
      <c r="I1604" s="456">
        <v>3809.2477135366616</v>
      </c>
      <c r="J1604" s="456">
        <v>4004.0434994010784</v>
      </c>
      <c r="K1604" s="456">
        <v>4044.4168830537346</v>
      </c>
      <c r="L1604" s="456">
        <v>4098.9215889276575</v>
      </c>
      <c r="M1604" s="456">
        <v>4334.1074853274758</v>
      </c>
      <c r="N1604" s="456">
        <v>4487.5403954851763</v>
      </c>
      <c r="O1604" s="456">
        <v>4367.4181230162467</v>
      </c>
      <c r="P1604" s="456">
        <v>4237.2052734699027</v>
      </c>
      <c r="Q1604" s="456">
        <v>4164.530064740271</v>
      </c>
      <c r="R1604" s="456">
        <v>4250.3273195025276</v>
      </c>
      <c r="S1604" s="456">
        <v>4453.219414615317</v>
      </c>
      <c r="T1604" s="456">
        <v>4321.9945894762359</v>
      </c>
      <c r="U1604" s="456">
        <v>3808.2384344322222</v>
      </c>
      <c r="V1604" s="456">
        <v>3234.004307103377</v>
      </c>
      <c r="W1604" s="456">
        <v>2902.0233770351701</v>
      </c>
      <c r="X1604" s="456">
        <v>2582.1870843805104</v>
      </c>
      <c r="Y1604" s="456">
        <v>2121.1693946979126</v>
      </c>
      <c r="Z1604" s="456">
        <v>1666.3032474796319</v>
      </c>
      <c r="AA1604" s="456">
        <v>1355.7328051232605</v>
      </c>
      <c r="AB1604" s="456">
        <v>1184.3436314337064</v>
      </c>
      <c r="AC1604" s="456">
        <v>1063.3777822545951</v>
      </c>
      <c r="AD1604" s="456">
        <v>930.33132274107584</v>
      </c>
      <c r="AE1604" s="456">
        <v>754.98152574436392</v>
      </c>
      <c r="AF1604" s="456">
        <v>575.64326104967381</v>
      </c>
      <c r="AG1604" s="456">
        <v>419.52340124922512</v>
      </c>
      <c r="AH1604" s="456">
        <v>277.55559808638526</v>
      </c>
      <c r="AI1604" s="456">
        <v>158.80191819600202</v>
      </c>
      <c r="AJ1604" s="456">
        <v>68.287532720608553</v>
      </c>
      <c r="AK1604" s="456">
        <v>21.064032395764698</v>
      </c>
      <c r="AL1604" s="456">
        <v>0</v>
      </c>
    </row>
    <row r="1605" spans="1:38">
      <c r="A1605" s="256">
        <v>5</v>
      </c>
      <c r="B1605" s="456">
        <v>1589.6631459994105</v>
      </c>
      <c r="C1605" s="456">
        <v>1700.5907587595589</v>
      </c>
      <c r="D1605" s="456">
        <v>1876.0726677583752</v>
      </c>
      <c r="E1605" s="456">
        <v>2121.1693946979126</v>
      </c>
      <c r="F1605" s="456">
        <v>2477.2649638170815</v>
      </c>
      <c r="G1605" s="456">
        <v>2941.3748374471743</v>
      </c>
      <c r="H1605" s="456">
        <v>3444.9158979647782</v>
      </c>
      <c r="I1605" s="456">
        <v>3809.2477135366616</v>
      </c>
      <c r="J1605" s="456">
        <v>3995.9688713419082</v>
      </c>
      <c r="K1605" s="456">
        <v>4041.3888652634932</v>
      </c>
      <c r="L1605" s="456">
        <v>4089.8374207393008</v>
      </c>
      <c r="M1605" s="456">
        <v>4320.9851830181606</v>
      </c>
      <c r="N1605" s="456">
        <v>4483.5026193805597</v>
      </c>
      <c r="O1605" s="456">
        <v>4350.258065720579</v>
      </c>
      <c r="P1605" s="456">
        <v>4221.0551187116253</v>
      </c>
      <c r="Q1605" s="456">
        <v>4137.2771869337084</v>
      </c>
      <c r="R1605" s="456">
        <v>4235.1865007572915</v>
      </c>
      <c r="S1605" s="456">
        <v>4455.2382885479838</v>
      </c>
      <c r="T1605" s="456">
        <v>4336.1263045932128</v>
      </c>
      <c r="U1605" s="456">
        <v>3832.4612065286096</v>
      </c>
      <c r="V1605" s="456">
        <v>3251.1592936539787</v>
      </c>
      <c r="W1605" s="456">
        <v>2922.2035470053088</v>
      </c>
      <c r="X1605" s="456">
        <v>2621.5339871853307</v>
      </c>
      <c r="Y1605" s="456">
        <v>2160.5086319512475</v>
      </c>
      <c r="Z1605" s="456">
        <v>1699.5822926190442</v>
      </c>
      <c r="AA1605" s="456">
        <v>1372.87296130921</v>
      </c>
      <c r="AB1605" s="456">
        <v>1194.4246943704641</v>
      </c>
      <c r="AC1605" s="456">
        <v>1071.4417609051841</v>
      </c>
      <c r="AD1605" s="456">
        <v>933.35490444308982</v>
      </c>
      <c r="AE1605" s="456">
        <v>767.07340608364041</v>
      </c>
      <c r="AF1605" s="456">
        <v>590.7540930733503</v>
      </c>
      <c r="AG1605" s="456">
        <v>427.57993702648378</v>
      </c>
      <c r="AH1605" s="456">
        <v>286.61552097237734</v>
      </c>
      <c r="AI1605" s="456">
        <v>165.84463549957897</v>
      </c>
      <c r="AJ1605" s="456">
        <v>70.298027302456234</v>
      </c>
      <c r="AK1605" s="456">
        <v>23.072229545451361</v>
      </c>
      <c r="AL1605" s="456">
        <v>0</v>
      </c>
    </row>
    <row r="1606" spans="1:38">
      <c r="A1606" s="256">
        <v>7.5</v>
      </c>
      <c r="B1606" s="456">
        <v>1589.6631459994105</v>
      </c>
      <c r="C1606" s="456">
        <v>1696.5568977856435</v>
      </c>
      <c r="D1606" s="456">
        <v>1878.0897996043796</v>
      </c>
      <c r="E1606" s="456">
        <v>2106.0391121736243</v>
      </c>
      <c r="F1606" s="456">
        <v>2473.2295851189601</v>
      </c>
      <c r="G1606" s="456">
        <v>2922.2035470053088</v>
      </c>
      <c r="H1606" s="456">
        <v>3425.7415716643568</v>
      </c>
      <c r="I1606" s="456">
        <v>3790.0714563151123</v>
      </c>
      <c r="J1606" s="456">
        <v>3978.81034087836</v>
      </c>
      <c r="K1606" s="456">
        <v>4032.3048254984387</v>
      </c>
      <c r="L1606" s="456">
        <v>4080.7532727081129</v>
      </c>
      <c r="M1606" s="456">
        <v>4317.9569650575495</v>
      </c>
      <c r="N1606" s="456">
        <v>4480.4742896858934</v>
      </c>
      <c r="O1606" s="456">
        <v>4377.5123058478102</v>
      </c>
      <c r="P1606" s="456">
        <v>4241.2428217772567</v>
      </c>
      <c r="Q1606" s="456">
        <v>4156.4551193558245</v>
      </c>
      <c r="R1606" s="456">
        <v>4241.2428217772567</v>
      </c>
      <c r="S1606" s="456">
        <v>4491.5781752192643</v>
      </c>
      <c r="T1606" s="456">
        <v>4418.8986979937463</v>
      </c>
      <c r="U1606" s="456">
        <v>3922.2886474376769</v>
      </c>
      <c r="V1606" s="456">
        <v>3318.7709990206713</v>
      </c>
      <c r="W1606" s="456">
        <v>2998.8894545449957</v>
      </c>
      <c r="X1606" s="456">
        <v>2714.3546439340457</v>
      </c>
      <c r="Y1606" s="456">
        <v>2242.2154736447596</v>
      </c>
      <c r="Z1606" s="456">
        <v>1754.0403104980044</v>
      </c>
      <c r="AA1606" s="456">
        <v>1399.0877304474784</v>
      </c>
      <c r="AB1606" s="456">
        <v>1210.5545715773555</v>
      </c>
      <c r="AC1606" s="456">
        <v>1079.50580018799</v>
      </c>
      <c r="AD1606" s="456">
        <v>929.32346435368083</v>
      </c>
      <c r="AE1606" s="456">
        <v>773.11941785205272</v>
      </c>
      <c r="AF1606" s="456">
        <v>606.87273932099311</v>
      </c>
      <c r="AG1606" s="456">
        <v>438.65792078245397</v>
      </c>
      <c r="AH1606" s="456">
        <v>298.69586175506231</v>
      </c>
      <c r="AI1606" s="456">
        <v>173.89382052669683</v>
      </c>
      <c r="AJ1606" s="456">
        <v>77.335200513321496</v>
      </c>
      <c r="AK1606" s="456">
        <v>26.08484865749011</v>
      </c>
      <c r="AL1606" s="456">
        <v>0</v>
      </c>
    </row>
    <row r="1607" spans="1:38">
      <c r="A1607" s="256">
        <v>10</v>
      </c>
      <c r="B1607" s="456">
        <v>1589.6631459994105</v>
      </c>
      <c r="C1607" s="456">
        <v>1692.5230463933431</v>
      </c>
      <c r="D1607" s="456">
        <v>1872.0384105685773</v>
      </c>
      <c r="E1607" s="456">
        <v>2103.0130686747621</v>
      </c>
      <c r="F1607" s="456">
        <v>2454.061626312217</v>
      </c>
      <c r="G1607" s="456">
        <v>2911.1044362313983</v>
      </c>
      <c r="H1607" s="456">
        <v>3406.5673525779057</v>
      </c>
      <c r="I1607" s="456">
        <v>3779.9787282573307</v>
      </c>
      <c r="J1607" s="456">
        <v>3960.6425656724164</v>
      </c>
      <c r="K1607" s="456">
        <v>4020.1928042884083</v>
      </c>
      <c r="L1607" s="456">
        <v>4057.5383196272733</v>
      </c>
      <c r="M1607" s="456">
        <v>4301.8065051352232</v>
      </c>
      <c r="N1607" s="456">
        <v>4503.6915361657466</v>
      </c>
      <c r="O1607" s="456">
        <v>4439.0873227115544</v>
      </c>
      <c r="P1607" s="456">
        <v>4304.8347117634894</v>
      </c>
      <c r="Q1607" s="456">
        <v>4238.2146601865616</v>
      </c>
      <c r="R1607" s="456">
        <v>4313.9193444105795</v>
      </c>
      <c r="S1607" s="456">
        <v>4575.3629181893048</v>
      </c>
      <c r="T1607" s="456">
        <v>4562.2399046840883</v>
      </c>
      <c r="U1607" s="456">
        <v>4071.6691448788879</v>
      </c>
      <c r="V1607" s="456">
        <v>3440.8791888108822</v>
      </c>
      <c r="W1607" s="456">
        <v>3091.7223804576724</v>
      </c>
      <c r="X1607" s="456">
        <v>2799.1067118900901</v>
      </c>
      <c r="Y1607" s="456">
        <v>2338.0482687256931</v>
      </c>
      <c r="Z1607" s="456">
        <v>1823.6280071456438</v>
      </c>
      <c r="AA1607" s="456">
        <v>1441.435697931985</v>
      </c>
      <c r="AB1607" s="456">
        <v>1232.7335027485854</v>
      </c>
      <c r="AC1607" s="456">
        <v>1089.5859338675427</v>
      </c>
      <c r="AD1607" s="456">
        <v>940.40996641309926</v>
      </c>
      <c r="AE1607" s="456">
        <v>785.21158272846617</v>
      </c>
      <c r="AF1607" s="456">
        <v>630.04403985316117</v>
      </c>
      <c r="AG1607" s="456">
        <v>455.77898846755306</v>
      </c>
      <c r="AH1607" s="456">
        <v>314.80373896081153</v>
      </c>
      <c r="AI1607" s="456">
        <v>184.96205452537305</v>
      </c>
      <c r="AJ1607" s="456">
        <v>85.378465429273547</v>
      </c>
      <c r="AK1607" s="456">
        <v>26.08484865749011</v>
      </c>
      <c r="AL1607" s="456">
        <v>0</v>
      </c>
    </row>
    <row r="1608" spans="1:38">
      <c r="A1608" s="256">
        <v>12.5</v>
      </c>
      <c r="B1608" s="456">
        <v>1589.6631459994105</v>
      </c>
      <c r="C1608" s="456">
        <v>1689.497664150761</v>
      </c>
      <c r="D1608" s="456">
        <v>1869.0127233748408</v>
      </c>
      <c r="E1608" s="456">
        <v>2093.9349643022947</v>
      </c>
      <c r="F1608" s="456">
        <v>2436.9114741241037</v>
      </c>
      <c r="G1608" s="456">
        <v>2887.8973414107272</v>
      </c>
      <c r="H1608" s="456">
        <v>3383.3566000988421</v>
      </c>
      <c r="I1608" s="456">
        <v>3755.7562908938025</v>
      </c>
      <c r="J1608" s="456">
        <v>3951.5587092657247</v>
      </c>
      <c r="K1608" s="456">
        <v>4025.2394753686367</v>
      </c>
      <c r="L1608" s="456">
        <v>4071.6691448788879</v>
      </c>
      <c r="M1608" s="456">
        <v>4318.9663708087573</v>
      </c>
      <c r="N1608" s="456">
        <v>4557.1926018326212</v>
      </c>
      <c r="O1608" s="456">
        <v>4541.0412702664644</v>
      </c>
      <c r="P1608" s="456">
        <v>4413.8515561952918</v>
      </c>
      <c r="Q1608" s="456">
        <v>4355.3051343881034</v>
      </c>
      <c r="R1608" s="456">
        <v>4409.8138469073929</v>
      </c>
      <c r="S1608" s="456">
        <v>4685.3958081947003</v>
      </c>
      <c r="T1608" s="456">
        <v>4729.8134894459508</v>
      </c>
      <c r="U1608" s="456">
        <v>4263.4494060065954</v>
      </c>
      <c r="V1608" s="456">
        <v>3601.3419646376324</v>
      </c>
      <c r="W1608" s="456">
        <v>3187.5853889153136</v>
      </c>
      <c r="X1608" s="456">
        <v>2918.1675018427009</v>
      </c>
      <c r="Y1608" s="456">
        <v>2471.2118982358429</v>
      </c>
      <c r="Z1608" s="456">
        <v>1911.3727858198192</v>
      </c>
      <c r="AA1608" s="456">
        <v>1480.7599244572896</v>
      </c>
      <c r="AB1608" s="456">
        <v>1254.912832585775</v>
      </c>
      <c r="AC1608" s="456">
        <v>1102.6902468030191</v>
      </c>
      <c r="AD1608" s="456">
        <v>942.42570813372254</v>
      </c>
      <c r="AE1608" s="456">
        <v>790.25003983212787</v>
      </c>
      <c r="AF1608" s="456">
        <v>648.17869668861317</v>
      </c>
      <c r="AG1608" s="456">
        <v>478.9438044658425</v>
      </c>
      <c r="AH1608" s="456">
        <v>333.93290978257897</v>
      </c>
      <c r="AI1608" s="456">
        <v>203.07512106555058</v>
      </c>
      <c r="AJ1608" s="456">
        <v>92.416946510646028</v>
      </c>
      <c r="AK1608" s="456">
        <v>28.093457349309364</v>
      </c>
      <c r="AL1608" s="456">
        <v>0</v>
      </c>
    </row>
    <row r="1609" spans="1:38">
      <c r="A1609" s="256">
        <v>15</v>
      </c>
      <c r="B1609" s="456">
        <v>1589.6631459994105</v>
      </c>
      <c r="C1609" s="456">
        <v>1687.4807456618453</v>
      </c>
      <c r="D1609" s="456">
        <v>1862.9613636751676</v>
      </c>
      <c r="E1609" s="456">
        <v>2082.839556814723</v>
      </c>
      <c r="F1609" s="456">
        <v>2414.7173386387876</v>
      </c>
      <c r="G1609" s="456">
        <v>2860.6544679356371</v>
      </c>
      <c r="H1609" s="456">
        <v>3345.0087493901683</v>
      </c>
      <c r="I1609" s="456">
        <v>3742.6358690867573</v>
      </c>
      <c r="J1609" s="456">
        <v>3948.5307617635917</v>
      </c>
      <c r="K1609" s="456">
        <v>4037.351511735772</v>
      </c>
      <c r="L1609" s="456">
        <v>4097.9122359127023</v>
      </c>
      <c r="M1609" s="456">
        <v>4333.0980760468683</v>
      </c>
      <c r="N1609" s="456">
        <v>4601.6090578980056</v>
      </c>
      <c r="O1609" s="456">
        <v>4655.1112664662178</v>
      </c>
      <c r="P1609" s="456">
        <v>4539.0223578516579</v>
      </c>
      <c r="Q1609" s="456">
        <v>4506.7198814914591</v>
      </c>
      <c r="R1609" s="456">
        <v>4537.0034463339516</v>
      </c>
      <c r="S1609" s="456">
        <v>4822.688165016757</v>
      </c>
      <c r="T1609" s="456">
        <v>4936.7649365653006</v>
      </c>
      <c r="U1609" s="456">
        <v>4489.5592848987417</v>
      </c>
      <c r="V1609" s="456">
        <v>3809.2477135366616</v>
      </c>
      <c r="W1609" s="456">
        <v>3345.0087493901683</v>
      </c>
      <c r="X1609" s="456">
        <v>3062.4595231617827</v>
      </c>
      <c r="Y1609" s="456">
        <v>2603.3738043476001</v>
      </c>
      <c r="Z1609" s="456">
        <v>1998.1129610018729</v>
      </c>
      <c r="AA1609" s="456">
        <v>1525.1269697549496</v>
      </c>
      <c r="AB1609" s="456">
        <v>1264.9944760272024</v>
      </c>
      <c r="AC1609" s="456">
        <v>1112.770593487423</v>
      </c>
      <c r="AD1609" s="456">
        <v>948.4729591018255</v>
      </c>
      <c r="AE1609" s="456">
        <v>797.30393364695135</v>
      </c>
      <c r="AF1609" s="456">
        <v>655.23120091604528</v>
      </c>
      <c r="AG1609" s="456">
        <v>505.13146382936355</v>
      </c>
      <c r="AH1609" s="456">
        <v>355.07694944629657</v>
      </c>
      <c r="AI1609" s="456">
        <v>222.19621974660973</v>
      </c>
      <c r="AJ1609" s="456">
        <v>102.47283981975923</v>
      </c>
      <c r="AK1609" s="456">
        <v>29.097816174642574</v>
      </c>
      <c r="AL1609" s="456">
        <v>0</v>
      </c>
    </row>
    <row r="1610" spans="1:38">
      <c r="A1610" s="256">
        <v>17.5</v>
      </c>
      <c r="B1610" s="456">
        <v>1589.6631459994105</v>
      </c>
      <c r="C1610" s="456">
        <v>1686.4722873203068</v>
      </c>
      <c r="D1610" s="456">
        <v>1859.9356911850903</v>
      </c>
      <c r="E1610" s="456">
        <v>2075.7788736825264</v>
      </c>
      <c r="F1610" s="456">
        <v>2399.5850902622833</v>
      </c>
      <c r="G1610" s="456">
        <v>2842.492696124335</v>
      </c>
      <c r="H1610" s="456">
        <v>3301.615658796441</v>
      </c>
      <c r="I1610" s="456">
        <v>3730.5247512758001</v>
      </c>
      <c r="J1610" s="456">
        <v>3932.3817476389963</v>
      </c>
      <c r="K1610" s="456">
        <v>4053.5009500064052</v>
      </c>
      <c r="L1610" s="456">
        <v>4109.01513272385</v>
      </c>
      <c r="M1610" s="456">
        <v>4334.1074853274758</v>
      </c>
      <c r="N1610" s="456">
        <v>4658.1397118030727</v>
      </c>
      <c r="O1610" s="456">
        <v>4798.4598151112186</v>
      </c>
      <c r="P1610" s="456">
        <v>4701.5476438233272</v>
      </c>
      <c r="Q1610" s="456">
        <v>4668.2345437911372</v>
      </c>
      <c r="R1610" s="456">
        <v>4686.4052962938622</v>
      </c>
      <c r="S1610" s="456">
        <v>4939.7935595778663</v>
      </c>
      <c r="T1610" s="456">
        <v>5137.6675643010158</v>
      </c>
      <c r="U1610" s="456">
        <v>4765.1460336653763</v>
      </c>
      <c r="V1610" s="456">
        <v>4047.4449031087647</v>
      </c>
      <c r="W1610" s="456">
        <v>3489.3200093291557</v>
      </c>
      <c r="X1610" s="456">
        <v>3163.3670903621028</v>
      </c>
      <c r="Y1610" s="456">
        <v>2734.5334709900767</v>
      </c>
      <c r="Z1610" s="456">
        <v>2114.108582722447</v>
      </c>
      <c r="AA1610" s="456">
        <v>1576.5540198432063</v>
      </c>
      <c r="AB1610" s="456">
        <v>1282.1334537554555</v>
      </c>
      <c r="AC1610" s="456">
        <v>1119.8268904951999</v>
      </c>
      <c r="AD1610" s="456">
        <v>952.50448116116092</v>
      </c>
      <c r="AE1610" s="456">
        <v>799.31934335512847</v>
      </c>
      <c r="AF1610" s="456">
        <v>666.3138604664249</v>
      </c>
      <c r="AG1610" s="456">
        <v>532.32777619799867</v>
      </c>
      <c r="AH1610" s="456">
        <v>384.27791554552124</v>
      </c>
      <c r="AI1610" s="456">
        <v>241.3189644239616</v>
      </c>
      <c r="AJ1610" s="456">
        <v>118.56428573008029</v>
      </c>
      <c r="AK1610" s="456">
        <v>33.11558670666593</v>
      </c>
      <c r="AL1610" s="456">
        <v>0</v>
      </c>
    </row>
    <row r="1611" spans="1:38">
      <c r="A1611" s="256">
        <v>20</v>
      </c>
      <c r="B1611" s="456">
        <v>1589.6631459994105</v>
      </c>
      <c r="C1611" s="456">
        <v>1685.4638295811908</v>
      </c>
      <c r="D1611" s="456">
        <v>1854.8929146325258</v>
      </c>
      <c r="E1611" s="456">
        <v>2062.6662401528342</v>
      </c>
      <c r="F1611" s="456">
        <v>2368.312079726496</v>
      </c>
      <c r="G1611" s="456">
        <v>2799.1067118900901</v>
      </c>
      <c r="H1611" s="456">
        <v>3255.1957742373597</v>
      </c>
      <c r="I1611" s="456">
        <v>3700.2471288748839</v>
      </c>
      <c r="J1611" s="456">
        <v>3913.2048794386455</v>
      </c>
      <c r="K1611" s="456">
        <v>4040.3795265036656</v>
      </c>
      <c r="L1611" s="456">
        <v>4129.2022945641284</v>
      </c>
      <c r="M1611" s="456">
        <v>4381.5499854943173</v>
      </c>
      <c r="N1611" s="456">
        <v>4764.1365287606295</v>
      </c>
      <c r="O1611" s="456">
        <v>4940.8031009943425</v>
      </c>
      <c r="P1611" s="456">
        <v>4849.9452039784919</v>
      </c>
      <c r="Q1611" s="456">
        <v>4803.5073779504637</v>
      </c>
      <c r="R1611" s="456">
        <v>4814.6120348404938</v>
      </c>
      <c r="S1611" s="456">
        <v>5012.4810657928956</v>
      </c>
      <c r="T1611" s="456">
        <v>5240.6458428283077</v>
      </c>
      <c r="U1611" s="456">
        <v>4956.9557916549938</v>
      </c>
      <c r="V1611" s="456">
        <v>4297.7688996104271</v>
      </c>
      <c r="W1611" s="456">
        <v>3625.5633894322618</v>
      </c>
      <c r="X1611" s="456">
        <v>3290.5151919573705</v>
      </c>
      <c r="Y1611" s="456">
        <v>2976.6906986534937</v>
      </c>
      <c r="Z1611" s="456">
        <v>2333.0043381368682</v>
      </c>
      <c r="AA1611" s="456">
        <v>1690.5061242974168</v>
      </c>
      <c r="AB1611" s="456">
        <v>1309.3546523168495</v>
      </c>
      <c r="AC1611" s="456">
        <v>1127.8912843077392</v>
      </c>
      <c r="AD1611" s="456">
        <v>964.5991493330996</v>
      </c>
      <c r="AE1611" s="456">
        <v>808.38874968158041</v>
      </c>
      <c r="AF1611" s="456">
        <v>675.38162812523888</v>
      </c>
      <c r="AG1611" s="456">
        <v>554.48876437551053</v>
      </c>
      <c r="AH1611" s="456">
        <v>419.52340124922512</v>
      </c>
      <c r="AI1611" s="456">
        <v>266.48276126055515</v>
      </c>
      <c r="AJ1611" s="456">
        <v>128.62256901424442</v>
      </c>
      <c r="AK1611" s="456">
        <v>37.13384546983891</v>
      </c>
      <c r="AL1611" s="456">
        <v>0</v>
      </c>
    </row>
    <row r="1612" spans="1:38">
      <c r="A1612" s="256">
        <v>22.5</v>
      </c>
      <c r="B1612" s="456">
        <v>1589.6631459994105</v>
      </c>
      <c r="C1612" s="456">
        <v>1679.4130958175858</v>
      </c>
      <c r="D1612" s="456">
        <v>1844.8074026519096</v>
      </c>
      <c r="E1612" s="456">
        <v>2047.5363818999649</v>
      </c>
      <c r="F1612" s="456">
        <v>2351.1625390726026</v>
      </c>
      <c r="G1612" s="456">
        <v>2761.775123282071</v>
      </c>
      <c r="H1612" s="456">
        <v>3218.8676297440725</v>
      </c>
      <c r="I1612" s="456">
        <v>3662.905068997638</v>
      </c>
      <c r="J1612" s="456">
        <v>3882.9258051876818</v>
      </c>
      <c r="K1612" s="456">
        <v>4052.4916082287345</v>
      </c>
      <c r="L1612" s="456">
        <v>4191.7831207152003</v>
      </c>
      <c r="M1612" s="456">
        <v>4456.2477258570616</v>
      </c>
      <c r="N1612" s="456">
        <v>4848.9356812826327</v>
      </c>
      <c r="O1612" s="456">
        <v>5084.1600546045047</v>
      </c>
      <c r="P1612" s="456">
        <v>5017.5288485593946</v>
      </c>
      <c r="Q1612" s="456">
        <v>4927.6790786690699</v>
      </c>
      <c r="R1612" s="456">
        <v>4891.3358147544677</v>
      </c>
      <c r="S1612" s="456">
        <v>5060.9399892406609</v>
      </c>
      <c r="T1612" s="456">
        <v>5402.1844553321234</v>
      </c>
      <c r="U1612" s="456">
        <v>5332.5203283082483</v>
      </c>
      <c r="V1612" s="456">
        <v>4700.5381524705454</v>
      </c>
      <c r="W1612" s="456">
        <v>3960.6425656724164</v>
      </c>
      <c r="X1612" s="456">
        <v>3562.9917086474275</v>
      </c>
      <c r="Y1612" s="456">
        <v>3219.876739359448</v>
      </c>
      <c r="Z1612" s="456">
        <v>2577.1426527887747</v>
      </c>
      <c r="AA1612" s="456">
        <v>1809.5085464826784</v>
      </c>
      <c r="AB1612" s="456">
        <v>1342.625772789228</v>
      </c>
      <c r="AC1612" s="456">
        <v>1126.8832319225462</v>
      </c>
      <c r="AD1612" s="456">
        <v>963.59125450600254</v>
      </c>
      <c r="AE1612" s="456">
        <v>814.43507710939741</v>
      </c>
      <c r="AF1612" s="456">
        <v>682.43442047637177</v>
      </c>
      <c r="AG1612" s="456">
        <v>568.59167442682008</v>
      </c>
      <c r="AH1612" s="456">
        <v>444.70057563922984</v>
      </c>
      <c r="AI1612" s="456">
        <v>293.66232595374214</v>
      </c>
      <c r="AJ1612" s="456">
        <v>144.71743439597881</v>
      </c>
      <c r="AK1612" s="456">
        <v>42.157275863478645</v>
      </c>
      <c r="AL1612" s="456">
        <v>0</v>
      </c>
    </row>
    <row r="1613" spans="1:38">
      <c r="A1613" s="256">
        <v>25</v>
      </c>
      <c r="B1613" s="456">
        <v>1589.6631459994105</v>
      </c>
      <c r="C1613" s="456">
        <v>1676.3877370977445</v>
      </c>
      <c r="D1613" s="456">
        <v>1839.7646672985848</v>
      </c>
      <c r="E1613" s="456">
        <v>2035.4325756730479</v>
      </c>
      <c r="F1613" s="456">
        <v>2323.9252905457292</v>
      </c>
      <c r="G1613" s="456">
        <v>2719.3993366918717</v>
      </c>
      <c r="H1613" s="456">
        <v>3148.2307477369195</v>
      </c>
      <c r="I1613" s="456">
        <v>3604.3696338593627</v>
      </c>
      <c r="J1613" s="456">
        <v>3863.7491800486409</v>
      </c>
      <c r="K1613" s="456">
        <v>4098.9215889276575</v>
      </c>
      <c r="L1613" s="456">
        <v>4285.656105786632</v>
      </c>
      <c r="M1613" s="456">
        <v>4506.7198814914591</v>
      </c>
      <c r="N1613" s="456">
        <v>4941.8126426168828</v>
      </c>
      <c r="O1613" s="456">
        <v>5167.9550810617211</v>
      </c>
      <c r="P1613" s="456">
        <v>5103.3419276609829</v>
      </c>
      <c r="Q1613" s="456">
        <v>5042.7678383875827</v>
      </c>
      <c r="R1613" s="456">
        <v>5063.9686873932696</v>
      </c>
      <c r="S1613" s="456">
        <v>5254.7802750249357</v>
      </c>
      <c r="T1613" s="456">
        <v>5730.3244727337515</v>
      </c>
      <c r="U1613" s="456">
        <v>5843.4109766765878</v>
      </c>
      <c r="V1613" s="456">
        <v>5160.8879779183026</v>
      </c>
      <c r="W1613" s="456">
        <v>4314.928749218534</v>
      </c>
      <c r="X1613" s="456">
        <v>3808.2384344322222</v>
      </c>
      <c r="Y1613" s="456">
        <v>3422.7140562443738</v>
      </c>
      <c r="Z1613" s="456">
        <v>2853.5915429475376</v>
      </c>
      <c r="AA1613" s="456">
        <v>2017.2770012866408</v>
      </c>
      <c r="AB1613" s="456">
        <v>1398.0794609630132</v>
      </c>
      <c r="AC1613" s="456">
        <v>1136.9637961806482</v>
      </c>
      <c r="AD1613" s="456">
        <v>964.5991493330996</v>
      </c>
      <c r="AE1613" s="456">
        <v>819.47371756879136</v>
      </c>
      <c r="AF1613" s="456">
        <v>695.5326560411628</v>
      </c>
      <c r="AG1613" s="456">
        <v>587.73189545758112</v>
      </c>
      <c r="AH1613" s="456">
        <v>465.85050649283932</v>
      </c>
      <c r="AI1613" s="456">
        <v>319.83762149017559</v>
      </c>
      <c r="AJ1613" s="456">
        <v>157.79584087948061</v>
      </c>
      <c r="AK1613" s="456">
        <v>47.181305740243346</v>
      </c>
      <c r="AL1613" s="456">
        <v>0</v>
      </c>
    </row>
    <row r="1614" spans="1:38">
      <c r="A1614" s="256">
        <v>27.5</v>
      </c>
      <c r="B1614" s="456">
        <v>1589.6631459994105</v>
      </c>
      <c r="C1614" s="456">
        <v>1676.3877370977445</v>
      </c>
      <c r="D1614" s="456">
        <v>1833.7134031046771</v>
      </c>
      <c r="E1614" s="456">
        <v>2022.3202000823192</v>
      </c>
      <c r="F1614" s="456">
        <v>2298.7059002562532</v>
      </c>
      <c r="G1614" s="456">
        <v>2675.0063632358751</v>
      </c>
      <c r="H1614" s="456">
        <v>3096.7677287200486</v>
      </c>
      <c r="I1614" s="456">
        <v>3553.9088135157299</v>
      </c>
      <c r="J1614" s="456">
        <v>3872.8328327645881</v>
      </c>
      <c r="K1614" s="456">
        <v>4151.4082864469929</v>
      </c>
      <c r="L1614" s="456">
        <v>4366.4087060140737</v>
      </c>
      <c r="M1614" s="456">
        <v>4581.4197063420515</v>
      </c>
      <c r="N1614" s="456">
        <v>4949.8889830107237</v>
      </c>
      <c r="O1614" s="456">
        <v>5188.1468574821529</v>
      </c>
      <c r="P1614" s="456">
        <v>5302.2318603169715</v>
      </c>
      <c r="Q1614" s="456">
        <v>5348.6742482400296</v>
      </c>
      <c r="R1614" s="456">
        <v>5401.1748238655546</v>
      </c>
      <c r="S1614" s="456">
        <v>5516.2740168469491</v>
      </c>
      <c r="T1614" s="456">
        <v>5821.1973823612479</v>
      </c>
      <c r="U1614" s="456">
        <v>6296.7882371182995</v>
      </c>
      <c r="V1614" s="456">
        <v>5727.2954004142321</v>
      </c>
      <c r="W1614" s="456">
        <v>4747.9844793783241</v>
      </c>
      <c r="X1614" s="456">
        <v>4068.6411067662284</v>
      </c>
      <c r="Y1614" s="456">
        <v>3559.9640743637965</v>
      </c>
      <c r="Z1614" s="456">
        <v>3024.1155127116162</v>
      </c>
      <c r="AA1614" s="456">
        <v>2289.6269872591311</v>
      </c>
      <c r="AB1614" s="456">
        <v>1539.2440291144057</v>
      </c>
      <c r="AC1614" s="456">
        <v>1156.117113614974</v>
      </c>
      <c r="AD1614" s="456">
        <v>968.63073915137215</v>
      </c>
      <c r="AE1614" s="456">
        <v>826.52786616586718</v>
      </c>
      <c r="AF1614" s="456">
        <v>712.66148906987371</v>
      </c>
      <c r="AG1614" s="456">
        <v>601.83561588397004</v>
      </c>
      <c r="AH1614" s="456">
        <v>483.97978406127578</v>
      </c>
      <c r="AI1614" s="456">
        <v>339.97393108066609</v>
      </c>
      <c r="AJ1614" s="456">
        <v>173.89382052669683</v>
      </c>
      <c r="AK1614" s="456">
        <v>51.200917835379968</v>
      </c>
      <c r="AL1614" s="456">
        <v>0</v>
      </c>
    </row>
    <row r="1615" spans="1:38">
      <c r="A1615" s="256">
        <v>30</v>
      </c>
      <c r="B1615" s="456">
        <v>1589.6631459994105</v>
      </c>
      <c r="C1615" s="456">
        <v>1675.3792854027276</v>
      </c>
      <c r="D1615" s="456">
        <v>1825.6450818896419</v>
      </c>
      <c r="E1615" s="456">
        <v>2011.2251793605242</v>
      </c>
      <c r="F1615" s="456">
        <v>2268.4429970397496</v>
      </c>
      <c r="G1615" s="456">
        <v>2620.5250848336741</v>
      </c>
      <c r="H1615" s="456">
        <v>3026.1336064696548</v>
      </c>
      <c r="I1615" s="456">
        <v>3498.4027382516956</v>
      </c>
      <c r="J1615" s="456">
        <v>3886.9630014991753</v>
      </c>
      <c r="K1615" s="456">
        <v>4180.6800024036556</v>
      </c>
      <c r="L1615" s="456">
        <v>4425.9647061851374</v>
      </c>
      <c r="M1615" s="456">
        <v>4587.4765024940752</v>
      </c>
      <c r="N1615" s="456">
        <v>4909.5074131158226</v>
      </c>
      <c r="O1615" s="456">
        <v>5364.8282169109079</v>
      </c>
      <c r="P1615" s="456">
        <v>5657.6271805028209</v>
      </c>
      <c r="Q1615" s="456">
        <v>5681.8595081473613</v>
      </c>
      <c r="R1615" s="456">
        <v>5631.3756092422454</v>
      </c>
      <c r="S1615" s="456">
        <v>5686.9079227498141</v>
      </c>
      <c r="T1615" s="456">
        <v>6054.4442857295307</v>
      </c>
      <c r="U1615" s="456">
        <v>6351.3169233429635</v>
      </c>
      <c r="V1615" s="456">
        <v>6094.8342815994138</v>
      </c>
      <c r="W1615" s="456">
        <v>5142.715471402501</v>
      </c>
      <c r="X1615" s="456">
        <v>4247.2991514367704</v>
      </c>
      <c r="Y1615" s="456">
        <v>3923.297956291331</v>
      </c>
      <c r="Z1615" s="456">
        <v>3317.7618589035956</v>
      </c>
      <c r="AA1615" s="456">
        <v>2527.7077482107193</v>
      </c>
      <c r="AB1615" s="456">
        <v>1732.8619887894267</v>
      </c>
      <c r="AC1615" s="456">
        <v>1200.4733729791378</v>
      </c>
      <c r="AD1615" s="456">
        <v>985.76518206204776</v>
      </c>
      <c r="AE1615" s="456">
        <v>840.63634328996886</v>
      </c>
      <c r="AF1615" s="456">
        <v>723.74507141792458</v>
      </c>
      <c r="AG1615" s="456">
        <v>620.97690605782327</v>
      </c>
      <c r="AH1615" s="456">
        <v>508.15320548172508</v>
      </c>
      <c r="AI1615" s="456">
        <v>363.13215678677932</v>
      </c>
      <c r="AJ1615" s="456">
        <v>194.01837655620983</v>
      </c>
      <c r="AK1615" s="456">
        <v>60.246164270520133</v>
      </c>
      <c r="AL1615" s="456">
        <v>0</v>
      </c>
    </row>
    <row r="1616" spans="1:38">
      <c r="A1616" s="256">
        <v>32.5</v>
      </c>
      <c r="B1616" s="456">
        <v>1589.6631459994105</v>
      </c>
      <c r="C1616" s="456">
        <v>1671.3454846903555</v>
      </c>
      <c r="D1616" s="456">
        <v>1816.5682631097154</v>
      </c>
      <c r="E1616" s="456">
        <v>1996.0957042545253</v>
      </c>
      <c r="F1616" s="456">
        <v>2241.2067288426606</v>
      </c>
      <c r="G1616" s="456">
        <v>2584.2048597748039</v>
      </c>
      <c r="H1616" s="456">
        <v>2972.6545789509805</v>
      </c>
      <c r="I1616" s="456">
        <v>3449.9617910516722</v>
      </c>
      <c r="J1616" s="456">
        <v>3883.9351038725899</v>
      </c>
      <c r="K1616" s="456">
        <v>4208.9425431404579</v>
      </c>
      <c r="L1616" s="456">
        <v>4437.0684561052667</v>
      </c>
      <c r="M1616" s="456">
        <v>4601.6090578980056</v>
      </c>
      <c r="N1616" s="456">
        <v>4988.2517792931367</v>
      </c>
      <c r="O1616" s="456">
        <v>5539.4960763404179</v>
      </c>
      <c r="P1616" s="456">
        <v>5880.7703935633162</v>
      </c>
      <c r="Q1616" s="456">
        <v>5946.402374834207</v>
      </c>
      <c r="R1616" s="456">
        <v>6036.2688753000466</v>
      </c>
      <c r="S1616" s="456">
        <v>5799.9935758694783</v>
      </c>
      <c r="T1616" s="456">
        <v>5971.6456376884371</v>
      </c>
      <c r="U1616" s="456">
        <v>6317.9937814857003</v>
      </c>
      <c r="V1616" s="456">
        <v>6538.131684766252</v>
      </c>
      <c r="W1616" s="456">
        <v>5799.9935758694783</v>
      </c>
      <c r="X1616" s="456">
        <v>4659.1491940191754</v>
      </c>
      <c r="Y1616" s="456">
        <v>3973.7637283253457</v>
      </c>
      <c r="Z1616" s="456">
        <v>3579.1391348473385</v>
      </c>
      <c r="AA1616" s="456">
        <v>2804.151559458533</v>
      </c>
      <c r="AB1616" s="456">
        <v>1975.9232491349032</v>
      </c>
      <c r="AC1616" s="456">
        <v>1304.3136466121296</v>
      </c>
      <c r="AD1616" s="456">
        <v>1005.92373075542</v>
      </c>
      <c r="AE1616" s="456">
        <v>853.73728395177477</v>
      </c>
      <c r="AF1616" s="456">
        <v>732.81358322238805</v>
      </c>
      <c r="AG1616" s="456">
        <v>636.08886825596176</v>
      </c>
      <c r="AH1616" s="456">
        <v>524.26946157658676</v>
      </c>
      <c r="AI1616" s="456">
        <v>380.25006033647946</v>
      </c>
      <c r="AJ1616" s="456">
        <v>209.1131760876558</v>
      </c>
      <c r="AK1616" s="456">
        <v>67.282307497705418</v>
      </c>
      <c r="AL1616" s="456">
        <v>0</v>
      </c>
    </row>
    <row r="1617" spans="1:38">
      <c r="A1617" s="256">
        <v>35</v>
      </c>
      <c r="B1617" s="456">
        <v>1589.6631459994105</v>
      </c>
      <c r="C1617" s="456">
        <v>1667.311693703846</v>
      </c>
      <c r="D1617" s="456">
        <v>1804.465908589119</v>
      </c>
      <c r="E1617" s="456">
        <v>1979.9577237667249</v>
      </c>
      <c r="F1617" s="456">
        <v>2209.9358659670606</v>
      </c>
      <c r="G1617" s="456">
        <v>2531.7432146742276</v>
      </c>
      <c r="H1617" s="456">
        <v>2926.2395977368037</v>
      </c>
      <c r="I1617" s="456">
        <v>3411.6131892775247</v>
      </c>
      <c r="J1617" s="456">
        <v>3865.767767699137</v>
      </c>
      <c r="K1617" s="456">
        <v>4213.9894454022169</v>
      </c>
      <c r="L1617" s="456">
        <v>4406.7855673650165</v>
      </c>
      <c r="M1617" s="456">
        <v>4681.3578579713339</v>
      </c>
      <c r="N1617" s="456">
        <v>5091.2270520704215</v>
      </c>
      <c r="O1617" s="456">
        <v>5615.2208568876113</v>
      </c>
      <c r="P1617" s="456">
        <v>6069.5905027325725</v>
      </c>
      <c r="Q1617" s="456">
        <v>6336.1700189732192</v>
      </c>
      <c r="R1617" s="456">
        <v>6071.6100011879089</v>
      </c>
      <c r="S1617" s="456">
        <v>5975.6845696494829</v>
      </c>
      <c r="T1617" s="456">
        <v>6070.6002518763489</v>
      </c>
      <c r="U1617" s="456">
        <v>6596.701742294259</v>
      </c>
      <c r="V1617" s="456">
        <v>6677.4888800681711</v>
      </c>
      <c r="W1617" s="456">
        <v>6118.0586504188605</v>
      </c>
      <c r="X1617" s="456">
        <v>5147.7633834538865</v>
      </c>
      <c r="Y1617" s="456">
        <v>4334.1074853274758</v>
      </c>
      <c r="Z1617" s="456">
        <v>3781.9972717174878</v>
      </c>
      <c r="AA1617" s="456">
        <v>3209.78565743934</v>
      </c>
      <c r="AB1617" s="456">
        <v>2301.7322125560986</v>
      </c>
      <c r="AC1617" s="456">
        <v>1494.8765694134015</v>
      </c>
      <c r="AD1617" s="456">
        <v>1064.3857762544767</v>
      </c>
      <c r="AE1617" s="456">
        <v>872.88517306050676</v>
      </c>
      <c r="AF1617" s="456">
        <v>753.97387774006802</v>
      </c>
      <c r="AG1617" s="456">
        <v>656.23870772958219</v>
      </c>
      <c r="AH1617" s="456">
        <v>538.37159224165714</v>
      </c>
      <c r="AI1617" s="456">
        <v>394.34773714190084</v>
      </c>
      <c r="AJ1617" s="456">
        <v>225.21549466265694</v>
      </c>
      <c r="AK1617" s="456">
        <v>75.324511642000047</v>
      </c>
      <c r="AL1617" s="456">
        <v>0</v>
      </c>
    </row>
    <row r="1618" spans="1:38">
      <c r="A1618" s="256">
        <v>37.5</v>
      </c>
      <c r="B1618" s="456">
        <v>1589.6631459994105</v>
      </c>
      <c r="C1618" s="456">
        <v>1665.2948018651193</v>
      </c>
      <c r="D1618" s="456">
        <v>1800.4318084083402</v>
      </c>
      <c r="E1618" s="456">
        <v>1965.8370985958388</v>
      </c>
      <c r="F1618" s="456">
        <v>2179.6741614325315</v>
      </c>
      <c r="G1618" s="456">
        <v>2480.2915021508074</v>
      </c>
      <c r="H1618" s="456">
        <v>2864.6904328960863</v>
      </c>
      <c r="I1618" s="456">
        <v>3345.0087493901683</v>
      </c>
      <c r="J1618" s="456">
        <v>3831.4519212976052</v>
      </c>
      <c r="K1618" s="456">
        <v>4159.4832220400731</v>
      </c>
      <c r="L1618" s="456">
        <v>4399.7195898532573</v>
      </c>
      <c r="M1618" s="456">
        <v>4806.5359181977456</v>
      </c>
      <c r="N1618" s="456">
        <v>5154.8304686324491</v>
      </c>
      <c r="O1618" s="456">
        <v>5635.4143045700048</v>
      </c>
      <c r="P1618" s="456">
        <v>6226.1036058289719</v>
      </c>
      <c r="Q1618" s="456">
        <v>6310.9252587844649</v>
      </c>
      <c r="R1618" s="456">
        <v>6331.1210588841968</v>
      </c>
      <c r="S1618" s="456">
        <v>6414.934314770926</v>
      </c>
      <c r="T1618" s="456">
        <v>6159.4588304466606</v>
      </c>
      <c r="U1618" s="456">
        <v>6304.8665313352549</v>
      </c>
      <c r="V1618" s="456">
        <v>6721.9222228098733</v>
      </c>
      <c r="W1618" s="456">
        <v>6593.6722437796252</v>
      </c>
      <c r="X1618" s="456">
        <v>5782.828646367816</v>
      </c>
      <c r="Y1618" s="456">
        <v>4806.5359181977456</v>
      </c>
      <c r="Z1618" s="456">
        <v>4043.4075435385903</v>
      </c>
      <c r="AA1618" s="456">
        <v>3512.5314744886432</v>
      </c>
      <c r="AB1618" s="456">
        <v>2697.2027587216817</v>
      </c>
      <c r="AC1618" s="456">
        <v>1734.8789607183505</v>
      </c>
      <c r="AD1618" s="456">
        <v>1144.0202443352066</v>
      </c>
      <c r="AE1618" s="456">
        <v>905.13519339150332</v>
      </c>
      <c r="AF1618" s="456">
        <v>778.15779709038316</v>
      </c>
      <c r="AG1618" s="456">
        <v>675.38162812523888</v>
      </c>
      <c r="AH1618" s="456">
        <v>544.41547606823053</v>
      </c>
      <c r="AI1618" s="456">
        <v>396.36173249989935</v>
      </c>
      <c r="AJ1618" s="456">
        <v>238.29947983255269</v>
      </c>
      <c r="AK1618" s="456">
        <v>83.367575300668861</v>
      </c>
      <c r="AL1618" s="456">
        <v>0</v>
      </c>
    </row>
    <row r="1619" spans="1:38">
      <c r="A1619" s="256">
        <v>40</v>
      </c>
      <c r="B1619" s="456">
        <v>1589.6631459994105</v>
      </c>
      <c r="C1619" s="456">
        <v>1668.3201405373907</v>
      </c>
      <c r="D1619" s="456">
        <v>1792.363635156662</v>
      </c>
      <c r="E1619" s="456">
        <v>1957.7682153740088</v>
      </c>
      <c r="F1619" s="456">
        <v>2150.4215792964283</v>
      </c>
      <c r="G1619" s="456">
        <v>2430.8585079786749</v>
      </c>
      <c r="H1619" s="456">
        <v>2813.2323079195362</v>
      </c>
      <c r="I1619" s="456">
        <v>3296.5699874218858</v>
      </c>
      <c r="J1619" s="456">
        <v>3791.0807305988019</v>
      </c>
      <c r="K1619" s="456">
        <v>4109.01513272385</v>
      </c>
      <c r="L1619" s="456">
        <v>4476.4365199406884</v>
      </c>
      <c r="M1619" s="456">
        <v>4895.3739419042222</v>
      </c>
      <c r="N1619" s="456">
        <v>5192.1852221967711</v>
      </c>
      <c r="O1619" s="456">
        <v>5774.7510500875533</v>
      </c>
      <c r="P1619" s="456">
        <v>5972.6553704229254</v>
      </c>
      <c r="Q1619" s="456">
        <v>6445.2285325996017</v>
      </c>
      <c r="R1619" s="456">
        <v>6819.8785803142946</v>
      </c>
      <c r="S1619" s="456">
        <v>6436.1402522844173</v>
      </c>
      <c r="T1619" s="456">
        <v>6241.2502453541547</v>
      </c>
      <c r="U1619" s="456">
        <v>6361.4148796431136</v>
      </c>
      <c r="V1619" s="456">
        <v>6914.8067010554105</v>
      </c>
      <c r="W1619" s="456">
        <v>7023.8746587149726</v>
      </c>
      <c r="X1619" s="456">
        <v>6344.2483634743594</v>
      </c>
      <c r="Y1619" s="456">
        <v>5276.9916023181841</v>
      </c>
      <c r="Z1619" s="456">
        <v>4444.1344932393431</v>
      </c>
      <c r="AA1619" s="456">
        <v>3617.4895631521481</v>
      </c>
      <c r="AB1619" s="456">
        <v>2817.2682055292994</v>
      </c>
      <c r="AC1619" s="456">
        <v>2099.9870295257483</v>
      </c>
      <c r="AD1619" s="456">
        <v>1337.5846404755096</v>
      </c>
      <c r="AE1619" s="456">
        <v>958.55179619027911</v>
      </c>
      <c r="AF1619" s="456">
        <v>796.29623070059233</v>
      </c>
      <c r="AG1619" s="456">
        <v>686.46462027603934</v>
      </c>
      <c r="AH1619" s="456">
        <v>554.48876437551053</v>
      </c>
      <c r="AI1619" s="456">
        <v>398.375738081294</v>
      </c>
      <c r="AJ1619" s="456">
        <v>244.33848676014631</v>
      </c>
      <c r="AK1619" s="456">
        <v>88.394889005535376</v>
      </c>
      <c r="AL1619" s="456">
        <v>0</v>
      </c>
    </row>
    <row r="1620" spans="1:38">
      <c r="A1620" s="256">
        <v>42.5</v>
      </c>
      <c r="B1620" s="456">
        <v>1589.6631459994105</v>
      </c>
      <c r="C1620" s="456">
        <v>1660.2525829509932</v>
      </c>
      <c r="D1620" s="456">
        <v>1782.278469632608</v>
      </c>
      <c r="E1620" s="456">
        <v>1938.6047511235406</v>
      </c>
      <c r="F1620" s="456">
        <v>2122.1780840415504</v>
      </c>
      <c r="G1620" s="456">
        <v>2386.4705520936836</v>
      </c>
      <c r="H1620" s="456">
        <v>2766.8199032442285</v>
      </c>
      <c r="I1620" s="456">
        <v>3232.9951930738225</v>
      </c>
      <c r="J1620" s="456">
        <v>3695.2008824828772</v>
      </c>
      <c r="K1620" s="456">
        <v>4097.9122359127023</v>
      </c>
      <c r="L1620" s="456">
        <v>4534.9845357137374</v>
      </c>
      <c r="M1620" s="456">
        <v>4932.7267754360928</v>
      </c>
      <c r="N1620" s="456">
        <v>5413.2904138979729</v>
      </c>
      <c r="O1620" s="456">
        <v>5480.9362877473159</v>
      </c>
      <c r="P1620" s="456">
        <v>5917.1203240706891</v>
      </c>
      <c r="Q1620" s="456">
        <v>6754.2375655774485</v>
      </c>
      <c r="R1620" s="456">
        <v>6756.2572796365721</v>
      </c>
      <c r="S1620" s="456">
        <v>6687.587341188635</v>
      </c>
      <c r="T1620" s="456">
        <v>6549.239758989489</v>
      </c>
      <c r="U1620" s="456">
        <v>6588.6230826789542</v>
      </c>
      <c r="V1620" s="456">
        <v>6912.7869401865037</v>
      </c>
      <c r="W1620" s="456">
        <v>7191.5194391962586</v>
      </c>
      <c r="X1620" s="456">
        <v>6779.4840346240635</v>
      </c>
      <c r="Y1620" s="456">
        <v>5661.6658945884474</v>
      </c>
      <c r="Z1620" s="456">
        <v>4571.3250638700774</v>
      </c>
      <c r="AA1620" s="456">
        <v>3946.512131384105</v>
      </c>
      <c r="AB1620" s="456">
        <v>3415.6498640056698</v>
      </c>
      <c r="AC1620" s="456">
        <v>2485.3357409034811</v>
      </c>
      <c r="AD1620" s="456">
        <v>1648.1513200615109</v>
      </c>
      <c r="AE1620" s="456">
        <v>1035.15434114499</v>
      </c>
      <c r="AF1620" s="456">
        <v>815.44280271612445</v>
      </c>
      <c r="AG1620" s="456">
        <v>699.56293216247195</v>
      </c>
      <c r="AH1620" s="456">
        <v>566.57695139125042</v>
      </c>
      <c r="AI1620" s="456">
        <v>403.41079642490519</v>
      </c>
      <c r="AJ1620" s="456">
        <v>248.36457445281798</v>
      </c>
      <c r="AK1620" s="456">
        <v>93.422488515161888</v>
      </c>
      <c r="AL1620" s="456">
        <v>0</v>
      </c>
    </row>
    <row r="1621" spans="1:38">
      <c r="A1621" s="256">
        <v>45</v>
      </c>
      <c r="B1621" s="456">
        <v>1589.6631459994105</v>
      </c>
      <c r="C1621" s="456">
        <v>1659.2441410024423</v>
      </c>
      <c r="D1621" s="456">
        <v>1776.2273976626655</v>
      </c>
      <c r="E1621" s="456">
        <v>1924.4844247725937</v>
      </c>
      <c r="F1621" s="456">
        <v>2094.9436406273785</v>
      </c>
      <c r="G1621" s="456">
        <v>2345.1097898073535</v>
      </c>
      <c r="H1621" s="456">
        <v>2706.2831550106789</v>
      </c>
      <c r="I1621" s="456">
        <v>3152.2670986761445</v>
      </c>
      <c r="J1621" s="456">
        <v>3576.1114868813684</v>
      </c>
      <c r="K1621" s="456">
        <v>4090.8467717656299</v>
      </c>
      <c r="L1621" s="456">
        <v>4559.2115223034107</v>
      </c>
      <c r="M1621" s="456">
        <v>4963.0130642183849</v>
      </c>
      <c r="N1621" s="456">
        <v>5346.6550055801181</v>
      </c>
      <c r="O1621" s="456">
        <v>5475.8880592792175</v>
      </c>
      <c r="P1621" s="456">
        <v>6068.5807537566216</v>
      </c>
      <c r="Q1621" s="456">
        <v>6412.9147053231518</v>
      </c>
      <c r="R1621" s="456">
        <v>6799.6812775028457</v>
      </c>
      <c r="S1621" s="456">
        <v>7052.1518138836836</v>
      </c>
      <c r="T1621" s="456">
        <v>7025.8944517466016</v>
      </c>
      <c r="U1621" s="456">
        <v>6701.7252123449016</v>
      </c>
      <c r="V1621" s="456">
        <v>6924.9055142370698</v>
      </c>
      <c r="W1621" s="456">
        <v>7098.6073859241806</v>
      </c>
      <c r="X1621" s="456">
        <v>6797.6615505150758</v>
      </c>
      <c r="Y1621" s="456">
        <v>6253.3675834185169</v>
      </c>
      <c r="Z1621" s="456">
        <v>5391.0785195753751</v>
      </c>
      <c r="AA1621" s="456">
        <v>4387.6065119325367</v>
      </c>
      <c r="AB1621" s="456">
        <v>3598.3142979587283</v>
      </c>
      <c r="AC1621" s="456">
        <v>2792.0439405578245</v>
      </c>
      <c r="AD1621" s="456">
        <v>1960.7940426962784</v>
      </c>
      <c r="AE1621" s="456">
        <v>1230.7172196970171</v>
      </c>
      <c r="AF1621" s="456">
        <v>859.78393987716277</v>
      </c>
      <c r="AG1621" s="456">
        <v>711.6538991736503</v>
      </c>
      <c r="AH1621" s="456">
        <v>578.66539608153823</v>
      </c>
      <c r="AI1621" s="456">
        <v>411.46702004179934</v>
      </c>
      <c r="AJ1621" s="456">
        <v>251.38418306924891</v>
      </c>
      <c r="AK1621" s="456">
        <v>101.46720444534975</v>
      </c>
      <c r="AL1621" s="456">
        <v>0</v>
      </c>
    </row>
    <row r="1622" spans="1:38">
      <c r="A1622" s="256">
        <v>47.5</v>
      </c>
      <c r="B1622" s="456">
        <v>1589.6631459994105</v>
      </c>
      <c r="C1622" s="456">
        <v>1655.2103793348597</v>
      </c>
      <c r="D1622" s="456">
        <v>1766.1423235108944</v>
      </c>
      <c r="E1622" s="456">
        <v>1908.3470357224051</v>
      </c>
      <c r="F1622" s="456">
        <v>2063.67490132071</v>
      </c>
      <c r="G1622" s="456">
        <v>2302.7409842063093</v>
      </c>
      <c r="H1622" s="456">
        <v>2655.8368969675639</v>
      </c>
      <c r="I1622" s="456">
        <v>3071.5410697946968</v>
      </c>
      <c r="J1622" s="456">
        <v>3483.2648698318676</v>
      </c>
      <c r="K1622" s="456">
        <v>4041.3888652634932</v>
      </c>
      <c r="L1622" s="456">
        <v>4562.2399046840883</v>
      </c>
      <c r="M1622" s="456">
        <v>5035.700908488021</v>
      </c>
      <c r="N1622" s="456">
        <v>5155.8400530198114</v>
      </c>
      <c r="O1622" s="456">
        <v>5595.0274817522204</v>
      </c>
      <c r="P1622" s="456">
        <v>5844.4206875159471</v>
      </c>
      <c r="Q1622" s="456">
        <v>6275.5827640928637</v>
      </c>
      <c r="R1622" s="456">
        <v>6886.530102601313</v>
      </c>
      <c r="S1622" s="456">
        <v>7422.7948335994688</v>
      </c>
      <c r="T1622" s="456">
        <v>7243.0255515943263</v>
      </c>
      <c r="U1622" s="456">
        <v>7110.7262808348823</v>
      </c>
      <c r="V1622" s="456">
        <v>6692.6365774629667</v>
      </c>
      <c r="W1622" s="456">
        <v>6816.8489810788415</v>
      </c>
      <c r="X1622" s="456">
        <v>7266.2539182353185</v>
      </c>
      <c r="Y1622" s="456">
        <v>6926.925278639611</v>
      </c>
      <c r="Z1622" s="456">
        <v>5825.2362114020989</v>
      </c>
      <c r="AA1622" s="456">
        <v>4787.3551955438288</v>
      </c>
      <c r="AB1622" s="456">
        <v>3880.9072086041811</v>
      </c>
      <c r="AC1622" s="456">
        <v>3196.6672983392878</v>
      </c>
      <c r="AD1622" s="456">
        <v>2361.2504890871387</v>
      </c>
      <c r="AE1622" s="456">
        <v>1534.2022072902007</v>
      </c>
      <c r="AF1622" s="456">
        <v>945.44932878769396</v>
      </c>
      <c r="AG1622" s="456">
        <v>733.8212025910484</v>
      </c>
      <c r="AH1622" s="456">
        <v>594.78371390751465</v>
      </c>
      <c r="AI1622" s="456">
        <v>417.50929134044378</v>
      </c>
      <c r="AJ1622" s="456">
        <v>249.37110660510621</v>
      </c>
      <c r="AK1622" s="456">
        <v>100.46157902783952</v>
      </c>
      <c r="AL1622" s="456">
        <v>0</v>
      </c>
    </row>
    <row r="1623" spans="1:38">
      <c r="A1623" s="256">
        <v>50</v>
      </c>
      <c r="B1623" s="456">
        <v>1589.6631459994105</v>
      </c>
      <c r="C1623" s="456">
        <v>1652.1850645275526</v>
      </c>
      <c r="D1623" s="456">
        <v>1757.065805953526</v>
      </c>
      <c r="E1623" s="456">
        <v>1891.2012092550665</v>
      </c>
      <c r="F1623" s="456">
        <v>2036.44122345151</v>
      </c>
      <c r="G1623" s="456">
        <v>2262.3904646246178</v>
      </c>
      <c r="H1623" s="456">
        <v>2601.3560140502759</v>
      </c>
      <c r="I1623" s="456">
        <v>2969.6274927663708</v>
      </c>
      <c r="J1623" s="456">
        <v>3382.3474405481666</v>
      </c>
      <c r="K1623" s="456">
        <v>3935.4096827489734</v>
      </c>
      <c r="L1623" s="456">
        <v>4482.4931759218844</v>
      </c>
      <c r="M1623" s="456">
        <v>4927.6790786690699</v>
      </c>
      <c r="N1623" s="456">
        <v>5118.4855625441696</v>
      </c>
      <c r="O1623" s="456">
        <v>5749.5086345351128</v>
      </c>
      <c r="P1623" s="456">
        <v>5724.2663296951332</v>
      </c>
      <c r="Q1623" s="456">
        <v>6042.3273393766476</v>
      </c>
      <c r="R1623" s="456">
        <v>7009.7361237492969</v>
      </c>
      <c r="S1623" s="456">
        <v>7394.516228571305</v>
      </c>
      <c r="T1623" s="456">
        <v>7573.2792107582418</v>
      </c>
      <c r="U1623" s="456">
        <v>7143.0434347113023</v>
      </c>
      <c r="V1623" s="456">
        <v>6797.6615505150758</v>
      </c>
      <c r="W1623" s="456">
        <v>7175.3607346547778</v>
      </c>
      <c r="X1623" s="456">
        <v>7352.0985237272052</v>
      </c>
      <c r="Y1623" s="456">
        <v>7012.7658074170213</v>
      </c>
      <c r="Z1623" s="456">
        <v>6291.7393084894811</v>
      </c>
      <c r="AA1623" s="456">
        <v>5327.4722383481585</v>
      </c>
      <c r="AB1623" s="456">
        <v>4434.0401579165855</v>
      </c>
      <c r="AC1623" s="456">
        <v>3625.5633894322618</v>
      </c>
      <c r="AD1623" s="456">
        <v>2791.0349746805823</v>
      </c>
      <c r="AE1623" s="456">
        <v>1916.4157132785863</v>
      </c>
      <c r="AF1623" s="456">
        <v>1153.0928843885954</v>
      </c>
      <c r="AG1623" s="456">
        <v>777.15011862876509</v>
      </c>
      <c r="AH1623" s="456">
        <v>607.8801690316011</v>
      </c>
      <c r="AI1623" s="456">
        <v>432.61534908352962</v>
      </c>
      <c r="AJ1623" s="456">
        <v>253.39727563823948</v>
      </c>
      <c r="AK1623" s="456">
        <v>100.46157902783952</v>
      </c>
      <c r="AL1623" s="456">
        <v>0</v>
      </c>
    </row>
    <row r="1624" spans="1:38">
      <c r="A1624" s="256">
        <v>52.5</v>
      </c>
      <c r="B1624" s="456">
        <v>1589.6631459994105</v>
      </c>
      <c r="C1624" s="456">
        <v>1648.1513200615109</v>
      </c>
      <c r="D1624" s="456">
        <v>1746.9808413915596</v>
      </c>
      <c r="E1624" s="456">
        <v>1872.0384105685773</v>
      </c>
      <c r="F1624" s="456">
        <v>2005.1733756262549</v>
      </c>
      <c r="G1624" s="456">
        <v>2222.0406640147612</v>
      </c>
      <c r="H1624" s="456">
        <v>2525.6900173918793</v>
      </c>
      <c r="I1624" s="456">
        <v>2874.780370131793</v>
      </c>
      <c r="J1624" s="456">
        <v>3277.3965066608112</v>
      </c>
      <c r="K1624" s="456">
        <v>3836.498350107237</v>
      </c>
      <c r="L1624" s="456">
        <v>4399.7195898532573</v>
      </c>
      <c r="M1624" s="456">
        <v>4710.6330757369606</v>
      </c>
      <c r="N1624" s="456">
        <v>5137.6675643010158</v>
      </c>
      <c r="O1624" s="456">
        <v>5564.7375556468614</v>
      </c>
      <c r="P1624" s="456">
        <v>5775.760749005628</v>
      </c>
      <c r="Q1624" s="456">
        <v>6171.576008980358</v>
      </c>
      <c r="R1624" s="456">
        <v>6656.2821614035183</v>
      </c>
      <c r="S1624" s="456">
        <v>7350.0786391074062</v>
      </c>
      <c r="T1624" s="456">
        <v>7530.8604907850813</v>
      </c>
      <c r="U1624" s="456">
        <v>7357.1482377017746</v>
      </c>
      <c r="V1624" s="456">
        <v>7552.0698210190085</v>
      </c>
      <c r="W1624" s="456">
        <v>7114.7659170588122</v>
      </c>
      <c r="X1624" s="456">
        <v>7155.1624051082636</v>
      </c>
      <c r="Y1624" s="456">
        <v>7143.0434347113023</v>
      </c>
      <c r="Z1624" s="456">
        <v>6891.5794866892038</v>
      </c>
      <c r="AA1624" s="456">
        <v>6022.13248275553</v>
      </c>
      <c r="AB1624" s="456">
        <v>4986.2326773839659</v>
      </c>
      <c r="AC1624" s="456">
        <v>4025.2394753686367</v>
      </c>
      <c r="AD1624" s="456">
        <v>3205.7492335397906</v>
      </c>
      <c r="AE1624" s="456">
        <v>2291.6445203777212</v>
      </c>
      <c r="AF1624" s="456">
        <v>1512.0183886409504</v>
      </c>
      <c r="AG1624" s="456">
        <v>900.09605098701365</v>
      </c>
      <c r="AH1624" s="456">
        <v>619.96945487635514</v>
      </c>
      <c r="AI1624" s="456">
        <v>441.67923788731963</v>
      </c>
      <c r="AJ1624" s="456">
        <v>260.44322462984479</v>
      </c>
      <c r="AK1624" s="456">
        <v>101.46720444534975</v>
      </c>
      <c r="AL1624" s="456">
        <v>0</v>
      </c>
    </row>
    <row r="1625" spans="1:38">
      <c r="A1625" s="256">
        <v>55</v>
      </c>
      <c r="B1625" s="456">
        <v>1589.6631459994105</v>
      </c>
      <c r="C1625" s="456">
        <v>1645.1260181828966</v>
      </c>
      <c r="D1625" s="456">
        <v>1738.9129116012623</v>
      </c>
      <c r="E1625" s="456">
        <v>1856.910023612141</v>
      </c>
      <c r="F1625" s="456">
        <v>1978.9491043381777</v>
      </c>
      <c r="G1625" s="456">
        <v>2178.6654451444333</v>
      </c>
      <c r="H1625" s="456">
        <v>2458.0969736707507</v>
      </c>
      <c r="I1625" s="456">
        <v>2784.9811870737126</v>
      </c>
      <c r="J1625" s="456">
        <v>3147.2216608096446</v>
      </c>
      <c r="K1625" s="456">
        <v>3672.9974802710899</v>
      </c>
      <c r="L1625" s="456">
        <v>4274.5527414902626</v>
      </c>
      <c r="M1625" s="456">
        <v>4578.3913112651135</v>
      </c>
      <c r="N1625" s="456">
        <v>5210.3579022078929</v>
      </c>
      <c r="O1625" s="456">
        <v>5398.1459305972357</v>
      </c>
      <c r="P1625" s="456">
        <v>5792.9256575671589</v>
      </c>
      <c r="Q1625" s="456">
        <v>6291.7393084894811</v>
      </c>
      <c r="R1625" s="456">
        <v>6431.0912132034146</v>
      </c>
      <c r="S1625" s="456">
        <v>6935.0043421314558</v>
      </c>
      <c r="T1625" s="456">
        <v>7514.7010411264118</v>
      </c>
      <c r="U1625" s="456">
        <v>7874.2568693536759</v>
      </c>
      <c r="V1625" s="456">
        <v>7594.4886598364583</v>
      </c>
      <c r="W1625" s="456">
        <v>7317.7605607107762</v>
      </c>
      <c r="X1625" s="456">
        <v>7137.9938697729103</v>
      </c>
      <c r="Y1625" s="456">
        <v>7285.4426249006037</v>
      </c>
      <c r="Z1625" s="456">
        <v>7171.3210641963005</v>
      </c>
      <c r="AA1625" s="456">
        <v>6565.3969914497065</v>
      </c>
      <c r="AB1625" s="456">
        <v>5527.380207054046</v>
      </c>
      <c r="AC1625" s="456">
        <v>4604.6374682733031</v>
      </c>
      <c r="AD1625" s="456">
        <v>3653.821922601097</v>
      </c>
      <c r="AE1625" s="456">
        <v>2821.3041089149538</v>
      </c>
      <c r="AF1625" s="456">
        <v>1941.6305487347479</v>
      </c>
      <c r="AG1625" s="456">
        <v>1128.8993375929786</v>
      </c>
      <c r="AH1625" s="456">
        <v>634.07391905157954</v>
      </c>
      <c r="AI1625" s="456">
        <v>448.72905785103239</v>
      </c>
      <c r="AJ1625" s="456">
        <v>269.50258105221343</v>
      </c>
      <c r="AK1625" s="456">
        <v>105.48980471856567</v>
      </c>
      <c r="AL1625" s="456">
        <v>0</v>
      </c>
    </row>
    <row r="1626" spans="1:38">
      <c r="A1626" s="256">
        <v>57.5</v>
      </c>
      <c r="B1626" s="456">
        <v>1589.6631459994105</v>
      </c>
      <c r="C1626" s="456">
        <v>1642.1007218620907</v>
      </c>
      <c r="D1626" s="456">
        <v>1731.8535037042891</v>
      </c>
      <c r="E1626" s="456">
        <v>1836.7390327120816</v>
      </c>
      <c r="F1626" s="456">
        <v>1955.750999754207</v>
      </c>
      <c r="G1626" s="456">
        <v>2132.2650037833255</v>
      </c>
      <c r="H1626" s="456">
        <v>2376.3824947816124</v>
      </c>
      <c r="I1626" s="456">
        <v>2683.0777585674373</v>
      </c>
      <c r="J1626" s="456">
        <v>3053.3780034327197</v>
      </c>
      <c r="K1626" s="456">
        <v>3508.4946869033406</v>
      </c>
      <c r="L1626" s="456">
        <v>4009.090150200836</v>
      </c>
      <c r="M1626" s="456">
        <v>4423.9458455511349</v>
      </c>
      <c r="N1626" s="456">
        <v>5041.7582763672908</v>
      </c>
      <c r="O1626" s="456">
        <v>5341.6069022640095</v>
      </c>
      <c r="P1626" s="456">
        <v>5922.1689432046551</v>
      </c>
      <c r="Q1626" s="456">
        <v>6102.912312917676</v>
      </c>
      <c r="R1626" s="456">
        <v>6322.0329408626185</v>
      </c>
      <c r="S1626" s="456">
        <v>6538.131684766252</v>
      </c>
      <c r="T1626" s="456">
        <v>7419.7649779055937</v>
      </c>
      <c r="U1626" s="456">
        <v>7919.7075256016151</v>
      </c>
      <c r="V1626" s="456">
        <v>7749.0164217284891</v>
      </c>
      <c r="W1626" s="456">
        <v>7642.9676225249532</v>
      </c>
      <c r="X1626" s="456">
        <v>7470.2627337847334</v>
      </c>
      <c r="Y1626" s="456">
        <v>7480.362325956592</v>
      </c>
      <c r="Z1626" s="456">
        <v>7182.4301634234134</v>
      </c>
      <c r="AA1626" s="456">
        <v>6756.2572796365721</v>
      </c>
      <c r="AB1626" s="456">
        <v>6193.7908979867489</v>
      </c>
      <c r="AC1626" s="456">
        <v>5201.271554273585</v>
      </c>
      <c r="AD1626" s="456">
        <v>4236.1958869934633</v>
      </c>
      <c r="AE1626" s="456">
        <v>3266.2961216058384</v>
      </c>
      <c r="AF1626" s="456">
        <v>2326.9516358124492</v>
      </c>
      <c r="AG1626" s="456">
        <v>1468.660050025401</v>
      </c>
      <c r="AH1626" s="456">
        <v>784.20389517686067</v>
      </c>
      <c r="AI1626" s="456">
        <v>462.82902802857438</v>
      </c>
      <c r="AJ1626" s="456">
        <v>278.56224176899144</v>
      </c>
      <c r="AK1626" s="456">
        <v>111.52399075900288</v>
      </c>
      <c r="AL1626" s="456">
        <v>0</v>
      </c>
    </row>
    <row r="1627" spans="1:38">
      <c r="A1627" s="256">
        <v>60</v>
      </c>
      <c r="B1627" s="456">
        <v>1589.6631459994105</v>
      </c>
      <c r="C1627" s="456">
        <v>1638.0670020974976</v>
      </c>
      <c r="D1627" s="456">
        <v>1720.7602065632027</v>
      </c>
      <c r="E1627" s="456">
        <v>1818.5853300420854</v>
      </c>
      <c r="F1627" s="456">
        <v>1928.5187932018594</v>
      </c>
      <c r="G1627" s="456">
        <v>2086.8742436312004</v>
      </c>
      <c r="H1627" s="456">
        <v>2295.67959193665</v>
      </c>
      <c r="I1627" s="456">
        <v>2573.1071146165109</v>
      </c>
      <c r="J1627" s="456">
        <v>2946.4199346599812</v>
      </c>
      <c r="K1627" s="456">
        <v>3357.118549772621</v>
      </c>
      <c r="L1627" s="456">
        <v>3759.7933529770175</v>
      </c>
      <c r="M1627" s="456">
        <v>4277.5809288985993</v>
      </c>
      <c r="N1627" s="456">
        <v>4678.3293975870511</v>
      </c>
      <c r="O1627" s="456">
        <v>5259.8282957336651</v>
      </c>
      <c r="P1627" s="456">
        <v>5921.159219033776</v>
      </c>
      <c r="Q1627" s="456">
        <v>6009.0058622173365</v>
      </c>
      <c r="R1627" s="456">
        <v>6160.4685944155617</v>
      </c>
      <c r="S1627" s="456">
        <v>6478.5523364836854</v>
      </c>
      <c r="T1627" s="456">
        <v>6949.1427258603298</v>
      </c>
      <c r="U1627" s="456">
        <v>7570.249294301474</v>
      </c>
      <c r="V1627" s="456">
        <v>7992.4291169877633</v>
      </c>
      <c r="W1627" s="456">
        <v>7911.6273898475765</v>
      </c>
      <c r="X1627" s="456">
        <v>7869.2068125874939</v>
      </c>
      <c r="Y1627" s="456">
        <v>7445.0138130735768</v>
      </c>
      <c r="Z1627" s="456">
        <v>7263.2241270702061</v>
      </c>
      <c r="AA1627" s="456">
        <v>7021.8548662635494</v>
      </c>
      <c r="AB1627" s="456">
        <v>6572.4657931477714</v>
      </c>
      <c r="AC1627" s="456">
        <v>5736.382622170695</v>
      </c>
      <c r="AD1627" s="456">
        <v>4765.1460336653763</v>
      </c>
      <c r="AE1627" s="456">
        <v>3791.0807305988019</v>
      </c>
      <c r="AF1627" s="456">
        <v>2917.1584914230884</v>
      </c>
      <c r="AG1627" s="456">
        <v>1933.5617655928907</v>
      </c>
      <c r="AH1627" s="456">
        <v>1038.1782448589063</v>
      </c>
      <c r="AI1627" s="456">
        <v>524.26946157658676</v>
      </c>
      <c r="AJ1627" s="456">
        <v>279.56888908570443</v>
      </c>
      <c r="AK1627" s="456">
        <v>114.54120724389411</v>
      </c>
      <c r="AL1627" s="456">
        <v>0</v>
      </c>
    </row>
    <row r="1628" spans="1:38">
      <c r="A1628" s="256">
        <v>62.5</v>
      </c>
      <c r="B1628" s="456">
        <v>1589.6631459994105</v>
      </c>
      <c r="C1628" s="456">
        <v>1635.0417187847181</v>
      </c>
      <c r="D1628" s="456">
        <v>1709.6669808663319</v>
      </c>
      <c r="E1628" s="456">
        <v>1800.4318084083402</v>
      </c>
      <c r="F1628" s="456">
        <v>1903.3041295474241</v>
      </c>
      <c r="G1628" s="456">
        <v>2045.5190758868755</v>
      </c>
      <c r="H1628" s="456">
        <v>2215.9882567338755</v>
      </c>
      <c r="I1628" s="456">
        <v>2477.2649638170815</v>
      </c>
      <c r="J1628" s="456">
        <v>2822.3130856628791</v>
      </c>
      <c r="K1628" s="456">
        <v>3217.858520444744</v>
      </c>
      <c r="L1628" s="456">
        <v>3535.7430928827375</v>
      </c>
      <c r="M1628" s="456">
        <v>4078.7345758875235</v>
      </c>
      <c r="N1628" s="456">
        <v>4426.9741368471477</v>
      </c>
      <c r="O1628" s="456">
        <v>5117.4759854913164</v>
      </c>
      <c r="P1628" s="456">
        <v>5643.4917038979456</v>
      </c>
      <c r="Q1628" s="456">
        <v>5870.6732304201278</v>
      </c>
      <c r="R1628" s="456">
        <v>6020.1130008106784</v>
      </c>
      <c r="S1628" s="456">
        <v>6449.2677724057203</v>
      </c>
      <c r="T1628" s="456">
        <v>6513.895951946286</v>
      </c>
      <c r="U1628" s="456">
        <v>7095.5776654246429</v>
      </c>
      <c r="V1628" s="456">
        <v>7836.8865260395914</v>
      </c>
      <c r="W1628" s="456">
        <v>8267.161045202758</v>
      </c>
      <c r="X1628" s="456">
        <v>7855.0666708730014</v>
      </c>
      <c r="Y1628" s="456">
        <v>7703.5667576535943</v>
      </c>
      <c r="Z1628" s="456">
        <v>7689.4269167233806</v>
      </c>
      <c r="AA1628" s="456">
        <v>7264.2340573182992</v>
      </c>
      <c r="AB1628" s="456">
        <v>6693.6464251745992</v>
      </c>
      <c r="AC1628" s="456">
        <v>6108.9708434170097</v>
      </c>
      <c r="AD1628" s="456">
        <v>5323.4337698204499</v>
      </c>
      <c r="AE1628" s="456">
        <v>4439.0873227115544</v>
      </c>
      <c r="AF1628" s="456">
        <v>3557.9456529369854</v>
      </c>
      <c r="AG1628" s="456">
        <v>2568.0627007938024</v>
      </c>
      <c r="AH1628" s="456">
        <v>1387.9968061579712</v>
      </c>
      <c r="AI1628" s="456">
        <v>658.25372599006528</v>
      </c>
      <c r="AJ1628" s="456">
        <v>306.74969472040391</v>
      </c>
      <c r="AK1628" s="456">
        <v>116.55272914527278</v>
      </c>
      <c r="AL1628" s="456">
        <v>0</v>
      </c>
    </row>
    <row r="1629" spans="1:38">
      <c r="A1629" s="256">
        <v>65</v>
      </c>
      <c r="B1629" s="456">
        <v>1589.6631459994105</v>
      </c>
      <c r="C1629" s="456">
        <v>1627.9827461528605</v>
      </c>
      <c r="D1629" s="456">
        <v>1697.5653621317338</v>
      </c>
      <c r="E1629" s="456">
        <v>1780.2614433587723</v>
      </c>
      <c r="F1629" s="456">
        <v>1873.0469740525225</v>
      </c>
      <c r="G1629" s="456">
        <v>2004.1647434430383</v>
      </c>
      <c r="H1629" s="456">
        <v>2144.3693703781632</v>
      </c>
      <c r="I1629" s="456">
        <v>2381.4265181011756</v>
      </c>
      <c r="J1629" s="456">
        <v>2681.0599074576367</v>
      </c>
      <c r="K1629" s="456">
        <v>3040.2603003718768</v>
      </c>
      <c r="L1629" s="456">
        <v>3331.8898484042343</v>
      </c>
      <c r="M1629" s="456">
        <v>3824.3869321213224</v>
      </c>
      <c r="N1629" s="456">
        <v>4161.5019583864814</v>
      </c>
      <c r="O1629" s="456">
        <v>4870.1357019217567</v>
      </c>
      <c r="P1629" s="456">
        <v>5326.4626209294283</v>
      </c>
      <c r="Q1629" s="456">
        <v>5692.9660261822219</v>
      </c>
      <c r="R1629" s="456">
        <v>5949.4315607332128</v>
      </c>
      <c r="S1629" s="456">
        <v>6194.8006675622592</v>
      </c>
      <c r="T1629" s="456">
        <v>6374.5422467693543</v>
      </c>
      <c r="U1629" s="456">
        <v>6741.1094389078889</v>
      </c>
      <c r="V1629" s="456">
        <v>7425.8246905288588</v>
      </c>
      <c r="W1629" s="456">
        <v>7837.8965329814755</v>
      </c>
      <c r="X1629" s="456">
        <v>7915.6674566946203</v>
      </c>
      <c r="Y1629" s="456">
        <v>8189.3867295502996</v>
      </c>
      <c r="Z1629" s="456">
        <v>7784.3663446478668</v>
      </c>
      <c r="AA1629" s="456">
        <v>7494.5017778786132</v>
      </c>
      <c r="AB1629" s="456">
        <v>6905.7177817890306</v>
      </c>
      <c r="AC1629" s="456">
        <v>6447.2481521866612</v>
      </c>
      <c r="AD1629" s="456">
        <v>5851.4886682693814</v>
      </c>
      <c r="AE1629" s="456">
        <v>5077.0930669519212</v>
      </c>
      <c r="AF1629" s="456">
        <v>4176.642512135435</v>
      </c>
      <c r="AG1629" s="456">
        <v>3075.577321357689</v>
      </c>
      <c r="AH1629" s="456">
        <v>1877.0812334106956</v>
      </c>
      <c r="AI1629" s="456">
        <v>868.85400332791016</v>
      </c>
      <c r="AJ1629" s="456">
        <v>367.1598276496963</v>
      </c>
      <c r="AK1629" s="456">
        <v>125.60499860335548</v>
      </c>
      <c r="AL1629" s="456">
        <v>0</v>
      </c>
    </row>
    <row r="1630" spans="1:38">
      <c r="A1630" s="256">
        <v>67.5</v>
      </c>
      <c r="B1630" s="456">
        <v>1589.6631459994105</v>
      </c>
      <c r="C1630" s="456">
        <v>1619.9153863085889</v>
      </c>
      <c r="D1630" s="456">
        <v>1683.4469159116732</v>
      </c>
      <c r="E1630" s="456">
        <v>1755.0488084043577</v>
      </c>
      <c r="F1630" s="456">
        <v>1841.7817597850521</v>
      </c>
      <c r="G1630" s="456">
        <v>1961.8026528406551</v>
      </c>
      <c r="H1630" s="456">
        <v>2081.8308863299858</v>
      </c>
      <c r="I1630" s="456">
        <v>2288.6182213657398</v>
      </c>
      <c r="J1630" s="456">
        <v>2543.8496525794189</v>
      </c>
      <c r="K1630" s="456">
        <v>2823.3220627711585</v>
      </c>
      <c r="L1630" s="456">
        <v>3168.4125539995202</v>
      </c>
      <c r="M1630" s="456">
        <v>3552.8996043759612</v>
      </c>
      <c r="N1630" s="456">
        <v>3867.7863564026256</v>
      </c>
      <c r="O1630" s="456">
        <v>4450.1911054308557</v>
      </c>
      <c r="P1630" s="456">
        <v>4982.1944760163169</v>
      </c>
      <c r="Q1630" s="456">
        <v>5480.9362877473159</v>
      </c>
      <c r="R1630" s="456">
        <v>5816.1488499970474</v>
      </c>
      <c r="S1630" s="456">
        <v>5948.4218319289748</v>
      </c>
      <c r="T1630" s="456">
        <v>6253.3675834185169</v>
      </c>
      <c r="U1630" s="456">
        <v>6579.5346024408809</v>
      </c>
      <c r="V1630" s="456">
        <v>6893.5992413593704</v>
      </c>
      <c r="W1630" s="456">
        <v>7129.914573295202</v>
      </c>
      <c r="X1630" s="456">
        <v>7814.6664062476566</v>
      </c>
      <c r="Y1630" s="456">
        <v>8130.8039656542314</v>
      </c>
      <c r="Z1630" s="456">
        <v>7850.0166264208747</v>
      </c>
      <c r="AA1630" s="456">
        <v>7483.3922062653464</v>
      </c>
      <c r="AB1630" s="456">
        <v>7516.7209704368297</v>
      </c>
      <c r="AC1630" s="456">
        <v>6960.2514760955237</v>
      </c>
      <c r="AD1630" s="456">
        <v>6331.1210588841968</v>
      </c>
      <c r="AE1630" s="456">
        <v>5485.9845208604738</v>
      </c>
      <c r="AF1630" s="456">
        <v>4666.2155756473931</v>
      </c>
      <c r="AG1630" s="456">
        <v>3700.2471288748839</v>
      </c>
      <c r="AH1630" s="456">
        <v>2500.4685184444229</v>
      </c>
      <c r="AI1630" s="456">
        <v>1251.8883553017529</v>
      </c>
      <c r="AJ1630" s="456">
        <v>467.86483635338556</v>
      </c>
      <c r="AK1630" s="456">
        <v>129.62844161748095</v>
      </c>
      <c r="AL1630" s="456">
        <v>0</v>
      </c>
    </row>
    <row r="1631" spans="1:38">
      <c r="A1631" s="256">
        <v>70</v>
      </c>
      <c r="B1631" s="456">
        <v>1589.6631459994105</v>
      </c>
      <c r="C1631" s="456">
        <v>1617.8985526110023</v>
      </c>
      <c r="D1631" s="456">
        <v>1672.3539339575655</v>
      </c>
      <c r="E1631" s="456">
        <v>1734.8789607183505</v>
      </c>
      <c r="F1631" s="456">
        <v>1816.5682631097154</v>
      </c>
      <c r="G1631" s="456">
        <v>1925.4930160885128</v>
      </c>
      <c r="H1631" s="456">
        <v>2032.4066353346391</v>
      </c>
      <c r="I1631" s="456">
        <v>2205.9009479859465</v>
      </c>
      <c r="J1631" s="456">
        <v>2425.8143810245342</v>
      </c>
      <c r="K1631" s="456">
        <v>2634.6497530007728</v>
      </c>
      <c r="L1631" s="456">
        <v>2995.8623417753133</v>
      </c>
      <c r="M1631" s="456">
        <v>3315.743579589458</v>
      </c>
      <c r="N1631" s="456">
        <v>3658.8681122623229</v>
      </c>
      <c r="O1631" s="456">
        <v>4003.034170003395</v>
      </c>
      <c r="P1631" s="456">
        <v>4493.5970664463348</v>
      </c>
      <c r="Q1631" s="456">
        <v>5069.0165216684873</v>
      </c>
      <c r="R1631" s="456">
        <v>5570.7955277198344</v>
      </c>
      <c r="S1631" s="456">
        <v>5660.656215797123</v>
      </c>
      <c r="T1631" s="456">
        <v>6041.317594942293</v>
      </c>
      <c r="U1631" s="456">
        <v>6365.4540666483035</v>
      </c>
      <c r="V1631" s="456">
        <v>6407.8656844840434</v>
      </c>
      <c r="W1631" s="456">
        <v>6600.7410758090446</v>
      </c>
      <c r="X1631" s="456">
        <v>7436.9341764988412</v>
      </c>
      <c r="Y1631" s="456">
        <v>7528.8405576818523</v>
      </c>
      <c r="Z1631" s="456">
        <v>7405.6256676850016</v>
      </c>
      <c r="AA1631" s="456">
        <v>7805.5763754235368</v>
      </c>
      <c r="AB1631" s="456">
        <v>7856.0766801527207</v>
      </c>
      <c r="AC1631" s="456">
        <v>7481.3722859233121</v>
      </c>
      <c r="AD1631" s="456">
        <v>6734.0404582002575</v>
      </c>
      <c r="AE1631" s="456">
        <v>5873.7023775427833</v>
      </c>
      <c r="AF1631" s="456">
        <v>5035.700908488021</v>
      </c>
      <c r="AG1631" s="456">
        <v>4301.8065051352232</v>
      </c>
      <c r="AH1631" s="456">
        <v>2985.7719879621604</v>
      </c>
      <c r="AI1631" s="456">
        <v>1703.6161607642787</v>
      </c>
      <c r="AJ1631" s="456">
        <v>578.66539608153823</v>
      </c>
      <c r="AK1631" s="456">
        <v>139.68758692140284</v>
      </c>
      <c r="AL1631" s="456">
        <v>0</v>
      </c>
    </row>
    <row r="1632" spans="1:38">
      <c r="A1632" s="256">
        <v>72.5</v>
      </c>
      <c r="B1632" s="456">
        <v>1589.6631459994105</v>
      </c>
      <c r="C1632" s="456">
        <v>1612.8564793622302</v>
      </c>
      <c r="D1632" s="456">
        <v>1664.2863568606779</v>
      </c>
      <c r="E1632" s="456">
        <v>1714.7093472969634</v>
      </c>
      <c r="F1632" s="456">
        <v>1790.3465975064146</v>
      </c>
      <c r="G1632" s="456">
        <v>1886.158348608313</v>
      </c>
      <c r="H1632" s="456">
        <v>1977.9404854231839</v>
      </c>
      <c r="I1632" s="456">
        <v>2112.0912121959464</v>
      </c>
      <c r="J1632" s="456">
        <v>2303.7497562979956</v>
      </c>
      <c r="K1632" s="456">
        <v>2466.1676882311267</v>
      </c>
      <c r="L1632" s="456">
        <v>2793.0529067993107</v>
      </c>
      <c r="M1632" s="456">
        <v>3075.577321357689</v>
      </c>
      <c r="N1632" s="456">
        <v>3512.5314744886432</v>
      </c>
      <c r="O1632" s="456">
        <v>3642.7203298667955</v>
      </c>
      <c r="P1632" s="456">
        <v>4011.1088122981701</v>
      </c>
      <c r="Q1632" s="456">
        <v>4517.8238317346377</v>
      </c>
      <c r="R1632" s="456">
        <v>5066.9973873555145</v>
      </c>
      <c r="S1632" s="456">
        <v>5421.3674889728254</v>
      </c>
      <c r="T1632" s="456">
        <v>5746.4795520991356</v>
      </c>
      <c r="U1632" s="456">
        <v>6048.3858095218293</v>
      </c>
      <c r="V1632" s="456">
        <v>5894.90645105365</v>
      </c>
      <c r="W1632" s="456">
        <v>6339.1993969560863</v>
      </c>
      <c r="X1632" s="456">
        <v>6849.1647754846335</v>
      </c>
      <c r="Y1632" s="456">
        <v>6779.4840346240635</v>
      </c>
      <c r="Z1632" s="456">
        <v>7063.2607272870764</v>
      </c>
      <c r="AA1632" s="456">
        <v>7537.9302609077231</v>
      </c>
      <c r="AB1632" s="456">
        <v>7739.9264675588956</v>
      </c>
      <c r="AC1632" s="456">
        <v>7696.4968339445595</v>
      </c>
      <c r="AD1632" s="456">
        <v>7059.2211203921697</v>
      </c>
      <c r="AE1632" s="456">
        <v>6386.6598403961489</v>
      </c>
      <c r="AF1632" s="456">
        <v>5728.3050910096254</v>
      </c>
      <c r="AG1632" s="456">
        <v>4681.3578579713339</v>
      </c>
      <c r="AH1632" s="456">
        <v>3380.3291223492802</v>
      </c>
      <c r="AI1632" s="456">
        <v>2024.3374831202773</v>
      </c>
      <c r="AJ1632" s="456">
        <v>834.58982389522112</v>
      </c>
      <c r="AK1632" s="456">
        <v>160.81409189195779</v>
      </c>
      <c r="AL1632" s="456">
        <v>0</v>
      </c>
    </row>
    <row r="1633" spans="1:38">
      <c r="A1633" s="256">
        <v>75</v>
      </c>
      <c r="B1633" s="456">
        <v>1589.6631459994105</v>
      </c>
      <c r="C1633" s="456">
        <v>1604.789194937694</v>
      </c>
      <c r="D1633" s="456">
        <v>1649.1597552543581</v>
      </c>
      <c r="E1633" s="456">
        <v>1692.5230463933431</v>
      </c>
      <c r="F1633" s="456">
        <v>1759.0828058157663</v>
      </c>
      <c r="G1633" s="456">
        <v>1844.8074026519096</v>
      </c>
      <c r="H1633" s="456">
        <v>1926.5016079322129</v>
      </c>
      <c r="I1633" s="456">
        <v>2032.4066353346391</v>
      </c>
      <c r="J1633" s="456">
        <v>2185.7264689469625</v>
      </c>
      <c r="K1633" s="456">
        <v>2316.8638335766491</v>
      </c>
      <c r="L1633" s="456">
        <v>2570.0804651361213</v>
      </c>
      <c r="M1633" s="456">
        <v>2826.3489962567992</v>
      </c>
      <c r="N1633" s="456">
        <v>3292.5334558765348</v>
      </c>
      <c r="O1633" s="456">
        <v>3395.4665381362438</v>
      </c>
      <c r="P1633" s="456">
        <v>3620.5172458997545</v>
      </c>
      <c r="Q1633" s="456">
        <v>4030.2861527698492</v>
      </c>
      <c r="R1633" s="456">
        <v>4423.9458455511349</v>
      </c>
      <c r="S1633" s="456">
        <v>5008.44284323579</v>
      </c>
      <c r="T1633" s="456">
        <v>5337.5684230423976</v>
      </c>
      <c r="U1633" s="456">
        <v>5585.9404866793011</v>
      </c>
      <c r="V1633" s="456">
        <v>5585.9404866793011</v>
      </c>
      <c r="W1633" s="456">
        <v>6079.6880017174435</v>
      </c>
      <c r="X1633" s="456">
        <v>6098.8732959224562</v>
      </c>
      <c r="Y1633" s="456">
        <v>6257.4067013214872</v>
      </c>
      <c r="Z1633" s="456">
        <v>6692.6365774629667</v>
      </c>
      <c r="AA1633" s="456">
        <v>7173.3408991414635</v>
      </c>
      <c r="AB1633" s="456">
        <v>7127.8947506044215</v>
      </c>
      <c r="AC1633" s="456">
        <v>7237.975916511632</v>
      </c>
      <c r="AD1633" s="456">
        <v>7180.4103259227631</v>
      </c>
      <c r="AE1633" s="456">
        <v>6939.0438774039894</v>
      </c>
      <c r="AF1633" s="456">
        <v>6127.1464709063393</v>
      </c>
      <c r="AG1633" s="456">
        <v>4918.5932375089596</v>
      </c>
      <c r="AH1633" s="456">
        <v>3520.6050635579218</v>
      </c>
      <c r="AI1633" s="456">
        <v>2240.1979844941325</v>
      </c>
      <c r="AJ1633" s="456">
        <v>997.86026239152636</v>
      </c>
      <c r="AK1633" s="456">
        <v>222.19621974660973</v>
      </c>
      <c r="AL1633" s="456">
        <v>0</v>
      </c>
    </row>
    <row r="1634" spans="1:38">
      <c r="A1634" s="256">
        <v>77.5</v>
      </c>
      <c r="B1634" s="456">
        <v>1589.6631459994105</v>
      </c>
      <c r="C1634" s="456">
        <v>1594.7051464033593</v>
      </c>
      <c r="D1634" s="456">
        <v>1634.0332922559537</v>
      </c>
      <c r="E1634" s="456">
        <v>1669.328587979903</v>
      </c>
      <c r="F1634" s="456">
        <v>1728.8280519702566</v>
      </c>
      <c r="G1634" s="456">
        <v>1804.465908589119</v>
      </c>
      <c r="H1634" s="456">
        <v>1881.1155014307371</v>
      </c>
      <c r="I1634" s="456">
        <v>1959.7854330702003</v>
      </c>
      <c r="J1634" s="456">
        <v>2069.7268786622876</v>
      </c>
      <c r="K1634" s="456">
        <v>2172.6131572212835</v>
      </c>
      <c r="L1634" s="456">
        <v>2390.5057869570733</v>
      </c>
      <c r="M1634" s="456">
        <v>2582.1870843805104</v>
      </c>
      <c r="N1634" s="456">
        <v>3009.9888941267654</v>
      </c>
      <c r="O1634" s="456">
        <v>3191.621789916775</v>
      </c>
      <c r="P1634" s="456">
        <v>3315.743579589458</v>
      </c>
      <c r="Q1634" s="456">
        <v>3573.0838414761388</v>
      </c>
      <c r="R1634" s="456">
        <v>3866.7770619192897</v>
      </c>
      <c r="S1634" s="456">
        <v>4439.0873227115544</v>
      </c>
      <c r="T1634" s="456">
        <v>4808.5549460884276</v>
      </c>
      <c r="U1634" s="456">
        <v>4947.8698966772672</v>
      </c>
      <c r="V1634" s="456">
        <v>5213.3866883717783</v>
      </c>
      <c r="W1634" s="456">
        <v>5737.3923143651109</v>
      </c>
      <c r="X1634" s="456">
        <v>5527.380207054046</v>
      </c>
      <c r="Y1634" s="456">
        <v>5668.7336511625172</v>
      </c>
      <c r="Z1634" s="456">
        <v>6358.3854910705095</v>
      </c>
      <c r="AA1634" s="456">
        <v>6543.1808070779116</v>
      </c>
      <c r="AB1634" s="456">
        <v>6688.597188138915</v>
      </c>
      <c r="AC1634" s="456">
        <v>6569.4363057752662</v>
      </c>
      <c r="AD1634" s="456">
        <v>6806.7503266786071</v>
      </c>
      <c r="AE1634" s="456">
        <v>6809.7799214280849</v>
      </c>
      <c r="AF1634" s="456">
        <v>6060.5027679936966</v>
      </c>
      <c r="AG1634" s="456">
        <v>4986.2326773839659</v>
      </c>
      <c r="AH1634" s="456">
        <v>3647.7665041985438</v>
      </c>
      <c r="AI1634" s="456">
        <v>2365.2856811588849</v>
      </c>
      <c r="AJ1634" s="456">
        <v>1126.8832319225462</v>
      </c>
      <c r="AK1634" s="456">
        <v>285.60884857740479</v>
      </c>
      <c r="AL1634" s="456">
        <v>0</v>
      </c>
    </row>
    <row r="1635" spans="1:38">
      <c r="A1635" s="256">
        <v>80</v>
      </c>
      <c r="B1635" s="456">
        <v>1589.6631459994105</v>
      </c>
      <c r="C1635" s="456">
        <v>1588.6547478341136</v>
      </c>
      <c r="D1635" s="456">
        <v>1620.9238040982657</v>
      </c>
      <c r="E1635" s="456">
        <v>1647.1428854850678</v>
      </c>
      <c r="F1635" s="456">
        <v>1700.5907587595589</v>
      </c>
      <c r="G1635" s="456">
        <v>1767.1508283426058</v>
      </c>
      <c r="H1635" s="456">
        <v>1835.7304889559762</v>
      </c>
      <c r="I1635" s="456">
        <v>1896.2440833351525</v>
      </c>
      <c r="J1635" s="456">
        <v>1977.9404854231839</v>
      </c>
      <c r="K1635" s="456">
        <v>2055.6056257882178</v>
      </c>
      <c r="L1635" s="456">
        <v>2195.8136853198862</v>
      </c>
      <c r="M1635" s="456">
        <v>2385.4617444424284</v>
      </c>
      <c r="N1635" s="456">
        <v>2656.8458128075108</v>
      </c>
      <c r="O1635" s="456">
        <v>2935.3207322042272</v>
      </c>
      <c r="P1635" s="456">
        <v>3097.7767993583707</v>
      </c>
      <c r="Q1635" s="456">
        <v>3197.6764009788731</v>
      </c>
      <c r="R1635" s="456">
        <v>3399.5031937445578</v>
      </c>
      <c r="S1635" s="456">
        <v>3811.2662725469077</v>
      </c>
      <c r="T1635" s="456">
        <v>4236.1958869934633</v>
      </c>
      <c r="U1635" s="456">
        <v>4315.9381542623805</v>
      </c>
      <c r="V1635" s="456">
        <v>4667.2250596102003</v>
      </c>
      <c r="W1635" s="456">
        <v>5096.2749134038395</v>
      </c>
      <c r="X1635" s="456">
        <v>5086.1791957368587</v>
      </c>
      <c r="Y1635" s="456">
        <v>5230.5498431411925</v>
      </c>
      <c r="Z1635" s="456">
        <v>5714.169438867626</v>
      </c>
      <c r="AA1635" s="456">
        <v>5866.6343700189091</v>
      </c>
      <c r="AB1635" s="456">
        <v>5972.6553704229254</v>
      </c>
      <c r="AC1635" s="456">
        <v>6186.7225155643473</v>
      </c>
      <c r="AD1635" s="456">
        <v>6241.2502453541547</v>
      </c>
      <c r="AE1635" s="456">
        <v>6079.6880017174435</v>
      </c>
      <c r="AF1635" s="456">
        <v>5669.7433313919819</v>
      </c>
      <c r="AG1635" s="456">
        <v>4752.0224865850178</v>
      </c>
      <c r="AH1635" s="456">
        <v>3467.1178826308915</v>
      </c>
      <c r="AI1635" s="456">
        <v>2281.5568725603935</v>
      </c>
      <c r="AJ1635" s="456">
        <v>1146.0363803775579</v>
      </c>
      <c r="AK1635" s="456">
        <v>383.27094777186403</v>
      </c>
      <c r="AL1635" s="456">
        <v>0</v>
      </c>
    </row>
    <row r="1636" spans="1:38">
      <c r="A1636" s="256">
        <v>82.5</v>
      </c>
      <c r="B1636" s="456">
        <v>1589.6631459994105</v>
      </c>
      <c r="C1636" s="456">
        <v>1583.6127666073498</v>
      </c>
      <c r="D1636" s="456">
        <v>1607.8144218600987</v>
      </c>
      <c r="E1636" s="456">
        <v>1627.9827461528605</v>
      </c>
      <c r="F1636" s="456">
        <v>1674.3708343141161</v>
      </c>
      <c r="G1636" s="456">
        <v>1728.8280519702566</v>
      </c>
      <c r="H1636" s="456">
        <v>1795.3891958830063</v>
      </c>
      <c r="I1636" s="456">
        <v>1844.8074026519096</v>
      </c>
      <c r="J1636" s="456">
        <v>1896.2440833351525</v>
      </c>
      <c r="K1636" s="456">
        <v>1959.7854330702003</v>
      </c>
      <c r="L1636" s="456">
        <v>2030.3893442756496</v>
      </c>
      <c r="M1636" s="456">
        <v>2191.7787932036431</v>
      </c>
      <c r="N1636" s="456">
        <v>2366.29448025184</v>
      </c>
      <c r="O1636" s="456">
        <v>2601.3560140502759</v>
      </c>
      <c r="P1636" s="456">
        <v>2931.2846689707371</v>
      </c>
      <c r="Q1636" s="456">
        <v>2939.3568009817645</v>
      </c>
      <c r="R1636" s="456">
        <v>3050.3508361821268</v>
      </c>
      <c r="S1636" s="456">
        <v>3317.7618589035956</v>
      </c>
      <c r="T1636" s="456">
        <v>3588.2220940880884</v>
      </c>
      <c r="U1636" s="456">
        <v>3799.154934525543</v>
      </c>
      <c r="V1636" s="456">
        <v>4129.2022945641284</v>
      </c>
      <c r="W1636" s="456">
        <v>4241.2428217772567</v>
      </c>
      <c r="X1636" s="456">
        <v>4357.323963491498</v>
      </c>
      <c r="Y1636" s="456">
        <v>4930.7076961097655</v>
      </c>
      <c r="Z1636" s="456">
        <v>5094.2557682707984</v>
      </c>
      <c r="AA1636" s="456">
        <v>5137.6675643010158</v>
      </c>
      <c r="AB1636" s="456">
        <v>5331.510709934164</v>
      </c>
      <c r="AC1636" s="456">
        <v>5529.3995167609028</v>
      </c>
      <c r="AD1636" s="456">
        <v>5574.8341794251228</v>
      </c>
      <c r="AE1636" s="456">
        <v>5492.0424067217118</v>
      </c>
      <c r="AF1636" s="456">
        <v>5180.0701374761129</v>
      </c>
      <c r="AG1636" s="456">
        <v>4362.3710403371606</v>
      </c>
      <c r="AH1636" s="456">
        <v>3329.8715605198718</v>
      </c>
      <c r="AI1636" s="456">
        <v>2145.3780706808025</v>
      </c>
      <c r="AJ1636" s="456">
        <v>1051.2819289698355</v>
      </c>
      <c r="AK1636" s="456">
        <v>374.20835758368617</v>
      </c>
      <c r="AL1636" s="456">
        <v>0</v>
      </c>
    </row>
    <row r="1637" spans="1:38">
      <c r="A1637" s="256">
        <v>85</v>
      </c>
      <c r="B1637" s="456">
        <v>1589.6631459994105</v>
      </c>
      <c r="C1637" s="456">
        <v>1576.5540198432063</v>
      </c>
      <c r="D1637" s="456">
        <v>1596.7219510268928</v>
      </c>
      <c r="E1637" s="456">
        <v>1610.8396544690274</v>
      </c>
      <c r="F1637" s="456">
        <v>1648.1513200615109</v>
      </c>
      <c r="G1637" s="456">
        <v>1692.5230463933431</v>
      </c>
      <c r="H1637" s="456">
        <v>1751.0148202558562</v>
      </c>
      <c r="I1637" s="456">
        <v>1795.3891958830063</v>
      </c>
      <c r="J1637" s="456">
        <v>1822.6194706092954</v>
      </c>
      <c r="K1637" s="456">
        <v>1875.0641026477128</v>
      </c>
      <c r="L1637" s="456">
        <v>1908.3470357224051</v>
      </c>
      <c r="M1637" s="456">
        <v>2021.3115593170608</v>
      </c>
      <c r="N1637" s="456">
        <v>2135.2910890117496</v>
      </c>
      <c r="O1637" s="456">
        <v>2298.7059002562532</v>
      </c>
      <c r="P1637" s="456">
        <v>2574.1159985672007</v>
      </c>
      <c r="Q1637" s="456">
        <v>2777.9184514829271</v>
      </c>
      <c r="R1637" s="456">
        <v>2822.3130856628791</v>
      </c>
      <c r="S1637" s="456">
        <v>2884.8703427460955</v>
      </c>
      <c r="T1637" s="456">
        <v>3075.577321357689</v>
      </c>
      <c r="U1637" s="456">
        <v>3250.1501742901582</v>
      </c>
      <c r="V1637" s="456">
        <v>3653.821922601097</v>
      </c>
      <c r="W1637" s="456">
        <v>3604.3696338593627</v>
      </c>
      <c r="X1637" s="456">
        <v>3699.2378790461876</v>
      </c>
      <c r="Y1637" s="456">
        <v>4142.3240026618378</v>
      </c>
      <c r="Z1637" s="456">
        <v>4394.6724699988972</v>
      </c>
      <c r="AA1637" s="456">
        <v>4593.5333066348594</v>
      </c>
      <c r="AB1637" s="456">
        <v>4706.5951038343755</v>
      </c>
      <c r="AC1637" s="456">
        <v>4888.3072215775901</v>
      </c>
      <c r="AD1637" s="456">
        <v>4865.0880695828273</v>
      </c>
      <c r="AE1637" s="456">
        <v>4885.2786302752147</v>
      </c>
      <c r="AF1637" s="456">
        <v>4659.1491940191754</v>
      </c>
      <c r="AG1637" s="456">
        <v>4004.0434994010784</v>
      </c>
      <c r="AH1637" s="456">
        <v>3001.916570367232</v>
      </c>
      <c r="AI1637" s="456">
        <v>1930.5359805793269</v>
      </c>
      <c r="AJ1637" s="456">
        <v>974.67815528855704</v>
      </c>
      <c r="AK1637" s="456">
        <v>335.94657151454635</v>
      </c>
      <c r="AL1637" s="456">
        <v>0</v>
      </c>
    </row>
    <row r="1638" spans="1:38">
      <c r="A1638" s="256">
        <v>87.5</v>
      </c>
      <c r="B1638" s="456">
        <v>1589.6631459994105</v>
      </c>
      <c r="C1638" s="456">
        <v>1569.4953046517671</v>
      </c>
      <c r="D1638" s="456">
        <v>1583.6127666073498</v>
      </c>
      <c r="E1638" s="456">
        <v>1590.6715448037448</v>
      </c>
      <c r="F1638" s="456">
        <v>1621.9322225146773</v>
      </c>
      <c r="G1638" s="456">
        <v>1659.2441410024423</v>
      </c>
      <c r="H1638" s="456">
        <v>1706.6415681363681</v>
      </c>
      <c r="I1638" s="456">
        <v>1743.9553633489629</v>
      </c>
      <c r="J1638" s="456">
        <v>1759.0828058157663</v>
      </c>
      <c r="K1638" s="456">
        <v>1795.3891958830063</v>
      </c>
      <c r="L1638" s="456">
        <v>1805.4744350428705</v>
      </c>
      <c r="M1638" s="456">
        <v>1884.1412081189699</v>
      </c>
      <c r="N1638" s="456">
        <v>1930.5359805793269</v>
      </c>
      <c r="O1638" s="456">
        <v>2043.5017718612796</v>
      </c>
      <c r="P1638" s="456">
        <v>2194.8049615958985</v>
      </c>
      <c r="Q1638" s="456">
        <v>2408.6644278867211</v>
      </c>
      <c r="R1638" s="456">
        <v>2680.0509824716059</v>
      </c>
      <c r="S1638" s="456">
        <v>2731.5066374215357</v>
      </c>
      <c r="T1638" s="456">
        <v>2670.9706746891684</v>
      </c>
      <c r="U1638" s="456">
        <v>2764.8019901557441</v>
      </c>
      <c r="V1638" s="456">
        <v>3136.1217259647797</v>
      </c>
      <c r="W1638" s="456">
        <v>3157.3125446101944</v>
      </c>
      <c r="X1638" s="456">
        <v>3179.5126022372633</v>
      </c>
      <c r="Y1638" s="456">
        <v>3498.4027382516956</v>
      </c>
      <c r="Z1638" s="456">
        <v>3561.9824969338665</v>
      </c>
      <c r="AA1638" s="456">
        <v>3780.9879998528395</v>
      </c>
      <c r="AB1638" s="456">
        <v>4108.0057772286045</v>
      </c>
      <c r="AC1638" s="456">
        <v>4286.6655039669922</v>
      </c>
      <c r="AD1638" s="456">
        <v>4249.3179299077219</v>
      </c>
      <c r="AE1638" s="456">
        <v>4294.7406979534107</v>
      </c>
      <c r="AF1638" s="456">
        <v>4082.7719705263321</v>
      </c>
      <c r="AG1638" s="456">
        <v>3553.9088135157299</v>
      </c>
      <c r="AH1638" s="456">
        <v>2676.0152863232888</v>
      </c>
      <c r="AI1638" s="456">
        <v>1746.9808413915596</v>
      </c>
      <c r="AJ1638" s="456">
        <v>885.98660269562492</v>
      </c>
      <c r="AK1638" s="456">
        <v>276.5489580510407</v>
      </c>
      <c r="AL1638" s="456">
        <v>0</v>
      </c>
    </row>
    <row r="1639" spans="1:38">
      <c r="A1639" s="256">
        <v>90</v>
      </c>
      <c r="B1639" s="456">
        <v>1589.6631459994105</v>
      </c>
      <c r="C1639" s="456">
        <v>1563.4450025815011</v>
      </c>
      <c r="D1639" s="456">
        <v>1569.4953046517671</v>
      </c>
      <c r="E1639" s="456">
        <v>1572.5204644301359</v>
      </c>
      <c r="F1639" s="456">
        <v>1595.7135483968173</v>
      </c>
      <c r="G1639" s="456">
        <v>1626.9743239841825</v>
      </c>
      <c r="H1639" s="456">
        <v>1664.2863568606779</v>
      </c>
      <c r="I1639" s="456">
        <v>1689.497664150761</v>
      </c>
      <c r="J1639" s="456">
        <v>1706.6415681363681</v>
      </c>
      <c r="K1639" s="456">
        <v>1733.8704744608951</v>
      </c>
      <c r="L1639" s="456">
        <v>1708.6585093616097</v>
      </c>
      <c r="M1639" s="456">
        <v>1780.2614433587723</v>
      </c>
      <c r="N1639" s="456">
        <v>1787.3210452883925</v>
      </c>
      <c r="O1639" s="456">
        <v>1844.8074026519096</v>
      </c>
      <c r="P1639" s="456">
        <v>1932.5531700624222</v>
      </c>
      <c r="Q1639" s="456">
        <v>2027.3634114420508</v>
      </c>
      <c r="R1639" s="456">
        <v>2263.3992189049704</v>
      </c>
      <c r="S1639" s="456">
        <v>2457.0881362102509</v>
      </c>
      <c r="T1639" s="456">
        <v>2493.4065441725379</v>
      </c>
      <c r="U1639" s="456">
        <v>2520.6456973927384</v>
      </c>
      <c r="V1639" s="456">
        <v>2634.6497530007728</v>
      </c>
      <c r="W1639" s="456">
        <v>2663.9082343958853</v>
      </c>
      <c r="X1639" s="456">
        <v>2869.7353970838631</v>
      </c>
      <c r="Y1639" s="456">
        <v>2991.8261961694775</v>
      </c>
      <c r="Z1639" s="456">
        <v>2992.8352320612635</v>
      </c>
      <c r="AA1639" s="456">
        <v>3119.9764362898773</v>
      </c>
      <c r="AB1639" s="456">
        <v>3294.5517210316275</v>
      </c>
      <c r="AC1639" s="456">
        <v>3528.6786711234299</v>
      </c>
      <c r="AD1639" s="456">
        <v>3609.4157548738763</v>
      </c>
      <c r="AE1639" s="456">
        <v>3675.01596585265</v>
      </c>
      <c r="AF1639" s="456">
        <v>3566.019345501199</v>
      </c>
      <c r="AG1639" s="456">
        <v>3118.9673584520342</v>
      </c>
      <c r="AH1639" s="456">
        <v>2424.8055568903728</v>
      </c>
      <c r="AI1639" s="456">
        <v>1661.2610255114619</v>
      </c>
      <c r="AJ1639" s="456">
        <v>838.62083198201321</v>
      </c>
      <c r="AK1639" s="456">
        <v>225.21549466265694</v>
      </c>
      <c r="AL1639" s="456">
        <v>0</v>
      </c>
    </row>
    <row r="1640" spans="1:38">
      <c r="A1640" s="256">
        <v>92.5</v>
      </c>
      <c r="B1640" s="456">
        <v>1589.6631459994105</v>
      </c>
      <c r="C1640" s="456">
        <v>1560.4198603120992</v>
      </c>
      <c r="D1640" s="456">
        <v>1561.4282404181374</v>
      </c>
      <c r="E1640" s="456">
        <v>1556.3863464020239</v>
      </c>
      <c r="F1640" s="456">
        <v>1568.4869193528862</v>
      </c>
      <c r="G1640" s="456">
        <v>1592.6883443279025</v>
      </c>
      <c r="H1640" s="456">
        <v>1624.9574815204433</v>
      </c>
      <c r="I1640" s="456">
        <v>1637.0585737058739</v>
      </c>
      <c r="J1640" s="456">
        <v>1654.2019404514808</v>
      </c>
      <c r="K1640" s="456">
        <v>1690.5061242974168</v>
      </c>
      <c r="L1640" s="456">
        <v>1646.1344515254048</v>
      </c>
      <c r="M1640" s="456">
        <v>1668.3201405373907</v>
      </c>
      <c r="N1640" s="456">
        <v>1680.421549934586</v>
      </c>
      <c r="O1640" s="456">
        <v>1702.6076928325283</v>
      </c>
      <c r="P1640" s="456">
        <v>1740.9298905498288</v>
      </c>
      <c r="Q1640" s="456">
        <v>1763.1168124688832</v>
      </c>
      <c r="R1640" s="456">
        <v>1877.0812334106956</v>
      </c>
      <c r="S1640" s="456">
        <v>2076.787541234376</v>
      </c>
      <c r="T1640" s="456">
        <v>2239.189240599384</v>
      </c>
      <c r="U1640" s="456">
        <v>2295.67959193665</v>
      </c>
      <c r="V1640" s="456">
        <v>2301.7322125560986</v>
      </c>
      <c r="W1640" s="456">
        <v>2320.8989492161431</v>
      </c>
      <c r="X1640" s="456">
        <v>2500.4685184444229</v>
      </c>
      <c r="Y1640" s="456">
        <v>2673.9974405286143</v>
      </c>
      <c r="Z1640" s="456">
        <v>2584.2048597748039</v>
      </c>
      <c r="AA1640" s="456">
        <v>2606.400492722641</v>
      </c>
      <c r="AB1640" s="456">
        <v>2726.4619222552083</v>
      </c>
      <c r="AC1640" s="456">
        <v>2860.6544679356371</v>
      </c>
      <c r="AD1640" s="456">
        <v>2963.5733296479984</v>
      </c>
      <c r="AE1640" s="456">
        <v>3029.1607496273523</v>
      </c>
      <c r="AF1640" s="456">
        <v>2987.7900560031849</v>
      </c>
      <c r="AG1640" s="456">
        <v>2714.3546439340457</v>
      </c>
      <c r="AH1640" s="456">
        <v>2278.5305868948162</v>
      </c>
      <c r="AI1640" s="456">
        <v>1629.9995923619026</v>
      </c>
      <c r="AJ1640" s="456">
        <v>820.48144938076518</v>
      </c>
      <c r="AK1640" s="456">
        <v>209.1131760876558</v>
      </c>
      <c r="AL1640" s="456">
        <v>0</v>
      </c>
    </row>
    <row r="1641" spans="1:38">
      <c r="A1641" s="256">
        <v>95</v>
      </c>
      <c r="B1641" s="456">
        <v>1589.6631459994105</v>
      </c>
      <c r="C1641" s="456">
        <v>1557.3947239015893</v>
      </c>
      <c r="D1641" s="456">
        <v>1551.3444687027222</v>
      </c>
      <c r="E1641" s="456">
        <v>1543.2774984550331</v>
      </c>
      <c r="F1641" s="456">
        <v>1548.319349937213</v>
      </c>
      <c r="G1641" s="456">
        <v>1556.3863464020239</v>
      </c>
      <c r="H1641" s="456">
        <v>1587.6463503082571</v>
      </c>
      <c r="I1641" s="456">
        <v>1590.6715448037448</v>
      </c>
      <c r="J1641" s="456">
        <v>1593.6967450469183</v>
      </c>
      <c r="K1641" s="456">
        <v>1645.1260181828966</v>
      </c>
      <c r="L1641" s="456">
        <v>1627.9827461528605</v>
      </c>
      <c r="M1641" s="456">
        <v>1603.7807872290784</v>
      </c>
      <c r="N1641" s="456">
        <v>1567.4785347016514</v>
      </c>
      <c r="O1641" s="456">
        <v>1584.6211615713846</v>
      </c>
      <c r="P1641" s="456">
        <v>1619.9153863085889</v>
      </c>
      <c r="Q1641" s="456">
        <v>1614.8733067748915</v>
      </c>
      <c r="R1641" s="456">
        <v>1649.1597552543581</v>
      </c>
      <c r="S1641" s="456">
        <v>1707.6500384515043</v>
      </c>
      <c r="T1641" s="456">
        <v>1800.4318084083402</v>
      </c>
      <c r="U1641" s="456">
        <v>1979.9577237667249</v>
      </c>
      <c r="V1641" s="456">
        <v>2123.1867738641477</v>
      </c>
      <c r="W1641" s="456">
        <v>2091.9176131085824</v>
      </c>
      <c r="X1641" s="456">
        <v>2104.0217493580426</v>
      </c>
      <c r="Y1641" s="456">
        <v>2187.7439085078886</v>
      </c>
      <c r="Z1641" s="456">
        <v>2325.9428536197333</v>
      </c>
      <c r="AA1641" s="456">
        <v>2307.7848490756414</v>
      </c>
      <c r="AB1641" s="456">
        <v>2319.8901696487505</v>
      </c>
      <c r="AC1641" s="456">
        <v>2376.3824947816124</v>
      </c>
      <c r="AD1641" s="456">
        <v>2449.017451437222</v>
      </c>
      <c r="AE1641" s="456">
        <v>2523.6722881833584</v>
      </c>
      <c r="AF1641" s="456">
        <v>2423.7967331755085</v>
      </c>
      <c r="AG1641" s="456">
        <v>2276.5130653482238</v>
      </c>
      <c r="AH1641" s="456">
        <v>2083.8482277874505</v>
      </c>
      <c r="AI1641" s="456">
        <v>1584.6211615713846</v>
      </c>
      <c r="AJ1641" s="456">
        <v>817.45825766036501</v>
      </c>
      <c r="AK1641" s="456">
        <v>240.31246534296974</v>
      </c>
      <c r="AL1641" s="456">
        <v>0</v>
      </c>
    </row>
    <row r="1642" spans="1:38">
      <c r="A1642" s="256">
        <v>97.5</v>
      </c>
      <c r="B1642" s="456">
        <v>1589.6631459994105</v>
      </c>
      <c r="C1642" s="456">
        <v>1557.3947239015893</v>
      </c>
      <c r="D1642" s="456">
        <v>1545.2942370762919</v>
      </c>
      <c r="E1642" s="456">
        <v>1534.2022072902007</v>
      </c>
      <c r="F1642" s="456">
        <v>1528.152042954941</v>
      </c>
      <c r="G1642" s="456">
        <v>1524.1186133530769</v>
      </c>
      <c r="H1642" s="456">
        <v>1541.2607624665918</v>
      </c>
      <c r="I1642" s="456">
        <v>1543.2774984550331</v>
      </c>
      <c r="J1642" s="456">
        <v>1534.2022072902007</v>
      </c>
      <c r="K1642" s="456">
        <v>1575.5456300224012</v>
      </c>
      <c r="L1642" s="456">
        <v>1585.6295571764856</v>
      </c>
      <c r="M1642" s="456">
        <v>1599.7471627328159</v>
      </c>
      <c r="N1642" s="456">
        <v>1511.0100409375907</v>
      </c>
      <c r="O1642" s="456">
        <v>1481.7682517963594</v>
      </c>
      <c r="P1642" s="456">
        <v>1484.7932379245299</v>
      </c>
      <c r="Q1642" s="456">
        <v>1477.7349465575696</v>
      </c>
      <c r="R1642" s="456">
        <v>1510.0016939064622</v>
      </c>
      <c r="S1642" s="456">
        <v>1543.2774984550331</v>
      </c>
      <c r="T1642" s="456">
        <v>1534.2022072902007</v>
      </c>
      <c r="U1642" s="456">
        <v>1613.8648927538252</v>
      </c>
      <c r="V1642" s="456">
        <v>1739.9214007835678</v>
      </c>
      <c r="W1642" s="456">
        <v>1842.7903068560186</v>
      </c>
      <c r="X1642" s="456">
        <v>1935.5789582303112</v>
      </c>
      <c r="Y1642" s="456">
        <v>1941.6305487347479</v>
      </c>
      <c r="Z1642" s="456">
        <v>1933.5617655928907</v>
      </c>
      <c r="AA1642" s="456">
        <v>2006.1820083163216</v>
      </c>
      <c r="AB1642" s="456">
        <v>2002.1474805981763</v>
      </c>
      <c r="AC1642" s="456">
        <v>1953.7337862129405</v>
      </c>
      <c r="AD1642" s="456">
        <v>1994.0784495437802</v>
      </c>
      <c r="AE1642" s="456">
        <v>2039.4671697804051</v>
      </c>
      <c r="AF1642" s="456">
        <v>2012.2338150863627</v>
      </c>
      <c r="AG1642" s="456">
        <v>1917.4243003622842</v>
      </c>
      <c r="AH1642" s="456">
        <v>1732.8619887894267</v>
      </c>
      <c r="AI1642" s="456">
        <v>1362.7904904313311</v>
      </c>
      <c r="AJ1642" s="456">
        <v>779.16547685559692</v>
      </c>
      <c r="AK1642" s="456">
        <v>265.47616224135629</v>
      </c>
      <c r="AL1642" s="456">
        <v>0</v>
      </c>
    </row>
    <row r="1643" spans="1:38">
      <c r="A1643" s="256">
        <v>100</v>
      </c>
      <c r="B1643" s="456">
        <v>1589.6631459994105</v>
      </c>
      <c r="C1643" s="456">
        <v>1556.3863464020239</v>
      </c>
      <c r="D1643" s="456">
        <v>1539.2440291144057</v>
      </c>
      <c r="E1643" s="456">
        <v>1521.0935481479901</v>
      </c>
      <c r="F1643" s="456">
        <v>1510.0016939064622</v>
      </c>
      <c r="G1643" s="456">
        <v>1495.8849063069583</v>
      </c>
      <c r="H1643" s="456">
        <v>1502.9432835487548</v>
      </c>
      <c r="I1643" s="456">
        <v>1502.9432835487548</v>
      </c>
      <c r="J1643" s="456">
        <v>1482.7765798208968</v>
      </c>
      <c r="K1643" s="456">
        <v>1501.9349419116575</v>
      </c>
      <c r="L1643" s="456">
        <v>1524.1186133530769</v>
      </c>
      <c r="M1643" s="456">
        <v>1574.5372408463463</v>
      </c>
      <c r="N1643" s="456">
        <v>1516.0517861677681</v>
      </c>
      <c r="O1643" s="456">
        <v>1463.6184650240459</v>
      </c>
      <c r="P1643" s="456">
        <v>1408.1621884105498</v>
      </c>
      <c r="Q1643" s="456">
        <v>1365.8152238951263</v>
      </c>
      <c r="R1643" s="456">
        <v>1368.8399640508226</v>
      </c>
      <c r="S1643" s="456">
        <v>1387.9968061579712</v>
      </c>
      <c r="T1643" s="456">
        <v>1378.9224793778756</v>
      </c>
      <c r="U1643" s="456">
        <v>1421.2698418401155</v>
      </c>
      <c r="V1643" s="456">
        <v>1448.493814353101</v>
      </c>
      <c r="W1643" s="456">
        <v>1467.6517316400773</v>
      </c>
      <c r="X1643" s="456">
        <v>1601.7639737125119</v>
      </c>
      <c r="Y1643" s="456">
        <v>1708.6585093616097</v>
      </c>
      <c r="Z1643" s="456">
        <v>1730.8450192058197</v>
      </c>
      <c r="AA1643" s="456">
        <v>1717.7347742684135</v>
      </c>
      <c r="AB1643" s="456">
        <v>1750.0063246685534</v>
      </c>
      <c r="AC1643" s="456">
        <v>1737.9044230032487</v>
      </c>
      <c r="AD1643" s="456">
        <v>1695.5484340384025</v>
      </c>
      <c r="AE1643" s="456">
        <v>1662.2694686834784</v>
      </c>
      <c r="AF1643" s="456">
        <v>1596.7219510268928</v>
      </c>
      <c r="AG1643" s="456">
        <v>1540.2523954607502</v>
      </c>
      <c r="AH1643" s="456">
        <v>1357.7492829028563</v>
      </c>
      <c r="AI1643" s="456">
        <v>1086.561883942285</v>
      </c>
      <c r="AJ1643" s="456">
        <v>664.29881766947972</v>
      </c>
      <c r="AK1643" s="456">
        <v>248.36457445281798</v>
      </c>
      <c r="AL1643" s="456">
        <v>0</v>
      </c>
    </row>
    <row r="1644" spans="1:38">
      <c r="A1644" s="256">
        <v>102.5</v>
      </c>
      <c r="B1644" s="456">
        <v>1589.6631459994105</v>
      </c>
      <c r="C1644" s="456">
        <v>1554.3695933613292</v>
      </c>
      <c r="D1644" s="456">
        <v>1531.1771221372917</v>
      </c>
      <c r="E1644" s="456">
        <v>1508.9933475480118</v>
      </c>
      <c r="F1644" s="456">
        <v>1488.826562337018</v>
      </c>
      <c r="G1644" s="456">
        <v>1462.6101501037324</v>
      </c>
      <c r="H1644" s="456">
        <v>1465.63509694606</v>
      </c>
      <c r="I1644" s="456">
        <v>1453.5353471278422</v>
      </c>
      <c r="J1644" s="456">
        <v>1430.3444419494335</v>
      </c>
      <c r="K1644" s="456">
        <v>1434.3776160370014</v>
      </c>
      <c r="L1644" s="456">
        <v>1440.4273984006345</v>
      </c>
      <c r="M1644" s="456">
        <v>1487.8182302094006</v>
      </c>
      <c r="N1644" s="456">
        <v>1479.7515978041567</v>
      </c>
      <c r="O1644" s="456">
        <v>1469.6683691022997</v>
      </c>
      <c r="P1644" s="456">
        <v>1438.4108014537403</v>
      </c>
      <c r="Q1644" s="456">
        <v>1364.8069786629198</v>
      </c>
      <c r="R1644" s="456">
        <v>1326.4942162964878</v>
      </c>
      <c r="S1644" s="456">
        <v>1295.2398854419098</v>
      </c>
      <c r="T1644" s="456">
        <v>1249.872041166662</v>
      </c>
      <c r="U1644" s="456">
        <v>1269.0271559147989</v>
      </c>
      <c r="V1644" s="456">
        <v>1273.0598486045944</v>
      </c>
      <c r="W1644" s="456">
        <v>1253.9046726811175</v>
      </c>
      <c r="X1644" s="456">
        <v>1287.1743732541738</v>
      </c>
      <c r="Y1644" s="456">
        <v>1304.3136466121296</v>
      </c>
      <c r="Z1644" s="456">
        <v>1387.9968061579712</v>
      </c>
      <c r="AA1644" s="456">
        <v>1460.593522346878</v>
      </c>
      <c r="AB1644" s="456">
        <v>1493.8682331993175</v>
      </c>
      <c r="AC1644" s="456">
        <v>1501.9349419116575</v>
      </c>
      <c r="AD1644" s="456">
        <v>1505.9683125132324</v>
      </c>
      <c r="AE1644" s="456">
        <v>1415.2201405678286</v>
      </c>
      <c r="AF1644" s="456">
        <v>1329.5188682821172</v>
      </c>
      <c r="AG1644" s="456">
        <v>1254.912832585775</v>
      </c>
      <c r="AH1644" s="456">
        <v>1069.4257605404598</v>
      </c>
      <c r="AI1644" s="456">
        <v>858.77616093134179</v>
      </c>
      <c r="AJ1644" s="456">
        <v>555.49610331653514</v>
      </c>
      <c r="AK1644" s="456">
        <v>207.1004714754566</v>
      </c>
      <c r="AL1644" s="456">
        <v>0</v>
      </c>
    </row>
    <row r="1645" spans="1:38">
      <c r="A1645" s="256">
        <v>105</v>
      </c>
      <c r="B1645" s="456">
        <v>1589.6631459994105</v>
      </c>
      <c r="C1645" s="456">
        <v>1549.3277222035513</v>
      </c>
      <c r="D1645" s="456">
        <v>1520.0851944146068</v>
      </c>
      <c r="E1645" s="456">
        <v>1491.8515628113962</v>
      </c>
      <c r="F1645" s="456">
        <v>1462.6101501037324</v>
      </c>
      <c r="G1645" s="456">
        <v>1430.3444419494335</v>
      </c>
      <c r="H1645" s="456">
        <v>1425.3029903202066</v>
      </c>
      <c r="I1645" s="456">
        <v>1409.1704651305902</v>
      </c>
      <c r="J1645" s="456">
        <v>1376.9059704032798</v>
      </c>
      <c r="K1645" s="456">
        <v>1375.8977170220621</v>
      </c>
      <c r="L1645" s="456">
        <v>1361.7822474330501</v>
      </c>
      <c r="M1645" s="456">
        <v>1366.8234698708777</v>
      </c>
      <c r="N1645" s="456">
        <v>1355.7328051232605</v>
      </c>
      <c r="O1645" s="456">
        <v>1359.7657636742626</v>
      </c>
      <c r="P1645" s="456">
        <v>1389.0050683546133</v>
      </c>
      <c r="Q1645" s="456">
        <v>1348.6751565194156</v>
      </c>
      <c r="R1645" s="456">
        <v>1351.6998585572758</v>
      </c>
      <c r="S1645" s="456">
        <v>1345.6504612583315</v>
      </c>
      <c r="T1645" s="456">
        <v>1283.1416360737333</v>
      </c>
      <c r="U1645" s="456">
        <v>1275.0761997376587</v>
      </c>
      <c r="V1645" s="456">
        <v>1220.6358540470935</v>
      </c>
      <c r="W1645" s="456">
        <v>1171.2383778827652</v>
      </c>
      <c r="X1645" s="456">
        <v>1149.0605910828374</v>
      </c>
      <c r="Y1645" s="456">
        <v>1123.8590801752944</v>
      </c>
      <c r="Z1645" s="456">
        <v>1102.6902468030191</v>
      </c>
      <c r="AA1645" s="456">
        <v>1108.7384438202087</v>
      </c>
      <c r="AB1645" s="456">
        <v>1167.2060215705862</v>
      </c>
      <c r="AC1645" s="456">
        <v>1222.6521205445858</v>
      </c>
      <c r="AD1645" s="456">
        <v>1263.9863080604141</v>
      </c>
      <c r="AE1645" s="456">
        <v>1256.929154821795</v>
      </c>
      <c r="AF1645" s="456">
        <v>1153.0928843885954</v>
      </c>
      <c r="AG1645" s="456">
        <v>1032.1304462556957</v>
      </c>
      <c r="AH1645" s="456">
        <v>864.82285227978628</v>
      </c>
      <c r="AI1645" s="456">
        <v>675.38162812523888</v>
      </c>
      <c r="AJ1645" s="456">
        <v>451.75044323818958</v>
      </c>
      <c r="AK1645" s="456">
        <v>171.8814886853159</v>
      </c>
      <c r="AL1645" s="456">
        <v>0</v>
      </c>
    </row>
    <row r="1646" spans="1:38">
      <c r="A1646" s="256">
        <v>107.5</v>
      </c>
      <c r="B1646" s="456">
        <v>1589.6631459994105</v>
      </c>
      <c r="C1646" s="456">
        <v>1542.2691301314956</v>
      </c>
      <c r="D1646" s="456">
        <v>1507.9850018626923</v>
      </c>
      <c r="E1646" s="456">
        <v>1474.7099748438977</v>
      </c>
      <c r="F1646" s="456">
        <v>1439.4190995743888</v>
      </c>
      <c r="G1646" s="456">
        <v>1402.1125432541658</v>
      </c>
      <c r="H1646" s="456">
        <v>1384.9720239602775</v>
      </c>
      <c r="I1646" s="456">
        <v>1358.757522914859</v>
      </c>
      <c r="J1646" s="456">
        <v>1321.4531449723431</v>
      </c>
      <c r="K1646" s="456">
        <v>1313.3874708439646</v>
      </c>
      <c r="L1646" s="456">
        <v>1279.1089115549482</v>
      </c>
      <c r="M1646" s="456">
        <v>1259.9536442328774</v>
      </c>
      <c r="N1646" s="456">
        <v>1240.7986678470982</v>
      </c>
      <c r="O1646" s="456">
        <v>1205.5139617506477</v>
      </c>
      <c r="P1646" s="456">
        <v>1228.7009399454205</v>
      </c>
      <c r="Q1646" s="456">
        <v>1193.4165842398838</v>
      </c>
      <c r="R1646" s="456">
        <v>1215.5952023717614</v>
      </c>
      <c r="S1646" s="456">
        <v>1241.8068171737657</v>
      </c>
      <c r="T1646" s="456">
        <v>1217.6114605410178</v>
      </c>
      <c r="U1646" s="456">
        <v>1244.8312700569572</v>
      </c>
      <c r="V1646" s="456">
        <v>1240.7986678470982</v>
      </c>
      <c r="W1646" s="456">
        <v>1191.4003665316188</v>
      </c>
      <c r="X1646" s="456">
        <v>1168.2141093458158</v>
      </c>
      <c r="Y1646" s="456">
        <v>1147.0444497278606</v>
      </c>
      <c r="Z1646" s="456">
        <v>1069.4257605404598</v>
      </c>
      <c r="AA1646" s="456">
        <v>1014.9952098244208</v>
      </c>
      <c r="AB1646" s="456">
        <v>970.64654035114972</v>
      </c>
      <c r="AC1646" s="456">
        <v>984.75726536836657</v>
      </c>
      <c r="AD1646" s="456">
        <v>992.82062768624883</v>
      </c>
      <c r="AE1646" s="456">
        <v>984.75726536836657</v>
      </c>
      <c r="AF1646" s="456">
        <v>983.74934970527374</v>
      </c>
      <c r="AG1646" s="456">
        <v>883.9709854667052</v>
      </c>
      <c r="AH1646" s="456">
        <v>697.5477911939663</v>
      </c>
      <c r="AI1646" s="456">
        <v>551.46675853493446</v>
      </c>
      <c r="AJ1646" s="456">
        <v>364.13907033784858</v>
      </c>
      <c r="AK1646" s="456">
        <v>145.72342504642882</v>
      </c>
      <c r="AL1646" s="456">
        <v>0</v>
      </c>
    </row>
    <row r="1647" spans="1:38">
      <c r="A1647" s="256">
        <v>110</v>
      </c>
      <c r="B1647" s="456">
        <v>1589.6631459994105</v>
      </c>
      <c r="C1647" s="456">
        <v>1540.2523954607502</v>
      </c>
      <c r="D1647" s="456">
        <v>1499.9182606667734</v>
      </c>
      <c r="E1647" s="456">
        <v>1458.5768973715776</v>
      </c>
      <c r="F1647" s="456">
        <v>1417.236704793469</v>
      </c>
      <c r="G1647" s="456">
        <v>1373.881212474487</v>
      </c>
      <c r="H1647" s="456">
        <v>1347.6669240119957</v>
      </c>
      <c r="I1647" s="456">
        <v>1314.3956774101373</v>
      </c>
      <c r="J1647" s="456">
        <v>1271.0435006619564</v>
      </c>
      <c r="K1647" s="456">
        <v>1245.8394226502153</v>
      </c>
      <c r="L1647" s="456">
        <v>1201.4814890447985</v>
      </c>
      <c r="M1647" s="456">
        <v>1173.2545612426522</v>
      </c>
      <c r="N1647" s="456">
        <v>1133.939617491865</v>
      </c>
      <c r="O1647" s="456">
        <v>1084.545855328405</v>
      </c>
      <c r="P1647" s="456">
        <v>1069.4257605404598</v>
      </c>
      <c r="Q1647" s="456">
        <v>1050.2739474499635</v>
      </c>
      <c r="R1647" s="456">
        <v>1024.0667698902078</v>
      </c>
      <c r="S1647" s="456">
        <v>1033.1384102366906</v>
      </c>
      <c r="T1647" s="456">
        <v>999.87612340042017</v>
      </c>
      <c r="U1647" s="456">
        <v>1006.9316688518034</v>
      </c>
      <c r="V1647" s="456">
        <v>991.8127038077688</v>
      </c>
      <c r="W1647" s="456">
        <v>968.63073915137215</v>
      </c>
      <c r="X1647" s="456">
        <v>950.48871799615188</v>
      </c>
      <c r="Y1647" s="456">
        <v>962.58336073208568</v>
      </c>
      <c r="Z1647" s="456">
        <v>948.4729591018255</v>
      </c>
      <c r="AA1647" s="456">
        <v>921.26063666397067</v>
      </c>
      <c r="AB1647" s="456">
        <v>904.1273626634927</v>
      </c>
      <c r="AC1647" s="456">
        <v>877.92416137017199</v>
      </c>
      <c r="AD1647" s="456">
        <v>843.65961930001663</v>
      </c>
      <c r="AE1647" s="456">
        <v>850.71397201382797</v>
      </c>
      <c r="AF1647" s="456">
        <v>809.39646779127065</v>
      </c>
      <c r="AG1647" s="456">
        <v>753.97387774006802</v>
      </c>
      <c r="AH1647" s="456">
        <v>623.99926938862291</v>
      </c>
      <c r="AI1647" s="456">
        <v>467.86483635338556</v>
      </c>
      <c r="AJ1647" s="456">
        <v>290.64224575128782</v>
      </c>
      <c r="AK1647" s="456">
        <v>119.57007684445347</v>
      </c>
      <c r="AL1647" s="456">
        <v>0</v>
      </c>
    </row>
    <row r="1648" spans="1:38">
      <c r="A1648" s="256">
        <v>112.5</v>
      </c>
      <c r="B1648" s="456">
        <v>1589.6631459994105</v>
      </c>
      <c r="C1648" s="456">
        <v>1539.2440291144057</v>
      </c>
      <c r="D1648" s="456">
        <v>1493.8682331993175</v>
      </c>
      <c r="E1648" s="456">
        <v>1447.485509899763</v>
      </c>
      <c r="F1648" s="456">
        <v>1397.0711922049652</v>
      </c>
      <c r="G1648" s="456">
        <v>1350.6916237926162</v>
      </c>
      <c r="H1648" s="456">
        <v>1316.4120928596087</v>
      </c>
      <c r="I1648" s="456">
        <v>1275.0761997376587</v>
      </c>
      <c r="J1648" s="456">
        <v>1223.660255039309</v>
      </c>
      <c r="K1648" s="456">
        <v>1191.4003665316188</v>
      </c>
      <c r="L1648" s="456">
        <v>1139.9879829053571</v>
      </c>
      <c r="M1648" s="456">
        <v>1103.6982773426655</v>
      </c>
      <c r="N1648" s="456">
        <v>1057.3298383323311</v>
      </c>
      <c r="O1648" s="456">
        <v>1014.9952098244208</v>
      </c>
      <c r="P1648" s="456">
        <v>980.72560891008311</v>
      </c>
      <c r="Q1648" s="456">
        <v>943.43358060979006</v>
      </c>
      <c r="R1648" s="456">
        <v>916.22140511708278</v>
      </c>
      <c r="S1648" s="456">
        <v>892.03348182666912</v>
      </c>
      <c r="T1648" s="456">
        <v>868.85400332791016</v>
      </c>
      <c r="U1648" s="456">
        <v>852.72951211551185</v>
      </c>
      <c r="V1648" s="456">
        <v>823.50465222952312</v>
      </c>
      <c r="W1648" s="456">
        <v>803.35017798856984</v>
      </c>
      <c r="X1648" s="456">
        <v>780.17315792272359</v>
      </c>
      <c r="Y1648" s="456">
        <v>749.94329919411564</v>
      </c>
      <c r="Z1648" s="456">
        <v>717.69945985823824</v>
      </c>
      <c r="AA1648" s="456">
        <v>679.41178622263476</v>
      </c>
      <c r="AB1648" s="456">
        <v>647.1712023231205</v>
      </c>
      <c r="AC1648" s="456">
        <v>622.99181331659202</v>
      </c>
      <c r="AD1648" s="456">
        <v>603.8504602244393</v>
      </c>
      <c r="AE1648" s="456">
        <v>590.7540930733503</v>
      </c>
      <c r="AF1648" s="456">
        <v>576.65063763657156</v>
      </c>
      <c r="AG1648" s="456">
        <v>515.20400563086378</v>
      </c>
      <c r="AH1648" s="456">
        <v>468.87200453491903</v>
      </c>
      <c r="AI1648" s="456">
        <v>373.20141655675388</v>
      </c>
      <c r="AJ1648" s="456">
        <v>244.33848676014631</v>
      </c>
      <c r="AK1648" s="456">
        <v>103.4784850535453</v>
      </c>
      <c r="AL1648" s="456">
        <v>0</v>
      </c>
    </row>
    <row r="1649" spans="1:38">
      <c r="A1649" s="256">
        <v>115</v>
      </c>
      <c r="B1649" s="456">
        <v>1589.6631459994105</v>
      </c>
      <c r="C1649" s="456">
        <v>1541.2607624665918</v>
      </c>
      <c r="D1649" s="456">
        <v>1488.826562337018</v>
      </c>
      <c r="E1649" s="456">
        <v>1436.3942073312103</v>
      </c>
      <c r="F1649" s="456">
        <v>1379.9307349701794</v>
      </c>
      <c r="G1649" s="456">
        <v>1325.4860004982527</v>
      </c>
      <c r="H1649" s="456">
        <v>1285.1580030837267</v>
      </c>
      <c r="I1649" s="456">
        <v>1238.7823716493383</v>
      </c>
      <c r="J1649" s="456">
        <v>1183.3355298428294</v>
      </c>
      <c r="K1649" s="456">
        <v>1149.0605910828374</v>
      </c>
      <c r="L1649" s="456">
        <v>1097.6501079302609</v>
      </c>
      <c r="M1649" s="456">
        <v>1062.3697892092532</v>
      </c>
      <c r="N1649" s="456">
        <v>1013.9872636925819</v>
      </c>
      <c r="O1649" s="456">
        <v>970.64654035114972</v>
      </c>
      <c r="P1649" s="456">
        <v>933.35490444308982</v>
      </c>
      <c r="Q1649" s="456">
        <v>895.0569367657157</v>
      </c>
      <c r="R1649" s="456">
        <v>864.82285227978628</v>
      </c>
      <c r="S1649" s="456">
        <v>837.61307814199472</v>
      </c>
      <c r="T1649" s="456">
        <v>814.43507710939741</v>
      </c>
      <c r="U1649" s="456">
        <v>797.30393364695135</v>
      </c>
      <c r="V1649" s="456">
        <v>764.05041802849428</v>
      </c>
      <c r="W1649" s="456">
        <v>742.8898388818767</v>
      </c>
      <c r="X1649" s="456">
        <v>718.70705826340179</v>
      </c>
      <c r="Y1649" s="456">
        <v>683.44196820265972</v>
      </c>
      <c r="Z1649" s="456">
        <v>647.1712023231205</v>
      </c>
      <c r="AA1649" s="456">
        <v>609.89503345385992</v>
      </c>
      <c r="AB1649" s="456">
        <v>565.56959255578886</v>
      </c>
      <c r="AC1649" s="456">
        <v>529.30589383410154</v>
      </c>
      <c r="AD1649" s="456">
        <v>492.03746007824526</v>
      </c>
      <c r="AE1649" s="456">
        <v>453.76471138662032</v>
      </c>
      <c r="AF1649" s="456">
        <v>413.48110068954406</v>
      </c>
      <c r="AG1649" s="456">
        <v>377.22919687654826</v>
      </c>
      <c r="AH1649" s="456">
        <v>319.83762149017559</v>
      </c>
      <c r="AI1649" s="456">
        <v>252.3907273486665</v>
      </c>
      <c r="AJ1649" s="456">
        <v>201.06247565441669</v>
      </c>
      <c r="AK1649" s="456">
        <v>107.50116269711758</v>
      </c>
      <c r="AL1649" s="456">
        <v>0</v>
      </c>
    </row>
    <row r="1650" spans="1:38">
      <c r="A1650" s="256">
        <v>117.5</v>
      </c>
      <c r="B1650" s="456">
        <v>1589.6631459994105</v>
      </c>
      <c r="C1650" s="456">
        <v>1536.2189340366481</v>
      </c>
      <c r="D1650" s="456">
        <v>1477.7349465575696</v>
      </c>
      <c r="E1650" s="456">
        <v>1419.2532718855859</v>
      </c>
      <c r="F1650" s="456">
        <v>1358.757522914859</v>
      </c>
      <c r="G1650" s="456">
        <v>1296.2480779996804</v>
      </c>
      <c r="H1650" s="456">
        <v>1249.872041166662</v>
      </c>
      <c r="I1650" s="456">
        <v>1200.4733729791378</v>
      </c>
      <c r="J1650" s="456">
        <v>1149.0605910828374</v>
      </c>
      <c r="K1650" s="456">
        <v>1115.7947153193904</v>
      </c>
      <c r="L1650" s="456">
        <v>1062.3697892092532</v>
      </c>
      <c r="M1650" s="456">
        <v>1025.0747259772024</v>
      </c>
      <c r="N1650" s="456">
        <v>977.70187742826306</v>
      </c>
      <c r="O1650" s="456">
        <v>930.33132274107584</v>
      </c>
      <c r="P1650" s="456">
        <v>893.04129900390069</v>
      </c>
      <c r="Q1650" s="456">
        <v>853.73728395177477</v>
      </c>
      <c r="R1650" s="456">
        <v>824.51238897835572</v>
      </c>
      <c r="S1650" s="456">
        <v>797.30393364695135</v>
      </c>
      <c r="T1650" s="456">
        <v>782.18852395600732</v>
      </c>
      <c r="U1650" s="456">
        <v>756.99682578176498</v>
      </c>
      <c r="V1650" s="456">
        <v>721.72986193823385</v>
      </c>
      <c r="W1650" s="456">
        <v>698.55536095230354</v>
      </c>
      <c r="X1650" s="456">
        <v>669.33643607066585</v>
      </c>
      <c r="Y1650" s="456">
        <v>632.0589762438625</v>
      </c>
      <c r="Z1650" s="456">
        <v>600.82819623930686</v>
      </c>
      <c r="AA1650" s="456">
        <v>565.56959255578886</v>
      </c>
      <c r="AB1650" s="456">
        <v>522.25490218132211</v>
      </c>
      <c r="AC1650" s="456">
        <v>481.96538591056179</v>
      </c>
      <c r="AD1650" s="456">
        <v>442.68634818412619</v>
      </c>
      <c r="AE1650" s="456">
        <v>400.38975383450293</v>
      </c>
      <c r="AF1650" s="456">
        <v>350.04253730445583</v>
      </c>
      <c r="AG1650" s="456">
        <v>297.68914776956171</v>
      </c>
      <c r="AH1650" s="456">
        <v>255.41038418438637</v>
      </c>
      <c r="AI1650" s="456">
        <v>204.08145125625859</v>
      </c>
      <c r="AJ1650" s="456">
        <v>144.71743439597881</v>
      </c>
      <c r="AK1650" s="456">
        <v>88.394889005535376</v>
      </c>
      <c r="AL1650" s="456">
        <v>0</v>
      </c>
    </row>
    <row r="1651" spans="1:38">
      <c r="A1651" s="256">
        <v>120</v>
      </c>
      <c r="B1651" s="456">
        <v>1589.6631459994105</v>
      </c>
      <c r="C1651" s="456">
        <v>1534.2022072902007</v>
      </c>
      <c r="D1651" s="456">
        <v>1469.6683691022997</v>
      </c>
      <c r="E1651" s="456">
        <v>1404.1290887478256</v>
      </c>
      <c r="F1651" s="456">
        <v>1339.6010911273706</v>
      </c>
      <c r="G1651" s="456">
        <v>1272.0516742341567</v>
      </c>
      <c r="H1651" s="456">
        <v>1219.6277220456941</v>
      </c>
      <c r="I1651" s="456">
        <v>1171.2383778827652</v>
      </c>
      <c r="J1651" s="456">
        <v>1122.8510313983415</v>
      </c>
      <c r="K1651" s="456">
        <v>1082.5298304583089</v>
      </c>
      <c r="L1651" s="456">
        <v>1031.1224832580795</v>
      </c>
      <c r="M1651" s="456">
        <v>992.82062768624883</v>
      </c>
      <c r="N1651" s="456">
        <v>946.45720448724194</v>
      </c>
      <c r="O1651" s="456">
        <v>901.10387721829318</v>
      </c>
      <c r="P1651" s="456">
        <v>858.77616093134179</v>
      </c>
      <c r="Q1651" s="456">
        <v>817.45825766036501</v>
      </c>
      <c r="R1651" s="456">
        <v>788.23465312812414</v>
      </c>
      <c r="S1651" s="456">
        <v>760.01978588315012</v>
      </c>
      <c r="T1651" s="456">
        <v>745.91274228889881</v>
      </c>
      <c r="U1651" s="456">
        <v>713.66908038924851</v>
      </c>
      <c r="V1651" s="456">
        <v>683.44196820265972</v>
      </c>
      <c r="W1651" s="456">
        <v>655.23120091604528</v>
      </c>
      <c r="X1651" s="456">
        <v>629.03657407058643</v>
      </c>
      <c r="Y1651" s="456">
        <v>590.7540930733503</v>
      </c>
      <c r="Z1651" s="456">
        <v>560.5328253292854</v>
      </c>
      <c r="AA1651" s="456">
        <v>528.29860353797324</v>
      </c>
      <c r="AB1651" s="456">
        <v>484.98698627977393</v>
      </c>
      <c r="AC1651" s="456">
        <v>441.67923788731963</v>
      </c>
      <c r="AD1651" s="456">
        <v>404.41781565261778</v>
      </c>
      <c r="AE1651" s="456">
        <v>360.11143289997989</v>
      </c>
      <c r="AF1651" s="456">
        <v>316.81728239424859</v>
      </c>
      <c r="AG1651" s="456">
        <v>264.46956703503446</v>
      </c>
      <c r="AH1651" s="456">
        <v>218.17058371244863</v>
      </c>
      <c r="AI1651" s="456">
        <v>172.88765168108893</v>
      </c>
      <c r="AJ1651" s="456">
        <v>123.59332512567987</v>
      </c>
      <c r="AK1651" s="456">
        <v>69.292772726876819</v>
      </c>
      <c r="AL1651" s="456">
        <v>0</v>
      </c>
    </row>
    <row r="1652" spans="1:38">
      <c r="A1652" s="256">
        <v>122.5</v>
      </c>
      <c r="B1652" s="456">
        <v>1589.6631459994105</v>
      </c>
      <c r="C1652" s="456">
        <v>1532.1854831921119</v>
      </c>
      <c r="D1652" s="456">
        <v>1462.6101501037324</v>
      </c>
      <c r="E1652" s="456">
        <v>1391.0215949408339</v>
      </c>
      <c r="F1652" s="456">
        <v>1321.4531449723431</v>
      </c>
      <c r="G1652" s="456">
        <v>1250.8801978283477</v>
      </c>
      <c r="H1652" s="456">
        <v>1194.4246943704641</v>
      </c>
      <c r="I1652" s="456">
        <v>1146.0363803775579</v>
      </c>
      <c r="J1652" s="456">
        <v>1096.6420829267092</v>
      </c>
      <c r="K1652" s="456">
        <v>1052.2899114552088</v>
      </c>
      <c r="L1652" s="456">
        <v>1001.8919884694633</v>
      </c>
      <c r="M1652" s="456">
        <v>959.55968574044186</v>
      </c>
      <c r="N1652" s="456">
        <v>914.20572024248941</v>
      </c>
      <c r="O1652" s="456">
        <v>869.86179401276763</v>
      </c>
      <c r="P1652" s="456">
        <v>829.55109114932395</v>
      </c>
      <c r="Q1652" s="456">
        <v>789.24234583746443</v>
      </c>
      <c r="R1652" s="456">
        <v>755.98917509219189</v>
      </c>
      <c r="S1652" s="456">
        <v>726.76789614310997</v>
      </c>
      <c r="T1652" s="456">
        <v>710.64631070258758</v>
      </c>
      <c r="U1652" s="456">
        <v>674.37409234918084</v>
      </c>
      <c r="V1652" s="456">
        <v>646.16370952449347</v>
      </c>
      <c r="W1652" s="456">
        <v>623.99926938862291</v>
      </c>
      <c r="X1652" s="456">
        <v>597.80594744145617</v>
      </c>
      <c r="Y1652" s="456">
        <v>559.52547729664832</v>
      </c>
      <c r="Z1652" s="456">
        <v>530.31318604523244</v>
      </c>
      <c r="AA1652" s="456">
        <v>497.07357466978522</v>
      </c>
      <c r="AB1652" s="456">
        <v>454.77184881299468</v>
      </c>
      <c r="AC1652" s="456">
        <v>411.46702004179934</v>
      </c>
      <c r="AD1652" s="456">
        <v>376.22224775081384</v>
      </c>
      <c r="AE1652" s="456">
        <v>336.95340690676727</v>
      </c>
      <c r="AF1652" s="456">
        <v>293.66232595374214</v>
      </c>
      <c r="AG1652" s="456">
        <v>246.35152238988556</v>
      </c>
      <c r="AH1652" s="456">
        <v>202.06879585668304</v>
      </c>
      <c r="AI1652" s="456">
        <v>157.79584087948061</v>
      </c>
      <c r="AJ1652" s="456">
        <v>111.52399075900288</v>
      </c>
      <c r="AK1652" s="456">
        <v>63.261558950597731</v>
      </c>
      <c r="AL1652" s="456">
        <v>0</v>
      </c>
    </row>
    <row r="1653" spans="1:38">
      <c r="A1653" s="256">
        <v>125</v>
      </c>
      <c r="B1653" s="456">
        <v>1589.6631459994105</v>
      </c>
      <c r="C1653" s="456">
        <v>1532.1854831921119</v>
      </c>
      <c r="D1653" s="456">
        <v>1457.5685859282098</v>
      </c>
      <c r="E1653" s="456">
        <v>1382.9555061606618</v>
      </c>
      <c r="F1653" s="456">
        <v>1308.3464496224353</v>
      </c>
      <c r="G1653" s="456">
        <v>1229.7090794083842</v>
      </c>
      <c r="H1653" s="456">
        <v>1172.2464691296789</v>
      </c>
      <c r="I1653" s="456">
        <v>1123.8590801752944</v>
      </c>
      <c r="J1653" s="456">
        <v>1074.4657685553254</v>
      </c>
      <c r="K1653" s="456">
        <v>1025.0747259772024</v>
      </c>
      <c r="L1653" s="456">
        <v>974.67815528855704</v>
      </c>
      <c r="M1653" s="456">
        <v>933.35490444308982</v>
      </c>
      <c r="N1653" s="456">
        <v>885.98660269562492</v>
      </c>
      <c r="O1653" s="456">
        <v>843.65961930001663</v>
      </c>
      <c r="P1653" s="456">
        <v>801.33475813991458</v>
      </c>
      <c r="Q1653" s="456">
        <v>761.02744192192483</v>
      </c>
      <c r="R1653" s="456">
        <v>728.78311960771214</v>
      </c>
      <c r="S1653" s="456">
        <v>698.55536095230354</v>
      </c>
      <c r="T1653" s="456">
        <v>677.39670417975822</v>
      </c>
      <c r="U1653" s="456">
        <v>642.13375404750673</v>
      </c>
      <c r="V1653" s="456">
        <v>610.90246816001093</v>
      </c>
      <c r="W1653" s="456">
        <v>596.79853456367937</v>
      </c>
      <c r="X1653" s="456">
        <v>572.62114186819917</v>
      </c>
      <c r="Y1653" s="456">
        <v>533.33507413241443</v>
      </c>
      <c r="Z1653" s="456">
        <v>502.10974023527302</v>
      </c>
      <c r="AA1653" s="456">
        <v>473.90787777004903</v>
      </c>
      <c r="AB1653" s="456">
        <v>430.60117719617693</v>
      </c>
      <c r="AC1653" s="456">
        <v>387.29883465531185</v>
      </c>
      <c r="AD1653" s="456">
        <v>352.05629353891283</v>
      </c>
      <c r="AE1653" s="456">
        <v>315.81050907438771</v>
      </c>
      <c r="AF1653" s="456">
        <v>275.54232167620648</v>
      </c>
      <c r="AG1653" s="456">
        <v>235.28003346324601</v>
      </c>
      <c r="AH1653" s="456">
        <v>192.00582334211265</v>
      </c>
      <c r="AI1653" s="456">
        <v>145.72342504642882</v>
      </c>
      <c r="AJ1653" s="456">
        <v>101.46720444534975</v>
      </c>
      <c r="AK1653" s="456">
        <v>59.241065852707941</v>
      </c>
      <c r="AL1653" s="456">
        <v>0</v>
      </c>
    </row>
    <row r="1654" spans="1:38">
      <c r="A1654" s="256">
        <v>127.5</v>
      </c>
      <c r="B1654" s="456">
        <v>1589.6631459994105</v>
      </c>
      <c r="C1654" s="456">
        <v>1526.1353268228436</v>
      </c>
      <c r="D1654" s="456">
        <v>1448.493814353101</v>
      </c>
      <c r="E1654" s="456">
        <v>1369.8482122539233</v>
      </c>
      <c r="F1654" s="456">
        <v>1290.1989344248907</v>
      </c>
      <c r="G1654" s="456">
        <v>1208.5383251256644</v>
      </c>
      <c r="H1654" s="456">
        <v>1152.0848097396088</v>
      </c>
      <c r="I1654" s="456">
        <v>1101.6822171839497</v>
      </c>
      <c r="J1654" s="456">
        <v>1051.2819289698355</v>
      </c>
      <c r="K1654" s="456">
        <v>998.86819238794283</v>
      </c>
      <c r="L1654" s="456">
        <v>952.50448116116092</v>
      </c>
      <c r="M1654" s="456">
        <v>907.15085820945785</v>
      </c>
      <c r="N1654" s="456">
        <v>862.80728378953188</v>
      </c>
      <c r="O1654" s="456">
        <v>817.45825766036501</v>
      </c>
      <c r="P1654" s="456">
        <v>774.1270910823755</v>
      </c>
      <c r="Q1654" s="456">
        <v>734.82882334190344</v>
      </c>
      <c r="R1654" s="456">
        <v>702.58565448312538</v>
      </c>
      <c r="S1654" s="456">
        <v>672.35902531066267</v>
      </c>
      <c r="T1654" s="456">
        <v>649.18619261853939</v>
      </c>
      <c r="U1654" s="456">
        <v>611.90990452585947</v>
      </c>
      <c r="V1654" s="456">
        <v>582.69493397084909</v>
      </c>
      <c r="W1654" s="456">
        <v>567.58431201598387</v>
      </c>
      <c r="X1654" s="456">
        <v>545.42279657635379</v>
      </c>
      <c r="Y1654" s="456">
        <v>504.12422061952947</v>
      </c>
      <c r="Z1654" s="456">
        <v>474.91505885047809</v>
      </c>
      <c r="AA1654" s="456">
        <v>451.75044323818958</v>
      </c>
      <c r="AB1654" s="456">
        <v>408.44591755181006</v>
      </c>
      <c r="AC1654" s="456">
        <v>370.18060979006805</v>
      </c>
      <c r="AD1654" s="456">
        <v>332.92608346097444</v>
      </c>
      <c r="AE1654" s="456">
        <v>298.69586175506231</v>
      </c>
      <c r="AF1654" s="456">
        <v>261.44980443871583</v>
      </c>
      <c r="AG1654" s="456">
        <v>220.18339253845178</v>
      </c>
      <c r="AH1654" s="456">
        <v>177.91855373764352</v>
      </c>
      <c r="AI1654" s="456">
        <v>134.65792041235557</v>
      </c>
      <c r="AJ1654" s="456">
        <v>95.433604846914434</v>
      </c>
      <c r="AK1654" s="456">
        <v>53.210843750071625</v>
      </c>
      <c r="AL1654" s="456">
        <v>0</v>
      </c>
    </row>
    <row r="1655" spans="1:38">
      <c r="A1655" s="256">
        <v>130</v>
      </c>
      <c r="B1655" s="456">
        <v>1589.6631459994105</v>
      </c>
      <c r="C1655" s="456">
        <v>1523.1102576176645</v>
      </c>
      <c r="D1655" s="456">
        <v>1441.435697931985</v>
      </c>
      <c r="E1655" s="456">
        <v>1360.7740051805092</v>
      </c>
      <c r="F1655" s="456">
        <v>1273.0598486045944</v>
      </c>
      <c r="G1655" s="456">
        <v>1193.4165842398838</v>
      </c>
      <c r="H1655" s="456">
        <v>1135.9557357237859</v>
      </c>
      <c r="I1655" s="456">
        <v>1083.5378424249502</v>
      </c>
      <c r="J1655" s="456">
        <v>1030.1145212448012</v>
      </c>
      <c r="K1655" s="456">
        <v>976.6939690089232</v>
      </c>
      <c r="L1655" s="456">
        <v>930.33132274107584</v>
      </c>
      <c r="M1655" s="456">
        <v>885.98660269562492</v>
      </c>
      <c r="N1655" s="456">
        <v>843.65961930001663</v>
      </c>
      <c r="O1655" s="456">
        <v>793.27312951172269</v>
      </c>
      <c r="P1655" s="456">
        <v>749.94329919411564</v>
      </c>
      <c r="Q1655" s="456">
        <v>709.63872365870475</v>
      </c>
      <c r="R1655" s="456">
        <v>676.38916540284208</v>
      </c>
      <c r="S1655" s="456">
        <v>645.15621829516817</v>
      </c>
      <c r="T1655" s="456">
        <v>623.99926938862291</v>
      </c>
      <c r="U1655" s="456">
        <v>586.72449969839079</v>
      </c>
      <c r="V1655" s="456">
        <v>557.51078666996455</v>
      </c>
      <c r="W1655" s="456">
        <v>540.38621268984684</v>
      </c>
      <c r="X1655" s="456">
        <v>514.19674253383948</v>
      </c>
      <c r="Y1655" s="456">
        <v>480.95818998708097</v>
      </c>
      <c r="Z1655" s="456">
        <v>450.74331252607004</v>
      </c>
      <c r="AA1655" s="456">
        <v>432.61534908352962</v>
      </c>
      <c r="AB1655" s="456">
        <v>393.34074331293886</v>
      </c>
      <c r="AC1655" s="456">
        <v>355.07694944629657</v>
      </c>
      <c r="AD1655" s="456">
        <v>316.81728239424859</v>
      </c>
      <c r="AE1655" s="456">
        <v>282.58885271036019</v>
      </c>
      <c r="AF1655" s="456">
        <v>245.34500251247366</v>
      </c>
      <c r="AG1655" s="456">
        <v>207.1004714754566</v>
      </c>
      <c r="AH1655" s="456">
        <v>166.85076266433626</v>
      </c>
      <c r="AI1655" s="456">
        <v>125.60499860335548</v>
      </c>
      <c r="AJ1655" s="456">
        <v>86.383928307687412</v>
      </c>
      <c r="AK1655" s="456">
        <v>51.200917835379968</v>
      </c>
      <c r="AL1655" s="456">
        <v>0</v>
      </c>
    </row>
    <row r="1656" spans="1:38">
      <c r="A1656" s="256">
        <v>132.5</v>
      </c>
      <c r="B1656" s="456">
        <v>1589.6631459994105</v>
      </c>
      <c r="C1656" s="456">
        <v>1523.1102576176645</v>
      </c>
      <c r="D1656" s="456">
        <v>1434.3776160370014</v>
      </c>
      <c r="E1656" s="456">
        <v>1349.6833897798092</v>
      </c>
      <c r="F1656" s="456">
        <v>1260.9618089825374</v>
      </c>
      <c r="G1656" s="456">
        <v>1176.2788427705009</v>
      </c>
      <c r="H1656" s="456">
        <v>1119.8268904951999</v>
      </c>
      <c r="I1656" s="456">
        <v>1066.4017671142508</v>
      </c>
      <c r="J1656" s="456">
        <v>1012.9793185616809</v>
      </c>
      <c r="K1656" s="456">
        <v>959.55968574044186</v>
      </c>
      <c r="L1656" s="456">
        <v>912.19003980772868</v>
      </c>
      <c r="M1656" s="456">
        <v>863.81506744737169</v>
      </c>
      <c r="N1656" s="456">
        <v>819.47371756879136</v>
      </c>
      <c r="O1656" s="456">
        <v>769.08873806861379</v>
      </c>
      <c r="P1656" s="456">
        <v>728.78311960771214</v>
      </c>
      <c r="Q1656" s="456">
        <v>686.46462027603934</v>
      </c>
      <c r="R1656" s="456">
        <v>651.20118916201011</v>
      </c>
      <c r="S1656" s="456">
        <v>620.97690605782327</v>
      </c>
      <c r="T1656" s="456">
        <v>598.81336201521617</v>
      </c>
      <c r="U1656" s="456">
        <v>560.5328253292854</v>
      </c>
      <c r="V1656" s="456">
        <v>529.30589383410154</v>
      </c>
      <c r="W1656" s="456">
        <v>515.20400563086378</v>
      </c>
      <c r="X1656" s="456">
        <v>491.03024332244547</v>
      </c>
      <c r="Y1656" s="456">
        <v>458.80042075130535</v>
      </c>
      <c r="Z1656" s="456">
        <v>428.5870147208546</v>
      </c>
      <c r="AA1656" s="456">
        <v>413.48110068954406</v>
      </c>
      <c r="AB1656" s="456">
        <v>378.23614868748763</v>
      </c>
      <c r="AC1656" s="456">
        <v>341.98762877226108</v>
      </c>
      <c r="AD1656" s="456">
        <v>301.71602400391555</v>
      </c>
      <c r="AE1656" s="456">
        <v>264.46956703503446</v>
      </c>
      <c r="AF1656" s="456">
        <v>231.25416527541577</v>
      </c>
      <c r="AG1656" s="456">
        <v>194.01837655620983</v>
      </c>
      <c r="AH1656" s="456">
        <v>156.78976997111801</v>
      </c>
      <c r="AI1656" s="456">
        <v>116.55272914527278</v>
      </c>
      <c r="AJ1656" s="456">
        <v>81.356733631351972</v>
      </c>
      <c r="AK1656" s="456">
        <v>48.186177781824156</v>
      </c>
      <c r="AL1656" s="456">
        <v>0</v>
      </c>
    </row>
    <row r="1657" spans="1:38">
      <c r="A1657" s="256">
        <v>135</v>
      </c>
      <c r="B1657" s="456">
        <v>1589.6631459994105</v>
      </c>
      <c r="C1657" s="456">
        <v>1519.0768413494509</v>
      </c>
      <c r="D1657" s="456">
        <v>1431.3527344074739</v>
      </c>
      <c r="E1657" s="456">
        <v>1337.5846404755096</v>
      </c>
      <c r="F1657" s="456">
        <v>1244.8312700569572</v>
      </c>
      <c r="G1657" s="456">
        <v>1164.1817634666452</v>
      </c>
      <c r="H1657" s="456">
        <v>1105.7143411803265</v>
      </c>
      <c r="I1657" s="456">
        <v>1050.2739474499635</v>
      </c>
      <c r="J1657" s="456">
        <v>996.85233341219282</v>
      </c>
      <c r="K1657" s="456">
        <v>945.44932878769396</v>
      </c>
      <c r="L1657" s="456">
        <v>896.06475734774426</v>
      </c>
      <c r="M1657" s="456">
        <v>843.65961930001663</v>
      </c>
      <c r="N1657" s="456">
        <v>797.30393364695135</v>
      </c>
      <c r="O1657" s="456">
        <v>749.94329919411564</v>
      </c>
      <c r="P1657" s="456">
        <v>707.62355386056902</v>
      </c>
      <c r="Q1657" s="456">
        <v>666.3138604664249</v>
      </c>
      <c r="R1657" s="456">
        <v>630.04403985316117</v>
      </c>
      <c r="S1657" s="456">
        <v>598.81336201521617</v>
      </c>
      <c r="T1657" s="456">
        <v>571.61377234442114</v>
      </c>
      <c r="U1657" s="456">
        <v>535.34967569936532</v>
      </c>
      <c r="V1657" s="456">
        <v>507.14595626443844</v>
      </c>
      <c r="W1657" s="456">
        <v>496.0663476570511</v>
      </c>
      <c r="X1657" s="456">
        <v>473.90787777004903</v>
      </c>
      <c r="Y1657" s="456">
        <v>445.70769278718001</v>
      </c>
      <c r="Z1657" s="456">
        <v>409.45294924287418</v>
      </c>
      <c r="AA1657" s="456">
        <v>396.36173249989935</v>
      </c>
      <c r="AB1657" s="456">
        <v>365.14598667045368</v>
      </c>
      <c r="AC1657" s="456">
        <v>321.85119673416409</v>
      </c>
      <c r="AD1657" s="456">
        <v>283.5955144338393</v>
      </c>
      <c r="AE1657" s="456">
        <v>250.37764281601082</v>
      </c>
      <c r="AF1657" s="456">
        <v>219.17698581717505</v>
      </c>
      <c r="AG1657" s="456">
        <v>184.96205452537305</v>
      </c>
      <c r="AH1657" s="456">
        <v>142.70547410211842</v>
      </c>
      <c r="AI1657" s="456">
        <v>106.49547896400243</v>
      </c>
      <c r="AJ1657" s="456">
        <v>75.324511642000047</v>
      </c>
      <c r="AK1657" s="456">
        <v>45.171626266426578</v>
      </c>
      <c r="AL1657" s="456">
        <v>0</v>
      </c>
    </row>
    <row r="1658" spans="1:38">
      <c r="A1658" s="256">
        <v>137.5</v>
      </c>
      <c r="B1658" s="456">
        <v>1589.6631459994105</v>
      </c>
      <c r="C1658" s="456">
        <v>1518.0684889529637</v>
      </c>
      <c r="D1658" s="456">
        <v>1423.2864146530021</v>
      </c>
      <c r="E1658" s="456">
        <v>1326.4942162964878</v>
      </c>
      <c r="F1658" s="456">
        <v>1227.6928013087979</v>
      </c>
      <c r="G1658" s="456">
        <v>1151.0767359718063</v>
      </c>
      <c r="H1658" s="456">
        <v>1088.5779162930164</v>
      </c>
      <c r="I1658" s="456">
        <v>1030.1145212448012</v>
      </c>
      <c r="J1658" s="456">
        <v>978.70978688561252</v>
      </c>
      <c r="K1658" s="456">
        <v>929.32346435368083</v>
      </c>
      <c r="L1658" s="456">
        <v>874.90076490654008</v>
      </c>
      <c r="M1658" s="456">
        <v>823.50465222952312</v>
      </c>
      <c r="N1658" s="456">
        <v>775.13476562306744</v>
      </c>
      <c r="O1658" s="456">
        <v>729.79073342857248</v>
      </c>
      <c r="P1658" s="456">
        <v>687.47217392475886</v>
      </c>
      <c r="Q1658" s="456">
        <v>644.14872863759194</v>
      </c>
      <c r="R1658" s="456">
        <v>608.88760041014177</v>
      </c>
      <c r="S1658" s="456">
        <v>578.66539608153823</v>
      </c>
      <c r="T1658" s="456">
        <v>552.47409198138303</v>
      </c>
      <c r="U1658" s="456">
        <v>516.21127069520219</v>
      </c>
      <c r="V1658" s="456">
        <v>489.01581600698364</v>
      </c>
      <c r="W1658" s="456">
        <v>479.95099617070338</v>
      </c>
      <c r="X1658" s="456">
        <v>456.78613034538233</v>
      </c>
      <c r="Y1658" s="456">
        <v>430.60117719617693</v>
      </c>
      <c r="Z1658" s="456">
        <v>395.35473353973106</v>
      </c>
      <c r="AA1658" s="456">
        <v>376.22224775081384</v>
      </c>
      <c r="AB1658" s="456">
        <v>347.02192467364125</v>
      </c>
      <c r="AC1658" s="456">
        <v>306.74969472040391</v>
      </c>
      <c r="AD1658" s="456">
        <v>269.50258105221343</v>
      </c>
      <c r="AE1658" s="456">
        <v>238.29947983255269</v>
      </c>
      <c r="AF1658" s="456">
        <v>205.08778640429045</v>
      </c>
      <c r="AG1658" s="456">
        <v>168.86303514077807</v>
      </c>
      <c r="AH1658" s="456">
        <v>132.64610597383572</v>
      </c>
      <c r="AI1658" s="456">
        <v>100.46157902783952</v>
      </c>
      <c r="AJ1658" s="456">
        <v>71.303296239406109</v>
      </c>
      <c r="AK1658" s="456">
        <v>43.162036139125405</v>
      </c>
      <c r="AL1658" s="456">
        <v>0</v>
      </c>
    </row>
    <row r="1659" spans="1:38">
      <c r="A1659" s="256">
        <v>140</v>
      </c>
      <c r="B1659" s="456">
        <v>1589.6631459994105</v>
      </c>
      <c r="C1659" s="456">
        <v>1515.04343577995</v>
      </c>
      <c r="D1659" s="456">
        <v>1417.236704793469</v>
      </c>
      <c r="E1659" s="456">
        <v>1317.4203017417269</v>
      </c>
      <c r="F1659" s="456">
        <v>1216.6033310391174</v>
      </c>
      <c r="G1659" s="456">
        <v>1139.9879829053571</v>
      </c>
      <c r="H1659" s="456">
        <v>1076.4817783804408</v>
      </c>
      <c r="I1659" s="456">
        <v>1016.0031569562071</v>
      </c>
      <c r="J1659" s="456">
        <v>964.5991493330996</v>
      </c>
      <c r="K1659" s="456">
        <v>914.20572024248941</v>
      </c>
      <c r="L1659" s="456">
        <v>856.76060658544282</v>
      </c>
      <c r="M1659" s="456">
        <v>804.357889807883</v>
      </c>
      <c r="N1659" s="456">
        <v>756.99682578176498</v>
      </c>
      <c r="O1659" s="456">
        <v>711.6538991736503</v>
      </c>
      <c r="P1659" s="456">
        <v>668.32890935113085</v>
      </c>
      <c r="Q1659" s="456">
        <v>625.00672708558386</v>
      </c>
      <c r="R1659" s="456">
        <v>587.73189545758112</v>
      </c>
      <c r="S1659" s="456">
        <v>556.50344408245246</v>
      </c>
      <c r="T1659" s="456">
        <v>535.34967569936532</v>
      </c>
      <c r="U1659" s="456">
        <v>501.10250306890003</v>
      </c>
      <c r="V1659" s="456">
        <v>471.89352202889989</v>
      </c>
      <c r="W1659" s="456">
        <v>462.82902802857438</v>
      </c>
      <c r="X1659" s="456">
        <v>441.67923788731963</v>
      </c>
      <c r="Y1659" s="456">
        <v>419.52340124922512</v>
      </c>
      <c r="Z1659" s="456">
        <v>372.19447824394808</v>
      </c>
      <c r="AA1659" s="456">
        <v>355.07694944629657</v>
      </c>
      <c r="AB1659" s="456">
        <v>330.91243995228746</v>
      </c>
      <c r="AC1659" s="456">
        <v>289.63555930121174</v>
      </c>
      <c r="AD1659" s="456">
        <v>257.42350858200774</v>
      </c>
      <c r="AE1659" s="456">
        <v>225.21549466265694</v>
      </c>
      <c r="AF1659" s="456">
        <v>190.99955462404839</v>
      </c>
      <c r="AG1659" s="456">
        <v>157.79584087948061</v>
      </c>
      <c r="AH1659" s="456">
        <v>124.59915780868042</v>
      </c>
      <c r="AI1659" s="456">
        <v>96.439178946735424</v>
      </c>
      <c r="AJ1659" s="456">
        <v>69.292772726876819</v>
      </c>
      <c r="AK1659" s="456">
        <v>41.152539512670401</v>
      </c>
      <c r="AL1659" s="456">
        <v>0</v>
      </c>
    </row>
    <row r="1660" spans="1:38">
      <c r="A1660" s="256">
        <v>142.5</v>
      </c>
      <c r="B1660" s="456">
        <v>1589.6631459994105</v>
      </c>
      <c r="C1660" s="456">
        <v>1513.0267370160941</v>
      </c>
      <c r="D1660" s="456">
        <v>1412.1952996129335</v>
      </c>
      <c r="E1660" s="456">
        <v>1307.3382477041578</v>
      </c>
      <c r="F1660" s="456">
        <v>1203.4977237104949</v>
      </c>
      <c r="G1660" s="456">
        <v>1129.907391777464</v>
      </c>
      <c r="H1660" s="456">
        <v>1063.3777822545951</v>
      </c>
      <c r="I1660" s="456">
        <v>1002.8999225239919</v>
      </c>
      <c r="J1660" s="456">
        <v>950.48871799615188</v>
      </c>
      <c r="K1660" s="456">
        <v>899.08822588305679</v>
      </c>
      <c r="L1660" s="456">
        <v>841.64410075501223</v>
      </c>
      <c r="M1660" s="456">
        <v>790.25003983212787</v>
      </c>
      <c r="N1660" s="456">
        <v>741.88220714112128</v>
      </c>
      <c r="O1660" s="456">
        <v>692.5099642532108</v>
      </c>
      <c r="P1660" s="456">
        <v>650.19369011047684</v>
      </c>
      <c r="Q1660" s="456">
        <v>606.87273932099311</v>
      </c>
      <c r="R1660" s="456">
        <v>570.60640459417959</v>
      </c>
      <c r="S1660" s="456">
        <v>540.38621268984684</v>
      </c>
      <c r="T1660" s="456">
        <v>520.24035054929641</v>
      </c>
      <c r="U1660" s="456">
        <v>483.97978406127578</v>
      </c>
      <c r="V1660" s="456">
        <v>457.79327444158969</v>
      </c>
      <c r="W1660" s="456">
        <v>453.76471138662032</v>
      </c>
      <c r="X1660" s="456">
        <v>429.5940947792626</v>
      </c>
      <c r="Y1660" s="456">
        <v>402.40377970846191</v>
      </c>
      <c r="Z1660" s="456">
        <v>359.10453055246012</v>
      </c>
      <c r="AA1660" s="456">
        <v>327.89199766453015</v>
      </c>
      <c r="AB1660" s="456">
        <v>315.81050907438771</v>
      </c>
      <c r="AC1660" s="456">
        <v>284.6021797270547</v>
      </c>
      <c r="AD1660" s="456">
        <v>248.36457445281798</v>
      </c>
      <c r="AE1660" s="456">
        <v>211.12590005317529</v>
      </c>
      <c r="AF1660" s="456">
        <v>178.92475133337754</v>
      </c>
      <c r="AG1660" s="456">
        <v>148.74143843620294</v>
      </c>
      <c r="AH1660" s="456">
        <v>121.58168435931715</v>
      </c>
      <c r="AI1660" s="456">
        <v>94.428041332223657</v>
      </c>
      <c r="AJ1660" s="456">
        <v>64.266722767294254</v>
      </c>
      <c r="AK1660" s="456">
        <v>38.138479987815508</v>
      </c>
      <c r="AL1660" s="456">
        <v>0</v>
      </c>
    </row>
    <row r="1661" spans="1:38">
      <c r="A1661" s="256">
        <v>145</v>
      </c>
      <c r="B1661" s="456">
        <v>1589.6631459994105</v>
      </c>
      <c r="C1661" s="456">
        <v>1511.0100409375907</v>
      </c>
      <c r="D1661" s="456">
        <v>1409.1704651305902</v>
      </c>
      <c r="E1661" s="456">
        <v>1298.2644654647133</v>
      </c>
      <c r="F1661" s="456">
        <v>1195.4328053510533</v>
      </c>
      <c r="G1661" s="456">
        <v>1120.8349365574829</v>
      </c>
      <c r="H1661" s="456">
        <v>1049.2659668965161</v>
      </c>
      <c r="I1661" s="456">
        <v>991.8127038077688</v>
      </c>
      <c r="J1661" s="456">
        <v>938.39422900883744</v>
      </c>
      <c r="K1661" s="456">
        <v>883.9709854667052</v>
      </c>
      <c r="L1661" s="456">
        <v>827.53560660155279</v>
      </c>
      <c r="M1661" s="456">
        <v>774.1270910823755</v>
      </c>
      <c r="N1661" s="456">
        <v>726.76789614310997</v>
      </c>
      <c r="O1661" s="456">
        <v>676.38916540284208</v>
      </c>
      <c r="P1661" s="456">
        <v>632.0589762438625</v>
      </c>
      <c r="Q1661" s="456">
        <v>589.74669214800133</v>
      </c>
      <c r="R1661" s="456">
        <v>557.51078666996455</v>
      </c>
      <c r="S1661" s="456">
        <v>526.28402870531886</v>
      </c>
      <c r="T1661" s="456">
        <v>507.14595626443844</v>
      </c>
      <c r="U1661" s="456">
        <v>470.88634737729012</v>
      </c>
      <c r="V1661" s="456">
        <v>444.70057563922984</v>
      </c>
      <c r="W1661" s="456">
        <v>429.5940947792626</v>
      </c>
      <c r="X1661" s="456">
        <v>412.47405913757262</v>
      </c>
      <c r="Y1661" s="456">
        <v>384.27791554552124</v>
      </c>
      <c r="Z1661" s="456">
        <v>336.95340690676727</v>
      </c>
      <c r="AA1661" s="456">
        <v>310.77669077501207</v>
      </c>
      <c r="AB1661" s="456">
        <v>301.71602400391555</v>
      </c>
      <c r="AC1661" s="456">
        <v>278.56224176899144</v>
      </c>
      <c r="AD1661" s="456">
        <v>234.2735599181982</v>
      </c>
      <c r="AE1661" s="456">
        <v>201.06247565441669</v>
      </c>
      <c r="AF1661" s="456">
        <v>170.87533157355321</v>
      </c>
      <c r="AG1661" s="456">
        <v>145.72342504642882</v>
      </c>
      <c r="AH1661" s="456">
        <v>121.58168435931715</v>
      </c>
      <c r="AI1661" s="456">
        <v>88.394889005535376</v>
      </c>
      <c r="AJ1661" s="456">
        <v>59.241065852707941</v>
      </c>
      <c r="AK1661" s="456">
        <v>35.124658653290489</v>
      </c>
      <c r="AL1661" s="456">
        <v>0</v>
      </c>
    </row>
    <row r="1662" spans="1:38">
      <c r="A1662" s="256">
        <v>147.5</v>
      </c>
      <c r="B1662" s="456">
        <v>1589.6631459994105</v>
      </c>
      <c r="C1662" s="456">
        <v>1506.9766568509476</v>
      </c>
      <c r="D1662" s="456">
        <v>1400.0960006578398</v>
      </c>
      <c r="E1662" s="456">
        <v>1285.1580030837267</v>
      </c>
      <c r="F1662" s="456">
        <v>1185.3517338818122</v>
      </c>
      <c r="G1662" s="456">
        <v>1109.7464798657393</v>
      </c>
      <c r="H1662" s="456">
        <v>1039.1862147201346</v>
      </c>
      <c r="I1662" s="456">
        <v>980.72560891008311</v>
      </c>
      <c r="J1662" s="456">
        <v>925.29204173531855</v>
      </c>
      <c r="K1662" s="456">
        <v>867.84621381082877</v>
      </c>
      <c r="L1662" s="456">
        <v>812.4196296344146</v>
      </c>
      <c r="M1662" s="456">
        <v>759.01213117901898</v>
      </c>
      <c r="N1662" s="456">
        <v>710.64631070258758</v>
      </c>
      <c r="O1662" s="456">
        <v>661.2762649289582</v>
      </c>
      <c r="P1662" s="456">
        <v>617.9545574224918</v>
      </c>
      <c r="Q1662" s="456">
        <v>577.65801598154644</v>
      </c>
      <c r="R1662" s="456">
        <v>541.39352572941186</v>
      </c>
      <c r="S1662" s="456">
        <v>511.17496508518565</v>
      </c>
      <c r="T1662" s="456">
        <v>498.08080372144371</v>
      </c>
      <c r="U1662" s="456">
        <v>461.8218729131101</v>
      </c>
      <c r="V1662" s="456">
        <v>427.57993702648378</v>
      </c>
      <c r="W1662" s="456">
        <v>414.48814469174425</v>
      </c>
      <c r="X1662" s="456">
        <v>393.34074331293886</v>
      </c>
      <c r="Y1662" s="456">
        <v>366.15290577694071</v>
      </c>
      <c r="Z1662" s="456">
        <v>330.91243995228746</v>
      </c>
      <c r="AA1662" s="456">
        <v>297.68914776956171</v>
      </c>
      <c r="AB1662" s="456">
        <v>285.60884857740479</v>
      </c>
      <c r="AC1662" s="456">
        <v>269.50258105221343</v>
      </c>
      <c r="AD1662" s="456">
        <v>229.24125736189183</v>
      </c>
      <c r="AE1662" s="456">
        <v>195.02466099770112</v>
      </c>
      <c r="AF1662" s="456">
        <v>167.85689589015533</v>
      </c>
      <c r="AG1662" s="456">
        <v>144.71743439597881</v>
      </c>
      <c r="AH1662" s="456">
        <v>115.54696382165466</v>
      </c>
      <c r="AI1662" s="456">
        <v>82.362148335243674</v>
      </c>
      <c r="AJ1662" s="456">
        <v>55.220845530457993</v>
      </c>
      <c r="AK1662" s="456">
        <v>33.11558670666593</v>
      </c>
      <c r="AL1662" s="456">
        <v>0</v>
      </c>
    </row>
    <row r="1663" spans="1:38">
      <c r="A1663" s="256">
        <v>150</v>
      </c>
      <c r="B1663" s="456">
        <v>1589.6631459994105</v>
      </c>
      <c r="C1663" s="456">
        <v>1505.9683125132324</v>
      </c>
      <c r="D1663" s="456">
        <v>1396.0629241738613</v>
      </c>
      <c r="E1663" s="456">
        <v>1277.0925540561173</v>
      </c>
      <c r="F1663" s="456">
        <v>1176.2788427705009</v>
      </c>
      <c r="G1663" s="456">
        <v>1101.6822171839497</v>
      </c>
      <c r="H1663" s="456">
        <v>1030.1145212448012</v>
      </c>
      <c r="I1663" s="456">
        <v>966.61494214244817</v>
      </c>
      <c r="J1663" s="456">
        <v>914.20572024248941</v>
      </c>
      <c r="K1663" s="456">
        <v>855.75283118813752</v>
      </c>
      <c r="L1663" s="456">
        <v>800.32705011374333</v>
      </c>
      <c r="M1663" s="456">
        <v>746.92037948002371</v>
      </c>
      <c r="N1663" s="456">
        <v>695.5326560411628</v>
      </c>
      <c r="O1663" s="456">
        <v>649.18619261853939</v>
      </c>
      <c r="P1663" s="456">
        <v>608.88760041014177</v>
      </c>
      <c r="Q1663" s="456">
        <v>566.57695139125042</v>
      </c>
      <c r="R1663" s="456">
        <v>531.32048016773717</v>
      </c>
      <c r="S1663" s="456">
        <v>501.10250306890003</v>
      </c>
      <c r="T1663" s="456">
        <v>484.98698627977393</v>
      </c>
      <c r="U1663" s="456">
        <v>450.74331252607004</v>
      </c>
      <c r="V1663" s="456">
        <v>415.49519113823135</v>
      </c>
      <c r="W1663" s="456">
        <v>382.26398264116619</v>
      </c>
      <c r="X1663" s="456">
        <v>377.22919687654826</v>
      </c>
      <c r="Y1663" s="456">
        <v>353.06317597546882</v>
      </c>
      <c r="Z1663" s="456">
        <v>324.871583172518</v>
      </c>
      <c r="AA1663" s="456">
        <v>291.64893568472075</v>
      </c>
      <c r="AB1663" s="456">
        <v>271.5158130503724</v>
      </c>
      <c r="AC1663" s="456">
        <v>263.46297565607262</v>
      </c>
      <c r="AD1663" s="456">
        <v>234.2735599181982</v>
      </c>
      <c r="AE1663" s="456">
        <v>194.01837655620983</v>
      </c>
      <c r="AF1663" s="456">
        <v>167.85689589015533</v>
      </c>
      <c r="AG1663" s="456">
        <v>139.68758692140284</v>
      </c>
      <c r="AH1663" s="456">
        <v>106.49547896400243</v>
      </c>
      <c r="AI1663" s="456">
        <v>75.324511642000047</v>
      </c>
      <c r="AJ1663" s="456">
        <v>53.210843750071625</v>
      </c>
      <c r="AK1663" s="456">
        <v>31.106636592896205</v>
      </c>
      <c r="AL1663" s="456">
        <v>0</v>
      </c>
    </row>
    <row r="1664" spans="1:38">
      <c r="A1664" s="256">
        <v>152.5</v>
      </c>
      <c r="B1664" s="456">
        <v>1589.6631459994105</v>
      </c>
      <c r="C1664" s="456">
        <v>1504.959968849995</v>
      </c>
      <c r="D1664" s="456">
        <v>1393.0381244474436</v>
      </c>
      <c r="E1664" s="456">
        <v>1271.0435006619564</v>
      </c>
      <c r="F1664" s="456">
        <v>1168.2141093458158</v>
      </c>
      <c r="G1664" s="456">
        <v>1093.6180134733102</v>
      </c>
      <c r="H1664" s="456">
        <v>1023.0588147943211</v>
      </c>
      <c r="I1664" s="456">
        <v>957.54390769882389</v>
      </c>
      <c r="J1664" s="456">
        <v>902.1117045756348</v>
      </c>
      <c r="K1664" s="456">
        <v>844.66738037710456</v>
      </c>
      <c r="L1664" s="456">
        <v>788.23465312812414</v>
      </c>
      <c r="M1664" s="456">
        <v>736.84406898263978</v>
      </c>
      <c r="N1664" s="456">
        <v>685.45706810466959</v>
      </c>
      <c r="O1664" s="456">
        <v>640.11878577395669</v>
      </c>
      <c r="P1664" s="456">
        <v>598.81336201521617</v>
      </c>
      <c r="Q1664" s="456">
        <v>557.51078666996455</v>
      </c>
      <c r="R1664" s="456">
        <v>523.26218091041574</v>
      </c>
      <c r="S1664" s="456">
        <v>492.03746007824526</v>
      </c>
      <c r="T1664" s="456">
        <v>468.87200453491903</v>
      </c>
      <c r="U1664" s="456">
        <v>438.65792078245397</v>
      </c>
      <c r="V1664" s="456">
        <v>397.3687340159081</v>
      </c>
      <c r="W1664" s="456">
        <v>368.16675228114894</v>
      </c>
      <c r="X1664" s="456">
        <v>370.18060979006805</v>
      </c>
      <c r="Y1664" s="456">
        <v>346.01505962239901</v>
      </c>
      <c r="Z1664" s="456">
        <v>323.86478456311931</v>
      </c>
      <c r="AA1664" s="456">
        <v>280.57554002346535</v>
      </c>
      <c r="AB1664" s="456">
        <v>258.43007668638376</v>
      </c>
      <c r="AC1664" s="456">
        <v>254.40382792207021</v>
      </c>
      <c r="AD1664" s="456">
        <v>235.28003346324601</v>
      </c>
      <c r="AE1664" s="456">
        <v>195.02466099770112</v>
      </c>
      <c r="AF1664" s="456">
        <v>164.83851443258101</v>
      </c>
      <c r="AG1664" s="456">
        <v>134.65792041235557</v>
      </c>
      <c r="AH1664" s="456">
        <v>102.47283981975923</v>
      </c>
      <c r="AI1664" s="456">
        <v>73.313876394686872</v>
      </c>
      <c r="AJ1664" s="456">
        <v>51.200917835379968</v>
      </c>
      <c r="AK1664" s="456">
        <v>29.097816174642574</v>
      </c>
      <c r="AL1664" s="456">
        <v>0</v>
      </c>
    </row>
    <row r="1665" spans="1:38">
      <c r="A1665" s="256">
        <v>155</v>
      </c>
      <c r="B1665" s="456">
        <v>1589.6631459994105</v>
      </c>
      <c r="C1665" s="456">
        <v>1501.9349419116575</v>
      </c>
      <c r="D1665" s="456">
        <v>1386.9885446930134</v>
      </c>
      <c r="E1665" s="456">
        <v>1264.9944760272024</v>
      </c>
      <c r="F1665" s="456">
        <v>1161.1575132111223</v>
      </c>
      <c r="G1665" s="456">
        <v>1085.5538691678053</v>
      </c>
      <c r="H1665" s="456">
        <v>1012.9793185616809</v>
      </c>
      <c r="I1665" s="456">
        <v>949.48083801458813</v>
      </c>
      <c r="J1665" s="456">
        <v>892.03348182666912</v>
      </c>
      <c r="K1665" s="456">
        <v>834.58982389522112</v>
      </c>
      <c r="L1665" s="456">
        <v>780.17315792272359</v>
      </c>
      <c r="M1665" s="456">
        <v>724.7526782608445</v>
      </c>
      <c r="N1665" s="456">
        <v>675.38162812523888</v>
      </c>
      <c r="O1665" s="456">
        <v>634.07391905157954</v>
      </c>
      <c r="P1665" s="456">
        <v>592.76890006969472</v>
      </c>
      <c r="Q1665" s="456">
        <v>552.47409198138303</v>
      </c>
      <c r="R1665" s="456">
        <v>515.20400563086378</v>
      </c>
      <c r="S1665" s="456">
        <v>483.97978406127578</v>
      </c>
      <c r="T1665" s="456">
        <v>454.77184881299468</v>
      </c>
      <c r="U1665" s="456">
        <v>425.56578875210613</v>
      </c>
      <c r="V1665" s="456">
        <v>389.31279381754297</v>
      </c>
      <c r="W1665" s="456">
        <v>359.10453055246012</v>
      </c>
      <c r="X1665" s="456">
        <v>360.11143289997989</v>
      </c>
      <c r="Y1665" s="456">
        <v>341.98762877226108</v>
      </c>
      <c r="Z1665" s="456">
        <v>318.83083861221496</v>
      </c>
      <c r="AA1665" s="456">
        <v>278.56224176899144</v>
      </c>
      <c r="AB1665" s="456">
        <v>249.37110660510621</v>
      </c>
      <c r="AC1665" s="456">
        <v>242.32546769872059</v>
      </c>
      <c r="AD1665" s="456">
        <v>236.28651130948512</v>
      </c>
      <c r="AE1665" s="456">
        <v>201.06247565441669</v>
      </c>
      <c r="AF1665" s="456">
        <v>159.80800188016397</v>
      </c>
      <c r="AG1665" s="456">
        <v>130.63432201828778</v>
      </c>
      <c r="AH1665" s="456">
        <v>101.46720444534975</v>
      </c>
      <c r="AI1665" s="456">
        <v>77.335200513321496</v>
      </c>
      <c r="AJ1665" s="456">
        <v>57.230920419256371</v>
      </c>
      <c r="AK1665" s="456">
        <v>29.097816174642574</v>
      </c>
      <c r="AL1665" s="456">
        <v>0</v>
      </c>
    </row>
    <row r="1666" spans="1:38">
      <c r="A1666" s="256">
        <v>157.5</v>
      </c>
      <c r="B1666" s="456">
        <v>1589.6631459994105</v>
      </c>
      <c r="C1666" s="456">
        <v>1498.9099210598927</v>
      </c>
      <c r="D1666" s="456">
        <v>1384.9720239602775</v>
      </c>
      <c r="E1666" s="456">
        <v>1257.937317151861</v>
      </c>
      <c r="F1666" s="456">
        <v>1155.1090363270444</v>
      </c>
      <c r="G1666" s="456">
        <v>1079.50580018799</v>
      </c>
      <c r="H1666" s="456">
        <v>1007.9396079561258</v>
      </c>
      <c r="I1666" s="456">
        <v>941.4178367344432</v>
      </c>
      <c r="J1666" s="456">
        <v>880.94756823543594</v>
      </c>
      <c r="K1666" s="456">
        <v>827.53560660155279</v>
      </c>
      <c r="L1666" s="456">
        <v>772.11174593380383</v>
      </c>
      <c r="M1666" s="456">
        <v>718.70705826340179</v>
      </c>
      <c r="N1666" s="456">
        <v>669.33643607066585</v>
      </c>
      <c r="O1666" s="456">
        <v>628.02910989995701</v>
      </c>
      <c r="P1666" s="456">
        <v>585.71710566715115</v>
      </c>
      <c r="Q1666" s="456">
        <v>545.42279657635379</v>
      </c>
      <c r="R1666" s="456">
        <v>508.15320548172508</v>
      </c>
      <c r="S1666" s="456">
        <v>472.90069882800782</v>
      </c>
      <c r="T1666" s="456">
        <v>440.67212988461301</v>
      </c>
      <c r="U1666" s="456">
        <v>423.55165000090165</v>
      </c>
      <c r="V1666" s="456">
        <v>385.28488595522572</v>
      </c>
      <c r="W1666" s="456">
        <v>354.07006128064398</v>
      </c>
      <c r="X1666" s="456">
        <v>340.98077844143347</v>
      </c>
      <c r="Y1666" s="456">
        <v>337.96024530447613</v>
      </c>
      <c r="Z1666" s="456">
        <v>310.77669077501207</v>
      </c>
      <c r="AA1666" s="456">
        <v>280.57554002346535</v>
      </c>
      <c r="AB1666" s="456">
        <v>246.35152238988556</v>
      </c>
      <c r="AC1666" s="456">
        <v>235.28003346324601</v>
      </c>
      <c r="AD1666" s="456">
        <v>240.31246534296974</v>
      </c>
      <c r="AE1666" s="456">
        <v>209.1131760876558</v>
      </c>
      <c r="AF1666" s="456">
        <v>159.80800188016397</v>
      </c>
      <c r="AG1666" s="456">
        <v>128.62256901424442</v>
      </c>
      <c r="AH1666" s="456">
        <v>104.48414005107793</v>
      </c>
      <c r="AI1666" s="456">
        <v>91.411415436090294</v>
      </c>
      <c r="AJ1666" s="456">
        <v>62.256411089425562</v>
      </c>
      <c r="AK1666" s="456">
        <v>26.08484865749011</v>
      </c>
      <c r="AL1666" s="456">
        <v>0</v>
      </c>
    </row>
    <row r="1667" spans="1:38">
      <c r="A1667" s="256">
        <v>160</v>
      </c>
      <c r="B1667" s="456">
        <v>1589.6631459994105</v>
      </c>
      <c r="C1667" s="456">
        <v>1496.8932438795296</v>
      </c>
      <c r="D1667" s="456">
        <v>1381.9472483621071</v>
      </c>
      <c r="E1667" s="456">
        <v>1252.8965135862265</v>
      </c>
      <c r="F1667" s="456">
        <v>1150.0686630859591</v>
      </c>
      <c r="G1667" s="456">
        <v>1070.4337602486919</v>
      </c>
      <c r="H1667" s="456">
        <v>1000.884055427933</v>
      </c>
      <c r="I1667" s="456">
        <v>932.34704278695699</v>
      </c>
      <c r="J1667" s="456">
        <v>873.8929684029963</v>
      </c>
      <c r="K1667" s="456">
        <v>819.47371756879136</v>
      </c>
      <c r="L1667" s="456">
        <v>768.08107141579546</v>
      </c>
      <c r="M1667" s="456">
        <v>713.66908038924851</v>
      </c>
      <c r="N1667" s="456">
        <v>667.32138414895519</v>
      </c>
      <c r="O1667" s="456">
        <v>621.98435887211519</v>
      </c>
      <c r="P1667" s="456">
        <v>582.69493397084909</v>
      </c>
      <c r="Q1667" s="456">
        <v>539.37890152609612</v>
      </c>
      <c r="R1667" s="456">
        <v>502.10974023527302</v>
      </c>
      <c r="S1667" s="456">
        <v>460.81471999188301</v>
      </c>
      <c r="T1667" s="456">
        <v>429.5940947792626</v>
      </c>
      <c r="U1667" s="456">
        <v>418.51634508443101</v>
      </c>
      <c r="V1667" s="456">
        <v>383.27094777186403</v>
      </c>
      <c r="W1667" s="456">
        <v>349.03566352307149</v>
      </c>
      <c r="X1667" s="456">
        <v>325.87838489895006</v>
      </c>
      <c r="Y1667" s="456">
        <v>328.89880868463291</v>
      </c>
      <c r="Z1667" s="456">
        <v>308.76318618903616</v>
      </c>
      <c r="AA1667" s="456">
        <v>281.58219456930817</v>
      </c>
      <c r="AB1667" s="456">
        <v>248.36457445281798</v>
      </c>
      <c r="AC1667" s="456">
        <v>226.22192864759808</v>
      </c>
      <c r="AD1667" s="456">
        <v>229.24125736189183</v>
      </c>
      <c r="AE1667" s="456">
        <v>206.09412648536997</v>
      </c>
      <c r="AF1667" s="456">
        <v>161.82018819187493</v>
      </c>
      <c r="AG1667" s="456">
        <v>135.66383892015347</v>
      </c>
      <c r="AH1667" s="456">
        <v>125.60499860335548</v>
      </c>
      <c r="AI1667" s="456">
        <v>97.444763521530547</v>
      </c>
      <c r="AJ1667" s="456">
        <v>54.215835334169334</v>
      </c>
      <c r="AK1667" s="456">
        <v>27.089134400918912</v>
      </c>
      <c r="AL1667" s="456">
        <v>0</v>
      </c>
    </row>
    <row r="1668" spans="1:38">
      <c r="A1668" s="256">
        <v>162.5</v>
      </c>
      <c r="B1668" s="456">
        <v>1589.6631459994105</v>
      </c>
      <c r="C1668" s="456">
        <v>1496.8932438795296</v>
      </c>
      <c r="D1668" s="456">
        <v>1377.9142245220639</v>
      </c>
      <c r="E1668" s="456">
        <v>1248.8638853173522</v>
      </c>
      <c r="F1668" s="456">
        <v>1144.0202443352066</v>
      </c>
      <c r="G1668" s="456">
        <v>1064.3857762544767</v>
      </c>
      <c r="H1668" s="456">
        <v>994.83647850888315</v>
      </c>
      <c r="I1668" s="456">
        <v>927.30775085588652</v>
      </c>
      <c r="J1668" s="456">
        <v>866.83842546287576</v>
      </c>
      <c r="K1668" s="456">
        <v>813.42735274831409</v>
      </c>
      <c r="L1668" s="456">
        <v>761.02744192192483</v>
      </c>
      <c r="M1668" s="456">
        <v>707.62355386056902</v>
      </c>
      <c r="N1668" s="456">
        <v>662.28378097872496</v>
      </c>
      <c r="O1668" s="456">
        <v>617.9545574224918</v>
      </c>
      <c r="P1668" s="456">
        <v>575.64326104967381</v>
      </c>
      <c r="Q1668" s="456">
        <v>537.36428484003864</v>
      </c>
      <c r="R1668" s="456">
        <v>494.05189976489993</v>
      </c>
      <c r="S1668" s="456">
        <v>453.76471138662032</v>
      </c>
      <c r="T1668" s="456">
        <v>425.56578875210613</v>
      </c>
      <c r="U1668" s="456">
        <v>406.43186161691915</v>
      </c>
      <c r="V1668" s="456">
        <v>380.25006033647946</v>
      </c>
      <c r="W1668" s="456">
        <v>344.00133830923949</v>
      </c>
      <c r="X1668" s="456">
        <v>318.83083861221496</v>
      </c>
      <c r="Y1668" s="456">
        <v>317.82405891022592</v>
      </c>
      <c r="Z1668" s="456">
        <v>301.71602400391555</v>
      </c>
      <c r="AA1668" s="456">
        <v>282.58885271036019</v>
      </c>
      <c r="AB1668" s="456">
        <v>252.3907273486665</v>
      </c>
      <c r="AC1668" s="456">
        <v>224.20906517072982</v>
      </c>
      <c r="AD1668" s="456">
        <v>209.1131760876558</v>
      </c>
      <c r="AE1668" s="456">
        <v>208.10682135074404</v>
      </c>
      <c r="AF1668" s="456">
        <v>182.94959793098093</v>
      </c>
      <c r="AG1668" s="456">
        <v>159.80800188016397</v>
      </c>
      <c r="AH1668" s="456">
        <v>132.64610597383572</v>
      </c>
      <c r="AI1668" s="456">
        <v>86.383928307687412</v>
      </c>
      <c r="AJ1668" s="456">
        <v>52.205871129025049</v>
      </c>
      <c r="AK1668" s="456">
        <v>28.093457349309364</v>
      </c>
      <c r="AL1668" s="456">
        <v>0</v>
      </c>
    </row>
    <row r="1669" spans="1:38">
      <c r="A1669" s="256">
        <v>165</v>
      </c>
      <c r="B1669" s="456">
        <v>1589.6631459994105</v>
      </c>
      <c r="C1669" s="456">
        <v>1493.8682331993175</v>
      </c>
      <c r="D1669" s="456">
        <v>1373.881212474487</v>
      </c>
      <c r="E1669" s="456">
        <v>1242.8149673180724</v>
      </c>
      <c r="F1669" s="456">
        <v>1139.9879829053571</v>
      </c>
      <c r="G1669" s="456">
        <v>1060.3538059858045</v>
      </c>
      <c r="H1669" s="456">
        <v>991.8127038077688</v>
      </c>
      <c r="I1669" s="456">
        <v>923.27633700149374</v>
      </c>
      <c r="J1669" s="456">
        <v>861.79950130763405</v>
      </c>
      <c r="K1669" s="456">
        <v>808.38874968158041</v>
      </c>
      <c r="L1669" s="456">
        <v>758.00447781129969</v>
      </c>
      <c r="M1669" s="456">
        <v>705.60838979549055</v>
      </c>
      <c r="N1669" s="456">
        <v>660.26875041270193</v>
      </c>
      <c r="O1669" s="456">
        <v>617.9545574224918</v>
      </c>
      <c r="P1669" s="456">
        <v>573.62851316240085</v>
      </c>
      <c r="Q1669" s="456">
        <v>530.31318604523244</v>
      </c>
      <c r="R1669" s="456">
        <v>487.00139698135308</v>
      </c>
      <c r="S1669" s="456">
        <v>449.73618406200961</v>
      </c>
      <c r="T1669" s="456">
        <v>421.53752081806556</v>
      </c>
      <c r="U1669" s="456">
        <v>396.36173249989935</v>
      </c>
      <c r="V1669" s="456">
        <v>379.24310317649696</v>
      </c>
      <c r="W1669" s="456">
        <v>342.99448206442173</v>
      </c>
      <c r="X1669" s="456">
        <v>315.81050907438771</v>
      </c>
      <c r="Y1669" s="456">
        <v>297.68914776956171</v>
      </c>
      <c r="Z1669" s="456">
        <v>298.69586175506231</v>
      </c>
      <c r="AA1669" s="456">
        <v>286.61552097237734</v>
      </c>
      <c r="AB1669" s="456">
        <v>256.41694440954058</v>
      </c>
      <c r="AC1669" s="456">
        <v>218.17058371244863</v>
      </c>
      <c r="AD1669" s="456">
        <v>197.0372454153181</v>
      </c>
      <c r="AE1669" s="456">
        <v>200.05616048375992</v>
      </c>
      <c r="AF1669" s="456">
        <v>204.08145125625859</v>
      </c>
      <c r="AG1669" s="456">
        <v>190.99955462404839</v>
      </c>
      <c r="AH1669" s="456">
        <v>131.64021015674211</v>
      </c>
      <c r="AI1669" s="456">
        <v>79.345941616877255</v>
      </c>
      <c r="AJ1669" s="456">
        <v>50.19598424777044</v>
      </c>
      <c r="AK1669" s="456">
        <v>27.089134400918912</v>
      </c>
      <c r="AL1669" s="456">
        <v>0</v>
      </c>
    </row>
    <row r="1670" spans="1:38">
      <c r="A1670" s="256">
        <v>167.5</v>
      </c>
      <c r="B1670" s="456">
        <v>1589.6631459994105</v>
      </c>
      <c r="C1670" s="456">
        <v>1491.8515628113962</v>
      </c>
      <c r="D1670" s="456">
        <v>1371.8647108836617</v>
      </c>
      <c r="E1670" s="456">
        <v>1237.7742247795727</v>
      </c>
      <c r="F1670" s="456">
        <v>1136.9637961806482</v>
      </c>
      <c r="G1670" s="456">
        <v>1056.3218510332676</v>
      </c>
      <c r="H1670" s="456">
        <v>986.77309978526648</v>
      </c>
      <c r="I1670" s="456">
        <v>919.24494073234825</v>
      </c>
      <c r="J1670" s="456">
        <v>858.77616093134179</v>
      </c>
      <c r="K1670" s="456">
        <v>804.357889807883</v>
      </c>
      <c r="L1670" s="456">
        <v>760.01978588315012</v>
      </c>
      <c r="M1670" s="456">
        <v>704.6008099179503</v>
      </c>
      <c r="N1670" s="456">
        <v>658.25372599006528</v>
      </c>
      <c r="O1670" s="456">
        <v>611.90990452585947</v>
      </c>
      <c r="P1670" s="456">
        <v>569.59903862060082</v>
      </c>
      <c r="Q1670" s="456">
        <v>521.2476253930347</v>
      </c>
      <c r="R1670" s="456">
        <v>481.96538591056179</v>
      </c>
      <c r="S1670" s="456">
        <v>448.72905785103239</v>
      </c>
      <c r="T1670" s="456">
        <v>419.52340124922512</v>
      </c>
      <c r="U1670" s="456">
        <v>392.33375205940774</v>
      </c>
      <c r="V1670" s="456">
        <v>379.24310317649696</v>
      </c>
      <c r="W1670" s="456">
        <v>344.00133830923949</v>
      </c>
      <c r="X1670" s="456">
        <v>312.79020839351324</v>
      </c>
      <c r="Y1670" s="456">
        <v>289.63555930121174</v>
      </c>
      <c r="Z1670" s="456">
        <v>306.74969472040391</v>
      </c>
      <c r="AA1670" s="456">
        <v>286.61552097237734</v>
      </c>
      <c r="AB1670" s="456">
        <v>258.43007668638376</v>
      </c>
      <c r="AC1670" s="456">
        <v>216.15779343785601</v>
      </c>
      <c r="AD1670" s="456">
        <v>192.00582334211265</v>
      </c>
      <c r="AE1670" s="456">
        <v>205.08778640429045</v>
      </c>
      <c r="AF1670" s="456">
        <v>241.3189644239616</v>
      </c>
      <c r="AG1670" s="456">
        <v>192.00582334211265</v>
      </c>
      <c r="AH1670" s="456">
        <v>121.58168435931715</v>
      </c>
      <c r="AI1670" s="456">
        <v>80.351331340225968</v>
      </c>
      <c r="AJ1670" s="456">
        <v>52.205871129025049</v>
      </c>
      <c r="AK1670" s="456">
        <v>38.138479987815508</v>
      </c>
      <c r="AL1670" s="456">
        <v>0</v>
      </c>
    </row>
    <row r="1671" spans="1:38">
      <c r="A1671" s="256">
        <v>170</v>
      </c>
      <c r="B1671" s="456">
        <v>1589.6631459994105</v>
      </c>
      <c r="C1671" s="456">
        <v>1491.8515628113962</v>
      </c>
      <c r="D1671" s="456">
        <v>1369.8482122539233</v>
      </c>
      <c r="E1671" s="456">
        <v>1237.7742247795727</v>
      </c>
      <c r="F1671" s="456">
        <v>1134.9476761605938</v>
      </c>
      <c r="G1671" s="456">
        <v>1053.2978949051587</v>
      </c>
      <c r="H1671" s="456">
        <v>983.74934970527374</v>
      </c>
      <c r="I1671" s="456">
        <v>915.2135621254165</v>
      </c>
      <c r="J1671" s="456">
        <v>853.73728395177477</v>
      </c>
      <c r="K1671" s="456">
        <v>800.32705011374333</v>
      </c>
      <c r="L1671" s="456">
        <v>753.97387774006802</v>
      </c>
      <c r="M1671" s="456">
        <v>704.6008099179503</v>
      </c>
      <c r="N1671" s="456">
        <v>658.25372599006528</v>
      </c>
      <c r="O1671" s="456">
        <v>609.89503345385992</v>
      </c>
      <c r="P1671" s="456">
        <v>565.56959255578886</v>
      </c>
      <c r="Q1671" s="456">
        <v>519.23307765386471</v>
      </c>
      <c r="R1671" s="456">
        <v>481.96538591056179</v>
      </c>
      <c r="S1671" s="456">
        <v>448.72905785103239</v>
      </c>
      <c r="T1671" s="456">
        <v>417.50929134044378</v>
      </c>
      <c r="U1671" s="456">
        <v>387.29883465531185</v>
      </c>
      <c r="V1671" s="456">
        <v>368.16675228114894</v>
      </c>
      <c r="W1671" s="456">
        <v>345.0081974980904</v>
      </c>
      <c r="X1671" s="456">
        <v>314.80373896081153</v>
      </c>
      <c r="Y1671" s="456">
        <v>291.64893568472075</v>
      </c>
      <c r="Z1671" s="456">
        <v>286.61552097237734</v>
      </c>
      <c r="AA1671" s="456">
        <v>282.58885271036019</v>
      </c>
      <c r="AB1671" s="456">
        <v>250.37764281601082</v>
      </c>
      <c r="AC1671" s="456">
        <v>225.21549466265694</v>
      </c>
      <c r="AD1671" s="456">
        <v>203.07512106555058</v>
      </c>
      <c r="AE1671" s="456">
        <v>237.29299343863059</v>
      </c>
      <c r="AF1671" s="456">
        <v>223.20264019194434</v>
      </c>
      <c r="AG1671" s="456">
        <v>173.89382052669683</v>
      </c>
      <c r="AH1671" s="456">
        <v>124.59915780868042</v>
      </c>
      <c r="AI1671" s="456">
        <v>79.345941616877255</v>
      </c>
      <c r="AJ1671" s="456">
        <v>64.266722767294254</v>
      </c>
      <c r="AK1671" s="456">
        <v>30.102209640499385</v>
      </c>
      <c r="AL1671" s="456">
        <v>0</v>
      </c>
    </row>
    <row r="1672" spans="1:38">
      <c r="A1672" s="256">
        <v>172.5</v>
      </c>
      <c r="B1672" s="456">
        <v>1589.6631459994105</v>
      </c>
      <c r="C1672" s="456">
        <v>1495.8849063069583</v>
      </c>
      <c r="D1672" s="456">
        <v>1370.8564611983852</v>
      </c>
      <c r="E1672" s="456">
        <v>1237.7742247795727</v>
      </c>
      <c r="F1672" s="456">
        <v>1132.9315597183911</v>
      </c>
      <c r="G1672" s="456">
        <v>1051.2819289698355</v>
      </c>
      <c r="H1672" s="456">
        <v>979.71769737990815</v>
      </c>
      <c r="I1672" s="456">
        <v>912.19003980772868</v>
      </c>
      <c r="J1672" s="456">
        <v>849.7062037512211</v>
      </c>
      <c r="K1672" s="456">
        <v>799.31934335512847</v>
      </c>
      <c r="L1672" s="456">
        <v>753.97387774006802</v>
      </c>
      <c r="M1672" s="456">
        <v>705.60838979549055</v>
      </c>
      <c r="N1672" s="456">
        <v>657.24621608837697</v>
      </c>
      <c r="O1672" s="456">
        <v>608.88760041014177</v>
      </c>
      <c r="P1672" s="456">
        <v>559.52547729664832</v>
      </c>
      <c r="Q1672" s="456">
        <v>519.23307765386471</v>
      </c>
      <c r="R1672" s="456">
        <v>481.96538591056179</v>
      </c>
      <c r="S1672" s="456">
        <v>449.73618406200961</v>
      </c>
      <c r="T1672" s="456">
        <v>416.5022400230921</v>
      </c>
      <c r="U1672" s="456">
        <v>388.30581293204847</v>
      </c>
      <c r="V1672" s="456">
        <v>362.12524602494449</v>
      </c>
      <c r="W1672" s="456">
        <v>349.03566352307149</v>
      </c>
      <c r="X1672" s="456">
        <v>317.82405891022592</v>
      </c>
      <c r="Y1672" s="456">
        <v>295.67573001326275</v>
      </c>
      <c r="Z1672" s="456">
        <v>269.50258105221343</v>
      </c>
      <c r="AA1672" s="456">
        <v>270.50919518025506</v>
      </c>
      <c r="AB1672" s="456">
        <v>250.37764281601082</v>
      </c>
      <c r="AC1672" s="456">
        <v>239.30597047327453</v>
      </c>
      <c r="AD1672" s="456">
        <v>249.37110660510621</v>
      </c>
      <c r="AE1672" s="456">
        <v>231.25416527541577</v>
      </c>
      <c r="AF1672" s="456">
        <v>187.9807803590999</v>
      </c>
      <c r="AG1672" s="456">
        <v>165.84463549957897</v>
      </c>
      <c r="AH1672" s="456">
        <v>129.62844161748095</v>
      </c>
      <c r="AI1672" s="456">
        <v>96.439178946735424</v>
      </c>
      <c r="AJ1672" s="456">
        <v>91.411415436090294</v>
      </c>
      <c r="AK1672" s="456">
        <v>29.097816174642574</v>
      </c>
      <c r="AL1672" s="456">
        <v>0</v>
      </c>
    </row>
    <row r="1673" spans="1:38">
      <c r="A1673" s="256">
        <v>175</v>
      </c>
      <c r="B1673" s="456">
        <v>1589.6631459994105</v>
      </c>
      <c r="C1673" s="456">
        <v>1494.8765694134015</v>
      </c>
      <c r="D1673" s="456">
        <v>1370.8564611983852</v>
      </c>
      <c r="E1673" s="456">
        <v>1236.7660787301068</v>
      </c>
      <c r="F1673" s="456">
        <v>1131.9235028409682</v>
      </c>
      <c r="G1673" s="456">
        <v>1049.2659668965161</v>
      </c>
      <c r="H1673" s="456">
        <v>979.71769737990815</v>
      </c>
      <c r="I1673" s="456">
        <v>910.1743638225912</v>
      </c>
      <c r="J1673" s="456">
        <v>847.6906708095355</v>
      </c>
      <c r="K1673" s="456">
        <v>796.29623070059233</v>
      </c>
      <c r="L1673" s="456">
        <v>754.98152574436392</v>
      </c>
      <c r="M1673" s="456">
        <v>707.62355386056902</v>
      </c>
      <c r="N1673" s="456">
        <v>660.26875041270193</v>
      </c>
      <c r="O1673" s="456">
        <v>605.86531128107947</v>
      </c>
      <c r="P1673" s="456">
        <v>559.52547729664832</v>
      </c>
      <c r="Q1673" s="456">
        <v>518.22580671051151</v>
      </c>
      <c r="R1673" s="456">
        <v>481.96538591056179</v>
      </c>
      <c r="S1673" s="456">
        <v>448.72905785103239</v>
      </c>
      <c r="T1673" s="456">
        <v>416.5022400230921</v>
      </c>
      <c r="U1673" s="456">
        <v>386.29185899410305</v>
      </c>
      <c r="V1673" s="456">
        <v>360.11143289997989</v>
      </c>
      <c r="W1673" s="456">
        <v>341.98762877226108</v>
      </c>
      <c r="X1673" s="456">
        <v>324.871583172518</v>
      </c>
      <c r="Y1673" s="456">
        <v>295.67573001326275</v>
      </c>
      <c r="Z1673" s="456">
        <v>263.46297565607262</v>
      </c>
      <c r="AA1673" s="456">
        <v>252.3907273486665</v>
      </c>
      <c r="AB1673" s="456">
        <v>256.41694440954058</v>
      </c>
      <c r="AC1673" s="456">
        <v>260.44322462984479</v>
      </c>
      <c r="AD1673" s="456">
        <v>263.46297565607262</v>
      </c>
      <c r="AE1673" s="456">
        <v>213.13864318787526</v>
      </c>
      <c r="AF1673" s="456">
        <v>167.85689589015533</v>
      </c>
      <c r="AG1673" s="456">
        <v>150.7534814279953</v>
      </c>
      <c r="AH1673" s="456">
        <v>137.67569823504508</v>
      </c>
      <c r="AI1673" s="456">
        <v>145.72342504642882</v>
      </c>
      <c r="AJ1673" s="456">
        <v>78.340564620239888</v>
      </c>
      <c r="AK1673" s="456">
        <v>30.102209640499385</v>
      </c>
      <c r="AL1673" s="456">
        <v>0</v>
      </c>
    </row>
    <row r="1674" spans="1:38">
      <c r="A1674" s="256">
        <v>177.5</v>
      </c>
      <c r="B1674" s="456">
        <v>1589.6631459994105</v>
      </c>
      <c r="C1674" s="456">
        <v>1496.8932438795296</v>
      </c>
      <c r="D1674" s="456">
        <v>1369.8482122539233</v>
      </c>
      <c r="E1674" s="456">
        <v>1237.7742247795727</v>
      </c>
      <c r="F1674" s="456">
        <v>1129.907391777464</v>
      </c>
      <c r="G1674" s="456">
        <v>1048.2579873104198</v>
      </c>
      <c r="H1674" s="456">
        <v>977.70187742826306</v>
      </c>
      <c r="I1674" s="456">
        <v>908.15869229691498</v>
      </c>
      <c r="J1674" s="456">
        <v>847.6906708095355</v>
      </c>
      <c r="K1674" s="456">
        <v>795.2885290281929</v>
      </c>
      <c r="L1674" s="456">
        <v>754.98152574436392</v>
      </c>
      <c r="M1674" s="456">
        <v>709.63872365870475</v>
      </c>
      <c r="N1674" s="456">
        <v>657.24621608837697</v>
      </c>
      <c r="O1674" s="456">
        <v>599.82077828211254</v>
      </c>
      <c r="P1674" s="456">
        <v>557.51078666996455</v>
      </c>
      <c r="Q1674" s="456">
        <v>516.21127069520219</v>
      </c>
      <c r="R1674" s="456">
        <v>480.95818998708097</v>
      </c>
      <c r="S1674" s="456">
        <v>446.71481220853684</v>
      </c>
      <c r="T1674" s="456">
        <v>415.49519113823135</v>
      </c>
      <c r="U1674" s="456">
        <v>386.29185899410305</v>
      </c>
      <c r="V1674" s="456">
        <v>358.09763102539472</v>
      </c>
      <c r="W1674" s="456">
        <v>338.96708669873658</v>
      </c>
      <c r="X1674" s="456">
        <v>331.91926018114111</v>
      </c>
      <c r="Y1674" s="456">
        <v>295.67573001326275</v>
      </c>
      <c r="Z1674" s="456">
        <v>261.44980443871583</v>
      </c>
      <c r="AA1674" s="456">
        <v>239.30597047327453</v>
      </c>
      <c r="AB1674" s="456">
        <v>261.44980443871583</v>
      </c>
      <c r="AC1674" s="456">
        <v>288.62887634657591</v>
      </c>
      <c r="AD1674" s="456">
        <v>256.41694440954058</v>
      </c>
      <c r="AE1674" s="456">
        <v>203.07512106555058</v>
      </c>
      <c r="AF1674" s="456">
        <v>156.78976997111801</v>
      </c>
      <c r="AG1674" s="456">
        <v>134.65792041235557</v>
      </c>
      <c r="AH1674" s="456">
        <v>166.85076266433626</v>
      </c>
      <c r="AI1674" s="456">
        <v>129.62844161748095</v>
      </c>
      <c r="AJ1674" s="456">
        <v>76.329849463361882</v>
      </c>
      <c r="AK1674" s="456">
        <v>29.097816174642574</v>
      </c>
      <c r="AL1674" s="456">
        <v>0</v>
      </c>
    </row>
    <row r="1675" spans="1:38">
      <c r="A1675" s="256">
        <v>180</v>
      </c>
      <c r="B1675" s="456">
        <v>1589.6631459994105</v>
      </c>
      <c r="C1675" s="456">
        <v>1416.2284223220859</v>
      </c>
      <c r="D1675" s="456">
        <v>1283.1416360737333</v>
      </c>
      <c r="E1675" s="456">
        <v>1159.1413507444108</v>
      </c>
      <c r="F1675" s="456">
        <v>1072.4497625090453</v>
      </c>
      <c r="G1675" s="456">
        <v>997.86026239152636</v>
      </c>
      <c r="H1675" s="456">
        <v>927.30775085588652</v>
      </c>
      <c r="I1675" s="456">
        <v>865.83063828540855</v>
      </c>
      <c r="J1675" s="456">
        <v>811.41190776924054</v>
      </c>
      <c r="K1675" s="456">
        <v>767.07340608364041</v>
      </c>
      <c r="L1675" s="456">
        <v>726.76789614310997</v>
      </c>
      <c r="M1675" s="456">
        <v>678.4042444537622</v>
      </c>
      <c r="N1675" s="456">
        <v>625.00672708558386</v>
      </c>
      <c r="O1675" s="456">
        <v>577.65801598154644</v>
      </c>
      <c r="P1675" s="456">
        <v>537.36428484003864</v>
      </c>
      <c r="Q1675" s="456">
        <v>501.10250306890003</v>
      </c>
      <c r="R1675" s="456">
        <v>466.85767033780468</v>
      </c>
      <c r="S1675" s="456">
        <v>435.63662446655979</v>
      </c>
      <c r="T1675" s="456">
        <v>403.41079642490519</v>
      </c>
      <c r="U1675" s="456">
        <v>378.23614868748763</v>
      </c>
      <c r="V1675" s="456">
        <v>356.08384046433116</v>
      </c>
      <c r="W1675" s="456">
        <v>340.98077844143347</v>
      </c>
      <c r="X1675" s="456">
        <v>321.85119673416409</v>
      </c>
      <c r="Y1675" s="456">
        <v>281.58219456930817</v>
      </c>
      <c r="Z1675" s="456">
        <v>254.40382792207021</v>
      </c>
      <c r="AA1675" s="456">
        <v>250.37764281601082</v>
      </c>
      <c r="AB1675" s="456">
        <v>304.73621645504568</v>
      </c>
      <c r="AC1675" s="456">
        <v>279.56888908570443</v>
      </c>
      <c r="AD1675" s="456">
        <v>232.26062580560185</v>
      </c>
      <c r="AE1675" s="456">
        <v>179.93095458195256</v>
      </c>
      <c r="AF1675" s="456">
        <v>145.72342504642882</v>
      </c>
      <c r="AG1675" s="456">
        <v>171.8814886853159</v>
      </c>
      <c r="AH1675" s="456">
        <v>160.81409189195779</v>
      </c>
      <c r="AI1675" s="456">
        <v>103.4784850535453</v>
      </c>
      <c r="AJ1675" s="456">
        <v>47.181305740243346</v>
      </c>
      <c r="AK1675" s="456">
        <v>10.023052380778998</v>
      </c>
      <c r="AL1675" s="456">
        <v>0</v>
      </c>
    </row>
    <row r="1676" spans="1:38">
      <c r="A1676" s="256">
        <v>182.5</v>
      </c>
      <c r="B1676" s="456">
        <v>1589.6631459994105</v>
      </c>
      <c r="C1676" s="456">
        <v>1414.2118595312106</v>
      </c>
      <c r="D1676" s="456">
        <v>1282.1334537554555</v>
      </c>
      <c r="E1676" s="456">
        <v>1159.1413507444108</v>
      </c>
      <c r="F1676" s="456">
        <v>1074.4657685553254</v>
      </c>
      <c r="G1676" s="456">
        <v>996.85233341219282</v>
      </c>
      <c r="H1676" s="456">
        <v>928.31560705822335</v>
      </c>
      <c r="I1676" s="456">
        <v>864.82285227978628</v>
      </c>
      <c r="J1676" s="456">
        <v>812.4196296344146</v>
      </c>
      <c r="K1676" s="456">
        <v>765.05807938825171</v>
      </c>
      <c r="L1676" s="456">
        <v>726.76789614310997</v>
      </c>
      <c r="M1676" s="456">
        <v>684.44951741281852</v>
      </c>
      <c r="N1676" s="456">
        <v>625.00672708558386</v>
      </c>
      <c r="O1676" s="456">
        <v>576.65063763657156</v>
      </c>
      <c r="P1676" s="456">
        <v>538.37159224165714</v>
      </c>
      <c r="Q1676" s="456">
        <v>499.08803480791187</v>
      </c>
      <c r="R1676" s="456">
        <v>466.85767033780468</v>
      </c>
      <c r="S1676" s="456">
        <v>434.62953033917995</v>
      </c>
      <c r="T1676" s="456">
        <v>407.43888834111851</v>
      </c>
      <c r="U1676" s="456">
        <v>378.23614868748763</v>
      </c>
      <c r="V1676" s="456">
        <v>360.11143289997989</v>
      </c>
      <c r="W1676" s="456">
        <v>338.96708669873658</v>
      </c>
      <c r="X1676" s="456">
        <v>318.83083861221496</v>
      </c>
      <c r="Y1676" s="456">
        <v>285.60884857740479</v>
      </c>
      <c r="Z1676" s="456">
        <v>259.43664870738462</v>
      </c>
      <c r="AA1676" s="456">
        <v>272.52243464871941</v>
      </c>
      <c r="AB1676" s="456">
        <v>271.5158130503724</v>
      </c>
      <c r="AC1676" s="456">
        <v>269.50258105221343</v>
      </c>
      <c r="AD1676" s="456">
        <v>228.23481001690109</v>
      </c>
      <c r="AE1676" s="456">
        <v>190.99955462404839</v>
      </c>
      <c r="AF1676" s="456">
        <v>167.85689589015533</v>
      </c>
      <c r="AG1676" s="456">
        <v>184.96205452537305</v>
      </c>
      <c r="AH1676" s="456">
        <v>135.66383892015347</v>
      </c>
      <c r="AI1676" s="456">
        <v>96.439178946735424</v>
      </c>
      <c r="AJ1676" s="456">
        <v>48.186177781824156</v>
      </c>
      <c r="AK1676" s="456">
        <v>11.02640849775289</v>
      </c>
      <c r="AL1676" s="456">
        <v>0</v>
      </c>
    </row>
    <row r="1677" spans="1:38">
      <c r="A1677" s="256">
        <v>185</v>
      </c>
      <c r="B1677" s="456">
        <v>1589.6631459994105</v>
      </c>
      <c r="C1677" s="456">
        <v>1415.2201405678286</v>
      </c>
      <c r="D1677" s="456">
        <v>1281.1252722291497</v>
      </c>
      <c r="E1677" s="456">
        <v>1159.1413507444108</v>
      </c>
      <c r="F1677" s="456">
        <v>1074.4657685553254</v>
      </c>
      <c r="G1677" s="456">
        <v>997.86026239152636</v>
      </c>
      <c r="H1677" s="456">
        <v>926.29989574785589</v>
      </c>
      <c r="I1677" s="456">
        <v>866.83842546287576</v>
      </c>
      <c r="J1677" s="456">
        <v>812.4196296344146</v>
      </c>
      <c r="K1677" s="456">
        <v>766.06574207388098</v>
      </c>
      <c r="L1677" s="456">
        <v>726.76789614310997</v>
      </c>
      <c r="M1677" s="456">
        <v>680.41932948416354</v>
      </c>
      <c r="N1677" s="456">
        <v>627.02164734385292</v>
      </c>
      <c r="O1677" s="456">
        <v>578.66539608153823</v>
      </c>
      <c r="P1677" s="456">
        <v>538.37159224165714</v>
      </c>
      <c r="Q1677" s="456">
        <v>502.10974023527302</v>
      </c>
      <c r="R1677" s="456">
        <v>468.87200453491903</v>
      </c>
      <c r="S1677" s="456">
        <v>436.64372091979766</v>
      </c>
      <c r="T1677" s="456">
        <v>408.44591755181006</v>
      </c>
      <c r="U1677" s="456">
        <v>383.27094777186403</v>
      </c>
      <c r="V1677" s="456">
        <v>365.14598667045368</v>
      </c>
      <c r="W1677" s="456">
        <v>336.95340690676727</v>
      </c>
      <c r="X1677" s="456">
        <v>310.77669077501207</v>
      </c>
      <c r="Y1677" s="456">
        <v>289.63555930121174</v>
      </c>
      <c r="Z1677" s="456">
        <v>276.5489580510407</v>
      </c>
      <c r="AA1677" s="456">
        <v>284.6021797270547</v>
      </c>
      <c r="AB1677" s="456">
        <v>250.37764281601082</v>
      </c>
      <c r="AC1677" s="456">
        <v>259.43664870738462</v>
      </c>
      <c r="AD1677" s="456">
        <v>225.21549466265694</v>
      </c>
      <c r="AE1677" s="456">
        <v>207.1004714754566</v>
      </c>
      <c r="AF1677" s="456">
        <v>229.24125736189183</v>
      </c>
      <c r="AG1677" s="456">
        <v>162.82629074089672</v>
      </c>
      <c r="AH1677" s="456">
        <v>117.55850313942643</v>
      </c>
      <c r="AI1677" s="456">
        <v>87.389402877861457</v>
      </c>
      <c r="AJ1677" s="456">
        <v>45.171626266426578</v>
      </c>
      <c r="AK1677" s="456">
        <v>12.029855959070284</v>
      </c>
      <c r="AL1677" s="456">
        <v>0</v>
      </c>
    </row>
    <row r="1678" spans="1:38">
      <c r="A1678" s="256">
        <v>187.5</v>
      </c>
      <c r="B1678" s="456">
        <v>1589.6631459994105</v>
      </c>
      <c r="C1678" s="456">
        <v>1413.2035792127422</v>
      </c>
      <c r="D1678" s="456">
        <v>1281.1252722291497</v>
      </c>
      <c r="E1678" s="456">
        <v>1160.1494315402317</v>
      </c>
      <c r="F1678" s="456">
        <v>1075.4737729959711</v>
      </c>
      <c r="G1678" s="456">
        <v>999.87612340042017</v>
      </c>
      <c r="H1678" s="456">
        <v>929.32346435368083</v>
      </c>
      <c r="I1678" s="456">
        <v>867.84621381082877</v>
      </c>
      <c r="J1678" s="456">
        <v>815.44280271612445</v>
      </c>
      <c r="K1678" s="456">
        <v>769.08873806861379</v>
      </c>
      <c r="L1678" s="456">
        <v>724.7526782608445</v>
      </c>
      <c r="M1678" s="456">
        <v>677.39670417975822</v>
      </c>
      <c r="N1678" s="456">
        <v>631.05150724510781</v>
      </c>
      <c r="O1678" s="456">
        <v>580.68016153438612</v>
      </c>
      <c r="P1678" s="456">
        <v>540.38621268984684</v>
      </c>
      <c r="Q1678" s="456">
        <v>503.11697942016013</v>
      </c>
      <c r="R1678" s="456">
        <v>468.87200453491903</v>
      </c>
      <c r="S1678" s="456">
        <v>437.65081969353872</v>
      </c>
      <c r="T1678" s="456">
        <v>409.45294924287418</v>
      </c>
      <c r="U1678" s="456">
        <v>390.31977730506173</v>
      </c>
      <c r="V1678" s="456">
        <v>367.1598276496963</v>
      </c>
      <c r="W1678" s="456">
        <v>335.94657151454635</v>
      </c>
      <c r="X1678" s="456">
        <v>307.75643880970762</v>
      </c>
      <c r="Y1678" s="456">
        <v>292.65562908951142</v>
      </c>
      <c r="Z1678" s="456">
        <v>303.72948230075701</v>
      </c>
      <c r="AA1678" s="456">
        <v>274.53568897522905</v>
      </c>
      <c r="AB1678" s="456">
        <v>239.30597047327453</v>
      </c>
      <c r="AC1678" s="456">
        <v>209.1131760876558</v>
      </c>
      <c r="AD1678" s="456">
        <v>238.29947983255269</v>
      </c>
      <c r="AE1678" s="456">
        <v>242.32546769872059</v>
      </c>
      <c r="AF1678" s="456">
        <v>228.23481001690109</v>
      </c>
      <c r="AG1678" s="456">
        <v>166.85076266433626</v>
      </c>
      <c r="AH1678" s="456">
        <v>103.4784850535453</v>
      </c>
      <c r="AI1678" s="456">
        <v>73.313876394686872</v>
      </c>
      <c r="AJ1678" s="456">
        <v>45.171626266426578</v>
      </c>
      <c r="AK1678" s="456">
        <v>11.02640849775289</v>
      </c>
      <c r="AL1678" s="456">
        <v>0</v>
      </c>
    </row>
    <row r="1679" spans="1:38">
      <c r="A1679" s="256">
        <v>190</v>
      </c>
      <c r="B1679" s="456">
        <v>1589.6631459994105</v>
      </c>
      <c r="C1679" s="456">
        <v>1414.2118595312106</v>
      </c>
      <c r="D1679" s="456">
        <v>1283.1416360737333</v>
      </c>
      <c r="E1679" s="456">
        <v>1161.1575132111223</v>
      </c>
      <c r="F1679" s="456">
        <v>1076.4817783804408</v>
      </c>
      <c r="G1679" s="456">
        <v>1000.884055427933</v>
      </c>
      <c r="H1679" s="456">
        <v>928.31560705822335</v>
      </c>
      <c r="I1679" s="456">
        <v>872.88517306050676</v>
      </c>
      <c r="J1679" s="456">
        <v>817.45825766036501</v>
      </c>
      <c r="K1679" s="456">
        <v>770.09640604036883</v>
      </c>
      <c r="L1679" s="456">
        <v>726.76789614310997</v>
      </c>
      <c r="M1679" s="456">
        <v>677.39670417975822</v>
      </c>
      <c r="N1679" s="456">
        <v>632.0589762438625</v>
      </c>
      <c r="O1679" s="456">
        <v>584.70971336682805</v>
      </c>
      <c r="P1679" s="456">
        <v>543.40815742206803</v>
      </c>
      <c r="Q1679" s="456">
        <v>503.11697942016013</v>
      </c>
      <c r="R1679" s="456">
        <v>469.8791748777619</v>
      </c>
      <c r="S1679" s="456">
        <v>438.65792078245397</v>
      </c>
      <c r="T1679" s="456">
        <v>414.48814469174425</v>
      </c>
      <c r="U1679" s="456">
        <v>396.36173249989935</v>
      </c>
      <c r="V1679" s="456">
        <v>368.16675228114894</v>
      </c>
      <c r="W1679" s="456">
        <v>333.93290978257897</v>
      </c>
      <c r="X1679" s="456">
        <v>309.76993684768291</v>
      </c>
      <c r="Y1679" s="456">
        <v>301.71602400391555</v>
      </c>
      <c r="Z1679" s="456">
        <v>312.79020839351324</v>
      </c>
      <c r="AA1679" s="456">
        <v>273.5290599615526</v>
      </c>
      <c r="AB1679" s="456">
        <v>236.28651130948512</v>
      </c>
      <c r="AC1679" s="456">
        <v>202.06879585668304</v>
      </c>
      <c r="AD1679" s="456">
        <v>209.1131760876558</v>
      </c>
      <c r="AE1679" s="456">
        <v>283.5955144338393</v>
      </c>
      <c r="AF1679" s="456">
        <v>228.23481001690109</v>
      </c>
      <c r="AG1679" s="456">
        <v>175.90617563268231</v>
      </c>
      <c r="AH1679" s="456">
        <v>100.46157902783952</v>
      </c>
      <c r="AI1679" s="456">
        <v>66.277097278608665</v>
      </c>
      <c r="AJ1679" s="456">
        <v>47.181305740243346</v>
      </c>
      <c r="AK1679" s="456">
        <v>12.029855959070284</v>
      </c>
      <c r="AL1679" s="456">
        <v>0</v>
      </c>
    </row>
    <row r="1680" spans="1:38">
      <c r="A1680" s="256">
        <v>192.5</v>
      </c>
      <c r="B1680" s="456">
        <v>1589.6631459994105</v>
      </c>
      <c r="C1680" s="456">
        <v>1414.2118595312106</v>
      </c>
      <c r="D1680" s="456">
        <v>1285.1580030837267</v>
      </c>
      <c r="E1680" s="456">
        <v>1164.1817634666452</v>
      </c>
      <c r="F1680" s="456">
        <v>1078.4977919773303</v>
      </c>
      <c r="G1680" s="456">
        <v>1002.8999225239919</v>
      </c>
      <c r="H1680" s="456">
        <v>933.35490444308982</v>
      </c>
      <c r="I1680" s="456">
        <v>875.9085625698043</v>
      </c>
      <c r="J1680" s="456">
        <v>820.48144938076518</v>
      </c>
      <c r="K1680" s="456">
        <v>774.1270910823755</v>
      </c>
      <c r="L1680" s="456">
        <v>727.7755071785848</v>
      </c>
      <c r="M1680" s="456">
        <v>678.4042444537622</v>
      </c>
      <c r="N1680" s="456">
        <v>635.08139285545383</v>
      </c>
      <c r="O1680" s="456">
        <v>589.74669214800133</v>
      </c>
      <c r="P1680" s="456">
        <v>546.43011894300389</v>
      </c>
      <c r="Q1680" s="456">
        <v>507.14595626443844</v>
      </c>
      <c r="R1680" s="456">
        <v>471.89352202889989</v>
      </c>
      <c r="S1680" s="456">
        <v>440.67212988461301</v>
      </c>
      <c r="T1680" s="456">
        <v>423.55165000090165</v>
      </c>
      <c r="U1680" s="456">
        <v>401.3967655095604</v>
      </c>
      <c r="V1680" s="456">
        <v>369.17367966376946</v>
      </c>
      <c r="W1680" s="456">
        <v>335.94657151454635</v>
      </c>
      <c r="X1680" s="456">
        <v>312.79020839351324</v>
      </c>
      <c r="Y1680" s="456">
        <v>326.88518973280463</v>
      </c>
      <c r="Z1680" s="456">
        <v>299.70257913018418</v>
      </c>
      <c r="AA1680" s="456">
        <v>270.50919518025506</v>
      </c>
      <c r="AB1680" s="456">
        <v>229.24125736189183</v>
      </c>
      <c r="AC1680" s="456">
        <v>206.09412648536997</v>
      </c>
      <c r="AD1680" s="456">
        <v>227.22836710560355</v>
      </c>
      <c r="AE1680" s="456">
        <v>241.3189644239616</v>
      </c>
      <c r="AF1680" s="456">
        <v>228.23481001690109</v>
      </c>
      <c r="AG1680" s="456">
        <v>155.78370551195141</v>
      </c>
      <c r="AH1680" s="456">
        <v>123.59332512567987</v>
      </c>
      <c r="AI1680" s="456">
        <v>63.261558950597731</v>
      </c>
      <c r="AJ1680" s="456">
        <v>38.138479987815508</v>
      </c>
      <c r="AK1680" s="456">
        <v>11.02640849775289</v>
      </c>
      <c r="AL1680" s="456">
        <v>0</v>
      </c>
    </row>
    <row r="1681" spans="1:38">
      <c r="A1681" s="256">
        <v>195</v>
      </c>
      <c r="B1681" s="456">
        <v>1589.6631459994105</v>
      </c>
      <c r="C1681" s="456">
        <v>1416.2284223220859</v>
      </c>
      <c r="D1681" s="456">
        <v>1290.1989344248907</v>
      </c>
      <c r="E1681" s="456">
        <v>1167.2060215705862</v>
      </c>
      <c r="F1681" s="456">
        <v>1081.5218194293543</v>
      </c>
      <c r="G1681" s="456">
        <v>1007.9396079561258</v>
      </c>
      <c r="H1681" s="456">
        <v>937.38636192823219</v>
      </c>
      <c r="I1681" s="456">
        <v>878.93196250462074</v>
      </c>
      <c r="J1681" s="456">
        <v>826.52786616586718</v>
      </c>
      <c r="K1681" s="456">
        <v>777.15011862876509</v>
      </c>
      <c r="L1681" s="456">
        <v>728.78311960771214</v>
      </c>
      <c r="M1681" s="456">
        <v>677.39670417975822</v>
      </c>
      <c r="N1681" s="456">
        <v>635.08139285545383</v>
      </c>
      <c r="O1681" s="456">
        <v>595.7911233847426</v>
      </c>
      <c r="P1681" s="456">
        <v>552.47409198138303</v>
      </c>
      <c r="Q1681" s="456">
        <v>511.17496508518565</v>
      </c>
      <c r="R1681" s="456">
        <v>474.91505885047809</v>
      </c>
      <c r="S1681" s="456">
        <v>446.71481220853684</v>
      </c>
      <c r="T1681" s="456">
        <v>426.57286170170653</v>
      </c>
      <c r="U1681" s="456">
        <v>405.42483738535867</v>
      </c>
      <c r="V1681" s="456">
        <v>371.18754265259679</v>
      </c>
      <c r="W1681" s="456">
        <v>337.96024530447613</v>
      </c>
      <c r="X1681" s="456">
        <v>325.87838489895006</v>
      </c>
      <c r="Y1681" s="456">
        <v>329.90562278367804</v>
      </c>
      <c r="Z1681" s="456">
        <v>299.70257913018418</v>
      </c>
      <c r="AA1681" s="456">
        <v>268.49597068019642</v>
      </c>
      <c r="AB1681" s="456">
        <v>230.24770912114909</v>
      </c>
      <c r="AC1681" s="456">
        <v>220.18339253845178</v>
      </c>
      <c r="AD1681" s="456">
        <v>252.3907273486665</v>
      </c>
      <c r="AE1681" s="456">
        <v>211.12590005317529</v>
      </c>
      <c r="AF1681" s="456">
        <v>204.08145125625859</v>
      </c>
      <c r="AG1681" s="456">
        <v>158.80191819600202</v>
      </c>
      <c r="AH1681" s="456">
        <v>104.48414005107793</v>
      </c>
      <c r="AI1681" s="456">
        <v>74.319187225450264</v>
      </c>
      <c r="AJ1681" s="456">
        <v>38.138479987815508</v>
      </c>
      <c r="AK1681" s="456">
        <v>13.03338714150617</v>
      </c>
      <c r="AL1681" s="456">
        <v>0</v>
      </c>
    </row>
    <row r="1682" spans="1:38">
      <c r="A1682" s="256">
        <v>197.5</v>
      </c>
      <c r="B1682" s="456">
        <v>1589.6631459994105</v>
      </c>
      <c r="C1682" s="456">
        <v>1419.2532718855859</v>
      </c>
      <c r="D1682" s="456">
        <v>1294.2316936681152</v>
      </c>
      <c r="E1682" s="456">
        <v>1173.2545612426522</v>
      </c>
      <c r="F1682" s="456">
        <v>1086.561883942285</v>
      </c>
      <c r="G1682" s="456">
        <v>1012.9793185616809</v>
      </c>
      <c r="H1682" s="456">
        <v>939.40209717084554</v>
      </c>
      <c r="I1682" s="456">
        <v>882.96317857335953</v>
      </c>
      <c r="J1682" s="456">
        <v>831.56658058905714</v>
      </c>
      <c r="K1682" s="456">
        <v>780.17315792272359</v>
      </c>
      <c r="L1682" s="456">
        <v>731.80596523781946</v>
      </c>
      <c r="M1682" s="456">
        <v>680.41932948416354</v>
      </c>
      <c r="N1682" s="456">
        <v>640.11878577395669</v>
      </c>
      <c r="O1682" s="456">
        <v>599.82077828211254</v>
      </c>
      <c r="P1682" s="456">
        <v>562.54752681690172</v>
      </c>
      <c r="Q1682" s="456">
        <v>520.24035054929641</v>
      </c>
      <c r="R1682" s="456">
        <v>482.97258393675241</v>
      </c>
      <c r="S1682" s="456">
        <v>453.76471138662032</v>
      </c>
      <c r="T1682" s="456">
        <v>436.64372091979766</v>
      </c>
      <c r="U1682" s="456">
        <v>408.44591755181006</v>
      </c>
      <c r="V1682" s="456">
        <v>376.22224775081384</v>
      </c>
      <c r="W1682" s="456">
        <v>348.02879264334069</v>
      </c>
      <c r="X1682" s="456">
        <v>354.07006128064398</v>
      </c>
      <c r="Y1682" s="456">
        <v>335.94657151454635</v>
      </c>
      <c r="Z1682" s="456">
        <v>298.69586175506231</v>
      </c>
      <c r="AA1682" s="456">
        <v>261.44980443871583</v>
      </c>
      <c r="AB1682" s="456">
        <v>235.28003346324601</v>
      </c>
      <c r="AC1682" s="456">
        <v>259.43664870738462</v>
      </c>
      <c r="AD1682" s="456">
        <v>233.2670906927834</v>
      </c>
      <c r="AE1682" s="456">
        <v>198.04354533856682</v>
      </c>
      <c r="AF1682" s="456">
        <v>150.7534814279953</v>
      </c>
      <c r="AG1682" s="456">
        <v>149.7474565561628</v>
      </c>
      <c r="AH1682" s="456">
        <v>115.54696382165466</v>
      </c>
      <c r="AI1682" s="456">
        <v>70.298027302456234</v>
      </c>
      <c r="AJ1682" s="456">
        <v>40.147827669756929</v>
      </c>
      <c r="AK1682" s="456">
        <v>13.03338714150617</v>
      </c>
      <c r="AL1682" s="456">
        <v>0</v>
      </c>
    </row>
    <row r="1683" spans="1:38">
      <c r="A1683" s="256">
        <v>200</v>
      </c>
      <c r="B1683" s="456">
        <v>1589.6631459994105</v>
      </c>
      <c r="C1683" s="456">
        <v>1418.2449879814724</v>
      </c>
      <c r="D1683" s="456">
        <v>1296.2480779996804</v>
      </c>
      <c r="E1683" s="456">
        <v>1177.2869383402924</v>
      </c>
      <c r="F1683" s="456">
        <v>1090.5939523736934</v>
      </c>
      <c r="G1683" s="456">
        <v>1017.011105086951</v>
      </c>
      <c r="H1683" s="456">
        <v>943.43358060979006</v>
      </c>
      <c r="I1683" s="456">
        <v>888.00222450550336</v>
      </c>
      <c r="J1683" s="456">
        <v>836.60532551321876</v>
      </c>
      <c r="K1683" s="456">
        <v>789.24234583746443</v>
      </c>
      <c r="L1683" s="456">
        <v>735.83644547306255</v>
      </c>
      <c r="M1683" s="456">
        <v>684.44951741281852</v>
      </c>
      <c r="N1683" s="456">
        <v>644.14872863759194</v>
      </c>
      <c r="O1683" s="456">
        <v>606.87273932099311</v>
      </c>
      <c r="P1683" s="456">
        <v>570.60640459417959</v>
      </c>
      <c r="Q1683" s="456">
        <v>530.31318604523244</v>
      </c>
      <c r="R1683" s="456">
        <v>490.02302863061311</v>
      </c>
      <c r="S1683" s="456">
        <v>462.82902802857438</v>
      </c>
      <c r="T1683" s="456">
        <v>440.67212988461301</v>
      </c>
      <c r="U1683" s="456">
        <v>411.46702004179934</v>
      </c>
      <c r="V1683" s="456">
        <v>379.24310317649696</v>
      </c>
      <c r="W1683" s="456">
        <v>359.10453055246012</v>
      </c>
      <c r="X1683" s="456">
        <v>372.19447824394808</v>
      </c>
      <c r="Y1683" s="456">
        <v>337.96024530447613</v>
      </c>
      <c r="Z1683" s="456">
        <v>297.68914776956171</v>
      </c>
      <c r="AA1683" s="456">
        <v>263.46297565607262</v>
      </c>
      <c r="AB1683" s="456">
        <v>249.37110660510621</v>
      </c>
      <c r="AC1683" s="456">
        <v>269.50258105221343</v>
      </c>
      <c r="AD1683" s="456">
        <v>230.24770912114909</v>
      </c>
      <c r="AE1683" s="456">
        <v>181.94337791178063</v>
      </c>
      <c r="AF1683" s="456">
        <v>142.70547410211842</v>
      </c>
      <c r="AG1683" s="456">
        <v>117.55850313942643</v>
      </c>
      <c r="AH1683" s="456">
        <v>119.57007684445347</v>
      </c>
      <c r="AI1683" s="456">
        <v>70.298027302456234</v>
      </c>
      <c r="AJ1683" s="456">
        <v>38.138479987815508</v>
      </c>
      <c r="AK1683" s="456">
        <v>12.029855959070284</v>
      </c>
      <c r="AL1683" s="456">
        <v>0</v>
      </c>
    </row>
    <row r="1684" spans="1:38">
      <c r="A1684" s="256">
        <v>202.5</v>
      </c>
      <c r="B1684" s="456">
        <v>1589.6631459994105</v>
      </c>
      <c r="C1684" s="456">
        <v>1423.2864146530021</v>
      </c>
      <c r="D1684" s="456">
        <v>1301.2890525268974</v>
      </c>
      <c r="E1684" s="456">
        <v>1184.3436314337064</v>
      </c>
      <c r="F1684" s="456">
        <v>1095.6340588487997</v>
      </c>
      <c r="G1684" s="456">
        <v>1025.0747259772024</v>
      </c>
      <c r="H1684" s="456">
        <v>951.49659904538589</v>
      </c>
      <c r="I1684" s="456">
        <v>894.04911731734217</v>
      </c>
      <c r="J1684" s="456">
        <v>845.67514265533873</v>
      </c>
      <c r="K1684" s="456">
        <v>796.29623070059233</v>
      </c>
      <c r="L1684" s="456">
        <v>739.86694776308775</v>
      </c>
      <c r="M1684" s="456">
        <v>691.50240325002358</v>
      </c>
      <c r="N1684" s="456">
        <v>651.20118916201011</v>
      </c>
      <c r="O1684" s="456">
        <v>610.90246816001093</v>
      </c>
      <c r="P1684" s="456">
        <v>575.64326104967381</v>
      </c>
      <c r="Q1684" s="456">
        <v>541.39352572941186</v>
      </c>
      <c r="R1684" s="456">
        <v>501.10250306890003</v>
      </c>
      <c r="S1684" s="456">
        <v>473.90787777004903</v>
      </c>
      <c r="T1684" s="456">
        <v>448.72905785103239</v>
      </c>
      <c r="U1684" s="456">
        <v>414.48814469174425</v>
      </c>
      <c r="V1684" s="456">
        <v>386.29185899410305</v>
      </c>
      <c r="W1684" s="456">
        <v>373.20141655675388</v>
      </c>
      <c r="X1684" s="456">
        <v>384.27791554552124</v>
      </c>
      <c r="Y1684" s="456">
        <v>337.96024530447613</v>
      </c>
      <c r="Z1684" s="456">
        <v>296.68243718512292</v>
      </c>
      <c r="AA1684" s="456">
        <v>264.46956703503446</v>
      </c>
      <c r="AB1684" s="456">
        <v>270.50919518025506</v>
      </c>
      <c r="AC1684" s="456">
        <v>262.45638811906474</v>
      </c>
      <c r="AD1684" s="456">
        <v>227.22836710560355</v>
      </c>
      <c r="AE1684" s="456">
        <v>176.9123618266558</v>
      </c>
      <c r="AF1684" s="456">
        <v>142.70547410211842</v>
      </c>
      <c r="AG1684" s="456">
        <v>112.5297206338733</v>
      </c>
      <c r="AH1684" s="456">
        <v>87.389402877861457</v>
      </c>
      <c r="AI1684" s="456">
        <v>74.319187225450264</v>
      </c>
      <c r="AJ1684" s="456">
        <v>36.12923810708449</v>
      </c>
      <c r="AK1684" s="456">
        <v>14.036995597894803</v>
      </c>
      <c r="AL1684" s="456">
        <v>0</v>
      </c>
    </row>
    <row r="1685" spans="1:38">
      <c r="A1685" s="256">
        <v>205</v>
      </c>
      <c r="B1685" s="456">
        <v>1589.6631459994105</v>
      </c>
      <c r="C1685" s="456">
        <v>1424.2947021300658</v>
      </c>
      <c r="D1685" s="456">
        <v>1309.3546523168495</v>
      </c>
      <c r="E1685" s="456">
        <v>1193.4165842398838</v>
      </c>
      <c r="F1685" s="456">
        <v>1101.6822171839497</v>
      </c>
      <c r="G1685" s="456">
        <v>1030.1145212448012</v>
      </c>
      <c r="H1685" s="456">
        <v>957.54390769882389</v>
      </c>
      <c r="I1685" s="456">
        <v>904.1273626634927</v>
      </c>
      <c r="J1685" s="456">
        <v>854.74505697644986</v>
      </c>
      <c r="K1685" s="456">
        <v>805.36560288841395</v>
      </c>
      <c r="L1685" s="456">
        <v>748.93565793445475</v>
      </c>
      <c r="M1685" s="456">
        <v>698.55536095230354</v>
      </c>
      <c r="N1685" s="456">
        <v>658.25372599006528</v>
      </c>
      <c r="O1685" s="456">
        <v>614.93222355435944</v>
      </c>
      <c r="P1685" s="456">
        <v>580.68016153438612</v>
      </c>
      <c r="Q1685" s="456">
        <v>548.44476923822299</v>
      </c>
      <c r="R1685" s="456">
        <v>517.21853772302381</v>
      </c>
      <c r="S1685" s="456">
        <v>485.99419058790693</v>
      </c>
      <c r="T1685" s="456">
        <v>453.76471138662032</v>
      </c>
      <c r="U1685" s="456">
        <v>419.52340124922512</v>
      </c>
      <c r="V1685" s="456">
        <v>393.34074331293886</v>
      </c>
      <c r="W1685" s="456">
        <v>391.32676338790498</v>
      </c>
      <c r="X1685" s="456">
        <v>377.22919687654826</v>
      </c>
      <c r="Y1685" s="456">
        <v>339.97393108066609</v>
      </c>
      <c r="Z1685" s="456">
        <v>299.70257913018418</v>
      </c>
      <c r="AA1685" s="456">
        <v>275.54232167620648</v>
      </c>
      <c r="AB1685" s="456">
        <v>287.62219689954674</v>
      </c>
      <c r="AC1685" s="456">
        <v>257.42350858200774</v>
      </c>
      <c r="AD1685" s="456">
        <v>221.18980385521934</v>
      </c>
      <c r="AE1685" s="456">
        <v>175.90617563268231</v>
      </c>
      <c r="AF1685" s="456">
        <v>144.71743439597881</v>
      </c>
      <c r="AG1685" s="456">
        <v>113.53545948863409</v>
      </c>
      <c r="AH1685" s="456">
        <v>83.367575300668861</v>
      </c>
      <c r="AI1685" s="456">
        <v>62.256411089425562</v>
      </c>
      <c r="AJ1685" s="456">
        <v>42.157275863478645</v>
      </c>
      <c r="AK1685" s="456">
        <v>14.036995597894803</v>
      </c>
      <c r="AL1685" s="456">
        <v>0</v>
      </c>
    </row>
    <row r="1686" spans="1:38">
      <c r="A1686" s="256">
        <v>207.5</v>
      </c>
      <c r="B1686" s="456">
        <v>1589.6631459994105</v>
      </c>
      <c r="C1686" s="456">
        <v>1426.3112792229169</v>
      </c>
      <c r="D1686" s="456">
        <v>1316.4120928596087</v>
      </c>
      <c r="E1686" s="456">
        <v>1201.4814890447985</v>
      </c>
      <c r="F1686" s="456">
        <v>1109.7464798657393</v>
      </c>
      <c r="G1686" s="456">
        <v>1038.1782448589063</v>
      </c>
      <c r="H1686" s="456">
        <v>966.61494214244817</v>
      </c>
      <c r="I1686" s="456">
        <v>909.16652750170431</v>
      </c>
      <c r="J1686" s="456">
        <v>864.82285227978628</v>
      </c>
      <c r="K1686" s="456">
        <v>814.43507710939741</v>
      </c>
      <c r="L1686" s="456">
        <v>756.99682578176498</v>
      </c>
      <c r="M1686" s="456">
        <v>708.6311380440219</v>
      </c>
      <c r="N1686" s="456">
        <v>666.3138604664249</v>
      </c>
      <c r="O1686" s="456">
        <v>621.98435887211519</v>
      </c>
      <c r="P1686" s="456">
        <v>587.73189545758112</v>
      </c>
      <c r="Q1686" s="456">
        <v>553.48142726268577</v>
      </c>
      <c r="R1686" s="456">
        <v>529.30589383410154</v>
      </c>
      <c r="S1686" s="456">
        <v>506.1387090456617</v>
      </c>
      <c r="T1686" s="456">
        <v>467.86483635338556</v>
      </c>
      <c r="U1686" s="456">
        <v>430.60117719617693</v>
      </c>
      <c r="V1686" s="456">
        <v>404.41781565261778</v>
      </c>
      <c r="W1686" s="456">
        <v>403.41079642490519</v>
      </c>
      <c r="X1686" s="456">
        <v>379.24310317649696</v>
      </c>
      <c r="Y1686" s="456">
        <v>344.00133830923949</v>
      </c>
      <c r="Z1686" s="456">
        <v>303.72948230075701</v>
      </c>
      <c r="AA1686" s="456">
        <v>291.64893568472075</v>
      </c>
      <c r="AB1686" s="456">
        <v>290.64224575128782</v>
      </c>
      <c r="AC1686" s="456">
        <v>261.44980443871583</v>
      </c>
      <c r="AD1686" s="456">
        <v>214.14502188707684</v>
      </c>
      <c r="AE1686" s="456">
        <v>179.93095458195256</v>
      </c>
      <c r="AF1686" s="456">
        <v>147.73542711369169</v>
      </c>
      <c r="AG1686" s="456">
        <v>116.55272914527278</v>
      </c>
      <c r="AH1686" s="456">
        <v>85.378465429273547</v>
      </c>
      <c r="AI1686" s="456">
        <v>60.246164270520133</v>
      </c>
      <c r="AJ1686" s="456">
        <v>38.138479987815508</v>
      </c>
      <c r="AK1686" s="456">
        <v>15.040675804218308</v>
      </c>
      <c r="AL1686" s="456">
        <v>0</v>
      </c>
    </row>
    <row r="1687" spans="1:38">
      <c r="A1687" s="256">
        <v>210</v>
      </c>
      <c r="B1687" s="456">
        <v>1589.6631459994105</v>
      </c>
      <c r="C1687" s="456">
        <v>1433.3693214517562</v>
      </c>
      <c r="D1687" s="456">
        <v>1324.477785466137</v>
      </c>
      <c r="E1687" s="456">
        <v>1213.5789475434437</v>
      </c>
      <c r="F1687" s="456">
        <v>1119.8268904951999</v>
      </c>
      <c r="G1687" s="456">
        <v>1047.2500086926027</v>
      </c>
      <c r="H1687" s="456">
        <v>975.68606162866456</v>
      </c>
      <c r="I1687" s="456">
        <v>918.23709442176153</v>
      </c>
      <c r="J1687" s="456">
        <v>873.8929684029963</v>
      </c>
      <c r="K1687" s="456">
        <v>825.52012695763631</v>
      </c>
      <c r="L1687" s="456">
        <v>768.08107141579546</v>
      </c>
      <c r="M1687" s="456">
        <v>720.72225930536899</v>
      </c>
      <c r="N1687" s="456">
        <v>675.38162812523888</v>
      </c>
      <c r="O1687" s="456">
        <v>632.0589762438625</v>
      </c>
      <c r="P1687" s="456">
        <v>596.79853456367937</v>
      </c>
      <c r="Q1687" s="456">
        <v>562.54752681690172</v>
      </c>
      <c r="R1687" s="456">
        <v>535.34967569936532</v>
      </c>
      <c r="S1687" s="456">
        <v>517.21853772302381</v>
      </c>
      <c r="T1687" s="456">
        <v>487.00139698135308</v>
      </c>
      <c r="U1687" s="456">
        <v>443.69346076982475</v>
      </c>
      <c r="V1687" s="456">
        <v>420.53045982902728</v>
      </c>
      <c r="W1687" s="456">
        <v>419.52340124922512</v>
      </c>
      <c r="X1687" s="456">
        <v>384.27791554552124</v>
      </c>
      <c r="Y1687" s="456">
        <v>349.03566352307149</v>
      </c>
      <c r="Z1687" s="456">
        <v>314.80373896081153</v>
      </c>
      <c r="AA1687" s="456">
        <v>314.80373896081153</v>
      </c>
      <c r="AB1687" s="456">
        <v>292.65562908951142</v>
      </c>
      <c r="AC1687" s="456">
        <v>257.42350858200774</v>
      </c>
      <c r="AD1687" s="456">
        <v>217.16418624552571</v>
      </c>
      <c r="AE1687" s="456">
        <v>184.96205452537305</v>
      </c>
      <c r="AF1687" s="456">
        <v>155.78370551195141</v>
      </c>
      <c r="AG1687" s="456">
        <v>120.57587641098782</v>
      </c>
      <c r="AH1687" s="456">
        <v>89.400386559498514</v>
      </c>
      <c r="AI1687" s="456">
        <v>62.256411089425562</v>
      </c>
      <c r="AJ1687" s="456">
        <v>39.143140946941287</v>
      </c>
      <c r="AK1687" s="456">
        <v>15.040675804218308</v>
      </c>
      <c r="AL1687" s="456">
        <v>0</v>
      </c>
    </row>
    <row r="1688" spans="1:38">
      <c r="A1688" s="256">
        <v>212.5</v>
      </c>
      <c r="B1688" s="456">
        <v>1589.6631459994105</v>
      </c>
      <c r="C1688" s="456">
        <v>1436.3942073312103</v>
      </c>
      <c r="D1688" s="456">
        <v>1331.5353067591789</v>
      </c>
      <c r="E1688" s="456">
        <v>1220.6358540470935</v>
      </c>
      <c r="F1688" s="456">
        <v>1130.9154468603931</v>
      </c>
      <c r="G1688" s="456">
        <v>1055.3138646951068</v>
      </c>
      <c r="H1688" s="456">
        <v>988.78893831612163</v>
      </c>
      <c r="I1688" s="456">
        <v>931.33918221922693</v>
      </c>
      <c r="J1688" s="456">
        <v>884.97879350789503</v>
      </c>
      <c r="K1688" s="456">
        <v>835.59757409714064</v>
      </c>
      <c r="L1688" s="456">
        <v>780.17315792272359</v>
      </c>
      <c r="M1688" s="456">
        <v>731.80596523781946</v>
      </c>
      <c r="N1688" s="456">
        <v>689.48728564561407</v>
      </c>
      <c r="O1688" s="456">
        <v>644.14872863759194</v>
      </c>
      <c r="P1688" s="456">
        <v>606.87273932099311</v>
      </c>
      <c r="Q1688" s="456">
        <v>571.61377234442114</v>
      </c>
      <c r="R1688" s="456">
        <v>547.4374431647625</v>
      </c>
      <c r="S1688" s="456">
        <v>523.26218091041574</v>
      </c>
      <c r="T1688" s="456">
        <v>497.07357466978522</v>
      </c>
      <c r="U1688" s="456">
        <v>465.85050649283932</v>
      </c>
      <c r="V1688" s="456">
        <v>440.67212988461301</v>
      </c>
      <c r="W1688" s="456">
        <v>431.60826196609258</v>
      </c>
      <c r="X1688" s="456">
        <v>393.34074331293886</v>
      </c>
      <c r="Y1688" s="456">
        <v>352.05629353891283</v>
      </c>
      <c r="Z1688" s="456">
        <v>328.89880868463291</v>
      </c>
      <c r="AA1688" s="456">
        <v>329.90562278367804</v>
      </c>
      <c r="AB1688" s="456">
        <v>301.71602400391555</v>
      </c>
      <c r="AC1688" s="456">
        <v>257.42350858200774</v>
      </c>
      <c r="AD1688" s="456">
        <v>218.17058371244863</v>
      </c>
      <c r="AE1688" s="456">
        <v>187.9807803590999</v>
      </c>
      <c r="AF1688" s="456">
        <v>163.83239950048687</v>
      </c>
      <c r="AG1688" s="456">
        <v>127.61670426943685</v>
      </c>
      <c r="AH1688" s="456">
        <v>97.444763521530547</v>
      </c>
      <c r="AI1688" s="456">
        <v>65.271902290436884</v>
      </c>
      <c r="AJ1688" s="456">
        <v>39.143140946941287</v>
      </c>
      <c r="AK1688" s="456">
        <v>18.052101952375242</v>
      </c>
      <c r="AL1688" s="456">
        <v>0</v>
      </c>
    </row>
    <row r="1689" spans="1:38">
      <c r="A1689" s="256">
        <v>215</v>
      </c>
      <c r="B1689" s="456">
        <v>1589.6631459994105</v>
      </c>
      <c r="C1689" s="456">
        <v>1441.435697931985</v>
      </c>
      <c r="D1689" s="456">
        <v>1338.5928654221241</v>
      </c>
      <c r="E1689" s="456">
        <v>1231.7253608106423</v>
      </c>
      <c r="F1689" s="456">
        <v>1140.9960469290074</v>
      </c>
      <c r="G1689" s="456">
        <v>1066.4017671142508</v>
      </c>
      <c r="H1689" s="456">
        <v>1002.8999225239919</v>
      </c>
      <c r="I1689" s="456">
        <v>943.43358060979006</v>
      </c>
      <c r="J1689" s="456">
        <v>896.06475734774426</v>
      </c>
      <c r="K1689" s="456">
        <v>846.682906133291</v>
      </c>
      <c r="L1689" s="456">
        <v>789.24234583746443</v>
      </c>
      <c r="M1689" s="456">
        <v>743.89747198798739</v>
      </c>
      <c r="N1689" s="456">
        <v>704.6008099179503</v>
      </c>
      <c r="O1689" s="456">
        <v>661.2762649289582</v>
      </c>
      <c r="P1689" s="456">
        <v>621.98435887211519</v>
      </c>
      <c r="Q1689" s="456">
        <v>583.70232280039875</v>
      </c>
      <c r="R1689" s="456">
        <v>559.52547729664832</v>
      </c>
      <c r="S1689" s="456">
        <v>535.34967569936532</v>
      </c>
      <c r="T1689" s="456">
        <v>505.13146382936355</v>
      </c>
      <c r="U1689" s="456">
        <v>478.9438044658425</v>
      </c>
      <c r="V1689" s="456">
        <v>470.88634737729012</v>
      </c>
      <c r="W1689" s="456">
        <v>442.68634818412619</v>
      </c>
      <c r="X1689" s="456">
        <v>405.42483738535867</v>
      </c>
      <c r="Y1689" s="456">
        <v>364.13907033784858</v>
      </c>
      <c r="Z1689" s="456">
        <v>350.04253730445583</v>
      </c>
      <c r="AA1689" s="456">
        <v>338.96708669873658</v>
      </c>
      <c r="AB1689" s="456">
        <v>310.77669077501207</v>
      </c>
      <c r="AC1689" s="456">
        <v>263.46297565607262</v>
      </c>
      <c r="AD1689" s="456">
        <v>227.22836710560355</v>
      </c>
      <c r="AE1689" s="456">
        <v>194.01837655620983</v>
      </c>
      <c r="AF1689" s="456">
        <v>165.84463549957897</v>
      </c>
      <c r="AG1689" s="456">
        <v>136.66976487929523</v>
      </c>
      <c r="AH1689" s="456">
        <v>102.47283981975923</v>
      </c>
      <c r="AI1689" s="456">
        <v>69.292772726876819</v>
      </c>
      <c r="AJ1689" s="456">
        <v>43.162036139125405</v>
      </c>
      <c r="AK1689" s="456">
        <v>18.052101952375242</v>
      </c>
      <c r="AL1689" s="456">
        <v>0</v>
      </c>
    </row>
    <row r="1690" spans="1:38">
      <c r="A1690" s="256">
        <v>217.5</v>
      </c>
      <c r="B1690" s="456">
        <v>1589.6631459994105</v>
      </c>
      <c r="C1690" s="456">
        <v>1445.4689030985978</v>
      </c>
      <c r="D1690" s="456">
        <v>1347.6669240119957</v>
      </c>
      <c r="E1690" s="456">
        <v>1240.7986678470982</v>
      </c>
      <c r="F1690" s="456">
        <v>1152.0848097396088</v>
      </c>
      <c r="G1690" s="456">
        <v>1075.4737729959711</v>
      </c>
      <c r="H1690" s="456">
        <v>1012.9793185616809</v>
      </c>
      <c r="I1690" s="456">
        <v>954.52024858783284</v>
      </c>
      <c r="J1690" s="456">
        <v>906.14302524057416</v>
      </c>
      <c r="K1690" s="456">
        <v>857.76838316697331</v>
      </c>
      <c r="L1690" s="456">
        <v>802.34246743205267</v>
      </c>
      <c r="M1690" s="456">
        <v>758.00447781129969</v>
      </c>
      <c r="N1690" s="456">
        <v>716.69186286625541</v>
      </c>
      <c r="O1690" s="456">
        <v>678.4042444537622</v>
      </c>
      <c r="P1690" s="456">
        <v>637.09634525057652</v>
      </c>
      <c r="Q1690" s="456">
        <v>598.81336201521617</v>
      </c>
      <c r="R1690" s="456">
        <v>573.62851316240085</v>
      </c>
      <c r="S1690" s="456">
        <v>549.45209715999101</v>
      </c>
      <c r="T1690" s="456">
        <v>519.23307765386471</v>
      </c>
      <c r="U1690" s="456">
        <v>495.05912268737313</v>
      </c>
      <c r="V1690" s="456">
        <v>483.97978406127578</v>
      </c>
      <c r="W1690" s="456">
        <v>465.85050649283932</v>
      </c>
      <c r="X1690" s="456">
        <v>429.5940947792626</v>
      </c>
      <c r="Y1690" s="456">
        <v>381.25702016037638</v>
      </c>
      <c r="Z1690" s="456">
        <v>370.18060979006805</v>
      </c>
      <c r="AA1690" s="456">
        <v>351.04941397916343</v>
      </c>
      <c r="AB1690" s="456">
        <v>315.81050907438771</v>
      </c>
      <c r="AC1690" s="456">
        <v>273.5290599615526</v>
      </c>
      <c r="AD1690" s="456">
        <v>236.28651130948512</v>
      </c>
      <c r="AE1690" s="456">
        <v>203.07512106555058</v>
      </c>
      <c r="AF1690" s="456">
        <v>168.86303514077807</v>
      </c>
      <c r="AG1690" s="456">
        <v>137.67569823504508</v>
      </c>
      <c r="AH1690" s="456">
        <v>107.50116269711758</v>
      </c>
      <c r="AI1690" s="456">
        <v>74.319187225450264</v>
      </c>
      <c r="AJ1690" s="456">
        <v>44.166819783667599</v>
      </c>
      <c r="AK1690" s="456">
        <v>18.052101952375242</v>
      </c>
      <c r="AL1690" s="456">
        <v>0</v>
      </c>
    </row>
    <row r="1691" spans="1:38">
      <c r="A1691" s="256">
        <v>220</v>
      </c>
      <c r="B1691" s="456">
        <v>1589.6631459994105</v>
      </c>
      <c r="C1691" s="456">
        <v>1454.543655781004</v>
      </c>
      <c r="D1691" s="456">
        <v>1358.757522914859</v>
      </c>
      <c r="E1691" s="456">
        <v>1256.929154821795</v>
      </c>
      <c r="F1691" s="456">
        <v>1168.2141093458158</v>
      </c>
      <c r="G1691" s="456">
        <v>1090.5939523736934</v>
      </c>
      <c r="H1691" s="456">
        <v>1027.0906411206226</v>
      </c>
      <c r="I1691" s="456">
        <v>971.654442519893</v>
      </c>
      <c r="J1691" s="456">
        <v>919.24494073234825</v>
      </c>
      <c r="K1691" s="456">
        <v>871.87737888041204</v>
      </c>
      <c r="L1691" s="456">
        <v>820.48144938076518</v>
      </c>
      <c r="M1691" s="456">
        <v>773.11941785205272</v>
      </c>
      <c r="N1691" s="456">
        <v>733.8212025910484</v>
      </c>
      <c r="O1691" s="456">
        <v>694.5250906509001</v>
      </c>
      <c r="P1691" s="456">
        <v>656.23870772958219</v>
      </c>
      <c r="Q1691" s="456">
        <v>618.96200533035903</v>
      </c>
      <c r="R1691" s="456">
        <v>590.7540930733503</v>
      </c>
      <c r="S1691" s="456">
        <v>564.56223551278072</v>
      </c>
      <c r="T1691" s="456">
        <v>532.32777619799867</v>
      </c>
      <c r="U1691" s="456">
        <v>507.14595626443844</v>
      </c>
      <c r="V1691" s="456">
        <v>502.10974023527302</v>
      </c>
      <c r="W1691" s="456">
        <v>475.92224206476931</v>
      </c>
      <c r="X1691" s="456">
        <v>447.721933898185</v>
      </c>
      <c r="Y1691" s="456">
        <v>408.44591755181006</v>
      </c>
      <c r="Z1691" s="456">
        <v>392.33375205940774</v>
      </c>
      <c r="AA1691" s="456">
        <v>361.11833806008326</v>
      </c>
      <c r="AB1691" s="456">
        <v>322.85798908042426</v>
      </c>
      <c r="AC1691" s="456">
        <v>284.6021797270547</v>
      </c>
      <c r="AD1691" s="456">
        <v>249.37110660510621</v>
      </c>
      <c r="AE1691" s="456">
        <v>214.14502188707684</v>
      </c>
      <c r="AF1691" s="456">
        <v>178.92475133337754</v>
      </c>
      <c r="AG1691" s="456">
        <v>142.70547410211842</v>
      </c>
      <c r="AH1691" s="456">
        <v>109.51255827368547</v>
      </c>
      <c r="AI1691" s="456">
        <v>79.345941616877255</v>
      </c>
      <c r="AJ1691" s="456">
        <v>47.181305740243346</v>
      </c>
      <c r="AK1691" s="456">
        <v>20.060004479273225</v>
      </c>
      <c r="AL1691" s="456">
        <v>0</v>
      </c>
    </row>
    <row r="1692" spans="1:38">
      <c r="A1692" s="256">
        <v>222.5</v>
      </c>
      <c r="B1692" s="456">
        <v>1589.6631459994105</v>
      </c>
      <c r="C1692" s="456">
        <v>1459.5852095112941</v>
      </c>
      <c r="D1692" s="456">
        <v>1369.8482122539233</v>
      </c>
      <c r="E1692" s="456">
        <v>1272.0516742341567</v>
      </c>
      <c r="F1692" s="456">
        <v>1186.3598371864221</v>
      </c>
      <c r="G1692" s="456">
        <v>1105.7143411803265</v>
      </c>
      <c r="H1692" s="456">
        <v>1044.226078658143</v>
      </c>
      <c r="I1692" s="456">
        <v>987.78101853697399</v>
      </c>
      <c r="J1692" s="456">
        <v>937.38636192823219</v>
      </c>
      <c r="K1692" s="456">
        <v>886.99441302859464</v>
      </c>
      <c r="L1692" s="456">
        <v>835.59757409714064</v>
      </c>
      <c r="M1692" s="456">
        <v>793.27312951172269</v>
      </c>
      <c r="N1692" s="456">
        <v>750.95094180631554</v>
      </c>
      <c r="O1692" s="456">
        <v>710.64631070258758</v>
      </c>
      <c r="P1692" s="456">
        <v>674.37409234918084</v>
      </c>
      <c r="Q1692" s="456">
        <v>637.09634525057652</v>
      </c>
      <c r="R1692" s="456">
        <v>610.90246816001093</v>
      </c>
      <c r="S1692" s="456">
        <v>580.68016153438612</v>
      </c>
      <c r="T1692" s="456">
        <v>547.4374431647625</v>
      </c>
      <c r="U1692" s="456">
        <v>524.26946157658676</v>
      </c>
      <c r="V1692" s="456">
        <v>515.20400563086378</v>
      </c>
      <c r="W1692" s="456">
        <v>493.044678893796</v>
      </c>
      <c r="X1692" s="456">
        <v>462.82902802857438</v>
      </c>
      <c r="Y1692" s="456">
        <v>429.5940947792626</v>
      </c>
      <c r="Z1692" s="456">
        <v>421.53752081806556</v>
      </c>
      <c r="AA1692" s="456">
        <v>378.23614868748763</v>
      </c>
      <c r="AB1692" s="456">
        <v>330.91243995228746</v>
      </c>
      <c r="AC1692" s="456">
        <v>292.65562908951142</v>
      </c>
      <c r="AD1692" s="456">
        <v>263.46297565607262</v>
      </c>
      <c r="AE1692" s="456">
        <v>229.24125736189183</v>
      </c>
      <c r="AF1692" s="456">
        <v>190.99955462404839</v>
      </c>
      <c r="AG1692" s="456">
        <v>151.75951300673236</v>
      </c>
      <c r="AH1692" s="456">
        <v>115.54696382165466</v>
      </c>
      <c r="AI1692" s="456">
        <v>81.356733631351972</v>
      </c>
      <c r="AJ1692" s="456">
        <v>49.191070759971105</v>
      </c>
      <c r="AK1692" s="456">
        <v>20.060004479273225</v>
      </c>
      <c r="AL1692" s="456">
        <v>0</v>
      </c>
    </row>
    <row r="1693" spans="1:38">
      <c r="A1693" s="256">
        <v>225</v>
      </c>
      <c r="B1693" s="456">
        <v>1589.6631459994105</v>
      </c>
      <c r="C1693" s="456">
        <v>1465.63509694606</v>
      </c>
      <c r="D1693" s="456">
        <v>1375.8977170220621</v>
      </c>
      <c r="E1693" s="456">
        <v>1288.1825595230227</v>
      </c>
      <c r="F1693" s="456">
        <v>1199.4652577592099</v>
      </c>
      <c r="G1693" s="456">
        <v>1122.8510313983415</v>
      </c>
      <c r="H1693" s="456">
        <v>1061.3617971193553</v>
      </c>
      <c r="I1693" s="456">
        <v>1004.9157936679831</v>
      </c>
      <c r="J1693" s="456">
        <v>954.52024858783284</v>
      </c>
      <c r="K1693" s="456">
        <v>903.11953305778582</v>
      </c>
      <c r="L1693" s="456">
        <v>851.72174146906048</v>
      </c>
      <c r="M1693" s="456">
        <v>809.39646779127065</v>
      </c>
      <c r="N1693" s="456">
        <v>768.08107141579546</v>
      </c>
      <c r="O1693" s="456">
        <v>726.76789614310997</v>
      </c>
      <c r="P1693" s="456">
        <v>692.5099642532108</v>
      </c>
      <c r="Q1693" s="456">
        <v>658.25372599006528</v>
      </c>
      <c r="R1693" s="456">
        <v>631.05150724510781</v>
      </c>
      <c r="S1693" s="456">
        <v>602.84303721328456</v>
      </c>
      <c r="T1693" s="456">
        <v>568.59167442682008</v>
      </c>
      <c r="U1693" s="456">
        <v>543.40815742206803</v>
      </c>
      <c r="V1693" s="456">
        <v>530.31318604523244</v>
      </c>
      <c r="W1693" s="456">
        <v>509.16045669356748</v>
      </c>
      <c r="X1693" s="456">
        <v>478.9438044658425</v>
      </c>
      <c r="Y1693" s="456">
        <v>449.73618406200961</v>
      </c>
      <c r="Z1693" s="456">
        <v>436.64372091979766</v>
      </c>
      <c r="AA1693" s="456">
        <v>398.375738081294</v>
      </c>
      <c r="AB1693" s="456">
        <v>354.07006128064398</v>
      </c>
      <c r="AC1693" s="456">
        <v>309.76993684768291</v>
      </c>
      <c r="AD1693" s="456">
        <v>276.5489580510407</v>
      </c>
      <c r="AE1693" s="456">
        <v>244.33848676014631</v>
      </c>
      <c r="AF1693" s="456">
        <v>206.09412648536997</v>
      </c>
      <c r="AG1693" s="456">
        <v>162.82629074089672</v>
      </c>
      <c r="AH1693" s="456">
        <v>122.58750062023773</v>
      </c>
      <c r="AI1693" s="456">
        <v>86.383928307687412</v>
      </c>
      <c r="AJ1693" s="456">
        <v>51.200917835379968</v>
      </c>
      <c r="AK1693" s="456">
        <v>20.060004479273225</v>
      </c>
      <c r="AL1693" s="456">
        <v>0</v>
      </c>
    </row>
    <row r="1694" spans="1:38">
      <c r="A1694" s="256">
        <v>227.5</v>
      </c>
      <c r="B1694" s="456">
        <v>1589.6631459994105</v>
      </c>
      <c r="C1694" s="456">
        <v>1466.6434139468058</v>
      </c>
      <c r="D1694" s="456">
        <v>1385.9802839602717</v>
      </c>
      <c r="E1694" s="456">
        <v>1299.2726603707636</v>
      </c>
      <c r="F1694" s="456">
        <v>1216.6033310391174</v>
      </c>
      <c r="G1694" s="456">
        <v>1138.979919772223</v>
      </c>
      <c r="H1694" s="456">
        <v>1079.50580018799</v>
      </c>
      <c r="I1694" s="456">
        <v>1023.0588147943211</v>
      </c>
      <c r="J1694" s="456">
        <v>972.66234573309464</v>
      </c>
      <c r="K1694" s="456">
        <v>920.25278814681985</v>
      </c>
      <c r="L1694" s="456">
        <v>869.86179401276763</v>
      </c>
      <c r="M1694" s="456">
        <v>826.52786616586718</v>
      </c>
      <c r="N1694" s="456">
        <v>787.22696170574807</v>
      </c>
      <c r="O1694" s="456">
        <v>743.89747198798739</v>
      </c>
      <c r="P1694" s="456">
        <v>709.63872365870475</v>
      </c>
      <c r="Q1694" s="456">
        <v>678.4042444537622</v>
      </c>
      <c r="R1694" s="456">
        <v>650.19369011047684</v>
      </c>
      <c r="S1694" s="456">
        <v>621.98435887211519</v>
      </c>
      <c r="T1694" s="456">
        <v>590.7540930733503</v>
      </c>
      <c r="U1694" s="456">
        <v>564.56223551278072</v>
      </c>
      <c r="V1694" s="456">
        <v>550.45942692668427</v>
      </c>
      <c r="W1694" s="456">
        <v>524.26946157658676</v>
      </c>
      <c r="X1694" s="456">
        <v>489.01581600698364</v>
      </c>
      <c r="Y1694" s="456">
        <v>470.88634737729012</v>
      </c>
      <c r="Z1694" s="456">
        <v>450.74331252607004</v>
      </c>
      <c r="AA1694" s="456">
        <v>413.48110068954406</v>
      </c>
      <c r="AB1694" s="456">
        <v>371.18754265259679</v>
      </c>
      <c r="AC1694" s="456">
        <v>326.88518973280463</v>
      </c>
      <c r="AD1694" s="456">
        <v>289.63555930121174</v>
      </c>
      <c r="AE1694" s="456">
        <v>252.3907273486665</v>
      </c>
      <c r="AF1694" s="456">
        <v>215.15140531108909</v>
      </c>
      <c r="AG1694" s="456">
        <v>176.9123618266558</v>
      </c>
      <c r="AH1694" s="456">
        <v>131.64021015674211</v>
      </c>
      <c r="AI1694" s="456">
        <v>91.411415436090294</v>
      </c>
      <c r="AJ1694" s="456">
        <v>54.215835334169334</v>
      </c>
      <c r="AK1694" s="456">
        <v>21.064032395764698</v>
      </c>
      <c r="AL1694" s="456">
        <v>0</v>
      </c>
    </row>
    <row r="1695" spans="1:38">
      <c r="A1695" s="256">
        <v>230</v>
      </c>
      <c r="B1695" s="456">
        <v>1589.6631459994105</v>
      </c>
      <c r="C1695" s="456">
        <v>1473.7016523162054</v>
      </c>
      <c r="D1695" s="456">
        <v>1395.054656870223</v>
      </c>
      <c r="E1695" s="456">
        <v>1313.3874708439646</v>
      </c>
      <c r="F1695" s="456">
        <v>1234.7497890947386</v>
      </c>
      <c r="G1695" s="456">
        <v>1161.1575132111223</v>
      </c>
      <c r="H1695" s="456">
        <v>1097.6501079302609</v>
      </c>
      <c r="I1695" s="456">
        <v>1042.2101301603341</v>
      </c>
      <c r="J1695" s="456">
        <v>993.82855258696566</v>
      </c>
      <c r="K1695" s="456">
        <v>942.42570813372254</v>
      </c>
      <c r="L1695" s="456">
        <v>891.02566578692733</v>
      </c>
      <c r="M1695" s="456">
        <v>848.69843668265162</v>
      </c>
      <c r="N1695" s="456">
        <v>808.38874968158041</v>
      </c>
      <c r="O1695" s="456">
        <v>767.07340608364041</v>
      </c>
      <c r="P1695" s="456">
        <v>731.80596523781946</v>
      </c>
      <c r="Q1695" s="456">
        <v>698.55536095230354</v>
      </c>
      <c r="R1695" s="456">
        <v>671.35149405270056</v>
      </c>
      <c r="S1695" s="456">
        <v>645.15621829516817</v>
      </c>
      <c r="T1695" s="456">
        <v>613.92478222574721</v>
      </c>
      <c r="U1695" s="456">
        <v>587.73189545758112</v>
      </c>
      <c r="V1695" s="456">
        <v>574.63588622392331</v>
      </c>
      <c r="W1695" s="456">
        <v>544.41547606823053</v>
      </c>
      <c r="X1695" s="456">
        <v>509.16045669356748</v>
      </c>
      <c r="Y1695" s="456">
        <v>488.0086054558073</v>
      </c>
      <c r="Z1695" s="456">
        <v>464.84334482317331</v>
      </c>
      <c r="AA1695" s="456">
        <v>423.55165000090165</v>
      </c>
      <c r="AB1695" s="456">
        <v>385.28488595522572</v>
      </c>
      <c r="AC1695" s="456">
        <v>344.00133830923949</v>
      </c>
      <c r="AD1695" s="456">
        <v>304.73621645504568</v>
      </c>
      <c r="AE1695" s="456">
        <v>266.48276126055515</v>
      </c>
      <c r="AF1695" s="456">
        <v>226.22192864759808</v>
      </c>
      <c r="AG1695" s="456">
        <v>186.97453299484269</v>
      </c>
      <c r="AH1695" s="456">
        <v>141.69950455700601</v>
      </c>
      <c r="AI1695" s="456">
        <v>99.455963666700598</v>
      </c>
      <c r="AJ1695" s="456">
        <v>57.230920419256371</v>
      </c>
      <c r="AK1695" s="456">
        <v>22.068108142325048</v>
      </c>
      <c r="AL1695" s="456">
        <v>0</v>
      </c>
    </row>
    <row r="1696" spans="1:38">
      <c r="A1696" s="256">
        <v>232.5</v>
      </c>
      <c r="B1696" s="456">
        <v>1589.6631459994105</v>
      </c>
      <c r="C1696" s="456">
        <v>1480.7599244572896</v>
      </c>
      <c r="D1696" s="456">
        <v>1405.1373625798565</v>
      </c>
      <c r="E1696" s="456">
        <v>1328.5106501890004</v>
      </c>
      <c r="F1696" s="456">
        <v>1252.8965135862265</v>
      </c>
      <c r="G1696" s="456">
        <v>1183.3355298428294</v>
      </c>
      <c r="H1696" s="456">
        <v>1116.8027577507125</v>
      </c>
      <c r="I1696" s="456">
        <v>1062.3697892092532</v>
      </c>
      <c r="J1696" s="456">
        <v>1018.0190542156654</v>
      </c>
      <c r="K1696" s="456">
        <v>965.60704521228104</v>
      </c>
      <c r="L1696" s="456">
        <v>913.19787946951817</v>
      </c>
      <c r="M1696" s="456">
        <v>871.87737888041204</v>
      </c>
      <c r="N1696" s="456">
        <v>830.55883525843592</v>
      </c>
      <c r="O1696" s="456">
        <v>793.27312951172269</v>
      </c>
      <c r="P1696" s="456">
        <v>754.98152574436392</v>
      </c>
      <c r="Q1696" s="456">
        <v>720.72225930536899</v>
      </c>
      <c r="R1696" s="456">
        <v>696.54022288955241</v>
      </c>
      <c r="S1696" s="456">
        <v>668.32890935113085</v>
      </c>
      <c r="T1696" s="456">
        <v>638.10382383678518</v>
      </c>
      <c r="U1696" s="456">
        <v>615.93966653181371</v>
      </c>
      <c r="V1696" s="456">
        <v>602.84303721328456</v>
      </c>
      <c r="W1696" s="456">
        <v>568.59167442682008</v>
      </c>
      <c r="X1696" s="456">
        <v>533.33507413241443</v>
      </c>
      <c r="Y1696" s="456">
        <v>514.19674253383948</v>
      </c>
      <c r="Z1696" s="456">
        <v>484.98698627977393</v>
      </c>
      <c r="AA1696" s="456">
        <v>440.67212988461301</v>
      </c>
      <c r="AB1696" s="456">
        <v>397.3687340159081</v>
      </c>
      <c r="AC1696" s="456">
        <v>362.12524602494449</v>
      </c>
      <c r="AD1696" s="456">
        <v>327.89199766453015</v>
      </c>
      <c r="AE1696" s="456">
        <v>287.62219689954674</v>
      </c>
      <c r="AF1696" s="456">
        <v>242.32546769872059</v>
      </c>
      <c r="AG1696" s="456">
        <v>198.04354533856682</v>
      </c>
      <c r="AH1696" s="456">
        <v>150.7534814279953</v>
      </c>
      <c r="AI1696" s="456">
        <v>106.49547896400243</v>
      </c>
      <c r="AJ1696" s="456">
        <v>62.256411089425562</v>
      </c>
      <c r="AK1696" s="456">
        <v>21.064032395764698</v>
      </c>
      <c r="AL1696" s="456">
        <v>0</v>
      </c>
    </row>
    <row r="1697" spans="1:38">
      <c r="A1697" s="256">
        <v>235</v>
      </c>
      <c r="B1697" s="456">
        <v>1589.6631459994105</v>
      </c>
      <c r="C1697" s="456">
        <v>1487.8182302094006</v>
      </c>
      <c r="D1697" s="456">
        <v>1419.2532718855859</v>
      </c>
      <c r="E1697" s="456">
        <v>1346.6586922581143</v>
      </c>
      <c r="F1697" s="456">
        <v>1273.0598486045944</v>
      </c>
      <c r="G1697" s="456">
        <v>1208.5383251256644</v>
      </c>
      <c r="H1697" s="456">
        <v>1142.0041118423874</v>
      </c>
      <c r="I1697" s="456">
        <v>1087.5698996509766</v>
      </c>
      <c r="J1697" s="456">
        <v>1043.2181039227637</v>
      </c>
      <c r="K1697" s="456">
        <v>991.8127038077688</v>
      </c>
      <c r="L1697" s="456">
        <v>942.42570813372254</v>
      </c>
      <c r="M1697" s="456">
        <v>899.08822588305679</v>
      </c>
      <c r="N1697" s="456">
        <v>858.77616093134179</v>
      </c>
      <c r="O1697" s="456">
        <v>821.48918242921968</v>
      </c>
      <c r="P1697" s="456">
        <v>783.19620891882039</v>
      </c>
      <c r="Q1697" s="456">
        <v>746.92037948002371</v>
      </c>
      <c r="R1697" s="456">
        <v>720.72225930536899</v>
      </c>
      <c r="S1697" s="456">
        <v>697.5477911939663</v>
      </c>
      <c r="T1697" s="456">
        <v>668.32890935113085</v>
      </c>
      <c r="U1697" s="456">
        <v>646.16370952449347</v>
      </c>
      <c r="V1697" s="456">
        <v>631.05150724510781</v>
      </c>
      <c r="W1697" s="456">
        <v>597.80594744145617</v>
      </c>
      <c r="X1697" s="456">
        <v>560.5328253292854</v>
      </c>
      <c r="Y1697" s="456">
        <v>539.37890152609612</v>
      </c>
      <c r="Z1697" s="456">
        <v>509.16045669356748</v>
      </c>
      <c r="AA1697" s="456">
        <v>463.83618533351046</v>
      </c>
      <c r="AB1697" s="456">
        <v>416.5022400230921</v>
      </c>
      <c r="AC1697" s="456">
        <v>379.24310317649696</v>
      </c>
      <c r="AD1697" s="456">
        <v>341.98762877226108</v>
      </c>
      <c r="AE1697" s="456">
        <v>305.7429539319009</v>
      </c>
      <c r="AF1697" s="456">
        <v>261.44980443871583</v>
      </c>
      <c r="AG1697" s="456">
        <v>213.13864318787526</v>
      </c>
      <c r="AH1697" s="456">
        <v>163.83239950048687</v>
      </c>
      <c r="AI1697" s="456">
        <v>117.55850313942643</v>
      </c>
      <c r="AJ1697" s="456">
        <v>69.292772726876819</v>
      </c>
      <c r="AK1697" s="456">
        <v>23.072229545451361</v>
      </c>
      <c r="AL1697" s="456">
        <v>0</v>
      </c>
    </row>
    <row r="1698" spans="1:38">
      <c r="A1698" s="256">
        <v>237.5</v>
      </c>
      <c r="B1698" s="456">
        <v>1589.6631459994105</v>
      </c>
      <c r="C1698" s="456">
        <v>1495.8849063069583</v>
      </c>
      <c r="D1698" s="456">
        <v>1430.3444419494335</v>
      </c>
      <c r="E1698" s="456">
        <v>1364.8069786629198</v>
      </c>
      <c r="F1698" s="456">
        <v>1295.2398854419098</v>
      </c>
      <c r="G1698" s="456">
        <v>1234.7497890947386</v>
      </c>
      <c r="H1698" s="456">
        <v>1169.2221979900869</v>
      </c>
      <c r="I1698" s="456">
        <v>1112.770593487423</v>
      </c>
      <c r="J1698" s="456">
        <v>1069.4257605404598</v>
      </c>
      <c r="K1698" s="456">
        <v>1022.0508606905157</v>
      </c>
      <c r="L1698" s="456">
        <v>975.68606162866456</v>
      </c>
      <c r="M1698" s="456">
        <v>927.30775085588652</v>
      </c>
      <c r="N1698" s="456">
        <v>885.98660269562492</v>
      </c>
      <c r="O1698" s="456">
        <v>852.72951211551185</v>
      </c>
      <c r="P1698" s="456">
        <v>814.43507710939741</v>
      </c>
      <c r="Q1698" s="456">
        <v>780.17315792272359</v>
      </c>
      <c r="R1698" s="456">
        <v>754.98152574436392</v>
      </c>
      <c r="S1698" s="456">
        <v>730.79834863924555</v>
      </c>
      <c r="T1698" s="456">
        <v>701.57807892996118</v>
      </c>
      <c r="U1698" s="456">
        <v>675.38162812523888</v>
      </c>
      <c r="V1698" s="456">
        <v>660.26875041270193</v>
      </c>
      <c r="W1698" s="456">
        <v>628.02910989995701</v>
      </c>
      <c r="X1698" s="456">
        <v>589.74669214800133</v>
      </c>
      <c r="Y1698" s="456">
        <v>566.57695139125042</v>
      </c>
      <c r="Z1698" s="456">
        <v>530.31318604523244</v>
      </c>
      <c r="AA1698" s="456">
        <v>487.00139698135308</v>
      </c>
      <c r="AB1698" s="456">
        <v>441.67923788731963</v>
      </c>
      <c r="AC1698" s="456">
        <v>402.40377970846191</v>
      </c>
      <c r="AD1698" s="456">
        <v>365.14598667045368</v>
      </c>
      <c r="AE1698" s="456">
        <v>321.85119673416409</v>
      </c>
      <c r="AF1698" s="456">
        <v>274.53568897522905</v>
      </c>
      <c r="AG1698" s="456">
        <v>225.21549466265694</v>
      </c>
      <c r="AH1698" s="456">
        <v>178.92475133337754</v>
      </c>
      <c r="AI1698" s="456">
        <v>127.61670426943685</v>
      </c>
      <c r="AJ1698" s="456">
        <v>75.324511642000047</v>
      </c>
      <c r="AK1698" s="456">
        <v>23.072229545451361</v>
      </c>
      <c r="AL1698" s="456">
        <v>0</v>
      </c>
    </row>
    <row r="1699" spans="1:38">
      <c r="A1699" s="256">
        <v>240</v>
      </c>
      <c r="B1699" s="456">
        <v>1589.6631459994105</v>
      </c>
      <c r="C1699" s="456">
        <v>1499.9182606667734</v>
      </c>
      <c r="D1699" s="456">
        <v>1439.4190995743888</v>
      </c>
      <c r="E1699" s="456">
        <v>1382.9555061606618</v>
      </c>
      <c r="F1699" s="456">
        <v>1317.4203017417269</v>
      </c>
      <c r="G1699" s="456">
        <v>1258.9454802891037</v>
      </c>
      <c r="H1699" s="456">
        <v>1197.4490298593973</v>
      </c>
      <c r="I1699" s="456">
        <v>1145.0283119130809</v>
      </c>
      <c r="J1699" s="456">
        <v>1099.6661607109011</v>
      </c>
      <c r="K1699" s="456">
        <v>1054.3058793187643</v>
      </c>
      <c r="L1699" s="456">
        <v>1009.955489184565</v>
      </c>
      <c r="M1699" s="456">
        <v>962.58336073208568</v>
      </c>
      <c r="N1699" s="456">
        <v>920.25278814681985</v>
      </c>
      <c r="O1699" s="456">
        <v>883.9709854667052</v>
      </c>
      <c r="P1699" s="456">
        <v>848.69843668265162</v>
      </c>
      <c r="Q1699" s="456">
        <v>816.45052956695815</v>
      </c>
      <c r="R1699" s="456">
        <v>792.26543167088664</v>
      </c>
      <c r="S1699" s="456">
        <v>768.08107141579546</v>
      </c>
      <c r="T1699" s="456">
        <v>741.88220714112128</v>
      </c>
      <c r="U1699" s="456">
        <v>713.66908038924851</v>
      </c>
      <c r="V1699" s="456">
        <v>692.5099642532108</v>
      </c>
      <c r="W1699" s="456">
        <v>665.30633830583247</v>
      </c>
      <c r="X1699" s="456">
        <v>623.99926938862291</v>
      </c>
      <c r="Y1699" s="456">
        <v>599.82077828211254</v>
      </c>
      <c r="Z1699" s="456">
        <v>561.54017517044895</v>
      </c>
      <c r="AA1699" s="456">
        <v>517.21853772302381</v>
      </c>
      <c r="AB1699" s="456">
        <v>473.90787777004903</v>
      </c>
      <c r="AC1699" s="456">
        <v>435.63662446655979</v>
      </c>
      <c r="AD1699" s="456">
        <v>398.375738081294</v>
      </c>
      <c r="AE1699" s="456">
        <v>351.04941397916343</v>
      </c>
      <c r="AF1699" s="456">
        <v>298.69586175506231</v>
      </c>
      <c r="AG1699" s="456">
        <v>248.36457445281798</v>
      </c>
      <c r="AH1699" s="456">
        <v>199.04985036997184</v>
      </c>
      <c r="AI1699" s="456">
        <v>143.71145073160676</v>
      </c>
      <c r="AJ1699" s="456">
        <v>83.367575300668861</v>
      </c>
      <c r="AK1699" s="456">
        <v>23.072229545451361</v>
      </c>
      <c r="AL1699" s="456">
        <v>0</v>
      </c>
    </row>
    <row r="1700" spans="1:38">
      <c r="A1700" s="256">
        <v>242.5</v>
      </c>
      <c r="B1700" s="456">
        <v>1589.6631459994105</v>
      </c>
      <c r="C1700" s="456">
        <v>1505.9683125132324</v>
      </c>
      <c r="D1700" s="456">
        <v>1454.543655781004</v>
      </c>
      <c r="E1700" s="456">
        <v>1401.1042715935748</v>
      </c>
      <c r="F1700" s="456">
        <v>1342.625772789228</v>
      </c>
      <c r="G1700" s="456">
        <v>1289.1907465801335</v>
      </c>
      <c r="H1700" s="456">
        <v>1228.7009399454205</v>
      </c>
      <c r="I1700" s="456">
        <v>1179.3031320662135</v>
      </c>
      <c r="J1700" s="456">
        <v>1135.9557357237859</v>
      </c>
      <c r="K1700" s="456">
        <v>1090.5939523736934</v>
      </c>
      <c r="L1700" s="456">
        <v>1048.2579873104198</v>
      </c>
      <c r="M1700" s="456">
        <v>1002.8999225239919</v>
      </c>
      <c r="N1700" s="456">
        <v>960.56757634820201</v>
      </c>
      <c r="O1700" s="456">
        <v>923.27633700149374</v>
      </c>
      <c r="P1700" s="456">
        <v>886.99441302859464</v>
      </c>
      <c r="Q1700" s="456">
        <v>857.76838316697331</v>
      </c>
      <c r="R1700" s="456">
        <v>831.56658058905714</v>
      </c>
      <c r="S1700" s="456">
        <v>808.38874968158041</v>
      </c>
      <c r="T1700" s="456">
        <v>787.22696170574807</v>
      </c>
      <c r="U1700" s="456">
        <v>756.99682578176498</v>
      </c>
      <c r="V1700" s="456">
        <v>738.85932012952514</v>
      </c>
      <c r="W1700" s="456">
        <v>708.6311380440219</v>
      </c>
      <c r="X1700" s="456">
        <v>671.35149405270056</v>
      </c>
      <c r="Y1700" s="456">
        <v>646.16370952449347</v>
      </c>
      <c r="Z1700" s="456">
        <v>605.86531128107947</v>
      </c>
      <c r="AA1700" s="456">
        <v>557.51078666996455</v>
      </c>
      <c r="AB1700" s="456">
        <v>516.21127069520219</v>
      </c>
      <c r="AC1700" s="456">
        <v>478.9438044658425</v>
      </c>
      <c r="AD1700" s="456">
        <v>440.67212988461301</v>
      </c>
      <c r="AE1700" s="456">
        <v>397.3687340159081</v>
      </c>
      <c r="AF1700" s="456">
        <v>346.01505962239901</v>
      </c>
      <c r="AG1700" s="456">
        <v>293.66232595374214</v>
      </c>
      <c r="AH1700" s="456">
        <v>236.28651130948512</v>
      </c>
      <c r="AI1700" s="456">
        <v>166.85076266433626</v>
      </c>
      <c r="AJ1700" s="456">
        <v>93.422488515161888</v>
      </c>
      <c r="AK1700" s="456">
        <v>26.08484865749011</v>
      </c>
      <c r="AL1700" s="456">
        <v>0</v>
      </c>
    </row>
    <row r="1701" spans="1:38">
      <c r="A1701" s="256">
        <v>245</v>
      </c>
      <c r="B1701" s="456">
        <v>1589.6631459994105</v>
      </c>
      <c r="C1701" s="456">
        <v>1514.0350860625763</v>
      </c>
      <c r="D1701" s="456">
        <v>1464.6267806383148</v>
      </c>
      <c r="E1701" s="456">
        <v>1419.2532718855859</v>
      </c>
      <c r="F1701" s="456">
        <v>1368.8399640508226</v>
      </c>
      <c r="G1701" s="456">
        <v>1322.4613577025991</v>
      </c>
      <c r="H1701" s="456">
        <v>1262.9781408969488</v>
      </c>
      <c r="I1701" s="456">
        <v>1216.6033310391174</v>
      </c>
      <c r="J1701" s="456">
        <v>1174.2626542209405</v>
      </c>
      <c r="K1701" s="456">
        <v>1128.8993375929786</v>
      </c>
      <c r="L1701" s="456">
        <v>1095.6340588487997</v>
      </c>
      <c r="M1701" s="456">
        <v>1047.2500086926027</v>
      </c>
      <c r="N1701" s="456">
        <v>1004.9157936679831</v>
      </c>
      <c r="O1701" s="456">
        <v>970.64654035114972</v>
      </c>
      <c r="P1701" s="456">
        <v>934.36276718645331</v>
      </c>
      <c r="Q1701" s="456">
        <v>903.11953305778582</v>
      </c>
      <c r="R1701" s="456">
        <v>877.92416137017199</v>
      </c>
      <c r="S1701" s="456">
        <v>853.73728395177477</v>
      </c>
      <c r="T1701" s="456">
        <v>833.58207490892198</v>
      </c>
      <c r="U1701" s="456">
        <v>804.357889807883</v>
      </c>
      <c r="V1701" s="456">
        <v>789.24234583746443</v>
      </c>
      <c r="W1701" s="456">
        <v>763.0427579963532</v>
      </c>
      <c r="X1701" s="456">
        <v>724.7526782608445</v>
      </c>
      <c r="Y1701" s="456">
        <v>697.5477911939663</v>
      </c>
      <c r="Z1701" s="456">
        <v>658.25372599006528</v>
      </c>
      <c r="AA1701" s="456">
        <v>613.92478222574721</v>
      </c>
      <c r="AB1701" s="456">
        <v>572.62114186819917</v>
      </c>
      <c r="AC1701" s="456">
        <v>535.34967569936532</v>
      </c>
      <c r="AD1701" s="456">
        <v>506.1387090456617</v>
      </c>
      <c r="AE1701" s="456">
        <v>473.90787777004903</v>
      </c>
      <c r="AF1701" s="456">
        <v>427.57993702648378</v>
      </c>
      <c r="AG1701" s="456">
        <v>370.18060979006805</v>
      </c>
      <c r="AH1701" s="456">
        <v>297.68914776956171</v>
      </c>
      <c r="AI1701" s="456">
        <v>204.08145125625859</v>
      </c>
      <c r="AJ1701" s="456">
        <v>114.54120724389411</v>
      </c>
      <c r="AK1701" s="456">
        <v>27.089134400918912</v>
      </c>
      <c r="AL1701" s="456">
        <v>0</v>
      </c>
    </row>
    <row r="1702" spans="1:38">
      <c r="A1702" s="256">
        <v>247.5</v>
      </c>
      <c r="B1702" s="456">
        <v>1589.6631459994105</v>
      </c>
      <c r="C1702" s="456">
        <v>1518.0684889529637</v>
      </c>
      <c r="D1702" s="456">
        <v>1475.7182980603359</v>
      </c>
      <c r="E1702" s="456">
        <v>1434.3776160370014</v>
      </c>
      <c r="F1702" s="456">
        <v>1393.0381244474436</v>
      </c>
      <c r="G1702" s="456">
        <v>1351.6998585572758</v>
      </c>
      <c r="H1702" s="456">
        <v>1301.2890525268974</v>
      </c>
      <c r="I1702" s="456">
        <v>1255.92099329955</v>
      </c>
      <c r="J1702" s="456">
        <v>1217.6114605410178</v>
      </c>
      <c r="K1702" s="456">
        <v>1179.3031320662135</v>
      </c>
      <c r="L1702" s="456">
        <v>1148.0525199632134</v>
      </c>
      <c r="M1702" s="456">
        <v>1101.6822171839497</v>
      </c>
      <c r="N1702" s="456">
        <v>1058.3378265913834</v>
      </c>
      <c r="O1702" s="456">
        <v>1029.1065602168239</v>
      </c>
      <c r="P1702" s="456">
        <v>998.86819238794283</v>
      </c>
      <c r="Q1702" s="456">
        <v>961.57546801245155</v>
      </c>
      <c r="R1702" s="456">
        <v>944.44145416149502</v>
      </c>
      <c r="S1702" s="456">
        <v>924.28418881946754</v>
      </c>
      <c r="T1702" s="456">
        <v>901.10387721829318</v>
      </c>
      <c r="U1702" s="456">
        <v>882.96317857335953</v>
      </c>
      <c r="V1702" s="456">
        <v>865.83063828540855</v>
      </c>
      <c r="W1702" s="456">
        <v>838.62083198201321</v>
      </c>
      <c r="X1702" s="456">
        <v>811.41190776924054</v>
      </c>
      <c r="Y1702" s="456">
        <v>780.17315792272359</v>
      </c>
      <c r="Z1702" s="456">
        <v>746.92037948002371</v>
      </c>
      <c r="AA1702" s="456">
        <v>714.67667312976948</v>
      </c>
      <c r="AB1702" s="456">
        <v>675.38162812523888</v>
      </c>
      <c r="AC1702" s="456">
        <v>659.26123743228948</v>
      </c>
      <c r="AD1702" s="456">
        <v>665.30633830583247</v>
      </c>
      <c r="AE1702" s="456">
        <v>634.07391905157954</v>
      </c>
      <c r="AF1702" s="456">
        <v>571.61377234442114</v>
      </c>
      <c r="AG1702" s="456">
        <v>504.12422061952947</v>
      </c>
      <c r="AH1702" s="456">
        <v>388.30581293204847</v>
      </c>
      <c r="AI1702" s="456">
        <v>262.45638811906474</v>
      </c>
      <c r="AJ1702" s="456">
        <v>129.62844161748095</v>
      </c>
      <c r="AK1702" s="456">
        <v>26.08484865749011</v>
      </c>
      <c r="AL1702" s="456">
        <v>0</v>
      </c>
    </row>
    <row r="1703" spans="1:38">
      <c r="A1703" s="256">
        <v>250</v>
      </c>
      <c r="B1703" s="456">
        <v>1589.6631459994105</v>
      </c>
      <c r="C1703" s="456">
        <v>1524.1186133530769</v>
      </c>
      <c r="D1703" s="456">
        <v>1485.8015680026933</v>
      </c>
      <c r="E1703" s="456">
        <v>1446.4772061481001</v>
      </c>
      <c r="F1703" s="456">
        <v>1414.2118595312106</v>
      </c>
      <c r="G1703" s="456">
        <v>1381.9472483621071</v>
      </c>
      <c r="H1703" s="456">
        <v>1345.6504612583315</v>
      </c>
      <c r="I1703" s="456">
        <v>1304.3136466121296</v>
      </c>
      <c r="J1703" s="456">
        <v>1275.0761997376587</v>
      </c>
      <c r="K1703" s="456">
        <v>1230.7172196970171</v>
      </c>
      <c r="L1703" s="456">
        <v>1203.4977237104949</v>
      </c>
      <c r="M1703" s="456">
        <v>1161.1575132111223</v>
      </c>
      <c r="N1703" s="456">
        <v>1121.8429835254665</v>
      </c>
      <c r="O1703" s="456">
        <v>1104.7063088020459</v>
      </c>
      <c r="P1703" s="456">
        <v>1093.6180134733102</v>
      </c>
      <c r="Q1703" s="456">
        <v>1058.3378265913834</v>
      </c>
      <c r="R1703" s="456">
        <v>1053.2978949051587</v>
      </c>
      <c r="S1703" s="456">
        <v>1053.2978949051587</v>
      </c>
      <c r="T1703" s="456">
        <v>1034.1463752001064</v>
      </c>
      <c r="U1703" s="456">
        <v>1024.0667698902078</v>
      </c>
      <c r="V1703" s="456">
        <v>1005.92373075542</v>
      </c>
      <c r="W1703" s="456">
        <v>997.86026239152636</v>
      </c>
      <c r="X1703" s="456">
        <v>979.71769737990815</v>
      </c>
      <c r="Y1703" s="456">
        <v>965.60704521228104</v>
      </c>
      <c r="Z1703" s="456">
        <v>943.43358060979006</v>
      </c>
      <c r="AA1703" s="456">
        <v>899.08822588305679</v>
      </c>
      <c r="AB1703" s="456">
        <v>894.04911731734217</v>
      </c>
      <c r="AC1703" s="456">
        <v>900.09605098701365</v>
      </c>
      <c r="AD1703" s="456">
        <v>888.00222450550336</v>
      </c>
      <c r="AE1703" s="456">
        <v>898.08040190768418</v>
      </c>
      <c r="AF1703" s="456">
        <v>842.65185942550795</v>
      </c>
      <c r="AG1703" s="456">
        <v>687.47217392475886</v>
      </c>
      <c r="AH1703" s="456">
        <v>519.23307765386471</v>
      </c>
      <c r="AI1703" s="456">
        <v>325.87838489895006</v>
      </c>
      <c r="AJ1703" s="456">
        <v>152.76555124800095</v>
      </c>
      <c r="AK1703" s="456">
        <v>28.093457349309364</v>
      </c>
      <c r="AL1703" s="456">
        <v>0</v>
      </c>
    </row>
    <row r="1704" spans="1:38">
      <c r="A1704" s="256">
        <v>252.5</v>
      </c>
      <c r="B1704" s="456">
        <v>1589.6631459994105</v>
      </c>
      <c r="C1704" s="456">
        <v>1533.1938449098943</v>
      </c>
      <c r="D1704" s="456">
        <v>1498.9099210598927</v>
      </c>
      <c r="E1704" s="456">
        <v>1464.6267806383148</v>
      </c>
      <c r="F1704" s="456">
        <v>1441.435697931985</v>
      </c>
      <c r="G1704" s="456">
        <v>1414.2118595312106</v>
      </c>
      <c r="H1704" s="456">
        <v>1391.0215949408339</v>
      </c>
      <c r="I1704" s="456">
        <v>1354.7245673567784</v>
      </c>
      <c r="J1704" s="456">
        <v>1331.5353067591789</v>
      </c>
      <c r="K1704" s="456">
        <v>1304.3136466121296</v>
      </c>
      <c r="L1704" s="456">
        <v>1274.0680237726388</v>
      </c>
      <c r="M1704" s="456">
        <v>1243.8231182793565</v>
      </c>
      <c r="N1704" s="456">
        <v>1211.5626960616064</v>
      </c>
      <c r="O1704" s="456">
        <v>1214.5870745396398</v>
      </c>
      <c r="P1704" s="456">
        <v>1200.4733729791378</v>
      </c>
      <c r="Q1704" s="456">
        <v>1188.3760463622414</v>
      </c>
      <c r="R1704" s="456">
        <v>1215.5952023717614</v>
      </c>
      <c r="S1704" s="456">
        <v>1207.5302031596229</v>
      </c>
      <c r="T1704" s="456">
        <v>1241.8068171737657</v>
      </c>
      <c r="U1704" s="456">
        <v>1223.660255039309</v>
      </c>
      <c r="V1704" s="456">
        <v>1233.7416455101745</v>
      </c>
      <c r="W1704" s="456">
        <v>1242.8149673180724</v>
      </c>
      <c r="X1704" s="456">
        <v>1202.4896059554876</v>
      </c>
      <c r="Y1704" s="456">
        <v>1197.4490298593973</v>
      </c>
      <c r="Z1704" s="456">
        <v>1191.4003665316188</v>
      </c>
      <c r="AA1704" s="456">
        <v>1177.2869383402924</v>
      </c>
      <c r="AB1704" s="456">
        <v>1214.5870745396398</v>
      </c>
      <c r="AC1704" s="456">
        <v>1230.7172196970171</v>
      </c>
      <c r="AD1704" s="456">
        <v>1233.7416455101745</v>
      </c>
      <c r="AE1704" s="456">
        <v>1158.1332708244204</v>
      </c>
      <c r="AF1704" s="456">
        <v>937.38636192823219</v>
      </c>
      <c r="AG1704" s="456">
        <v>752.96623108109668</v>
      </c>
      <c r="AH1704" s="456">
        <v>577.65801598154644</v>
      </c>
      <c r="AI1704" s="456">
        <v>381.25702016037638</v>
      </c>
      <c r="AJ1704" s="456">
        <v>172.88765168108893</v>
      </c>
      <c r="AK1704" s="456">
        <v>30.102209640499385</v>
      </c>
      <c r="AL1704" s="456">
        <v>0</v>
      </c>
    </row>
    <row r="1705" spans="1:38">
      <c r="A1705" s="256">
        <v>255</v>
      </c>
      <c r="B1705" s="456">
        <v>1589.6631459994105</v>
      </c>
      <c r="C1705" s="456">
        <v>1537.2272984019205</v>
      </c>
      <c r="D1705" s="456">
        <v>1507.9850018626923</v>
      </c>
      <c r="E1705" s="456">
        <v>1477.7349465575696</v>
      </c>
      <c r="F1705" s="456">
        <v>1460.593522346878</v>
      </c>
      <c r="G1705" s="456">
        <v>1439.4190995743888</v>
      </c>
      <c r="H1705" s="456">
        <v>1420.2615565053034</v>
      </c>
      <c r="I1705" s="456">
        <v>1401.1042715935748</v>
      </c>
      <c r="J1705" s="456">
        <v>1383.9637646935635</v>
      </c>
      <c r="K1705" s="456">
        <v>1381.9472483621071</v>
      </c>
      <c r="L1705" s="456">
        <v>1370.8564611983852</v>
      </c>
      <c r="M1705" s="456">
        <v>1363.7987341748062</v>
      </c>
      <c r="N1705" s="456">
        <v>1353.716330339915</v>
      </c>
      <c r="O1705" s="456">
        <v>1394.0463902945748</v>
      </c>
      <c r="P1705" s="456">
        <v>1407.153912411736</v>
      </c>
      <c r="Q1705" s="456">
        <v>1408.1621884105498</v>
      </c>
      <c r="R1705" s="456">
        <v>1441.435697931985</v>
      </c>
      <c r="S1705" s="456">
        <v>1409.1704651305902</v>
      </c>
      <c r="T1705" s="456">
        <v>1413.2035792127422</v>
      </c>
      <c r="U1705" s="456">
        <v>1370.8564611983852</v>
      </c>
      <c r="V1705" s="456">
        <v>1348.6751565194156</v>
      </c>
      <c r="W1705" s="456">
        <v>1325.4860004982527</v>
      </c>
      <c r="X1705" s="456">
        <v>1319.4367218177815</v>
      </c>
      <c r="Y1705" s="456">
        <v>1330.5270871390355</v>
      </c>
      <c r="Z1705" s="456">
        <v>1368.8399640508226</v>
      </c>
      <c r="AA1705" s="456">
        <v>1423.2864146530021</v>
      </c>
      <c r="AB1705" s="456">
        <v>1411.187020732295</v>
      </c>
      <c r="AC1705" s="456">
        <v>1472.6933304777274</v>
      </c>
      <c r="AD1705" s="456">
        <v>1333.5517482868315</v>
      </c>
      <c r="AE1705" s="456">
        <v>1200.4733729791378</v>
      </c>
      <c r="AF1705" s="456">
        <v>1066.4017671142508</v>
      </c>
      <c r="AG1705" s="456">
        <v>893.04129900390069</v>
      </c>
      <c r="AH1705" s="456">
        <v>684.44951741281852</v>
      </c>
      <c r="AI1705" s="456">
        <v>442.68634818412619</v>
      </c>
      <c r="AJ1705" s="456">
        <v>199.04985036997184</v>
      </c>
      <c r="AK1705" s="456">
        <v>29.097816174642574</v>
      </c>
      <c r="AL1705" s="456">
        <v>0</v>
      </c>
    </row>
    <row r="1706" spans="1:38">
      <c r="A1706" s="256">
        <v>257.5</v>
      </c>
      <c r="B1706" s="456">
        <v>1589.6631459994105</v>
      </c>
      <c r="C1706" s="456">
        <v>1539.2440291144057</v>
      </c>
      <c r="D1706" s="456">
        <v>1516.0517861677681</v>
      </c>
      <c r="E1706" s="456">
        <v>1489.834895146864</v>
      </c>
      <c r="F1706" s="456">
        <v>1479.7515978041567</v>
      </c>
      <c r="G1706" s="456">
        <v>1465.63509694606</v>
      </c>
      <c r="H1706" s="456">
        <v>1452.5270391734393</v>
      </c>
      <c r="I1706" s="456">
        <v>1440.4273984006345</v>
      </c>
      <c r="J1706" s="456">
        <v>1438.4108014537403</v>
      </c>
      <c r="K1706" s="456">
        <v>1448.493814353101</v>
      </c>
      <c r="L1706" s="456">
        <v>1476.7266219650498</v>
      </c>
      <c r="M1706" s="456">
        <v>1508.9933475480118</v>
      </c>
      <c r="N1706" s="456">
        <v>1490.8432286384764</v>
      </c>
      <c r="O1706" s="456">
        <v>1524.1186133530769</v>
      </c>
      <c r="P1706" s="456">
        <v>1459.5852095112941</v>
      </c>
      <c r="Q1706" s="456">
        <v>1438.4108014537403</v>
      </c>
      <c r="R1706" s="456">
        <v>1414.2118595312106</v>
      </c>
      <c r="S1706" s="456">
        <v>1391.0215949408339</v>
      </c>
      <c r="T1706" s="456">
        <v>1408.1621884105498</v>
      </c>
      <c r="U1706" s="456">
        <v>1422.2781278895166</v>
      </c>
      <c r="V1706" s="456">
        <v>1438.4108014537403</v>
      </c>
      <c r="W1706" s="456">
        <v>1510.0016939064622</v>
      </c>
      <c r="X1706" s="456">
        <v>1559.4114808570475</v>
      </c>
      <c r="Y1706" s="456">
        <v>1626.9743239841825</v>
      </c>
      <c r="Z1706" s="456">
        <v>1667.311693703846</v>
      </c>
      <c r="AA1706" s="456">
        <v>1694.5399708903694</v>
      </c>
      <c r="AB1706" s="456">
        <v>1689.497664150761</v>
      </c>
      <c r="AC1706" s="456">
        <v>1553.3612178210465</v>
      </c>
      <c r="AD1706" s="456">
        <v>1458.5768973715776</v>
      </c>
      <c r="AE1706" s="456">
        <v>1405.1373625798565</v>
      </c>
      <c r="AF1706" s="456">
        <v>1297.2562713408183</v>
      </c>
      <c r="AG1706" s="456">
        <v>1110.7545168260053</v>
      </c>
      <c r="AH1706" s="456">
        <v>837.61307814199472</v>
      </c>
      <c r="AI1706" s="456">
        <v>538.37159224165714</v>
      </c>
      <c r="AJ1706" s="456">
        <v>253.39727563823948</v>
      </c>
      <c r="AK1706" s="456">
        <v>30.102209640499385</v>
      </c>
      <c r="AL1706" s="456">
        <v>0</v>
      </c>
    </row>
    <row r="1707" spans="1:38">
      <c r="A1707" s="256">
        <v>260</v>
      </c>
      <c r="B1707" s="456">
        <v>1589.6631459994105</v>
      </c>
      <c r="C1707" s="456">
        <v>1544.2858674367747</v>
      </c>
      <c r="D1707" s="456">
        <v>1528.152042954941</v>
      </c>
      <c r="E1707" s="456">
        <v>1506.9766568509476</v>
      </c>
      <c r="F1707" s="456">
        <v>1504.959968849995</v>
      </c>
      <c r="G1707" s="456">
        <v>1495.8849063069583</v>
      </c>
      <c r="H1707" s="456">
        <v>1491.8515628113962</v>
      </c>
      <c r="I1707" s="456">
        <v>1484.7932379245299</v>
      </c>
      <c r="J1707" s="456">
        <v>1499.9182606667734</v>
      </c>
      <c r="K1707" s="456">
        <v>1517.0601372255874</v>
      </c>
      <c r="L1707" s="456">
        <v>1555.3779695551311</v>
      </c>
      <c r="M1707" s="456">
        <v>1551.3444687027222</v>
      </c>
      <c r="N1707" s="456">
        <v>1512.0183886409504</v>
      </c>
      <c r="O1707" s="456">
        <v>1503.9516258616848</v>
      </c>
      <c r="P1707" s="456">
        <v>1484.7932379245299</v>
      </c>
      <c r="Q1707" s="456">
        <v>1485.8015680026933</v>
      </c>
      <c r="R1707" s="456">
        <v>1533.1938449098943</v>
      </c>
      <c r="S1707" s="456">
        <v>1526.1353268228436</v>
      </c>
      <c r="T1707" s="456">
        <v>1584.6211615713846</v>
      </c>
      <c r="U1707" s="456">
        <v>1623.9490612261534</v>
      </c>
      <c r="V1707" s="456">
        <v>1694.5399708903694</v>
      </c>
      <c r="W1707" s="456">
        <v>1817.5767962963719</v>
      </c>
      <c r="X1707" s="456">
        <v>1891.2012092550665</v>
      </c>
      <c r="Y1707" s="456">
        <v>1888.1754912527256</v>
      </c>
      <c r="Z1707" s="456">
        <v>1915.4071267251618</v>
      </c>
      <c r="AA1707" s="456">
        <v>1908.3470357224051</v>
      </c>
      <c r="AB1707" s="456">
        <v>1770.1763462862782</v>
      </c>
      <c r="AC1707" s="456">
        <v>1772.1933611192419</v>
      </c>
      <c r="AD1707" s="456">
        <v>1783.2869836248437</v>
      </c>
      <c r="AE1707" s="456">
        <v>1723.7856441719903</v>
      </c>
      <c r="AF1707" s="456">
        <v>1577.5624103083503</v>
      </c>
      <c r="AG1707" s="456">
        <v>1368.8399640508226</v>
      </c>
      <c r="AH1707" s="456">
        <v>1104.7063088020459</v>
      </c>
      <c r="AI1707" s="456">
        <v>674.37409234918084</v>
      </c>
      <c r="AJ1707" s="456">
        <v>297.68914776956171</v>
      </c>
      <c r="AK1707" s="456">
        <v>32.111095952304076</v>
      </c>
      <c r="AL1707" s="456">
        <v>0</v>
      </c>
    </row>
    <row r="1708" spans="1:38">
      <c r="A1708" s="256">
        <v>262.5</v>
      </c>
      <c r="B1708" s="456">
        <v>1589.6631459994105</v>
      </c>
      <c r="C1708" s="456">
        <v>1552.3528429347011</v>
      </c>
      <c r="D1708" s="456">
        <v>1544.2858674367747</v>
      </c>
      <c r="E1708" s="456">
        <v>1528.152042954941</v>
      </c>
      <c r="F1708" s="456">
        <v>1534.2022072902007</v>
      </c>
      <c r="G1708" s="456">
        <v>1534.2022072902007</v>
      </c>
      <c r="H1708" s="456">
        <v>1539.2440291144057</v>
      </c>
      <c r="I1708" s="456">
        <v>1534.2022072902007</v>
      </c>
      <c r="J1708" s="456">
        <v>1560.4198603120992</v>
      </c>
      <c r="K1708" s="456">
        <v>1566.4701506984791</v>
      </c>
      <c r="L1708" s="456">
        <v>1603.7807872290784</v>
      </c>
      <c r="M1708" s="456">
        <v>1592.6883443279025</v>
      </c>
      <c r="N1708" s="456">
        <v>1587.6463503082571</v>
      </c>
      <c r="O1708" s="456">
        <v>1609.8312429682078</v>
      </c>
      <c r="P1708" s="456">
        <v>1631.0080164014964</v>
      </c>
      <c r="Q1708" s="456">
        <v>1635.0417187847181</v>
      </c>
      <c r="R1708" s="456">
        <v>1677.3961893988017</v>
      </c>
      <c r="S1708" s="456">
        <v>1710.6754529653192</v>
      </c>
      <c r="T1708" s="456">
        <v>1819.5938643465445</v>
      </c>
      <c r="U1708" s="456">
        <v>1949.6993653745722</v>
      </c>
      <c r="V1708" s="456">
        <v>2072.7528739657969</v>
      </c>
      <c r="W1708" s="456">
        <v>2070.7355432727031</v>
      </c>
      <c r="X1708" s="456">
        <v>2041.4844698251366</v>
      </c>
      <c r="Y1708" s="456">
        <v>2125.2041549453133</v>
      </c>
      <c r="Z1708" s="456">
        <v>2164.5434661989088</v>
      </c>
      <c r="AA1708" s="456">
        <v>2079.813546825415</v>
      </c>
      <c r="AB1708" s="456">
        <v>2114.108582722447</v>
      </c>
      <c r="AC1708" s="456">
        <v>2133.2736983830673</v>
      </c>
      <c r="AD1708" s="456">
        <v>2206.9096767905257</v>
      </c>
      <c r="AE1708" s="456">
        <v>2100.9957087583844</v>
      </c>
      <c r="AF1708" s="456">
        <v>1955.750999754207</v>
      </c>
      <c r="AG1708" s="456">
        <v>1842.7903068560186</v>
      </c>
      <c r="AH1708" s="456">
        <v>1449.5021195076226</v>
      </c>
      <c r="AI1708" s="456">
        <v>769.08873806861379</v>
      </c>
      <c r="AJ1708" s="456">
        <v>308.76318618903616</v>
      </c>
      <c r="AK1708" s="456">
        <v>31.106636592896205</v>
      </c>
      <c r="AL1708" s="456">
        <v>0</v>
      </c>
    </row>
    <row r="1709" spans="1:38">
      <c r="A1709" s="256">
        <v>265</v>
      </c>
      <c r="B1709" s="456">
        <v>1589.6631459994105</v>
      </c>
      <c r="C1709" s="456">
        <v>1557.3947239015893</v>
      </c>
      <c r="D1709" s="456">
        <v>1556.3863464020239</v>
      </c>
      <c r="E1709" s="456">
        <v>1548.319349937213</v>
      </c>
      <c r="F1709" s="456">
        <v>1564.4533846379861</v>
      </c>
      <c r="G1709" s="456">
        <v>1569.4953046517671</v>
      </c>
      <c r="H1709" s="456">
        <v>1585.6295571764856</v>
      </c>
      <c r="I1709" s="456">
        <v>1585.6295571764856</v>
      </c>
      <c r="J1709" s="456">
        <v>1617.8985526110023</v>
      </c>
      <c r="K1709" s="456">
        <v>1632.0164410639579</v>
      </c>
      <c r="L1709" s="456">
        <v>1689.497664150761</v>
      </c>
      <c r="M1709" s="456">
        <v>1703.6161607642787</v>
      </c>
      <c r="N1709" s="456">
        <v>1713.7008728243975</v>
      </c>
      <c r="O1709" s="456">
        <v>1727.8195692338438</v>
      </c>
      <c r="P1709" s="456">
        <v>1757.065805953526</v>
      </c>
      <c r="Q1709" s="456">
        <v>1786.3125290189562</v>
      </c>
      <c r="R1709" s="456">
        <v>1931.544575057809</v>
      </c>
      <c r="S1709" s="456">
        <v>2056.6142835017777</v>
      </c>
      <c r="T1709" s="456">
        <v>2189.7613499273516</v>
      </c>
      <c r="U1709" s="456">
        <v>2256.3379483855174</v>
      </c>
      <c r="V1709" s="456">
        <v>2172.6131572212835</v>
      </c>
      <c r="W1709" s="456">
        <v>2274.4955455878367</v>
      </c>
      <c r="X1709" s="456">
        <v>2489.3711392704777</v>
      </c>
      <c r="Y1709" s="456">
        <v>2436.9114741241037</v>
      </c>
      <c r="Z1709" s="456">
        <v>2445.9909514927595</v>
      </c>
      <c r="AA1709" s="456">
        <v>2492.3976923349378</v>
      </c>
      <c r="AB1709" s="456">
        <v>2541.8319089240376</v>
      </c>
      <c r="AC1709" s="456">
        <v>2620.5250848336741</v>
      </c>
      <c r="AD1709" s="456">
        <v>2681.0599074576367</v>
      </c>
      <c r="AE1709" s="456">
        <v>2613.4627792455449</v>
      </c>
      <c r="AF1709" s="456">
        <v>2428.8408559410454</v>
      </c>
      <c r="AG1709" s="456">
        <v>2195.8136853198862</v>
      </c>
      <c r="AH1709" s="456">
        <v>1754.0403104980044</v>
      </c>
      <c r="AI1709" s="456">
        <v>832.57432713971048</v>
      </c>
      <c r="AJ1709" s="456">
        <v>282.58885271036019</v>
      </c>
      <c r="AK1709" s="456">
        <v>29.097816174642574</v>
      </c>
      <c r="AL1709" s="456">
        <v>0</v>
      </c>
    </row>
    <row r="1710" spans="1:38">
      <c r="A1710" s="256">
        <v>267.5</v>
      </c>
      <c r="B1710" s="456">
        <v>1589.6631459994105</v>
      </c>
      <c r="C1710" s="456">
        <v>1566.4701506984791</v>
      </c>
      <c r="D1710" s="456">
        <v>1569.4953046517671</v>
      </c>
      <c r="E1710" s="456">
        <v>1567.4785347016514</v>
      </c>
      <c r="F1710" s="456">
        <v>1591.6799442467097</v>
      </c>
      <c r="G1710" s="456">
        <v>1603.7807872290784</v>
      </c>
      <c r="H1710" s="456">
        <v>1629.9995923619026</v>
      </c>
      <c r="I1710" s="456">
        <v>1643.1091533508616</v>
      </c>
      <c r="J1710" s="456">
        <v>1702.6076928325283</v>
      </c>
      <c r="K1710" s="456">
        <v>1717.7347742684135</v>
      </c>
      <c r="L1710" s="456">
        <v>1785.3040133183388</v>
      </c>
      <c r="M1710" s="456">
        <v>1797.4062391975117</v>
      </c>
      <c r="N1710" s="456">
        <v>1802.448857371257</v>
      </c>
      <c r="O1710" s="456">
        <v>1866.9956012970247</v>
      </c>
      <c r="P1710" s="456">
        <v>1968.8629383413631</v>
      </c>
      <c r="Q1710" s="456">
        <v>2072.7528739657969</v>
      </c>
      <c r="R1710" s="456">
        <v>2271.4692692998578</v>
      </c>
      <c r="S1710" s="456">
        <v>2371.3384821575992</v>
      </c>
      <c r="T1710" s="456">
        <v>2376.3824947816124</v>
      </c>
      <c r="U1710" s="456">
        <v>2423.7967331755085</v>
      </c>
      <c r="V1710" s="456">
        <v>2505.512797983738</v>
      </c>
      <c r="W1710" s="456">
        <v>2812.223334420547</v>
      </c>
      <c r="X1710" s="456">
        <v>2768.8378178029607</v>
      </c>
      <c r="Y1710" s="456">
        <v>2684.0866846909244</v>
      </c>
      <c r="Z1710" s="456">
        <v>2831.3938925945367</v>
      </c>
      <c r="AA1710" s="456">
        <v>3024.1155127116162</v>
      </c>
      <c r="AB1710" s="456">
        <v>3174.4671209583034</v>
      </c>
      <c r="AC1710" s="456">
        <v>3251.1592936539787</v>
      </c>
      <c r="AD1710" s="456">
        <v>3224.9222921734067</v>
      </c>
      <c r="AE1710" s="456">
        <v>3262.2596272865171</v>
      </c>
      <c r="AF1710" s="456">
        <v>2971.6455498804635</v>
      </c>
      <c r="AG1710" s="456">
        <v>2517.6191102325738</v>
      </c>
      <c r="AH1710" s="456">
        <v>1881.1155014307371</v>
      </c>
      <c r="AI1710" s="456">
        <v>859.78393987716277</v>
      </c>
      <c r="AJ1710" s="456">
        <v>247.35804637556123</v>
      </c>
      <c r="AK1710" s="456">
        <v>29.097816174642574</v>
      </c>
      <c r="AL1710" s="456">
        <v>0</v>
      </c>
    </row>
    <row r="1711" spans="1:38">
      <c r="A1711" s="256">
        <v>270</v>
      </c>
      <c r="B1711" s="456">
        <v>1589.6631459994105</v>
      </c>
      <c r="C1711" s="456">
        <v>1574.5372408463463</v>
      </c>
      <c r="D1711" s="456">
        <v>1583.6127666073498</v>
      </c>
      <c r="E1711" s="456">
        <v>1591.6799442467097</v>
      </c>
      <c r="F1711" s="456">
        <v>1622.9406415574351</v>
      </c>
      <c r="G1711" s="456">
        <v>1642.1007218620907</v>
      </c>
      <c r="H1711" s="456">
        <v>1674.3708343141161</v>
      </c>
      <c r="I1711" s="456">
        <v>1709.6669808663319</v>
      </c>
      <c r="J1711" s="456">
        <v>1790.3465975064146</v>
      </c>
      <c r="K1711" s="456">
        <v>1811.5256055730838</v>
      </c>
      <c r="L1711" s="456">
        <v>1868.0041620639367</v>
      </c>
      <c r="M1711" s="456">
        <v>1898.2612367205277</v>
      </c>
      <c r="N1711" s="456">
        <v>1976.9318670220041</v>
      </c>
      <c r="O1711" s="456">
        <v>2065.6922251337533</v>
      </c>
      <c r="P1711" s="456">
        <v>2261.3817107935979</v>
      </c>
      <c r="Q1711" s="456">
        <v>2422.7879098801127</v>
      </c>
      <c r="R1711" s="456">
        <v>2590.2581953963549</v>
      </c>
      <c r="S1711" s="456">
        <v>2579.1604242428725</v>
      </c>
      <c r="T1711" s="456">
        <v>2635.6586607693816</v>
      </c>
      <c r="U1711" s="456">
        <v>2833.4118536448932</v>
      </c>
      <c r="V1711" s="456">
        <v>2949.4469971310127</v>
      </c>
      <c r="W1711" s="456">
        <v>2991.8261961694775</v>
      </c>
      <c r="X1711" s="456">
        <v>3154.285276082383</v>
      </c>
      <c r="Y1711" s="456">
        <v>3243.0863475128813</v>
      </c>
      <c r="Z1711" s="456">
        <v>3468.1270671336761</v>
      </c>
      <c r="AA1711" s="456">
        <v>3796.1271060421468</v>
      </c>
      <c r="AB1711" s="456">
        <v>3905.1304366778786</v>
      </c>
      <c r="AC1711" s="456">
        <v>3969.7264428924846</v>
      </c>
      <c r="AD1711" s="456">
        <v>3965.6891615615091</v>
      </c>
      <c r="AE1711" s="456">
        <v>4030.2861527698492</v>
      </c>
      <c r="AF1711" s="456">
        <v>3641.7110958381404</v>
      </c>
      <c r="AG1711" s="456">
        <v>2785.9901507626992</v>
      </c>
      <c r="AH1711" s="456">
        <v>1914.3985407022963</v>
      </c>
      <c r="AI1711" s="456">
        <v>985.76518206204776</v>
      </c>
      <c r="AJ1711" s="456">
        <v>303.72948230075701</v>
      </c>
      <c r="AK1711" s="456">
        <v>30.102209640499385</v>
      </c>
      <c r="AL1711" s="456">
        <v>0</v>
      </c>
    </row>
    <row r="1712" spans="1:38">
      <c r="A1712" s="256">
        <v>272.5</v>
      </c>
      <c r="B1712" s="456">
        <v>1589.6631459994105</v>
      </c>
      <c r="C1712" s="456">
        <v>1584.6211615713846</v>
      </c>
      <c r="D1712" s="456">
        <v>1601.7639737125119</v>
      </c>
      <c r="E1712" s="456">
        <v>1615.8817214250384</v>
      </c>
      <c r="F1712" s="456">
        <v>1654.2019404514808</v>
      </c>
      <c r="G1712" s="456">
        <v>1683.4469159116732</v>
      </c>
      <c r="H1712" s="456">
        <v>1727.8195692338438</v>
      </c>
      <c r="I1712" s="456">
        <v>1793.3721548322997</v>
      </c>
      <c r="J1712" s="456">
        <v>1874.0555380789974</v>
      </c>
      <c r="K1712" s="456">
        <v>1893.2183572771005</v>
      </c>
      <c r="L1712" s="456">
        <v>1979.9577237667249</v>
      </c>
      <c r="M1712" s="456">
        <v>2066.7008877784397</v>
      </c>
      <c r="N1712" s="456">
        <v>2185.7264689469625</v>
      </c>
      <c r="O1712" s="456">
        <v>2335.0219090664305</v>
      </c>
      <c r="P1712" s="456">
        <v>2612.4538800023865</v>
      </c>
      <c r="Q1712" s="456">
        <v>2757.7393059397168</v>
      </c>
      <c r="R1712" s="456">
        <v>2813.2323079195362</v>
      </c>
      <c r="S1712" s="456">
        <v>2848.5466072171685</v>
      </c>
      <c r="T1712" s="456">
        <v>2923.2125591664008</v>
      </c>
      <c r="U1712" s="456">
        <v>3377.3016473084622</v>
      </c>
      <c r="V1712" s="456">
        <v>3321.7984212107694</v>
      </c>
      <c r="W1712" s="456">
        <v>3443.9067202330839</v>
      </c>
      <c r="X1712" s="456">
        <v>3783.0065438512029</v>
      </c>
      <c r="Y1712" s="456">
        <v>4033.3141622413659</v>
      </c>
      <c r="Z1712" s="456">
        <v>4269.5057672395596</v>
      </c>
      <c r="AA1712" s="456">
        <v>4646.0259422701529</v>
      </c>
      <c r="AB1712" s="456">
        <v>4902.4406724218543</v>
      </c>
      <c r="AC1712" s="456">
        <v>4785.3361765671734</v>
      </c>
      <c r="AD1712" s="456">
        <v>4667.2250596102003</v>
      </c>
      <c r="AE1712" s="456">
        <v>4801.4883521786051</v>
      </c>
      <c r="AF1712" s="456">
        <v>4176.642512135435</v>
      </c>
      <c r="AG1712" s="456">
        <v>3127.0399902778909</v>
      </c>
      <c r="AH1712" s="456">
        <v>2018.2856400391497</v>
      </c>
      <c r="AI1712" s="456">
        <v>1093.6180134733102</v>
      </c>
      <c r="AJ1712" s="456">
        <v>374.20835758368617</v>
      </c>
      <c r="AK1712" s="456">
        <v>31.106636592896205</v>
      </c>
      <c r="AL1712" s="456">
        <v>0</v>
      </c>
    </row>
    <row r="1713" spans="1:38">
      <c r="A1713" s="256">
        <v>275</v>
      </c>
      <c r="B1713" s="456">
        <v>1589.6631459994105</v>
      </c>
      <c r="C1713" s="456">
        <v>1595.7135483968173</v>
      </c>
      <c r="D1713" s="456">
        <v>1616.8901367038713</v>
      </c>
      <c r="E1713" s="456">
        <v>1644.1175854579226</v>
      </c>
      <c r="F1713" s="456">
        <v>1687.4807456618453</v>
      </c>
      <c r="G1713" s="456">
        <v>1727.8195692338438</v>
      </c>
      <c r="H1713" s="456">
        <v>1785.3040133183388</v>
      </c>
      <c r="I1713" s="456">
        <v>1874.0555380789974</v>
      </c>
      <c r="J1713" s="456">
        <v>1952.7251802224259</v>
      </c>
      <c r="K1713" s="456">
        <v>2004.1647434430383</v>
      </c>
      <c r="L1713" s="456">
        <v>2124.1954641654788</v>
      </c>
      <c r="M1713" s="456">
        <v>2248.2679519709782</v>
      </c>
      <c r="N1713" s="456">
        <v>2421.7790870043609</v>
      </c>
      <c r="O1713" s="456">
        <v>2678.0331336380009</v>
      </c>
      <c r="P1713" s="456">
        <v>2957.5191788850611</v>
      </c>
      <c r="Q1713" s="456">
        <v>2890.9243432449957</v>
      </c>
      <c r="R1713" s="456">
        <v>2985.7719879621604</v>
      </c>
      <c r="S1713" s="456">
        <v>3254.1866536225034</v>
      </c>
      <c r="T1713" s="456">
        <v>3576.1114868813684</v>
      </c>
      <c r="U1713" s="456">
        <v>3789.0621822999292</v>
      </c>
      <c r="V1713" s="456">
        <v>3827.4147830302963</v>
      </c>
      <c r="W1713" s="456">
        <v>4121.1274179696748</v>
      </c>
      <c r="X1713" s="456">
        <v>4692.4622294491346</v>
      </c>
      <c r="Y1713" s="456">
        <v>4860.0404424756944</v>
      </c>
      <c r="Z1713" s="456">
        <v>5057.9112928987379</v>
      </c>
      <c r="AA1713" s="456">
        <v>5512.2354077622404</v>
      </c>
      <c r="AB1713" s="456">
        <v>5662.6755735596334</v>
      </c>
      <c r="AC1713" s="456">
        <v>5600.0758187205283</v>
      </c>
      <c r="AD1713" s="456">
        <v>5528.3898618153735</v>
      </c>
      <c r="AE1713" s="456">
        <v>5300.2126352523246</v>
      </c>
      <c r="AF1713" s="456">
        <v>4653.0923040017069</v>
      </c>
      <c r="AG1713" s="456">
        <v>3473.1729940463779</v>
      </c>
      <c r="AH1713" s="456">
        <v>2293.6620552707468</v>
      </c>
      <c r="AI1713" s="456">
        <v>1233.7416455101745</v>
      </c>
      <c r="AJ1713" s="456">
        <v>457.79327444158969</v>
      </c>
      <c r="AK1713" s="456">
        <v>34.120107905260866</v>
      </c>
      <c r="AL1713" s="456">
        <v>0</v>
      </c>
    </row>
    <row r="1714" spans="1:38">
      <c r="A1714" s="256">
        <v>277.5</v>
      </c>
      <c r="B1714" s="456">
        <v>1589.6631459994105</v>
      </c>
      <c r="C1714" s="456">
        <v>1607.8144218600987</v>
      </c>
      <c r="D1714" s="456">
        <v>1638.0670020974976</v>
      </c>
      <c r="E1714" s="456">
        <v>1673.3623838322726</v>
      </c>
      <c r="F1714" s="456">
        <v>1728.8280519702566</v>
      </c>
      <c r="G1714" s="456">
        <v>1781.2699562104763</v>
      </c>
      <c r="H1714" s="456">
        <v>1856.910023612141</v>
      </c>
      <c r="I1714" s="456">
        <v>1951.7165747523459</v>
      </c>
      <c r="J1714" s="456">
        <v>2041.4844698251366</v>
      </c>
      <c r="K1714" s="456">
        <v>2136.299785040238</v>
      </c>
      <c r="L1714" s="456">
        <v>2285.5919263515075</v>
      </c>
      <c r="M1714" s="456">
        <v>2487.3534392694373</v>
      </c>
      <c r="N1714" s="456">
        <v>2738.5692542873303</v>
      </c>
      <c r="O1714" s="456">
        <v>2950.4560186445374</v>
      </c>
      <c r="P1714" s="456">
        <v>3086.6770404205035</v>
      </c>
      <c r="Q1714" s="456">
        <v>3128.0490707210665</v>
      </c>
      <c r="R1714" s="456">
        <v>3433.8149591788101</v>
      </c>
      <c r="S1714" s="456">
        <v>3897.0560105955328</v>
      </c>
      <c r="T1714" s="456">
        <v>4112.0432006955207</v>
      </c>
      <c r="U1714" s="456">
        <v>4314.928749218534</v>
      </c>
      <c r="V1714" s="456">
        <v>4688.4242731438535</v>
      </c>
      <c r="W1714" s="456">
        <v>4945.8508111669171</v>
      </c>
      <c r="X1714" s="456">
        <v>5463.7723299330928</v>
      </c>
      <c r="Y1714" s="456">
        <v>5702.0531934041192</v>
      </c>
      <c r="Z1714" s="456">
        <v>5801.0032791867443</v>
      </c>
      <c r="AA1714" s="456">
        <v>6081.7075035257594</v>
      </c>
      <c r="AB1714" s="456">
        <v>6504.8075753450275</v>
      </c>
      <c r="AC1714" s="456">
        <v>6466.4345697577592</v>
      </c>
      <c r="AD1714" s="456">
        <v>6275.5827640928637</v>
      </c>
      <c r="AE1714" s="456">
        <v>5833.3138778742405</v>
      </c>
      <c r="AF1714" s="456">
        <v>4967.0512500308823</v>
      </c>
      <c r="AG1714" s="456">
        <v>3711.3488951241502</v>
      </c>
      <c r="AH1714" s="456">
        <v>2534.7698187394208</v>
      </c>
      <c r="AI1714" s="456">
        <v>1396.0629241738613</v>
      </c>
      <c r="AJ1714" s="456">
        <v>524.26946157658676</v>
      </c>
      <c r="AK1714" s="456">
        <v>34.120107905260866</v>
      </c>
      <c r="AL1714" s="456">
        <v>0</v>
      </c>
    </row>
    <row r="1715" spans="1:38">
      <c r="A1715" s="256">
        <v>280</v>
      </c>
      <c r="B1715" s="456">
        <v>1589.6631459994105</v>
      </c>
      <c r="C1715" s="456">
        <v>1620.9238040982657</v>
      </c>
      <c r="D1715" s="456">
        <v>1656.2188188320179</v>
      </c>
      <c r="E1715" s="456">
        <v>1700.5907587595589</v>
      </c>
      <c r="F1715" s="456">
        <v>1769.1678397306264</v>
      </c>
      <c r="G1715" s="456">
        <v>1835.7304889559762</v>
      </c>
      <c r="H1715" s="456">
        <v>1931.544575057809</v>
      </c>
      <c r="I1715" s="456">
        <v>2043.5017718612796</v>
      </c>
      <c r="J1715" s="456">
        <v>2147.3954727072332</v>
      </c>
      <c r="K1715" s="456">
        <v>2280.5481102260383</v>
      </c>
      <c r="L1715" s="456">
        <v>2473.2295851189601</v>
      </c>
      <c r="M1715" s="456">
        <v>2776.9094907189938</v>
      </c>
      <c r="N1715" s="456">
        <v>3030.1697980183194</v>
      </c>
      <c r="O1715" s="456">
        <v>3077.5954491240141</v>
      </c>
      <c r="P1715" s="456">
        <v>3356.1093980718083</v>
      </c>
      <c r="Q1715" s="456">
        <v>3599.3235199023597</v>
      </c>
      <c r="R1715" s="456">
        <v>3974.7730503239914</v>
      </c>
      <c r="S1715" s="456">
        <v>4656.120748026543</v>
      </c>
      <c r="T1715" s="456">
        <v>4650.0638619459478</v>
      </c>
      <c r="U1715" s="456">
        <v>5123.5334507916859</v>
      </c>
      <c r="V1715" s="456">
        <v>5671.7626923897687</v>
      </c>
      <c r="W1715" s="456">
        <v>5559.6892506185159</v>
      </c>
      <c r="X1715" s="456">
        <v>6002.9474316269279</v>
      </c>
      <c r="Y1715" s="456">
        <v>6450.2775827522091</v>
      </c>
      <c r="Z1715" s="456">
        <v>6531.062920074758</v>
      </c>
      <c r="AA1715" s="456">
        <v>6806.7503266786071</v>
      </c>
      <c r="AB1715" s="456">
        <v>7135.9740447966178</v>
      </c>
      <c r="AC1715" s="456">
        <v>7220.8071835702322</v>
      </c>
      <c r="AD1715" s="456">
        <v>6938.0339933655705</v>
      </c>
      <c r="AE1715" s="456">
        <v>6253.3675834185169</v>
      </c>
      <c r="AF1715" s="456">
        <v>5201.271554273585</v>
      </c>
      <c r="AG1715" s="456">
        <v>4028.2674810513518</v>
      </c>
      <c r="AH1715" s="456">
        <v>2753.7034944976781</v>
      </c>
      <c r="AI1715" s="456">
        <v>1541.2607624665918</v>
      </c>
      <c r="AJ1715" s="456">
        <v>522.25490218132211</v>
      </c>
      <c r="AK1715" s="456">
        <v>37.13384546983891</v>
      </c>
      <c r="AL1715" s="456">
        <v>0</v>
      </c>
    </row>
    <row r="1716" spans="1:38">
      <c r="A1716" s="256">
        <v>282.5</v>
      </c>
      <c r="B1716" s="456">
        <v>1589.6631459994105</v>
      </c>
      <c r="C1716" s="456">
        <v>1631.0080164014964</v>
      </c>
      <c r="D1716" s="456">
        <v>1675.3792854027276</v>
      </c>
      <c r="E1716" s="456">
        <v>1725.8026055254718</v>
      </c>
      <c r="F1716" s="456">
        <v>1810.5170757472663</v>
      </c>
      <c r="G1716" s="456">
        <v>1888.1754912527256</v>
      </c>
      <c r="H1716" s="456">
        <v>2007.1906415129854</v>
      </c>
      <c r="I1716" s="456">
        <v>2134.2823934592843</v>
      </c>
      <c r="J1716" s="456">
        <v>2270.4605114320148</v>
      </c>
      <c r="K1716" s="456">
        <v>2460.1146498324629</v>
      </c>
      <c r="L1716" s="456">
        <v>2679.0420578650142</v>
      </c>
      <c r="M1716" s="456">
        <v>3054.3870598493263</v>
      </c>
      <c r="N1716" s="456">
        <v>3218.8676297440725</v>
      </c>
      <c r="O1716" s="456">
        <v>3382.3474405481666</v>
      </c>
      <c r="P1716" s="456">
        <v>3704.2841309389364</v>
      </c>
      <c r="Q1716" s="456">
        <v>4159.4832220400731</v>
      </c>
      <c r="R1716" s="456">
        <v>4836.8214253222604</v>
      </c>
      <c r="S1716" s="456">
        <v>5128.5813440075945</v>
      </c>
      <c r="T1716" s="456">
        <v>5586.9501520696922</v>
      </c>
      <c r="U1716" s="456">
        <v>5888.8481365492253</v>
      </c>
      <c r="V1716" s="456">
        <v>6178.644374103731</v>
      </c>
      <c r="W1716" s="456">
        <v>6169.5564775730045</v>
      </c>
      <c r="X1716" s="456">
        <v>6496.7290290150322</v>
      </c>
      <c r="Y1716" s="456">
        <v>7070.3300449060498</v>
      </c>
      <c r="Z1716" s="456">
        <v>7141.0236083078753</v>
      </c>
      <c r="AA1716" s="456">
        <v>7366.2377315799022</v>
      </c>
      <c r="AB1716" s="456">
        <v>7565.199436232635</v>
      </c>
      <c r="AC1716" s="456">
        <v>7764.1663690101259</v>
      </c>
      <c r="AD1716" s="456">
        <v>7401.5858697160083</v>
      </c>
      <c r="AE1716" s="456">
        <v>6564.3871632561795</v>
      </c>
      <c r="AF1716" s="456">
        <v>5494.0617034925754</v>
      </c>
      <c r="AG1716" s="456">
        <v>4190.7737451079965</v>
      </c>
      <c r="AH1716" s="456">
        <v>2916.1494813521317</v>
      </c>
      <c r="AI1716" s="456">
        <v>1563.4450025815011</v>
      </c>
      <c r="AJ1716" s="456">
        <v>394.34773714190084</v>
      </c>
      <c r="AK1716" s="456">
        <v>32.111095952304076</v>
      </c>
      <c r="AL1716" s="456">
        <v>0</v>
      </c>
    </row>
    <row r="1717" spans="1:38">
      <c r="A1717" s="256">
        <v>285</v>
      </c>
      <c r="B1717" s="456">
        <v>1589.6631459994105</v>
      </c>
      <c r="C1717" s="456">
        <v>1641.0922909919893</v>
      </c>
      <c r="D1717" s="456">
        <v>1692.5230463933431</v>
      </c>
      <c r="E1717" s="456">
        <v>1751.0148202558562</v>
      </c>
      <c r="F1717" s="456">
        <v>1849.850151775712</v>
      </c>
      <c r="G1717" s="456">
        <v>1940.6219490072456</v>
      </c>
      <c r="H1717" s="456">
        <v>2079.813546825415</v>
      </c>
      <c r="I1717" s="456">
        <v>2228.0930877648238</v>
      </c>
      <c r="J1717" s="456">
        <v>2404.6291624916507</v>
      </c>
      <c r="K1717" s="456">
        <v>2649.783409973666</v>
      </c>
      <c r="L1717" s="456">
        <v>2873.7713748141391</v>
      </c>
      <c r="M1717" s="456">
        <v>3274.3691251883242</v>
      </c>
      <c r="N1717" s="456">
        <v>3474.1821803080875</v>
      </c>
      <c r="O1717" s="456">
        <v>3726.4877207279237</v>
      </c>
      <c r="P1717" s="456">
        <v>4155.4457522840712</v>
      </c>
      <c r="Q1717" s="456">
        <v>4914.5550912623967</v>
      </c>
      <c r="R1717" s="456">
        <v>5313.3376118963934</v>
      </c>
      <c r="S1717" s="456">
        <v>5905.0036557135245</v>
      </c>
      <c r="T1717" s="456">
        <v>6302.846956811105</v>
      </c>
      <c r="U1717" s="456">
        <v>6208.9374588727433</v>
      </c>
      <c r="V1717" s="456">
        <v>6641.1345465262511</v>
      </c>
      <c r="W1717" s="456">
        <v>6882.4905979939012</v>
      </c>
      <c r="X1717" s="456">
        <v>6858.2536201368739</v>
      </c>
      <c r="Y1717" s="456">
        <v>7283.4227586611596</v>
      </c>
      <c r="Z1717" s="456">
        <v>7813.6564023009187</v>
      </c>
      <c r="AA1717" s="456">
        <v>7785.3763448054715</v>
      </c>
      <c r="AB1717" s="456">
        <v>8014.6497353711775</v>
      </c>
      <c r="AC1717" s="456">
        <v>7806.5863783264222</v>
      </c>
      <c r="AD1717" s="456">
        <v>7425.8246905288588</v>
      </c>
      <c r="AE1717" s="456">
        <v>6783.5234783966825</v>
      </c>
      <c r="AF1717" s="456">
        <v>5447.6180658986523</v>
      </c>
      <c r="AG1717" s="456">
        <v>4120.1180595060941</v>
      </c>
      <c r="AH1717" s="456">
        <v>2737.5603079056582</v>
      </c>
      <c r="AI1717" s="456">
        <v>1421.2698418401155</v>
      </c>
      <c r="AJ1717" s="456">
        <v>289.63555930121174</v>
      </c>
      <c r="AK1717" s="456">
        <v>33.11558670666593</v>
      </c>
      <c r="AL1717" s="456">
        <v>0</v>
      </c>
    </row>
    <row r="1718" spans="1:38">
      <c r="A1718" s="256">
        <v>287.5</v>
      </c>
      <c r="B1718" s="456">
        <v>1589.6631459994105</v>
      </c>
      <c r="C1718" s="456">
        <v>1645.1260181828966</v>
      </c>
      <c r="D1718" s="456">
        <v>1704.6246292924041</v>
      </c>
      <c r="E1718" s="456">
        <v>1776.2273976626655</v>
      </c>
      <c r="F1718" s="456">
        <v>1881.1155014307371</v>
      </c>
      <c r="G1718" s="456">
        <v>1990.0439462403338</v>
      </c>
      <c r="H1718" s="456">
        <v>2143.3606705495354</v>
      </c>
      <c r="I1718" s="456">
        <v>2336.0306951843845</v>
      </c>
      <c r="J1718" s="456">
        <v>2547.8851446854642</v>
      </c>
      <c r="K1718" s="456">
        <v>2844.5106650587786</v>
      </c>
      <c r="L1718" s="456">
        <v>3030.1697980183194</v>
      </c>
      <c r="M1718" s="456">
        <v>3518.5866645549195</v>
      </c>
      <c r="N1718" s="456">
        <v>3765.8489542199927</v>
      </c>
      <c r="O1718" s="456">
        <v>4165.5394340137464</v>
      </c>
      <c r="P1718" s="456">
        <v>4666.2155756473931</v>
      </c>
      <c r="Q1718" s="456">
        <v>5718.2081930616032</v>
      </c>
      <c r="R1718" s="456">
        <v>5863.6052265408061</v>
      </c>
      <c r="S1718" s="456">
        <v>6292.749093891548</v>
      </c>
      <c r="T1718" s="456">
        <v>6630.0263175482132</v>
      </c>
      <c r="U1718" s="456">
        <v>6694.656273038433</v>
      </c>
      <c r="V1718" s="456">
        <v>7048.1122133426279</v>
      </c>
      <c r="W1718" s="456">
        <v>7362.1979551388449</v>
      </c>
      <c r="X1718" s="456">
        <v>7162.2318139784575</v>
      </c>
      <c r="Y1718" s="456">
        <v>7579.3390473042664</v>
      </c>
      <c r="Z1718" s="456">
        <v>8146.964686120119</v>
      </c>
      <c r="AA1718" s="456">
        <v>8346.956232572009</v>
      </c>
      <c r="AB1718" s="456">
        <v>8187.3666272570172</v>
      </c>
      <c r="AC1718" s="456">
        <v>7674.27711598114</v>
      </c>
      <c r="AD1718" s="456">
        <v>6992.5679410248831</v>
      </c>
      <c r="AE1718" s="456">
        <v>6263.4653830590796</v>
      </c>
      <c r="AF1718" s="456">
        <v>5332.5203283082483</v>
      </c>
      <c r="AG1718" s="456">
        <v>3932.3817476389963</v>
      </c>
      <c r="AH1718" s="456">
        <v>2460.1146498324629</v>
      </c>
      <c r="AI1718" s="456">
        <v>984.75726536836657</v>
      </c>
      <c r="AJ1718" s="456">
        <v>213.13864318787526</v>
      </c>
      <c r="AK1718" s="456">
        <v>32.111095952304076</v>
      </c>
      <c r="AL1718" s="456">
        <v>0</v>
      </c>
    </row>
    <row r="1719" spans="1:38">
      <c r="A1719" s="256">
        <v>290</v>
      </c>
      <c r="B1719" s="456">
        <v>1589.6631459994105</v>
      </c>
      <c r="C1719" s="456">
        <v>1658.2356996661829</v>
      </c>
      <c r="D1719" s="456">
        <v>1720.7602065632027</v>
      </c>
      <c r="E1719" s="456">
        <v>1806.4829620594148</v>
      </c>
      <c r="F1719" s="456">
        <v>1920.4500647922634</v>
      </c>
      <c r="G1719" s="456">
        <v>2040.4758195537197</v>
      </c>
      <c r="H1719" s="456">
        <v>2207.9184060557081</v>
      </c>
      <c r="I1719" s="456">
        <v>2453.0527905079239</v>
      </c>
      <c r="J1719" s="456">
        <v>2704.265286534715</v>
      </c>
      <c r="K1719" s="456">
        <v>2987.7900560031849</v>
      </c>
      <c r="L1719" s="456">
        <v>3257.2140164045495</v>
      </c>
      <c r="M1719" s="456">
        <v>3695.2008824828772</v>
      </c>
      <c r="N1719" s="456">
        <v>4137.2771869337084</v>
      </c>
      <c r="O1719" s="456">
        <v>4644.0069837467909</v>
      </c>
      <c r="P1719" s="456">
        <v>5312.3279971574621</v>
      </c>
      <c r="Q1719" s="456">
        <v>6156.4295395322897</v>
      </c>
      <c r="R1719" s="456">
        <v>6297.7980233294875</v>
      </c>
      <c r="S1719" s="456">
        <v>6394.7382489101119</v>
      </c>
      <c r="T1719" s="456">
        <v>6965.3009138775833</v>
      </c>
      <c r="U1719" s="456">
        <v>7182.4301634234134</v>
      </c>
      <c r="V1719" s="456">
        <v>7184.4500014915257</v>
      </c>
      <c r="W1719" s="456">
        <v>7648.0175321715196</v>
      </c>
      <c r="X1719" s="456">
        <v>7972.22860837186</v>
      </c>
      <c r="Y1719" s="456">
        <v>7901.5272317490926</v>
      </c>
      <c r="Z1719" s="456">
        <v>8280.2918461286936</v>
      </c>
      <c r="AA1719" s="456">
        <v>8578.2655500236306</v>
      </c>
      <c r="AB1719" s="456">
        <v>8000.5093347227503</v>
      </c>
      <c r="AC1719" s="456">
        <v>7132.9443084031054</v>
      </c>
      <c r="AD1719" s="456">
        <v>6384.6402398621567</v>
      </c>
      <c r="AE1719" s="456">
        <v>5534.4477942505519</v>
      </c>
      <c r="AF1719" s="456">
        <v>4681.3578579713339</v>
      </c>
      <c r="AG1719" s="456">
        <v>3582.1667853718809</v>
      </c>
      <c r="AH1719" s="456">
        <v>2003.1561117669282</v>
      </c>
      <c r="AI1719" s="456">
        <v>705.60838979549055</v>
      </c>
      <c r="AJ1719" s="456">
        <v>180.93716345181977</v>
      </c>
      <c r="AK1719" s="456">
        <v>30.102209640499385</v>
      </c>
      <c r="AL1719" s="456">
        <v>0</v>
      </c>
    </row>
    <row r="1720" spans="1:38">
      <c r="A1720" s="256">
        <v>292.5</v>
      </c>
      <c r="B1720" s="456">
        <v>1589.6631459994105</v>
      </c>
      <c r="C1720" s="456">
        <v>1668.3201405373907</v>
      </c>
      <c r="D1720" s="456">
        <v>1742.9468718328628</v>
      </c>
      <c r="E1720" s="456">
        <v>1837.7475770214191</v>
      </c>
      <c r="F1720" s="456">
        <v>1965.8370985958388</v>
      </c>
      <c r="G1720" s="456">
        <v>2096.9609947328336</v>
      </c>
      <c r="H1720" s="456">
        <v>2286.6006909117309</v>
      </c>
      <c r="I1720" s="456">
        <v>2568.0627007938024</v>
      </c>
      <c r="J1720" s="456">
        <v>2872.7623798503964</v>
      </c>
      <c r="K1720" s="456">
        <v>3157.3125446101944</v>
      </c>
      <c r="L1720" s="456">
        <v>3547.8535629744752</v>
      </c>
      <c r="M1720" s="456">
        <v>3930.3631255262335</v>
      </c>
      <c r="N1720" s="456">
        <v>4585.4575695552412</v>
      </c>
      <c r="O1720" s="456">
        <v>5234.5882406820037</v>
      </c>
      <c r="P1720" s="456">
        <v>5931.2564684784265</v>
      </c>
      <c r="Q1720" s="456">
        <v>6270.533852485627</v>
      </c>
      <c r="R1720" s="456">
        <v>6562.3675073347131</v>
      </c>
      <c r="S1720" s="456">
        <v>6680.5184168033893</v>
      </c>
      <c r="T1720" s="456">
        <v>7084.4687013207276</v>
      </c>
      <c r="U1720" s="456">
        <v>7409.665467855496</v>
      </c>
      <c r="V1720" s="456">
        <v>7519.7508654191743</v>
      </c>
      <c r="W1720" s="456">
        <v>8074.2416971419752</v>
      </c>
      <c r="X1720" s="456">
        <v>8529.7809791119143</v>
      </c>
      <c r="Y1720" s="456">
        <v>8442.9134791324304</v>
      </c>
      <c r="Z1720" s="456">
        <v>8131.8140097439127</v>
      </c>
      <c r="AA1720" s="456">
        <v>7817.6964188703159</v>
      </c>
      <c r="AB1720" s="456">
        <v>7403.6057684252391</v>
      </c>
      <c r="AC1720" s="456">
        <v>6702.7350614255038</v>
      </c>
      <c r="AD1720" s="456">
        <v>5799.9935758694783</v>
      </c>
      <c r="AE1720" s="456">
        <v>4935.7553959735378</v>
      </c>
      <c r="AF1720" s="456">
        <v>4102.9590034699058</v>
      </c>
      <c r="AG1720" s="456">
        <v>2763.7930341631795</v>
      </c>
      <c r="AH1720" s="456">
        <v>1437.402504039183</v>
      </c>
      <c r="AI1720" s="456">
        <v>586.72449969839079</v>
      </c>
      <c r="AJ1720" s="456">
        <v>178.92475133337754</v>
      </c>
      <c r="AK1720" s="456">
        <v>31.106636592896205</v>
      </c>
      <c r="AL1720" s="456">
        <v>0</v>
      </c>
    </row>
    <row r="1721" spans="1:38">
      <c r="A1721" s="256">
        <v>295</v>
      </c>
      <c r="B1721" s="456">
        <v>1589.6631459994105</v>
      </c>
      <c r="C1721" s="456">
        <v>1683.4469159116732</v>
      </c>
      <c r="D1721" s="456">
        <v>1768.1593337492909</v>
      </c>
      <c r="E1721" s="456">
        <v>1871.029847627455</v>
      </c>
      <c r="F1721" s="456">
        <v>2009.2079094250844</v>
      </c>
      <c r="G1721" s="456">
        <v>2157.4825112047693</v>
      </c>
      <c r="H1721" s="456">
        <v>2384.4529372173706</v>
      </c>
      <c r="I1721" s="456">
        <v>2698.2116901364352</v>
      </c>
      <c r="J1721" s="456">
        <v>3044.2965106873748</v>
      </c>
      <c r="K1721" s="456">
        <v>3377.3016473084622</v>
      </c>
      <c r="L1721" s="456">
        <v>3864.7584737422349</v>
      </c>
      <c r="M1721" s="456">
        <v>4251.3367093368051</v>
      </c>
      <c r="N1721" s="456">
        <v>5068.0069544115431</v>
      </c>
      <c r="O1721" s="456">
        <v>5833.3138778742405</v>
      </c>
      <c r="P1721" s="456">
        <v>6186.7225155643473</v>
      </c>
      <c r="Q1721" s="456">
        <v>6300.8273829334303</v>
      </c>
      <c r="R1721" s="456">
        <v>6821.8983138848944</v>
      </c>
      <c r="S1721" s="456">
        <v>6861.2832376957213</v>
      </c>
      <c r="T1721" s="456">
        <v>6981.4591393414739</v>
      </c>
      <c r="U1721" s="456">
        <v>7694.4768569333555</v>
      </c>
      <c r="V1721" s="456">
        <v>8223.7285446008664</v>
      </c>
      <c r="W1721" s="456">
        <v>8313.6239725967844</v>
      </c>
      <c r="X1721" s="456">
        <v>8543.9222839239119</v>
      </c>
      <c r="Y1721" s="456">
        <v>8512.6094261880662</v>
      </c>
      <c r="Z1721" s="456">
        <v>8007.5795319288045</v>
      </c>
      <c r="AA1721" s="456">
        <v>7133.9542203914625</v>
      </c>
      <c r="AB1721" s="456">
        <v>6608.8197502453277</v>
      </c>
      <c r="AC1721" s="456">
        <v>6223.0742823384471</v>
      </c>
      <c r="AD1721" s="456">
        <v>5484.9748738664448</v>
      </c>
      <c r="AE1721" s="456">
        <v>4540.0318139469446</v>
      </c>
      <c r="AF1721" s="456">
        <v>3312.7161629196457</v>
      </c>
      <c r="AG1721" s="456">
        <v>2059.6402596066764</v>
      </c>
      <c r="AH1721" s="456">
        <v>1009.955489184565</v>
      </c>
      <c r="AI1721" s="456">
        <v>477.93661487693021</v>
      </c>
      <c r="AJ1721" s="456">
        <v>173.89382052669683</v>
      </c>
      <c r="AK1721" s="456">
        <v>31.106636592896205</v>
      </c>
      <c r="AL1721" s="456">
        <v>0</v>
      </c>
    </row>
    <row r="1722" spans="1:38">
      <c r="A1722" s="256">
        <v>297.5</v>
      </c>
      <c r="B1722" s="456">
        <v>1589.6631459994105</v>
      </c>
      <c r="C1722" s="456">
        <v>1693.5315083418986</v>
      </c>
      <c r="D1722" s="456">
        <v>1785.3040133183388</v>
      </c>
      <c r="E1722" s="456">
        <v>1902.2955499130685</v>
      </c>
      <c r="F1722" s="456">
        <v>2047.5363818999649</v>
      </c>
      <c r="G1722" s="456">
        <v>2228.0930877648238</v>
      </c>
      <c r="H1722" s="456">
        <v>2486.34458988199</v>
      </c>
      <c r="I1722" s="456">
        <v>2827.3579748051861</v>
      </c>
      <c r="J1722" s="456">
        <v>3191.621789916775</v>
      </c>
      <c r="K1722" s="456">
        <v>3612.4434308660921</v>
      </c>
      <c r="L1722" s="456">
        <v>4178.6612567823959</v>
      </c>
      <c r="M1722" s="456">
        <v>4543.0601835779689</v>
      </c>
      <c r="N1722" s="456">
        <v>5491.032758614404</v>
      </c>
      <c r="O1722" s="456">
        <v>6129.1659883996044</v>
      </c>
      <c r="P1722" s="456">
        <v>6343.2385698494609</v>
      </c>
      <c r="Q1722" s="456">
        <v>6267.5045074704749</v>
      </c>
      <c r="R1722" s="456">
        <v>6845.125292839105</v>
      </c>
      <c r="S1722" s="456">
        <v>6904.7079026079364</v>
      </c>
      <c r="T1722" s="456">
        <v>7330.8897628981913</v>
      </c>
      <c r="U1722" s="456">
        <v>7953.0381725476445</v>
      </c>
      <c r="V1722" s="456">
        <v>8538.8718152334204</v>
      </c>
      <c r="W1722" s="456">
        <v>8368.16774000642</v>
      </c>
      <c r="X1722" s="456">
        <v>8214.6380501792737</v>
      </c>
      <c r="Y1722" s="456">
        <v>8113.633235320458</v>
      </c>
      <c r="Z1722" s="456">
        <v>7617.7181243352443</v>
      </c>
      <c r="AA1722" s="456">
        <v>6909.7572999885679</v>
      </c>
      <c r="AB1722" s="456">
        <v>6338.1896041343989</v>
      </c>
      <c r="AC1722" s="456">
        <v>5571.8051903720252</v>
      </c>
      <c r="AD1722" s="456">
        <v>4840.85950727825</v>
      </c>
      <c r="AE1722" s="456">
        <v>3774.9323743193645</v>
      </c>
      <c r="AF1722" s="456">
        <v>2623.5517930521637</v>
      </c>
      <c r="AG1722" s="456">
        <v>1545.2942370762919</v>
      </c>
      <c r="AH1722" s="456">
        <v>760.01978588315012</v>
      </c>
      <c r="AI1722" s="456">
        <v>385.28488595522572</v>
      </c>
      <c r="AJ1722" s="456">
        <v>163.83239950048687</v>
      </c>
      <c r="AK1722" s="456">
        <v>30.102209640499385</v>
      </c>
      <c r="AL1722" s="456">
        <v>0</v>
      </c>
    </row>
    <row r="1723" spans="1:38">
      <c r="A1723" s="256">
        <v>300</v>
      </c>
      <c r="B1723" s="456">
        <v>1589.6631459994105</v>
      </c>
      <c r="C1723" s="456">
        <v>1700.5907587595589</v>
      </c>
      <c r="D1723" s="456">
        <v>1802.448857371257</v>
      </c>
      <c r="E1723" s="456">
        <v>1924.4844247725937</v>
      </c>
      <c r="F1723" s="456">
        <v>2083.8482277874505</v>
      </c>
      <c r="G1723" s="456">
        <v>2296.6883609339457</v>
      </c>
      <c r="H1723" s="456">
        <v>2567.0538192164927</v>
      </c>
      <c r="I1723" s="456">
        <v>2932.2936842589393</v>
      </c>
      <c r="J1723" s="456">
        <v>3346.0178977514202</v>
      </c>
      <c r="K1723" s="456">
        <v>3866.7770619192897</v>
      </c>
      <c r="L1723" s="456">
        <v>4407.7949936482182</v>
      </c>
      <c r="M1723" s="456">
        <v>4945.8508111669171</v>
      </c>
      <c r="N1723" s="456">
        <v>5589.9791493344219</v>
      </c>
      <c r="O1723" s="456">
        <v>6398.7774569910935</v>
      </c>
      <c r="P1723" s="456">
        <v>6386.6598403961489</v>
      </c>
      <c r="Q1723" s="456">
        <v>6449.2677724057203</v>
      </c>
      <c r="R1723" s="456">
        <v>6481.5817817047846</v>
      </c>
      <c r="S1723" s="456">
        <v>7300.591639517962</v>
      </c>
      <c r="T1723" s="456">
        <v>7754.0664008708081</v>
      </c>
      <c r="U1723" s="456">
        <v>8086.3621500228173</v>
      </c>
      <c r="V1723" s="456">
        <v>8285.3421597179113</v>
      </c>
      <c r="W1723" s="456">
        <v>8317.6642394332212</v>
      </c>
      <c r="X1723" s="456">
        <v>7873.2468577415348</v>
      </c>
      <c r="Y1723" s="456">
        <v>7379.3670202925186</v>
      </c>
      <c r="Z1723" s="456">
        <v>7230.9064333089837</v>
      </c>
      <c r="AA1723" s="456">
        <v>6928.9450436305042</v>
      </c>
      <c r="AB1723" s="456">
        <v>6051.4150468682465</v>
      </c>
      <c r="AC1723" s="456">
        <v>5122.5238727445576</v>
      </c>
      <c r="AD1723" s="456">
        <v>4026.2488103434507</v>
      </c>
      <c r="AE1723" s="456">
        <v>2911.1044362313983</v>
      </c>
      <c r="AF1723" s="456">
        <v>2095.9523174376363</v>
      </c>
      <c r="AG1723" s="456">
        <v>1203.4977237104949</v>
      </c>
      <c r="AH1723" s="456">
        <v>600.82819623930686</v>
      </c>
      <c r="AI1723" s="456">
        <v>375.21530131745635</v>
      </c>
      <c r="AJ1723" s="456">
        <v>166.85076266433626</v>
      </c>
      <c r="AK1723" s="456">
        <v>29.097816174642574</v>
      </c>
      <c r="AL1723" s="456">
        <v>0</v>
      </c>
    </row>
    <row r="1724" spans="1:38">
      <c r="A1724" s="256">
        <v>302.5</v>
      </c>
      <c r="B1724" s="456">
        <v>1589.6631459994105</v>
      </c>
      <c r="C1724" s="456">
        <v>1708.6585093616097</v>
      </c>
      <c r="D1724" s="456">
        <v>1819.5938643465445</v>
      </c>
      <c r="E1724" s="456">
        <v>1954.7423927236248</v>
      </c>
      <c r="F1724" s="456">
        <v>2126.2128462034316</v>
      </c>
      <c r="G1724" s="456">
        <v>2369.3208801078295</v>
      </c>
      <c r="H1724" s="456">
        <v>2655.8368969675639</v>
      </c>
      <c r="I1724" s="456">
        <v>3055.3961165989585</v>
      </c>
      <c r="J1724" s="456">
        <v>3528.6786711234299</v>
      </c>
      <c r="K1724" s="456">
        <v>4092.8654745646063</v>
      </c>
      <c r="L1724" s="456">
        <v>4703.5666271784612</v>
      </c>
      <c r="M1724" s="456">
        <v>5373.9148456518342</v>
      </c>
      <c r="N1724" s="456">
        <v>5683.8788734508298</v>
      </c>
      <c r="O1724" s="456">
        <v>6493.6995767278859</v>
      </c>
      <c r="P1724" s="456">
        <v>6428.0617916554302</v>
      </c>
      <c r="Q1724" s="456">
        <v>6435.130444151564</v>
      </c>
      <c r="R1724" s="456">
        <v>6545.2004570925847</v>
      </c>
      <c r="S1724" s="456">
        <v>7485.4121271520416</v>
      </c>
      <c r="T1724" s="456">
        <v>8164.1354867038681</v>
      </c>
      <c r="U1724" s="456">
        <v>8071.2115867607254</v>
      </c>
      <c r="V1724" s="456">
        <v>7877.2869049665996</v>
      </c>
      <c r="W1724" s="456">
        <v>7792.4463495729242</v>
      </c>
      <c r="X1724" s="456">
        <v>7691.4468924099019</v>
      </c>
      <c r="Y1724" s="456">
        <v>7355.1283516963076</v>
      </c>
      <c r="Z1724" s="456">
        <v>6854.2141321382824</v>
      </c>
      <c r="AA1724" s="456">
        <v>6426.0421780824454</v>
      </c>
      <c r="AB1724" s="456">
        <v>5658.6368587542893</v>
      </c>
      <c r="AC1724" s="456">
        <v>4520.8521865355769</v>
      </c>
      <c r="AD1724" s="456">
        <v>3342.9904535801652</v>
      </c>
      <c r="AE1724" s="456">
        <v>2450.0262855825858</v>
      </c>
      <c r="AF1724" s="456">
        <v>1622.9406415574351</v>
      </c>
      <c r="AG1724" s="456">
        <v>879.93976479348203</v>
      </c>
      <c r="AH1724" s="456">
        <v>574.63588622392331</v>
      </c>
      <c r="AI1724" s="456">
        <v>379.24310317649696</v>
      </c>
      <c r="AJ1724" s="456">
        <v>153.77159610801158</v>
      </c>
      <c r="AK1724" s="456">
        <v>28.093457349309364</v>
      </c>
      <c r="AL1724" s="456">
        <v>0</v>
      </c>
    </row>
    <row r="1725" spans="1:38">
      <c r="A1725" s="256">
        <v>305</v>
      </c>
      <c r="B1725" s="456">
        <v>1589.6631459994105</v>
      </c>
      <c r="C1725" s="456">
        <v>1716.7262980193179</v>
      </c>
      <c r="D1725" s="456">
        <v>1834.7219457534077</v>
      </c>
      <c r="E1725" s="456">
        <v>1976.9318670220041</v>
      </c>
      <c r="F1725" s="456">
        <v>2168.5783079602379</v>
      </c>
      <c r="G1725" s="456">
        <v>2436.9114741241037</v>
      </c>
      <c r="H1725" s="456">
        <v>2745.6318893490893</v>
      </c>
      <c r="I1725" s="456">
        <v>3181.5307969891501</v>
      </c>
      <c r="J1725" s="456">
        <v>3684.0991646666803</v>
      </c>
      <c r="K1725" s="456">
        <v>4329.0604412740659</v>
      </c>
      <c r="L1725" s="456">
        <v>4938.784018367508</v>
      </c>
      <c r="M1725" s="456">
        <v>5571.8051903720252</v>
      </c>
      <c r="N1725" s="456">
        <v>5761.6249802131979</v>
      </c>
      <c r="O1725" s="456">
        <v>6237.2111378864829</v>
      </c>
      <c r="P1725" s="456">
        <v>6403.826470674122</v>
      </c>
      <c r="Q1725" s="456">
        <v>6489.6603092080804</v>
      </c>
      <c r="R1725" s="456">
        <v>7002.6668669461233</v>
      </c>
      <c r="S1725" s="456">
        <v>7488.4420095030318</v>
      </c>
      <c r="T1725" s="456">
        <v>8114.6432772771232</v>
      </c>
      <c r="U1725" s="456">
        <v>7882.3369669086733</v>
      </c>
      <c r="V1725" s="456">
        <v>7626.8079340663853</v>
      </c>
      <c r="W1725" s="456">
        <v>7288.472425308667</v>
      </c>
      <c r="X1725" s="456">
        <v>7415.7251722365127</v>
      </c>
      <c r="Y1725" s="456">
        <v>7362.1979551388449</v>
      </c>
      <c r="Z1725" s="456">
        <v>6785.543201184204</v>
      </c>
      <c r="AA1725" s="456">
        <v>5844.4206875159471</v>
      </c>
      <c r="AB1725" s="456">
        <v>4825.7167173173448</v>
      </c>
      <c r="AC1725" s="456">
        <v>3798.1456580964609</v>
      </c>
      <c r="AD1725" s="456">
        <v>2904.0413877397095</v>
      </c>
      <c r="AE1725" s="456">
        <v>2043.5017718612796</v>
      </c>
      <c r="AF1725" s="456">
        <v>1208.5383251256644</v>
      </c>
      <c r="AG1725" s="456">
        <v>748.93565793445475</v>
      </c>
      <c r="AH1725" s="456">
        <v>565.56959255578886</v>
      </c>
      <c r="AI1725" s="456">
        <v>361.11833806008326</v>
      </c>
      <c r="AJ1725" s="456">
        <v>140.69354214646376</v>
      </c>
      <c r="AK1725" s="456">
        <v>27.089134400918912</v>
      </c>
      <c r="AL1725" s="456">
        <v>0</v>
      </c>
    </row>
    <row r="1726" spans="1:38">
      <c r="A1726" s="256">
        <v>307.5</v>
      </c>
      <c r="B1726" s="456">
        <v>1589.6631459994105</v>
      </c>
      <c r="C1726" s="456">
        <v>1725.8026055254718</v>
      </c>
      <c r="D1726" s="456">
        <v>1851.8672552725677</v>
      </c>
      <c r="E1726" s="456">
        <v>2000.1302197837717</v>
      </c>
      <c r="F1726" s="456">
        <v>2213.9707913078155</v>
      </c>
      <c r="G1726" s="456">
        <v>2503.495084949423</v>
      </c>
      <c r="H1726" s="456">
        <v>2856.6185086636519</v>
      </c>
      <c r="I1726" s="456">
        <v>3287.4877983976407</v>
      </c>
      <c r="J1726" s="456">
        <v>3839.526210576616</v>
      </c>
      <c r="K1726" s="456">
        <v>4499.6537455627913</v>
      </c>
      <c r="L1726" s="456">
        <v>5080.1217747433775</v>
      </c>
      <c r="M1726" s="456">
        <v>5565.7472172017006</v>
      </c>
      <c r="N1726" s="456">
        <v>5962.5580507568438</v>
      </c>
      <c r="O1726" s="456">
        <v>5976.6943030659331</v>
      </c>
      <c r="P1726" s="456">
        <v>6254.3773626499797</v>
      </c>
      <c r="Q1726" s="456">
        <v>6756.2572796365721</v>
      </c>
      <c r="R1726" s="456">
        <v>7297.5618340801275</v>
      </c>
      <c r="S1726" s="456">
        <v>7674.27711598114</v>
      </c>
      <c r="T1726" s="456">
        <v>7481.3722859233121</v>
      </c>
      <c r="U1726" s="456">
        <v>7651.0474795585133</v>
      </c>
      <c r="V1726" s="456">
        <v>7249.0851183357236</v>
      </c>
      <c r="W1726" s="456">
        <v>7359.168124261224</v>
      </c>
      <c r="X1726" s="456">
        <v>7262.2141969623717</v>
      </c>
      <c r="Y1726" s="456">
        <v>6961.2613633592591</v>
      </c>
      <c r="Z1726" s="456">
        <v>6430.0814058623127</v>
      </c>
      <c r="AA1726" s="456">
        <v>5351.7031136576916</v>
      </c>
      <c r="AB1726" s="456">
        <v>4258.4024448772943</v>
      </c>
      <c r="AC1726" s="456">
        <v>3239.0498819676009</v>
      </c>
      <c r="AD1726" s="456">
        <v>2436.9114741241037</v>
      </c>
      <c r="AE1726" s="456">
        <v>1691.5145850450635</v>
      </c>
      <c r="AF1726" s="456">
        <v>970.64654035114972</v>
      </c>
      <c r="AG1726" s="456">
        <v>745.91274228889881</v>
      </c>
      <c r="AH1726" s="456">
        <v>553.48142726268577</v>
      </c>
      <c r="AI1726" s="456">
        <v>324.871583172518</v>
      </c>
      <c r="AJ1726" s="456">
        <v>139.68758692140284</v>
      </c>
      <c r="AK1726" s="456">
        <v>26.08484865749011</v>
      </c>
      <c r="AL1726" s="456">
        <v>0</v>
      </c>
    </row>
    <row r="1727" spans="1:38">
      <c r="A1727" s="256">
        <v>310</v>
      </c>
      <c r="B1727" s="456">
        <v>1589.6631459994105</v>
      </c>
      <c r="C1727" s="456">
        <v>1733.8704744608951</v>
      </c>
      <c r="D1727" s="456">
        <v>1870.0212852294442</v>
      </c>
      <c r="E1727" s="456">
        <v>2020.3029190546104</v>
      </c>
      <c r="F1727" s="456">
        <v>2254.3204465746358</v>
      </c>
      <c r="G1727" s="456">
        <v>2564.0271768618181</v>
      </c>
      <c r="H1727" s="456">
        <v>2957.5191788850611</v>
      </c>
      <c r="I1727" s="456">
        <v>3364.1826201585659</v>
      </c>
      <c r="J1727" s="456">
        <v>3988.9035851601197</v>
      </c>
      <c r="K1727" s="456">
        <v>4624.8269215617674</v>
      </c>
      <c r="L1727" s="456">
        <v>5297.1837990963731</v>
      </c>
      <c r="M1727" s="456">
        <v>5579.8824981667594</v>
      </c>
      <c r="N1727" s="456">
        <v>6153.4002501069972</v>
      </c>
      <c r="O1727" s="456">
        <v>5761.6249802131979</v>
      </c>
      <c r="P1727" s="456">
        <v>6173.5955410479055</v>
      </c>
      <c r="Q1727" s="456">
        <v>6990.5481575884533</v>
      </c>
      <c r="R1727" s="456">
        <v>7597.5185859676876</v>
      </c>
      <c r="S1727" s="456">
        <v>7595.4986350793661</v>
      </c>
      <c r="T1727" s="456">
        <v>7244.0354790329729</v>
      </c>
      <c r="U1727" s="456">
        <v>6843.1055524092917</v>
      </c>
      <c r="V1727" s="456">
        <v>7247.0652621928057</v>
      </c>
      <c r="W1727" s="456">
        <v>7483.3922062653464</v>
      </c>
      <c r="X1727" s="456">
        <v>7216.7674876247111</v>
      </c>
      <c r="Y1727" s="456">
        <v>6600.7410758090446</v>
      </c>
      <c r="Z1727" s="456">
        <v>5706.091939036879</v>
      </c>
      <c r="AA1727" s="456">
        <v>4679.3388841642691</v>
      </c>
      <c r="AB1727" s="456">
        <v>3732.5432681866682</v>
      </c>
      <c r="AC1727" s="456">
        <v>2912.113444557267</v>
      </c>
      <c r="AD1727" s="456">
        <v>2031.3979895549858</v>
      </c>
      <c r="AE1727" s="456">
        <v>1226.6846634991973</v>
      </c>
      <c r="AF1727" s="456">
        <v>875.9085625698043</v>
      </c>
      <c r="AG1727" s="456">
        <v>728.78311960771214</v>
      </c>
      <c r="AH1727" s="456">
        <v>514.19674253383948</v>
      </c>
      <c r="AI1727" s="456">
        <v>318.83083861221496</v>
      </c>
      <c r="AJ1727" s="456">
        <v>139.68758692140284</v>
      </c>
      <c r="AK1727" s="456">
        <v>27.089134400918912</v>
      </c>
      <c r="AL1727" s="456">
        <v>0</v>
      </c>
    </row>
    <row r="1728" spans="1:38">
      <c r="A1728" s="256">
        <v>312.5</v>
      </c>
      <c r="B1728" s="456">
        <v>1589.6631459994105</v>
      </c>
      <c r="C1728" s="456">
        <v>1739.9214007835678</v>
      </c>
      <c r="D1728" s="456">
        <v>1881.1155014307371</v>
      </c>
      <c r="E1728" s="456">
        <v>2044.5104236255195</v>
      </c>
      <c r="F1728" s="456">
        <v>2299.7146705808782</v>
      </c>
      <c r="G1728" s="456">
        <v>2633.6408456181302</v>
      </c>
      <c r="H1728" s="456">
        <v>3062.4595231617827</v>
      </c>
      <c r="I1728" s="456">
        <v>3481.2464923353054</v>
      </c>
      <c r="J1728" s="456">
        <v>4121.1274179696748</v>
      </c>
      <c r="K1728" s="456">
        <v>4800.4788396107178</v>
      </c>
      <c r="L1728" s="456">
        <v>5344.6357636820503</v>
      </c>
      <c r="M1728" s="456">
        <v>5597.0468159937163</v>
      </c>
      <c r="N1728" s="456">
        <v>5830.2847516368629</v>
      </c>
      <c r="O1728" s="456">
        <v>5978.7137704100551</v>
      </c>
      <c r="P1728" s="456">
        <v>6225.093831168494</v>
      </c>
      <c r="Q1728" s="456">
        <v>6962.271250769355</v>
      </c>
      <c r="R1728" s="456">
        <v>7640.9476595995202</v>
      </c>
      <c r="S1728" s="456">
        <v>7337.9593430391515</v>
      </c>
      <c r="T1728" s="456">
        <v>6948.1328403545604</v>
      </c>
      <c r="U1728" s="456">
        <v>6785.543201184204</v>
      </c>
      <c r="V1728" s="456">
        <v>6898.6486306208153</v>
      </c>
      <c r="W1728" s="456">
        <v>7381.3869129359919</v>
      </c>
      <c r="X1728" s="456">
        <v>7032.9637319243175</v>
      </c>
      <c r="Y1728" s="456">
        <v>6225.093831168494</v>
      </c>
      <c r="Z1728" s="456">
        <v>5066.9973873555145</v>
      </c>
      <c r="AA1728" s="456">
        <v>4127.1835739353946</v>
      </c>
      <c r="AB1728" s="456">
        <v>3259.2322598210385</v>
      </c>
      <c r="AC1728" s="456">
        <v>2525.6900173918793</v>
      </c>
      <c r="AD1728" s="456">
        <v>1668.3201405373907</v>
      </c>
      <c r="AE1728" s="456">
        <v>1038.1782448589063</v>
      </c>
      <c r="AF1728" s="456">
        <v>851.72174146906048</v>
      </c>
      <c r="AG1728" s="456">
        <v>689.48728564561407</v>
      </c>
      <c r="AH1728" s="456">
        <v>488.0086054558073</v>
      </c>
      <c r="AI1728" s="456">
        <v>314.80373896081153</v>
      </c>
      <c r="AJ1728" s="456">
        <v>141.69950455700601</v>
      </c>
      <c r="AK1728" s="456">
        <v>27.089134400918912</v>
      </c>
      <c r="AL1728" s="456">
        <v>0</v>
      </c>
    </row>
    <row r="1729" spans="1:38">
      <c r="A1729" s="256">
        <v>315</v>
      </c>
      <c r="B1729" s="456">
        <v>1589.6631459994105</v>
      </c>
      <c r="C1729" s="456">
        <v>1751.0148202558562</v>
      </c>
      <c r="D1729" s="456">
        <v>1897.2526597600297</v>
      </c>
      <c r="E1729" s="456">
        <v>2071.7442083739506</v>
      </c>
      <c r="F1729" s="456">
        <v>2341.0746322983518</v>
      </c>
      <c r="G1729" s="456">
        <v>2703.256352860732</v>
      </c>
      <c r="H1729" s="456">
        <v>3141.1671460371817</v>
      </c>
      <c r="I1729" s="456">
        <v>3600.3327421286867</v>
      </c>
      <c r="J1729" s="456">
        <v>4259.4118366253397</v>
      </c>
      <c r="K1729" s="456">
        <v>4839.8499864736677</v>
      </c>
      <c r="L1729" s="456">
        <v>5246.7034519695544</v>
      </c>
      <c r="M1729" s="456">
        <v>5699.0241360548562</v>
      </c>
      <c r="N1729" s="456">
        <v>5647.5304078939862</v>
      </c>
      <c r="O1729" s="456">
        <v>6052.4247929870489</v>
      </c>
      <c r="P1729" s="456">
        <v>6384.6402398621567</v>
      </c>
      <c r="Q1729" s="456">
        <v>6961.2613633592591</v>
      </c>
      <c r="R1729" s="456">
        <v>7173.3408991414635</v>
      </c>
      <c r="S1729" s="456">
        <v>7019.8350743925312</v>
      </c>
      <c r="T1729" s="456">
        <v>6743.1291490419999</v>
      </c>
      <c r="U1729" s="456">
        <v>6897.6387524730517</v>
      </c>
      <c r="V1729" s="456">
        <v>7352.0985237272052</v>
      </c>
      <c r="W1729" s="456">
        <v>6892.5893639503784</v>
      </c>
      <c r="X1729" s="456">
        <v>6501.7781192960301</v>
      </c>
      <c r="Y1729" s="456">
        <v>5780.8092462404029</v>
      </c>
      <c r="Z1729" s="456">
        <v>4636.9406358227207</v>
      </c>
      <c r="AA1729" s="456">
        <v>3730.5247512758001</v>
      </c>
      <c r="AB1729" s="456">
        <v>2919.1765126108508</v>
      </c>
      <c r="AC1729" s="456">
        <v>2110.0738435944186</v>
      </c>
      <c r="AD1729" s="456">
        <v>1294.2316936681152</v>
      </c>
      <c r="AE1729" s="456">
        <v>968.63073915137215</v>
      </c>
      <c r="AF1729" s="456">
        <v>828.54334826320076</v>
      </c>
      <c r="AG1729" s="456">
        <v>643.1412405542178</v>
      </c>
      <c r="AH1729" s="456">
        <v>479.95099617070338</v>
      </c>
      <c r="AI1729" s="456">
        <v>313.79697206375391</v>
      </c>
      <c r="AJ1729" s="456">
        <v>141.69950455700601</v>
      </c>
      <c r="AK1729" s="456">
        <v>25.080601549217004</v>
      </c>
      <c r="AL1729" s="456">
        <v>0</v>
      </c>
    </row>
    <row r="1730" spans="1:38">
      <c r="A1730" s="256">
        <v>317.5</v>
      </c>
      <c r="B1730" s="456">
        <v>1589.6631459994105</v>
      </c>
      <c r="C1730" s="456">
        <v>1754.0403104980044</v>
      </c>
      <c r="D1730" s="456">
        <v>1907.3384534212546</v>
      </c>
      <c r="E1730" s="456">
        <v>2091.9176131085824</v>
      </c>
      <c r="F1730" s="456">
        <v>2381.4265181011756</v>
      </c>
      <c r="G1730" s="456">
        <v>2758.7482597224889</v>
      </c>
      <c r="H1730" s="456">
        <v>3194.6490940148933</v>
      </c>
      <c r="I1730" s="456">
        <v>3712.3581482479185</v>
      </c>
      <c r="J1730" s="456">
        <v>4306.8535173646696</v>
      </c>
      <c r="K1730" s="456">
        <v>4803.5073779504637</v>
      </c>
      <c r="L1730" s="456">
        <v>5274.9723868808042</v>
      </c>
      <c r="M1730" s="456">
        <v>5520.3126288854728</v>
      </c>
      <c r="N1730" s="456">
        <v>5687.9176062076813</v>
      </c>
      <c r="O1730" s="456">
        <v>5882.7898282712295</v>
      </c>
      <c r="P1730" s="456">
        <v>6743.1291490419999</v>
      </c>
      <c r="Q1730" s="456">
        <v>6896.6288744730273</v>
      </c>
      <c r="R1730" s="456">
        <v>6771.4051542935886</v>
      </c>
      <c r="S1730" s="456">
        <v>6434.1206361770046</v>
      </c>
      <c r="T1730" s="456">
        <v>6639.1148671487244</v>
      </c>
      <c r="U1730" s="456">
        <v>7082.4488915343481</v>
      </c>
      <c r="V1730" s="456">
        <v>7207.678180008752</v>
      </c>
      <c r="W1730" s="456">
        <v>6973.3800219341192</v>
      </c>
      <c r="X1730" s="456">
        <v>6013.0448193347393</v>
      </c>
      <c r="Y1730" s="456">
        <v>4868.1166483587167</v>
      </c>
      <c r="Z1730" s="456">
        <v>4174.6237684632388</v>
      </c>
      <c r="AA1730" s="456">
        <v>3501.4303197972408</v>
      </c>
      <c r="AB1730" s="456">
        <v>2669.9617535039465</v>
      </c>
      <c r="AC1730" s="456">
        <v>1726.8110870854687</v>
      </c>
      <c r="AD1730" s="456">
        <v>1123.8590801752944</v>
      </c>
      <c r="AE1730" s="456">
        <v>932.34704278695699</v>
      </c>
      <c r="AF1730" s="456">
        <v>777.15011862876509</v>
      </c>
      <c r="AG1730" s="456">
        <v>618.96200533035903</v>
      </c>
      <c r="AH1730" s="456">
        <v>465.85050649283932</v>
      </c>
      <c r="AI1730" s="456">
        <v>309.76993684768291</v>
      </c>
      <c r="AJ1730" s="456">
        <v>130.63432201828778</v>
      </c>
      <c r="AK1730" s="456">
        <v>24.076394620737908</v>
      </c>
      <c r="AL1730" s="456">
        <v>0</v>
      </c>
    </row>
    <row r="1731" spans="1:38">
      <c r="A1731" s="256">
        <v>320</v>
      </c>
      <c r="B1731" s="456">
        <v>1589.6631459994105</v>
      </c>
      <c r="C1731" s="456">
        <v>1759.0828058157663</v>
      </c>
      <c r="D1731" s="456">
        <v>1918.4328879759823</v>
      </c>
      <c r="E1731" s="456">
        <v>2116.1259551720873</v>
      </c>
      <c r="F1731" s="456">
        <v>2407.6556109043636</v>
      </c>
      <c r="G1731" s="456">
        <v>2816.259230585048</v>
      </c>
      <c r="H1731" s="456">
        <v>3271.3417465120747</v>
      </c>
      <c r="I1731" s="456">
        <v>3838.5169234883592</v>
      </c>
      <c r="J1731" s="456">
        <v>4321.9945894762359</v>
      </c>
      <c r="K1731" s="456">
        <v>4804.5168911543342</v>
      </c>
      <c r="L1731" s="456">
        <v>5185.1180860068444</v>
      </c>
      <c r="M1731" s="456">
        <v>5316.3664572629268</v>
      </c>
      <c r="N1731" s="456">
        <v>5741.4310849175608</v>
      </c>
      <c r="O1731" s="456">
        <v>6115.0293799188594</v>
      </c>
      <c r="P1731" s="456">
        <v>6396.7578526321122</v>
      </c>
      <c r="Q1731" s="456">
        <v>6938.0339933655705</v>
      </c>
      <c r="R1731" s="456">
        <v>6394.7382489101119</v>
      </c>
      <c r="S1731" s="456">
        <v>6208.9374588727433</v>
      </c>
      <c r="T1731" s="456">
        <v>6411.9049008375314</v>
      </c>
      <c r="U1731" s="456">
        <v>7114.7659170588122</v>
      </c>
      <c r="V1731" s="456">
        <v>7188.489679329452</v>
      </c>
      <c r="W1731" s="456">
        <v>6430.0814058623127</v>
      </c>
      <c r="X1731" s="456">
        <v>5608.1531673246654</v>
      </c>
      <c r="Y1731" s="456">
        <v>4633.9122042903655</v>
      </c>
      <c r="Z1731" s="456">
        <v>3811.2662725469077</v>
      </c>
      <c r="AA1731" s="456">
        <v>3025.1245594225188</v>
      </c>
      <c r="AB1731" s="456">
        <v>2308.7936233718156</v>
      </c>
      <c r="AC1731" s="456">
        <v>1423.2864146530021</v>
      </c>
      <c r="AD1731" s="456">
        <v>1080.5138093389564</v>
      </c>
      <c r="AE1731" s="456">
        <v>895.0569367657157</v>
      </c>
      <c r="AF1731" s="456">
        <v>729.79073342857248</v>
      </c>
      <c r="AG1731" s="456">
        <v>606.87273932099311</v>
      </c>
      <c r="AH1731" s="456">
        <v>459.80756926967933</v>
      </c>
      <c r="AI1731" s="456">
        <v>303.72948230075701</v>
      </c>
      <c r="AJ1731" s="456">
        <v>123.59332512567987</v>
      </c>
      <c r="AK1731" s="456">
        <v>20.060004479273225</v>
      </c>
      <c r="AL1731" s="456">
        <v>0</v>
      </c>
    </row>
    <row r="1732" spans="1:38">
      <c r="A1732" s="256">
        <v>322.5</v>
      </c>
      <c r="B1732" s="456">
        <v>1589.6631459994105</v>
      </c>
      <c r="C1732" s="456">
        <v>1764.1253155737052</v>
      </c>
      <c r="D1732" s="456">
        <v>1930.5359805793269</v>
      </c>
      <c r="E1732" s="456">
        <v>2137.3084815445268</v>
      </c>
      <c r="F1732" s="456">
        <v>2441.9556240536649</v>
      </c>
      <c r="G1732" s="456">
        <v>2865.6994250240832</v>
      </c>
      <c r="H1732" s="456">
        <v>3336.9355734569467</v>
      </c>
      <c r="I1732" s="456">
        <v>3905.1304366778786</v>
      </c>
      <c r="J1732" s="456">
        <v>4421.9269858375264</v>
      </c>
      <c r="K1732" s="456">
        <v>4689.4337618945774</v>
      </c>
      <c r="L1732" s="456">
        <v>5038.7295915183267</v>
      </c>
      <c r="M1732" s="456">
        <v>5222.4730574064979</v>
      </c>
      <c r="N1732" s="456">
        <v>5606.133829083421</v>
      </c>
      <c r="O1732" s="456">
        <v>6141.283107311313</v>
      </c>
      <c r="P1732" s="456">
        <v>6612.8590911638121</v>
      </c>
      <c r="Q1732" s="456">
        <v>6275.5827640928637</v>
      </c>
      <c r="R1732" s="456">
        <v>6325.0623120872579</v>
      </c>
      <c r="S1732" s="456">
        <v>6193.7908979867489</v>
      </c>
      <c r="T1732" s="456">
        <v>6418.9735355718449</v>
      </c>
      <c r="U1732" s="456">
        <v>6906.7276611176667</v>
      </c>
      <c r="V1732" s="456">
        <v>6705.7646095791979</v>
      </c>
      <c r="W1732" s="456">
        <v>6151.3807246511005</v>
      </c>
      <c r="X1732" s="456">
        <v>5078.1026360152446</v>
      </c>
      <c r="Y1732" s="456">
        <v>4253.3554897235626</v>
      </c>
      <c r="Z1732" s="456">
        <v>3596.2958549198647</v>
      </c>
      <c r="AA1732" s="456">
        <v>2837.447780051873</v>
      </c>
      <c r="AB1732" s="456">
        <v>1885.1497780941129</v>
      </c>
      <c r="AC1732" s="456">
        <v>1247.85573028107</v>
      </c>
      <c r="AD1732" s="456">
        <v>1024.0667698902078</v>
      </c>
      <c r="AE1732" s="456">
        <v>846.682906133291</v>
      </c>
      <c r="AF1732" s="456">
        <v>714.67667312976948</v>
      </c>
      <c r="AG1732" s="456">
        <v>597.80594744145617</v>
      </c>
      <c r="AH1732" s="456">
        <v>455.77898846755306</v>
      </c>
      <c r="AI1732" s="456">
        <v>292.65562908951142</v>
      </c>
      <c r="AJ1732" s="456">
        <v>112.5297206338733</v>
      </c>
      <c r="AK1732" s="456">
        <v>17.048232921663399</v>
      </c>
      <c r="AL1732" s="456">
        <v>0</v>
      </c>
    </row>
    <row r="1733" spans="1:38">
      <c r="A1733" s="256">
        <v>325</v>
      </c>
      <c r="B1733" s="456">
        <v>1589.6631459994105</v>
      </c>
      <c r="C1733" s="456">
        <v>1771.1848534159269</v>
      </c>
      <c r="D1733" s="456">
        <v>1945.6649528760877</v>
      </c>
      <c r="E1733" s="456">
        <v>2165.5521759353792</v>
      </c>
      <c r="F1733" s="456">
        <v>2486.34458988199</v>
      </c>
      <c r="G1733" s="456">
        <v>2919.1765126108508</v>
      </c>
      <c r="H1733" s="456">
        <v>3411.6131892775247</v>
      </c>
      <c r="I1733" s="456">
        <v>3984.8662843821467</v>
      </c>
      <c r="J1733" s="456">
        <v>4477.4459620360176</v>
      </c>
      <c r="K1733" s="456">
        <v>4685.3958081947003</v>
      </c>
      <c r="L1733" s="456">
        <v>4864.0785437426839</v>
      </c>
      <c r="M1733" s="456">
        <v>5089.207908936738</v>
      </c>
      <c r="N1733" s="456">
        <v>5545.5540209146593</v>
      </c>
      <c r="O1733" s="456">
        <v>6108.9708434170097</v>
      </c>
      <c r="P1733" s="456">
        <v>6265.4849449396188</v>
      </c>
      <c r="Q1733" s="456">
        <v>6326.0721028175913</v>
      </c>
      <c r="R1733" s="456">
        <v>5777.7801473707541</v>
      </c>
      <c r="S1733" s="456">
        <v>6067.5710049485124</v>
      </c>
      <c r="T1733" s="456">
        <v>6742.1192938993854</v>
      </c>
      <c r="U1733" s="456">
        <v>6689.6070352415099</v>
      </c>
      <c r="V1733" s="456">
        <v>6355.3561039397973</v>
      </c>
      <c r="W1733" s="456">
        <v>5535.4574503006461</v>
      </c>
      <c r="X1733" s="456">
        <v>4553.1547635720135</v>
      </c>
      <c r="Y1733" s="456">
        <v>4065.6130709049071</v>
      </c>
      <c r="Z1733" s="456">
        <v>3361.1551596054342</v>
      </c>
      <c r="AA1733" s="456">
        <v>2482.3091964232399</v>
      </c>
      <c r="AB1733" s="456">
        <v>1604.789194937694</v>
      </c>
      <c r="AC1733" s="456">
        <v>1169.2221979900869</v>
      </c>
      <c r="AD1733" s="456">
        <v>983.74934970527374</v>
      </c>
      <c r="AE1733" s="456">
        <v>799.31934335512847</v>
      </c>
      <c r="AF1733" s="456">
        <v>695.5326560411628</v>
      </c>
      <c r="AG1733" s="456">
        <v>585.71710566715115</v>
      </c>
      <c r="AH1733" s="456">
        <v>452.75757619336599</v>
      </c>
      <c r="AI1733" s="456">
        <v>279.56888908570443</v>
      </c>
      <c r="AJ1733" s="456">
        <v>105.48980471856567</v>
      </c>
      <c r="AK1733" s="456">
        <v>16.044422974417238</v>
      </c>
      <c r="AL1733" s="456">
        <v>0</v>
      </c>
    </row>
    <row r="1734" spans="1:38">
      <c r="A1734" s="256">
        <v>327.5</v>
      </c>
      <c r="B1734" s="456">
        <v>1589.6631459994105</v>
      </c>
      <c r="C1734" s="456">
        <v>1772.1933611192419</v>
      </c>
      <c r="D1734" s="456">
        <v>1954.7423927236248</v>
      </c>
      <c r="E1734" s="456">
        <v>2183.7090312462828</v>
      </c>
      <c r="F1734" s="456">
        <v>2517.6191102325738</v>
      </c>
      <c r="G1734" s="456">
        <v>2953.4830852530245</v>
      </c>
      <c r="H1734" s="456">
        <v>3452.9893304434045</v>
      </c>
      <c r="I1734" s="456">
        <v>4029.2768167843092</v>
      </c>
      <c r="J1734" s="456">
        <v>4444.1344932393431</v>
      </c>
      <c r="K1734" s="456">
        <v>4753.0319889224147</v>
      </c>
      <c r="L1734" s="456">
        <v>4685.3958081947003</v>
      </c>
      <c r="M1734" s="456">
        <v>4984.2135762915832</v>
      </c>
      <c r="N1734" s="456">
        <v>5421.3674889728254</v>
      </c>
      <c r="O1734" s="456">
        <v>5853.5080929087726</v>
      </c>
      <c r="P1734" s="456">
        <v>6172.5857749316265</v>
      </c>
      <c r="Q1734" s="456">
        <v>5791.9159556555478</v>
      </c>
      <c r="R1734" s="456">
        <v>5843.4109766765878</v>
      </c>
      <c r="S1734" s="456">
        <v>6033.23964553936</v>
      </c>
      <c r="T1734" s="456">
        <v>6351.3169233429635</v>
      </c>
      <c r="U1734" s="456">
        <v>6707.7843091079922</v>
      </c>
      <c r="V1734" s="456">
        <v>6002.9474316269279</v>
      </c>
      <c r="W1734" s="456">
        <v>4957.9653365689674</v>
      </c>
      <c r="X1734" s="456">
        <v>4232.158343490989</v>
      </c>
      <c r="Y1734" s="456">
        <v>3761.8118856428364</v>
      </c>
      <c r="Z1734" s="456">
        <v>3009.9888941267654</v>
      </c>
      <c r="AA1734" s="456">
        <v>2159.4999245649819</v>
      </c>
      <c r="AB1734" s="456">
        <v>1405.1373625798565</v>
      </c>
      <c r="AC1734" s="456">
        <v>1120.8349365574829</v>
      </c>
      <c r="AD1734" s="456">
        <v>930.33132274107584</v>
      </c>
      <c r="AE1734" s="456">
        <v>779.16547685559692</v>
      </c>
      <c r="AF1734" s="456">
        <v>678.4042444537622</v>
      </c>
      <c r="AG1734" s="456">
        <v>568.59167442682008</v>
      </c>
      <c r="AH1734" s="456">
        <v>432.61534908352962</v>
      </c>
      <c r="AI1734" s="456">
        <v>258.43007668638376</v>
      </c>
      <c r="AJ1734" s="456">
        <v>94.428041332223657</v>
      </c>
      <c r="AK1734" s="456">
        <v>14.036995597894803</v>
      </c>
      <c r="AL1734" s="456">
        <v>0</v>
      </c>
    </row>
    <row r="1735" spans="1:38">
      <c r="A1735" s="256">
        <v>330</v>
      </c>
      <c r="B1735" s="456">
        <v>1589.6631459994105</v>
      </c>
      <c r="C1735" s="456">
        <v>1779.2529310778141</v>
      </c>
      <c r="D1735" s="456">
        <v>1959.7854330702003</v>
      </c>
      <c r="E1735" s="456">
        <v>2197.8311341564358</v>
      </c>
      <c r="F1735" s="456">
        <v>2555.9561480433085</v>
      </c>
      <c r="G1735" s="456">
        <v>2994.8533048643008</v>
      </c>
      <c r="H1735" s="456">
        <v>3503.4487089473237</v>
      </c>
      <c r="I1735" s="456">
        <v>4061.575693261439</v>
      </c>
      <c r="J1735" s="456">
        <v>4422.9364155792609</v>
      </c>
      <c r="K1735" s="456">
        <v>4664.1966083763409</v>
      </c>
      <c r="L1735" s="456">
        <v>4726.7849978968807</v>
      </c>
      <c r="M1735" s="456">
        <v>4862.0594926903868</v>
      </c>
      <c r="N1735" s="456">
        <v>5296.1741874287973</v>
      </c>
      <c r="O1735" s="456">
        <v>5616.2305275509143</v>
      </c>
      <c r="P1735" s="456">
        <v>5659.646537185743</v>
      </c>
      <c r="Q1735" s="456">
        <v>5602.0951547810828</v>
      </c>
      <c r="R1735" s="456">
        <v>5662.6755735596334</v>
      </c>
      <c r="S1735" s="456">
        <v>5916.110600760162</v>
      </c>
      <c r="T1735" s="456">
        <v>6528.0334518319305</v>
      </c>
      <c r="U1735" s="456">
        <v>6201.8690591935265</v>
      </c>
      <c r="V1735" s="456">
        <v>5486.9941680401444</v>
      </c>
      <c r="W1735" s="456">
        <v>4573.3439905845053</v>
      </c>
      <c r="X1735" s="456">
        <v>4144.3427306734584</v>
      </c>
      <c r="Y1735" s="456">
        <v>3490.3292002664198</v>
      </c>
      <c r="Z1735" s="456">
        <v>2731.5066374215357</v>
      </c>
      <c r="AA1735" s="456">
        <v>1879.0983663391421</v>
      </c>
      <c r="AB1735" s="456">
        <v>1309.3546523168495</v>
      </c>
      <c r="AC1735" s="456">
        <v>1086.561883942285</v>
      </c>
      <c r="AD1735" s="456">
        <v>883.9709854667052</v>
      </c>
      <c r="AE1735" s="456">
        <v>765.05807938825171</v>
      </c>
      <c r="AF1735" s="456">
        <v>658.25372599006528</v>
      </c>
      <c r="AG1735" s="456">
        <v>547.4374431647625</v>
      </c>
      <c r="AH1735" s="456">
        <v>414.48814469174425</v>
      </c>
      <c r="AI1735" s="456">
        <v>239.30597047327453</v>
      </c>
      <c r="AJ1735" s="456">
        <v>86.383928307687412</v>
      </c>
      <c r="AK1735" s="456">
        <v>12.029855959070284</v>
      </c>
      <c r="AL1735" s="456">
        <v>0</v>
      </c>
    </row>
    <row r="1736" spans="1:38">
      <c r="A1736" s="256">
        <v>332.5</v>
      </c>
      <c r="B1736" s="456">
        <v>1589.6631459994105</v>
      </c>
      <c r="C1736" s="456">
        <v>1783.2869836248437</v>
      </c>
      <c r="D1736" s="456">
        <v>1969.8715526225826</v>
      </c>
      <c r="E1736" s="456">
        <v>2224.0581367704171</v>
      </c>
      <c r="F1736" s="456">
        <v>2586.2226367430271</v>
      </c>
      <c r="G1736" s="456">
        <v>3031.1788467449569</v>
      </c>
      <c r="H1736" s="456">
        <v>3525.651066121522</v>
      </c>
      <c r="I1736" s="456">
        <v>4056.5289768456578</v>
      </c>
      <c r="J1736" s="456">
        <v>4401.7384394149003</v>
      </c>
      <c r="K1736" s="456">
        <v>4576.3723823254804</v>
      </c>
      <c r="L1736" s="456">
        <v>4661.1681591068682</v>
      </c>
      <c r="M1736" s="456">
        <v>4922.6313870675067</v>
      </c>
      <c r="N1736" s="456">
        <v>5201.271554273585</v>
      </c>
      <c r="O1736" s="456">
        <v>5335.5491845761308</v>
      </c>
      <c r="P1736" s="456">
        <v>5274.9723868808042</v>
      </c>
      <c r="Q1736" s="456">
        <v>5269.9243516662336</v>
      </c>
      <c r="R1736" s="456">
        <v>5374.9244720154256</v>
      </c>
      <c r="S1736" s="456">
        <v>6019.1032600920316</v>
      </c>
      <c r="T1736" s="456">
        <v>6268.5142889796971</v>
      </c>
      <c r="U1736" s="456">
        <v>5929.2370172147894</v>
      </c>
      <c r="V1736" s="456">
        <v>5059.9304235921099</v>
      </c>
      <c r="W1736" s="456">
        <v>4323.0039961698285</v>
      </c>
      <c r="X1736" s="456">
        <v>3868.7956511490688</v>
      </c>
      <c r="Y1736" s="456">
        <v>3232.9951930738225</v>
      </c>
      <c r="Z1736" s="456">
        <v>2538.8052964415742</v>
      </c>
      <c r="AA1736" s="456">
        <v>1654.2019404514808</v>
      </c>
      <c r="AB1736" s="456">
        <v>1260.9618089825374</v>
      </c>
      <c r="AC1736" s="456">
        <v>1063.3777822545951</v>
      </c>
      <c r="AD1736" s="456">
        <v>872.88517306050676</v>
      </c>
      <c r="AE1736" s="456">
        <v>751.95858576924502</v>
      </c>
      <c r="AF1736" s="456">
        <v>644.14872863759194</v>
      </c>
      <c r="AG1736" s="456">
        <v>528.29860353797324</v>
      </c>
      <c r="AH1736" s="456">
        <v>389.31279381754297</v>
      </c>
      <c r="AI1736" s="456">
        <v>221.18980385521934</v>
      </c>
      <c r="AJ1736" s="456">
        <v>79.345941616877255</v>
      </c>
      <c r="AK1736" s="456">
        <v>11.02640849775289</v>
      </c>
      <c r="AL1736" s="456">
        <v>0</v>
      </c>
    </row>
    <row r="1737" spans="1:38">
      <c r="A1737" s="256">
        <v>335</v>
      </c>
      <c r="B1737" s="456">
        <v>1589.6631459994105</v>
      </c>
      <c r="C1737" s="456">
        <v>1784.2954981868616</v>
      </c>
      <c r="D1737" s="456">
        <v>1970.8801674197155</v>
      </c>
      <c r="E1737" s="456">
        <v>2232.1280460590165</v>
      </c>
      <c r="F1737" s="456">
        <v>2601.3560140502759</v>
      </c>
      <c r="G1737" s="456">
        <v>3047.3236719326865</v>
      </c>
      <c r="H1737" s="456">
        <v>3550.8811869556557</v>
      </c>
      <c r="I1737" s="456">
        <v>4031.2954890079154</v>
      </c>
      <c r="J1737" s="456">
        <v>4370.446375420941</v>
      </c>
      <c r="K1737" s="456">
        <v>4479.4648469086633</v>
      </c>
      <c r="L1737" s="456">
        <v>4575.3629181893048</v>
      </c>
      <c r="M1737" s="456">
        <v>4883.2595704489404</v>
      </c>
      <c r="N1737" s="456">
        <v>5190.1660394470728</v>
      </c>
      <c r="O1737" s="456">
        <v>5255.7898787792656</v>
      </c>
      <c r="P1737" s="456">
        <v>5033.6817874787266</v>
      </c>
      <c r="Q1737" s="456">
        <v>4951.9080701669664</v>
      </c>
      <c r="R1737" s="456">
        <v>5170.9838425079861</v>
      </c>
      <c r="S1737" s="456">
        <v>5741.4310849175608</v>
      </c>
      <c r="T1737" s="456">
        <v>5941.3537350953011</v>
      </c>
      <c r="U1737" s="456">
        <v>5559.6892506185159</v>
      </c>
      <c r="V1737" s="456">
        <v>4729.8134894459508</v>
      </c>
      <c r="W1737" s="456">
        <v>4102.9590034699058</v>
      </c>
      <c r="X1737" s="456">
        <v>3676.025209058791</v>
      </c>
      <c r="Y1737" s="456">
        <v>3078.6045135029945</v>
      </c>
      <c r="Z1737" s="456">
        <v>2273.4867863779655</v>
      </c>
      <c r="AA1737" s="456">
        <v>1533.1938449098943</v>
      </c>
      <c r="AB1737" s="456">
        <v>1251.8883553017529</v>
      </c>
      <c r="AC1737" s="456">
        <v>1040.1941855580774</v>
      </c>
      <c r="AD1737" s="456">
        <v>872.88517306050676</v>
      </c>
      <c r="AE1737" s="456">
        <v>742.8898388818767</v>
      </c>
      <c r="AF1737" s="456">
        <v>636.08886825596176</v>
      </c>
      <c r="AG1737" s="456">
        <v>513.18948140797454</v>
      </c>
      <c r="AH1737" s="456">
        <v>367.1598276496963</v>
      </c>
      <c r="AI1737" s="456">
        <v>201.06247565441669</v>
      </c>
      <c r="AJ1737" s="456">
        <v>72.308579335641099</v>
      </c>
      <c r="AK1737" s="456">
        <v>10.023052380778998</v>
      </c>
      <c r="AL1737" s="456">
        <v>0</v>
      </c>
    </row>
    <row r="1738" spans="1:38">
      <c r="A1738" s="256">
        <v>337.5</v>
      </c>
      <c r="B1738" s="456">
        <v>1589.6631459994105</v>
      </c>
      <c r="C1738" s="456">
        <v>1785.3040133183388</v>
      </c>
      <c r="D1738" s="456">
        <v>1975.9232491349032</v>
      </c>
      <c r="E1738" s="456">
        <v>2243.2242189002272</v>
      </c>
      <c r="F1738" s="456">
        <v>2624.5606965670422</v>
      </c>
      <c r="G1738" s="456">
        <v>3071.5410697946968</v>
      </c>
      <c r="H1738" s="456">
        <v>3578.1299185742901</v>
      </c>
      <c r="I1738" s="456">
        <v>3996.9781989585704</v>
      </c>
      <c r="J1738" s="456">
        <v>4288.6843010400189</v>
      </c>
      <c r="K1738" s="456">
        <v>4387.6065119325367</v>
      </c>
      <c r="L1738" s="456">
        <v>4485.5215069789847</v>
      </c>
      <c r="M1738" s="456">
        <v>4831.7738276136788</v>
      </c>
      <c r="N1738" s="456">
        <v>5112.4281032123354</v>
      </c>
      <c r="O1738" s="456">
        <v>5136.6579834751319</v>
      </c>
      <c r="P1738" s="456">
        <v>4993.2995376373519</v>
      </c>
      <c r="Q1738" s="456">
        <v>4996.3281950911251</v>
      </c>
      <c r="R1738" s="456">
        <v>5018.5384057216352</v>
      </c>
      <c r="S1738" s="456">
        <v>5394.1074088806754</v>
      </c>
      <c r="T1738" s="456">
        <v>5493.0520550144511</v>
      </c>
      <c r="U1738" s="456">
        <v>5062.9591211412826</v>
      </c>
      <c r="V1738" s="456">
        <v>4334.1074853274758</v>
      </c>
      <c r="W1738" s="456">
        <v>3865.767767699137</v>
      </c>
      <c r="X1738" s="456">
        <v>3488.3108186834729</v>
      </c>
      <c r="Y1738" s="456">
        <v>2875.7893658032303</v>
      </c>
      <c r="Z1738" s="456">
        <v>2051.5709998808056</v>
      </c>
      <c r="AA1738" s="456">
        <v>1462.6101501037324</v>
      </c>
      <c r="AB1738" s="456">
        <v>1236.7660787301068</v>
      </c>
      <c r="AC1738" s="456">
        <v>1028.0986001751089</v>
      </c>
      <c r="AD1738" s="456">
        <v>872.88517306050676</v>
      </c>
      <c r="AE1738" s="456">
        <v>737.85169386875282</v>
      </c>
      <c r="AF1738" s="456">
        <v>623.99926938862291</v>
      </c>
      <c r="AG1738" s="456">
        <v>490.02302863061311</v>
      </c>
      <c r="AH1738" s="456">
        <v>339.97393108066609</v>
      </c>
      <c r="AI1738" s="456">
        <v>184.96205452537305</v>
      </c>
      <c r="AJ1738" s="456">
        <v>64.266722767294254</v>
      </c>
      <c r="AK1738" s="456">
        <v>10.023052380778998</v>
      </c>
      <c r="AL1738" s="456">
        <v>0</v>
      </c>
    </row>
    <row r="1739" spans="1:38">
      <c r="A1739" s="256">
        <v>340</v>
      </c>
      <c r="B1739" s="456">
        <v>1589.6631459994105</v>
      </c>
      <c r="C1739" s="456">
        <v>1788.3295621263294</v>
      </c>
      <c r="D1739" s="456">
        <v>1978.9491043381777</v>
      </c>
      <c r="E1739" s="456">
        <v>2255.3291972547081</v>
      </c>
      <c r="F1739" s="456">
        <v>2643.7299367952533</v>
      </c>
      <c r="G1739" s="456">
        <v>3087.6861077692765</v>
      </c>
      <c r="H1739" s="456">
        <v>3589.2313132004015</v>
      </c>
      <c r="I1739" s="456">
        <v>3987.8942595827593</v>
      </c>
      <c r="J1739" s="456">
        <v>4223.0738846853665</v>
      </c>
      <c r="K1739" s="456">
        <v>4279.5997216940077</v>
      </c>
      <c r="L1739" s="456">
        <v>4427.9835677390938</v>
      </c>
      <c r="M1739" s="456">
        <v>4769.1840554204136</v>
      </c>
      <c r="N1739" s="456">
        <v>4987.2422282364787</v>
      </c>
      <c r="O1739" s="456">
        <v>4956.9557916549938</v>
      </c>
      <c r="P1739" s="456">
        <v>4866.0975956322491</v>
      </c>
      <c r="Q1739" s="456">
        <v>4869.1261750356934</v>
      </c>
      <c r="R1739" s="456">
        <v>5068.0069544115431</v>
      </c>
      <c r="S1739" s="456">
        <v>5398.1459305972357</v>
      </c>
      <c r="T1739" s="456">
        <v>5184.1084959077807</v>
      </c>
      <c r="U1739" s="456">
        <v>4652.0828230976022</v>
      </c>
      <c r="V1739" s="456">
        <v>3950.5493931740411</v>
      </c>
      <c r="W1739" s="456">
        <v>3613.4526567602729</v>
      </c>
      <c r="X1739" s="456">
        <v>3243.0863475128813</v>
      </c>
      <c r="Y1739" s="456">
        <v>2654.8279815105079</v>
      </c>
      <c r="Z1739" s="456">
        <v>1912.3813702493455</v>
      </c>
      <c r="AA1739" s="456">
        <v>1447.485509899763</v>
      </c>
      <c r="AB1739" s="456">
        <v>1215.5952023717614</v>
      </c>
      <c r="AC1739" s="456">
        <v>1029.1065602168239</v>
      </c>
      <c r="AD1739" s="456">
        <v>872.88517306050676</v>
      </c>
      <c r="AE1739" s="456">
        <v>736.84406898263978</v>
      </c>
      <c r="AF1739" s="456">
        <v>609.89503345385992</v>
      </c>
      <c r="AG1739" s="456">
        <v>465.85050649283932</v>
      </c>
      <c r="AH1739" s="456">
        <v>314.80373896081153</v>
      </c>
      <c r="AI1739" s="456">
        <v>172.88765168108893</v>
      </c>
      <c r="AJ1739" s="456">
        <v>59.241065852707941</v>
      </c>
      <c r="AK1739" s="456">
        <v>7.0136346326260179</v>
      </c>
      <c r="AL1739" s="456">
        <v>0</v>
      </c>
    </row>
    <row r="1740" spans="1:38">
      <c r="A1740" s="256">
        <v>342.5</v>
      </c>
      <c r="B1740" s="456">
        <v>1589.6631459994105</v>
      </c>
      <c r="C1740" s="456">
        <v>1789.3380795324433</v>
      </c>
      <c r="D1740" s="456">
        <v>1988.0266976517553</v>
      </c>
      <c r="E1740" s="456">
        <v>2271.4692692998578</v>
      </c>
      <c r="F1740" s="456">
        <v>2669.9617535039465</v>
      </c>
      <c r="G1740" s="456">
        <v>3119.9764362898773</v>
      </c>
      <c r="H1740" s="456">
        <v>3610.4249799228146</v>
      </c>
      <c r="I1740" s="456">
        <v>3965.6891615615091</v>
      </c>
      <c r="J1740" s="456">
        <v>4183.7081226613209</v>
      </c>
      <c r="K1740" s="456">
        <v>4191.7831207152003</v>
      </c>
      <c r="L1740" s="456">
        <v>4350.258065720579</v>
      </c>
      <c r="M1740" s="456">
        <v>4694.4812089036886</v>
      </c>
      <c r="N1740" s="456">
        <v>4872.1547563210106</v>
      </c>
      <c r="O1740" s="456">
        <v>4773.2220805909974</v>
      </c>
      <c r="P1740" s="456">
        <v>4692.4622294491346</v>
      </c>
      <c r="Q1740" s="456">
        <v>4706.5951038343755</v>
      </c>
      <c r="R1740" s="456">
        <v>4953.9271581456387</v>
      </c>
      <c r="S1740" s="456">
        <v>5269.9243516662336</v>
      </c>
      <c r="T1740" s="456">
        <v>5069.0165216684873</v>
      </c>
      <c r="U1740" s="456">
        <v>4480.4742896858934</v>
      </c>
      <c r="V1740" s="456">
        <v>3802.1827654196286</v>
      </c>
      <c r="W1740" s="456">
        <v>3457.0260537570985</v>
      </c>
      <c r="X1740" s="456">
        <v>3027.1426538529072</v>
      </c>
      <c r="Y1740" s="456">
        <v>2425.8143810245342</v>
      </c>
      <c r="Z1740" s="456">
        <v>1785.3040133183388</v>
      </c>
      <c r="AA1740" s="456">
        <v>1426.3112792229169</v>
      </c>
      <c r="AB1740" s="456">
        <v>1210.5545715773555</v>
      </c>
      <c r="AC1740" s="456">
        <v>1031.1224832580795</v>
      </c>
      <c r="AD1740" s="456">
        <v>872.88517306050676</v>
      </c>
      <c r="AE1740" s="456">
        <v>735.83644547306255</v>
      </c>
      <c r="AF1740" s="456">
        <v>586.72449969839079</v>
      </c>
      <c r="AG1740" s="456">
        <v>432.61534908352962</v>
      </c>
      <c r="AH1740" s="456">
        <v>292.65562908951142</v>
      </c>
      <c r="AI1740" s="456">
        <v>156.78976997111801</v>
      </c>
      <c r="AJ1740" s="456">
        <v>54.215835334169334</v>
      </c>
      <c r="AK1740" s="456">
        <v>8.016652840637061</v>
      </c>
      <c r="AL1740" s="456">
        <v>0</v>
      </c>
    </row>
    <row r="1741" spans="1:38">
      <c r="A1741" s="256">
        <v>345</v>
      </c>
      <c r="B1741" s="456">
        <v>1589.6631459994105</v>
      </c>
      <c r="C1741" s="456">
        <v>1790.3465975064146</v>
      </c>
      <c r="D1741" s="456">
        <v>1995.0870766444493</v>
      </c>
      <c r="E1741" s="456">
        <v>2285.5919263515075</v>
      </c>
      <c r="F1741" s="456">
        <v>2691.1491781557102</v>
      </c>
      <c r="G1741" s="456">
        <v>3150.2489225607173</v>
      </c>
      <c r="H1741" s="456">
        <v>3626.5726189810316</v>
      </c>
      <c r="I1741" s="456">
        <v>3944.4935020361077</v>
      </c>
      <c r="J1741" s="456">
        <v>4128.1929341264913</v>
      </c>
      <c r="K1741" s="456">
        <v>4139.295912487366</v>
      </c>
      <c r="L1741" s="456">
        <v>4295.7500982688243</v>
      </c>
      <c r="M1741" s="456">
        <v>4622.8079722643915</v>
      </c>
      <c r="N1741" s="456">
        <v>4767.165044115769</v>
      </c>
      <c r="O1741" s="456">
        <v>4654.1017851245915</v>
      </c>
      <c r="P1741" s="456">
        <v>4572.3345271159669</v>
      </c>
      <c r="Q1741" s="456">
        <v>4544.0696405698545</v>
      </c>
      <c r="R1741" s="456">
        <v>4787.3551955438288</v>
      </c>
      <c r="S1741" s="456">
        <v>5044.7869630338382</v>
      </c>
      <c r="T1741" s="456">
        <v>4819.659614616141</v>
      </c>
      <c r="U1741" s="456">
        <v>4218.0269715596451</v>
      </c>
      <c r="V1741" s="456">
        <v>3645.7480336284634</v>
      </c>
      <c r="W1741" s="456">
        <v>3370.2375494275398</v>
      </c>
      <c r="X1741" s="456">
        <v>2924.2215716754254</v>
      </c>
      <c r="Y1741" s="456">
        <v>2334.0131233838633</v>
      </c>
      <c r="Z1741" s="456">
        <v>1737.9044230032487</v>
      </c>
      <c r="AA1741" s="456">
        <v>1416.2284223220859</v>
      </c>
      <c r="AB1741" s="456">
        <v>1201.4814890447985</v>
      </c>
      <c r="AC1741" s="456">
        <v>1041.2021573717921</v>
      </c>
      <c r="AD1741" s="456">
        <v>878.93196250462074</v>
      </c>
      <c r="AE1741" s="456">
        <v>726.76789614310997</v>
      </c>
      <c r="AF1741" s="456">
        <v>569.59903862060082</v>
      </c>
      <c r="AG1741" s="456">
        <v>408.44591755181006</v>
      </c>
      <c r="AH1741" s="456">
        <v>271.5158130503724</v>
      </c>
      <c r="AI1741" s="456">
        <v>143.71145073160676</v>
      </c>
      <c r="AJ1741" s="456">
        <v>50.19598424777044</v>
      </c>
      <c r="AK1741" s="456">
        <v>8.016652840637061</v>
      </c>
      <c r="AL1741" s="456">
        <v>0</v>
      </c>
    </row>
    <row r="1742" spans="1:38">
      <c r="A1742" s="256">
        <v>347.5</v>
      </c>
      <c r="B1742" s="456">
        <v>1589.6631459994105</v>
      </c>
      <c r="C1742" s="456">
        <v>1793.3721548322997</v>
      </c>
      <c r="D1742" s="456">
        <v>1998.1129610018729</v>
      </c>
      <c r="E1742" s="456">
        <v>2291.6445203777212</v>
      </c>
      <c r="F1742" s="456">
        <v>2700.2295540964728</v>
      </c>
      <c r="G1742" s="456">
        <v>3169.4216476905917</v>
      </c>
      <c r="H1742" s="456">
        <v>3636.6649298875795</v>
      </c>
      <c r="I1742" s="456">
        <v>3927.3351942992181</v>
      </c>
      <c r="J1742" s="456">
        <v>4098.9215889276575</v>
      </c>
      <c r="K1742" s="456">
        <v>4083.7813198093995</v>
      </c>
      <c r="L1742" s="456">
        <v>4270.5151616131225</v>
      </c>
      <c r="M1742" s="456">
        <v>4574.3534542756279</v>
      </c>
      <c r="N1742" s="456">
        <v>4671.2629976422304</v>
      </c>
      <c r="O1742" s="456">
        <v>4538.0129019806491</v>
      </c>
      <c r="P1742" s="456">
        <v>4473.4081950193413</v>
      </c>
      <c r="Q1742" s="456">
        <v>4453.219414615317</v>
      </c>
      <c r="R1742" s="456">
        <v>4704.5761191807151</v>
      </c>
      <c r="S1742" s="456">
        <v>4897.3930067271458</v>
      </c>
      <c r="T1742" s="456">
        <v>4618.7700763126541</v>
      </c>
      <c r="U1742" s="456">
        <v>3992.9408900203002</v>
      </c>
      <c r="V1742" s="456">
        <v>3456.0168724869995</v>
      </c>
      <c r="W1742" s="456">
        <v>3186.5762894625313</v>
      </c>
      <c r="X1742" s="456">
        <v>2762.784078538577</v>
      </c>
      <c r="Y1742" s="456">
        <v>2214.9795237913791</v>
      </c>
      <c r="Z1742" s="456">
        <v>1676.3877370977445</v>
      </c>
      <c r="AA1742" s="456">
        <v>1382.9555061606618</v>
      </c>
      <c r="AB1742" s="456">
        <v>1196.4409171809359</v>
      </c>
      <c r="AC1742" s="456">
        <v>1046.2420310439961</v>
      </c>
      <c r="AD1742" s="456">
        <v>876.91636139145783</v>
      </c>
      <c r="AE1742" s="456">
        <v>716.69186286625541</v>
      </c>
      <c r="AF1742" s="456">
        <v>548.44476923822299</v>
      </c>
      <c r="AG1742" s="456">
        <v>389.31279381754297</v>
      </c>
      <c r="AH1742" s="456">
        <v>253.39727563823948</v>
      </c>
      <c r="AI1742" s="456">
        <v>129.62844161748095</v>
      </c>
      <c r="AJ1742" s="456">
        <v>46.176455080303917</v>
      </c>
      <c r="AK1742" s="456">
        <v>5.0080536687636448</v>
      </c>
      <c r="AL1742" s="456">
        <v>0</v>
      </c>
    </row>
    <row r="1743" spans="1:38">
      <c r="A1743" s="256">
        <v>350</v>
      </c>
      <c r="B1743" s="456">
        <v>1589.6631459994105</v>
      </c>
      <c r="C1743" s="456">
        <v>1794.3806750745186</v>
      </c>
      <c r="D1743" s="456">
        <v>2006.1820083163216</v>
      </c>
      <c r="E1743" s="456">
        <v>2295.67959193665</v>
      </c>
      <c r="F1743" s="456">
        <v>2718.3903973918368</v>
      </c>
      <c r="G1743" s="456">
        <v>3174.4671209583034</v>
      </c>
      <c r="H1743" s="456">
        <v>3636.6649298875795</v>
      </c>
      <c r="I1743" s="456">
        <v>3911.1862671867352</v>
      </c>
      <c r="J1743" s="456">
        <v>4067.6317612288967</v>
      </c>
      <c r="K1743" s="456">
        <v>4056.5289768456578</v>
      </c>
      <c r="L1743" s="456">
        <v>4249.3179299077219</v>
      </c>
      <c r="M1743" s="456">
        <v>4527.918355616499</v>
      </c>
      <c r="N1743" s="456">
        <v>4591.5143710342827</v>
      </c>
      <c r="O1743" s="456">
        <v>4438.0778892937269</v>
      </c>
      <c r="P1743" s="456">
        <v>4364.3898727091646</v>
      </c>
      <c r="Q1743" s="456">
        <v>4334.1074853274758</v>
      </c>
      <c r="R1743" s="456">
        <v>4586.4670359136835</v>
      </c>
      <c r="S1743" s="456">
        <v>4725.7755011445743</v>
      </c>
      <c r="T1743" s="456">
        <v>4423.9458455511349</v>
      </c>
      <c r="U1743" s="456">
        <v>3778.9694569310227</v>
      </c>
      <c r="V1743" s="456">
        <v>3304.6430653195212</v>
      </c>
      <c r="W1743" s="456">
        <v>3061.4504640840692</v>
      </c>
      <c r="X1743" s="456">
        <v>2640.7032053967155</v>
      </c>
      <c r="Y1743" s="456">
        <v>2105.0304305244067</v>
      </c>
      <c r="Z1743" s="456">
        <v>1612.8564793622302</v>
      </c>
      <c r="AA1743" s="456">
        <v>1345.6504612583315</v>
      </c>
      <c r="AB1743" s="456">
        <v>1181.3193292356812</v>
      </c>
      <c r="AC1743" s="456">
        <v>1042.2101301603341</v>
      </c>
      <c r="AD1743" s="456">
        <v>871.87737888041204</v>
      </c>
      <c r="AE1743" s="456">
        <v>706.6159711103785</v>
      </c>
      <c r="AF1743" s="456">
        <v>528.29860353797324</v>
      </c>
      <c r="AG1743" s="456">
        <v>375.21530131745635</v>
      </c>
      <c r="AH1743" s="456">
        <v>237.29299343863059</v>
      </c>
      <c r="AI1743" s="456">
        <v>118.56428573008029</v>
      </c>
      <c r="AJ1743" s="456">
        <v>42.157275863478645</v>
      </c>
      <c r="AK1743" s="456">
        <v>6.010760193776199</v>
      </c>
      <c r="AL1743" s="456">
        <v>0</v>
      </c>
    </row>
    <row r="1744" spans="1:38">
      <c r="A1744" s="256">
        <v>352.5</v>
      </c>
      <c r="B1744" s="456">
        <v>1589.6631459994105</v>
      </c>
      <c r="C1744" s="456">
        <v>1798.4147617028943</v>
      </c>
      <c r="D1744" s="456">
        <v>2008.1992752159911</v>
      </c>
      <c r="E1744" s="456">
        <v>2308.7936233718156</v>
      </c>
      <c r="F1744" s="456">
        <v>2728.4798072037265</v>
      </c>
      <c r="G1744" s="456">
        <v>3203.7310234935962</v>
      </c>
      <c r="H1744" s="456">
        <v>3653.821922601097</v>
      </c>
      <c r="I1744" s="456">
        <v>3916.2327997668276</v>
      </c>
      <c r="J1744" s="456">
        <v>4060.5663494768728</v>
      </c>
      <c r="K1744" s="456">
        <v>4047.4449031087647</v>
      </c>
      <c r="L1744" s="456">
        <v>4235.1865007572915</v>
      </c>
      <c r="M1744" s="456">
        <v>4502.6820881758395</v>
      </c>
      <c r="N1744" s="456">
        <v>4531.9561714670817</v>
      </c>
      <c r="O1744" s="456">
        <v>4377.5123058478102</v>
      </c>
      <c r="P1744" s="456">
        <v>4321.9945894762359</v>
      </c>
      <c r="Q1744" s="456">
        <v>4286.6655039669922</v>
      </c>
      <c r="R1744" s="456">
        <v>4540.0318139469446</v>
      </c>
      <c r="S1744" s="456">
        <v>4612.7132389982626</v>
      </c>
      <c r="T1744" s="456">
        <v>4272.5339510752292</v>
      </c>
      <c r="U1744" s="456">
        <v>3630.6095399811061</v>
      </c>
      <c r="V1744" s="456">
        <v>3192.6308909642153</v>
      </c>
      <c r="W1744" s="456">
        <v>2932.2936842589393</v>
      </c>
      <c r="X1744" s="456">
        <v>2534.7698187394208</v>
      </c>
      <c r="Y1744" s="456">
        <v>2023.3288413501423</v>
      </c>
      <c r="Z1744" s="456">
        <v>1569.4953046517671</v>
      </c>
      <c r="AA1744" s="456">
        <v>1314.3956774101373</v>
      </c>
      <c r="AB1744" s="456">
        <v>1168.2141093458158</v>
      </c>
      <c r="AC1744" s="456">
        <v>1037.1702759753412</v>
      </c>
      <c r="AD1744" s="456">
        <v>865.83063828540855</v>
      </c>
      <c r="AE1744" s="456">
        <v>686.46462027603934</v>
      </c>
      <c r="AF1744" s="456">
        <v>511.17496508518565</v>
      </c>
      <c r="AG1744" s="456">
        <v>361.11833806008326</v>
      </c>
      <c r="AH1744" s="456">
        <v>225.21549466265694</v>
      </c>
      <c r="AI1744" s="456">
        <v>110.51826994484387</v>
      </c>
      <c r="AJ1744" s="456">
        <v>39.143140946941287</v>
      </c>
      <c r="AK1744" s="456">
        <v>4.0055490228453374</v>
      </c>
      <c r="AL1744" s="456">
        <v>0</v>
      </c>
    </row>
    <row r="1745" spans="1:74">
      <c r="A1745" s="256">
        <v>355</v>
      </c>
      <c r="B1745" s="456">
        <v>1589.6631459994105</v>
      </c>
      <c r="C1745" s="456">
        <v>1801.4403326077718</v>
      </c>
      <c r="D1745" s="456">
        <v>2014.2510880530133</v>
      </c>
      <c r="E1745" s="456">
        <v>2318.8813905195775</v>
      </c>
      <c r="F1745" s="456">
        <v>2741.5960956598783</v>
      </c>
      <c r="G1745" s="456">
        <v>3223.9131809793262</v>
      </c>
      <c r="H1745" s="456">
        <v>3672.9974802710899</v>
      </c>
      <c r="I1745" s="456">
        <v>3923.297956291331</v>
      </c>
      <c r="J1745" s="456">
        <v>4055.5196343149314</v>
      </c>
      <c r="K1745" s="456">
        <v>4045.4262228205225</v>
      </c>
      <c r="L1745" s="456">
        <v>4242.2522094542082</v>
      </c>
      <c r="M1745" s="456">
        <v>4492.5876207195042</v>
      </c>
      <c r="N1745" s="456">
        <v>4503.6915361657466</v>
      </c>
      <c r="O1745" s="456">
        <v>4360.3522088985019</v>
      </c>
      <c r="P1745" s="456">
        <v>4318.9663708087573</v>
      </c>
      <c r="Q1745" s="456">
        <v>4264.4587989489064</v>
      </c>
      <c r="R1745" s="456">
        <v>4514.7954789616106</v>
      </c>
      <c r="S1745" s="456">
        <v>4538.0129019806491</v>
      </c>
      <c r="T1745" s="456">
        <v>4172.6050257662846</v>
      </c>
      <c r="U1745" s="456">
        <v>3543.8167350149947</v>
      </c>
      <c r="V1745" s="456">
        <v>3123.0036717592016</v>
      </c>
      <c r="W1745" s="456">
        <v>2853.5915429475376</v>
      </c>
      <c r="X1745" s="456">
        <v>2450.0262855825858</v>
      </c>
      <c r="Y1745" s="456">
        <v>1944.656351056595</v>
      </c>
      <c r="Z1745" s="456">
        <v>1527.143684556321</v>
      </c>
      <c r="AA1745" s="456">
        <v>1289.1907465801335</v>
      </c>
      <c r="AB1745" s="456">
        <v>1155.1090363270444</v>
      </c>
      <c r="AC1745" s="456">
        <v>1025.0747259772024</v>
      </c>
      <c r="AD1745" s="456">
        <v>858.77616093134179</v>
      </c>
      <c r="AE1745" s="456">
        <v>669.33643607066585</v>
      </c>
      <c r="AF1745" s="456">
        <v>499.08803480791187</v>
      </c>
      <c r="AG1745" s="456">
        <v>348.02879264334069</v>
      </c>
      <c r="AH1745" s="456">
        <v>215.15140531108909</v>
      </c>
      <c r="AI1745" s="456">
        <v>103.4784850535453</v>
      </c>
      <c r="AJ1745" s="456">
        <v>35.124658653290489</v>
      </c>
      <c r="AK1745" s="456">
        <v>6.010760193776199</v>
      </c>
      <c r="AL1745" s="456">
        <v>0</v>
      </c>
    </row>
    <row r="1746" spans="1:74">
      <c r="A1746" s="256">
        <v>357.5</v>
      </c>
      <c r="B1746" s="456">
        <v>1589.6631459994105</v>
      </c>
      <c r="C1746" s="456">
        <v>1803.4573826984774</v>
      </c>
      <c r="D1746" s="456">
        <v>2016.2683630379474</v>
      </c>
      <c r="E1746" s="456">
        <v>2324.9340718640956</v>
      </c>
      <c r="F1746" s="456">
        <v>2754.7124468045627</v>
      </c>
      <c r="G1746" s="456">
        <v>3227.9496276479276</v>
      </c>
      <c r="H1746" s="456">
        <v>3679.0529403377723</v>
      </c>
      <c r="I1746" s="456">
        <v>3922.2886474376769</v>
      </c>
      <c r="J1746" s="456">
        <v>4043.4075435385903</v>
      </c>
      <c r="K1746" s="456">
        <v>4042.3982042751654</v>
      </c>
      <c r="L1746" s="456">
        <v>4232.158343490989</v>
      </c>
      <c r="M1746" s="456">
        <v>4478.4554043586895</v>
      </c>
      <c r="N1746" s="456">
        <v>4492.5876207195042</v>
      </c>
      <c r="O1746" s="456">
        <v>4367.4181230162467</v>
      </c>
      <c r="P1746" s="456">
        <v>4317.9569650575495</v>
      </c>
      <c r="Q1746" s="456">
        <v>4281.6185154407831</v>
      </c>
      <c r="R1746" s="456">
        <v>4525.8994490399446</v>
      </c>
      <c r="S1746" s="456">
        <v>4519.8427347100214</v>
      </c>
      <c r="T1746" s="456">
        <v>4130.2116552482576</v>
      </c>
      <c r="U1746" s="456">
        <v>3496.3843520086962</v>
      </c>
      <c r="V1746" s="456">
        <v>3084.6589067117029</v>
      </c>
      <c r="W1746" s="456">
        <v>2808.1874440422757</v>
      </c>
      <c r="X1746" s="456">
        <v>2387.4793601709548</v>
      </c>
      <c r="Y1746" s="456">
        <v>1893.2183572771005</v>
      </c>
      <c r="Z1746" s="456">
        <v>1504.959968849995</v>
      </c>
      <c r="AA1746" s="456">
        <v>1278.1007324082996</v>
      </c>
      <c r="AB1746" s="456">
        <v>1150.0686630859591</v>
      </c>
      <c r="AC1746" s="456">
        <v>1023.0588147943211</v>
      </c>
      <c r="AD1746" s="456">
        <v>857.76838316697331</v>
      </c>
      <c r="AE1746" s="456">
        <v>658.25372599006528</v>
      </c>
      <c r="AF1746" s="456">
        <v>496.0663476570511</v>
      </c>
      <c r="AG1746" s="456">
        <v>342.99448206442173</v>
      </c>
      <c r="AH1746" s="456">
        <v>210.11953566284186</v>
      </c>
      <c r="AI1746" s="456">
        <v>99.455963666700598</v>
      </c>
      <c r="AJ1746" s="456">
        <v>34.120107905260866</v>
      </c>
      <c r="AK1746" s="456">
        <v>4.0055490228453374</v>
      </c>
      <c r="AL1746" s="456">
        <v>0</v>
      </c>
    </row>
    <row r="1747" spans="1:74">
      <c r="A1747" s="256">
        <v>360</v>
      </c>
      <c r="B1747" s="456">
        <v>1589.6631459994105</v>
      </c>
      <c r="C1747" s="456">
        <v>1702.6076928325283</v>
      </c>
      <c r="D1747" s="456">
        <v>1881.1155014307371</v>
      </c>
      <c r="E1747" s="456">
        <v>2127.2215379395975</v>
      </c>
      <c r="F1747" s="456">
        <v>2491.3888409052847</v>
      </c>
      <c r="G1747" s="456">
        <v>2951.4650405027951</v>
      </c>
      <c r="H1747" s="456">
        <v>3455.0076915112872</v>
      </c>
      <c r="I1747" s="456">
        <v>3813.2848326251697</v>
      </c>
      <c r="J1747" s="456">
        <v>4016.155471980655</v>
      </c>
      <c r="K1747" s="456">
        <v>4038.3608497397331</v>
      </c>
      <c r="L1747" s="456">
        <v>4091.8561230407518</v>
      </c>
      <c r="M1747" s="456">
        <v>4334.1074853274758</v>
      </c>
      <c r="N1747" s="456">
        <v>4496.6254049858362</v>
      </c>
      <c r="O1747" s="456">
        <v>4390.6347782843422</v>
      </c>
      <c r="P1747" s="456">
        <v>4277.5809288985993</v>
      </c>
      <c r="Q1747" s="456">
        <v>4209.9519231093873</v>
      </c>
      <c r="R1747" s="456">
        <v>4303.8253093175517</v>
      </c>
      <c r="S1747" s="456">
        <v>4497.6348516185026</v>
      </c>
      <c r="T1747" s="456">
        <v>4337.135714578224</v>
      </c>
      <c r="U1747" s="456">
        <v>3807.2291555950037</v>
      </c>
      <c r="V1747" s="456">
        <v>3221.8949595379031</v>
      </c>
      <c r="W1747" s="456">
        <v>2903.0323822122668</v>
      </c>
      <c r="X1747" s="456">
        <v>2567.0538192164927</v>
      </c>
      <c r="Y1747" s="456">
        <v>2099.9870295257483</v>
      </c>
      <c r="Z1747" s="456">
        <v>1655.2103793348597</v>
      </c>
      <c r="AA1747" s="456">
        <v>1347.6669240119957</v>
      </c>
      <c r="AB1747" s="456">
        <v>1181.3193292356812</v>
      </c>
      <c r="AC1747" s="456">
        <v>1063.3777822545951</v>
      </c>
      <c r="AD1747" s="456">
        <v>934.36276718645331</v>
      </c>
      <c r="AE1747" s="456">
        <v>752.96623108109668</v>
      </c>
      <c r="AF1747" s="456">
        <v>572.62114186819917</v>
      </c>
      <c r="AG1747" s="456">
        <v>416.5022400230921</v>
      </c>
      <c r="AH1747" s="456">
        <v>274.53568897522905</v>
      </c>
      <c r="AI1747" s="456">
        <v>155.78370551195141</v>
      </c>
      <c r="AJ1747" s="456">
        <v>68.287532720608553</v>
      </c>
      <c r="AK1747" s="456">
        <v>19.056026783849234</v>
      </c>
      <c r="AL1747" s="456">
        <v>0</v>
      </c>
    </row>
    <row r="1748" spans="1:74">
      <c r="B1748" s="256" t="s">
        <v>521</v>
      </c>
    </row>
    <row r="1749" spans="1:74">
      <c r="B1749" s="256" t="s">
        <v>524</v>
      </c>
    </row>
    <row r="1750" spans="1:74">
      <c r="B1750" s="256" t="s">
        <v>65</v>
      </c>
    </row>
    <row r="1751" spans="1:74">
      <c r="B1751" s="256" t="s">
        <v>315</v>
      </c>
    </row>
    <row r="1752" spans="1:74">
      <c r="B1752" s="256">
        <v>216</v>
      </c>
    </row>
    <row r="1753" spans="1:74">
      <c r="B1753" s="256" t="s">
        <v>342</v>
      </c>
    </row>
    <row r="1755" spans="1:74">
      <c r="B1755" s="256">
        <v>73</v>
      </c>
    </row>
    <row r="1756" spans="1:74">
      <c r="B1756" s="256">
        <v>37</v>
      </c>
    </row>
    <row r="1757" spans="1:74">
      <c r="B1757" s="256">
        <v>0</v>
      </c>
      <c r="C1757" s="256">
        <v>2.5</v>
      </c>
      <c r="D1757" s="256">
        <v>5</v>
      </c>
      <c r="E1757" s="256">
        <v>7.5</v>
      </c>
      <c r="F1757" s="256">
        <v>10</v>
      </c>
      <c r="G1757" s="256">
        <v>12.5</v>
      </c>
      <c r="H1757" s="256">
        <v>15</v>
      </c>
      <c r="I1757" s="256">
        <v>17.5</v>
      </c>
      <c r="J1757" s="256">
        <v>20</v>
      </c>
      <c r="K1757" s="256">
        <v>22.5</v>
      </c>
      <c r="L1757" s="256">
        <v>25</v>
      </c>
      <c r="M1757" s="256">
        <v>27.5</v>
      </c>
      <c r="N1757" s="256">
        <v>30</v>
      </c>
      <c r="O1757" s="256">
        <v>32.5</v>
      </c>
      <c r="P1757" s="256">
        <v>35</v>
      </c>
      <c r="Q1757" s="256">
        <v>37.5</v>
      </c>
      <c r="R1757" s="256">
        <v>40</v>
      </c>
      <c r="S1757" s="256">
        <v>42.5</v>
      </c>
      <c r="T1757" s="256">
        <v>45</v>
      </c>
      <c r="U1757" s="256">
        <v>47.5</v>
      </c>
      <c r="V1757" s="256">
        <v>50</v>
      </c>
      <c r="W1757" s="256">
        <v>52.5</v>
      </c>
      <c r="X1757" s="256">
        <v>55</v>
      </c>
      <c r="Y1757" s="256">
        <v>57.5</v>
      </c>
      <c r="Z1757" s="256">
        <v>60</v>
      </c>
      <c r="AA1757" s="256">
        <v>62.5</v>
      </c>
      <c r="AB1757" s="256">
        <v>65</v>
      </c>
      <c r="AC1757" s="256">
        <v>67.5</v>
      </c>
      <c r="AD1757" s="256">
        <v>70</v>
      </c>
      <c r="AE1757" s="256">
        <v>72.5</v>
      </c>
      <c r="AF1757" s="256">
        <v>75</v>
      </c>
      <c r="AG1757" s="256">
        <v>77.5</v>
      </c>
      <c r="AH1757" s="256">
        <v>80</v>
      </c>
      <c r="AI1757" s="256">
        <v>82.5</v>
      </c>
      <c r="AJ1757" s="256">
        <v>85</v>
      </c>
      <c r="AK1757" s="256">
        <v>87.5</v>
      </c>
      <c r="AL1757" s="256">
        <v>90</v>
      </c>
      <c r="AM1757" s="256">
        <v>92.5</v>
      </c>
      <c r="AN1757" s="256">
        <v>95</v>
      </c>
      <c r="AO1757" s="256">
        <v>97.5</v>
      </c>
      <c r="AP1757" s="256">
        <v>100</v>
      </c>
      <c r="AQ1757" s="256">
        <v>102.5</v>
      </c>
      <c r="AR1757" s="256">
        <v>105</v>
      </c>
      <c r="AS1757" s="256">
        <v>107.5</v>
      </c>
      <c r="AT1757" s="256">
        <v>110</v>
      </c>
      <c r="AU1757" s="256">
        <v>112.5</v>
      </c>
      <c r="AV1757" s="256">
        <v>115</v>
      </c>
      <c r="AW1757" s="256">
        <v>117.5</v>
      </c>
      <c r="AX1757" s="256">
        <v>120</v>
      </c>
      <c r="AY1757" s="256">
        <v>122.5</v>
      </c>
      <c r="AZ1757" s="256">
        <v>125</v>
      </c>
      <c r="BA1757" s="256">
        <v>127.5</v>
      </c>
      <c r="BB1757" s="256">
        <v>130</v>
      </c>
      <c r="BC1757" s="256">
        <v>132.5</v>
      </c>
      <c r="BD1757" s="256">
        <v>135</v>
      </c>
      <c r="BE1757" s="256">
        <v>137.5</v>
      </c>
      <c r="BF1757" s="256">
        <v>140</v>
      </c>
      <c r="BG1757" s="256">
        <v>142.5</v>
      </c>
      <c r="BH1757" s="256">
        <v>145</v>
      </c>
      <c r="BI1757" s="256">
        <v>147.5</v>
      </c>
      <c r="BJ1757" s="256">
        <v>150</v>
      </c>
      <c r="BK1757" s="256">
        <v>152.5</v>
      </c>
      <c r="BL1757" s="256">
        <v>155</v>
      </c>
      <c r="BM1757" s="256">
        <v>157.5</v>
      </c>
      <c r="BN1757" s="256">
        <v>160</v>
      </c>
      <c r="BO1757" s="256">
        <v>162.5</v>
      </c>
      <c r="BP1757" s="256">
        <v>165</v>
      </c>
      <c r="BQ1757" s="256">
        <v>167.5</v>
      </c>
      <c r="BR1757" s="256">
        <v>170</v>
      </c>
      <c r="BS1757" s="256">
        <v>172.5</v>
      </c>
      <c r="BT1757" s="256">
        <v>175</v>
      </c>
      <c r="BU1757" s="256">
        <v>177.5</v>
      </c>
      <c r="BV1757" s="256">
        <v>180</v>
      </c>
    </row>
    <row r="1758" spans="1:74">
      <c r="A1758" s="256">
        <v>0</v>
      </c>
      <c r="B1758" s="456">
        <v>1751.0148202558562</v>
      </c>
      <c r="C1758" s="456">
        <v>1843.7988544784041</v>
      </c>
      <c r="D1758" s="456">
        <v>2012.2338150863627</v>
      </c>
      <c r="E1758" s="456">
        <v>2307.7848490756414</v>
      </c>
      <c r="F1758" s="456">
        <v>2721.4172164136776</v>
      </c>
      <c r="G1758" s="456">
        <v>3242.0772306557951</v>
      </c>
      <c r="H1758" s="456">
        <v>3736.580305279319</v>
      </c>
      <c r="I1758" s="456">
        <v>3971.7450850964365</v>
      </c>
      <c r="J1758" s="456">
        <v>3969.7264428924846</v>
      </c>
      <c r="K1758" s="456">
        <v>3922.2886474376769</v>
      </c>
      <c r="L1758" s="456">
        <v>4061.575693261439</v>
      </c>
      <c r="M1758" s="456">
        <v>4172.6050257662846</v>
      </c>
      <c r="N1758" s="456">
        <v>4230.139573182536</v>
      </c>
      <c r="O1758" s="456">
        <v>4224.0832680337999</v>
      </c>
      <c r="P1758" s="456">
        <v>3991.9315634227764</v>
      </c>
      <c r="Q1758" s="456">
        <v>3962.6612032576509</v>
      </c>
      <c r="R1758" s="456">
        <v>4102.9590034699058</v>
      </c>
      <c r="S1758" s="456">
        <v>4198.8487567610728</v>
      </c>
      <c r="T1758" s="456">
        <v>4173.6143969928216</v>
      </c>
      <c r="U1758" s="456">
        <v>3755.7562908938025</v>
      </c>
      <c r="V1758" s="456">
        <v>3216.8494114615514</v>
      </c>
      <c r="W1758" s="456">
        <v>2849.5555936496726</v>
      </c>
      <c r="X1758" s="456">
        <v>2575.1248829129099</v>
      </c>
      <c r="Y1758" s="456">
        <v>2266.4254844400321</v>
      </c>
      <c r="Z1758" s="456">
        <v>1858.927134780701</v>
      </c>
      <c r="AA1758" s="456">
        <v>1510.0016939064622</v>
      </c>
      <c r="AB1758" s="456">
        <v>1281.1252722291497</v>
      </c>
      <c r="AC1758" s="456">
        <v>1116.8027577507125</v>
      </c>
      <c r="AD1758" s="456">
        <v>972.66234573309464</v>
      </c>
      <c r="AE1758" s="456">
        <v>836.60532551321876</v>
      </c>
      <c r="AF1758" s="456">
        <v>667.32138414895519</v>
      </c>
      <c r="AG1758" s="456">
        <v>490.02302863061311</v>
      </c>
      <c r="AH1758" s="456">
        <v>339.97393108066609</v>
      </c>
      <c r="AI1758" s="456">
        <v>211.12590005317529</v>
      </c>
      <c r="AJ1758" s="456">
        <v>98.450358463414005</v>
      </c>
      <c r="AK1758" s="456">
        <v>27.089134400918912</v>
      </c>
      <c r="AL1758" s="456">
        <v>0</v>
      </c>
      <c r="AM1758" s="456">
        <v>0</v>
      </c>
      <c r="AN1758" s="456">
        <v>0</v>
      </c>
      <c r="AO1758" s="456">
        <v>0</v>
      </c>
      <c r="AP1758" s="456">
        <v>0</v>
      </c>
      <c r="AQ1758" s="456">
        <v>0</v>
      </c>
      <c r="AR1758" s="456">
        <v>0</v>
      </c>
      <c r="AS1758" s="456">
        <v>0</v>
      </c>
      <c r="AT1758" s="456">
        <v>0</v>
      </c>
      <c r="AU1758" s="456">
        <v>0</v>
      </c>
      <c r="AV1758" s="456">
        <v>0</v>
      </c>
      <c r="AW1758" s="456">
        <v>0</v>
      </c>
      <c r="AX1758" s="456">
        <v>0</v>
      </c>
      <c r="AY1758" s="456">
        <v>0</v>
      </c>
      <c r="AZ1758" s="456">
        <v>0</v>
      </c>
      <c r="BA1758" s="456">
        <v>0</v>
      </c>
      <c r="BB1758" s="456">
        <v>0</v>
      </c>
      <c r="BC1758" s="456">
        <v>0</v>
      </c>
      <c r="BD1758" s="456">
        <v>0</v>
      </c>
      <c r="BE1758" s="456">
        <v>0</v>
      </c>
      <c r="BF1758" s="456">
        <v>0</v>
      </c>
      <c r="BG1758" s="456">
        <v>0</v>
      </c>
      <c r="BH1758" s="456">
        <v>0</v>
      </c>
      <c r="BI1758" s="456">
        <v>0</v>
      </c>
      <c r="BJ1758" s="456">
        <v>0</v>
      </c>
      <c r="BK1758" s="456">
        <v>0</v>
      </c>
      <c r="BL1758" s="456">
        <v>0</v>
      </c>
      <c r="BM1758" s="456">
        <v>0</v>
      </c>
      <c r="BN1758" s="456">
        <v>0</v>
      </c>
      <c r="BO1758" s="456">
        <v>0</v>
      </c>
      <c r="BP1758" s="456">
        <v>0</v>
      </c>
      <c r="BQ1758" s="456">
        <v>0</v>
      </c>
      <c r="BR1758" s="456">
        <v>0</v>
      </c>
      <c r="BS1758" s="456">
        <v>0</v>
      </c>
      <c r="BT1758" s="456">
        <v>0</v>
      </c>
      <c r="BU1758" s="456">
        <v>0</v>
      </c>
      <c r="BV1758" s="456">
        <v>0</v>
      </c>
    </row>
    <row r="1759" spans="1:74">
      <c r="A1759" s="256">
        <v>5</v>
      </c>
      <c r="B1759" s="456">
        <v>1751.0148202558562</v>
      </c>
      <c r="C1759" s="456">
        <v>1843.7988544784041</v>
      </c>
      <c r="D1759" s="456">
        <v>2014.2510880530133</v>
      </c>
      <c r="E1759" s="456">
        <v>2304.7585288309633</v>
      </c>
      <c r="F1759" s="456">
        <v>2724.4440387986579</v>
      </c>
      <c r="G1759" s="456">
        <v>3239.0498819676009</v>
      </c>
      <c r="H1759" s="456">
        <v>3718.4136727441432</v>
      </c>
      <c r="I1759" s="456">
        <v>3971.7450850964365</v>
      </c>
      <c r="J1759" s="456">
        <v>3967.7078017139929</v>
      </c>
      <c r="K1759" s="456">
        <v>3903.1118285923417</v>
      </c>
      <c r="L1759" s="456">
        <v>4032.3048254984387</v>
      </c>
      <c r="M1759" s="456">
        <v>4152.4176525386565</v>
      </c>
      <c r="N1759" s="456">
        <v>4235.1865007572915</v>
      </c>
      <c r="O1759" s="456">
        <v>4258.4024448772943</v>
      </c>
      <c r="P1759" s="456">
        <v>4047.4449031087647</v>
      </c>
      <c r="Q1759" s="456">
        <v>4013.1274754104275</v>
      </c>
      <c r="R1759" s="456">
        <v>4149.389554999234</v>
      </c>
      <c r="S1759" s="456">
        <v>4270.5151616131225</v>
      </c>
      <c r="T1759" s="456">
        <v>4239.2240471433706</v>
      </c>
      <c r="U1759" s="456">
        <v>3821.3590836071703</v>
      </c>
      <c r="V1759" s="456">
        <v>3272.3508724266408</v>
      </c>
      <c r="W1759" s="456">
        <v>2922.2035470053088</v>
      </c>
      <c r="X1759" s="456">
        <v>2621.5339871853307</v>
      </c>
      <c r="Y1759" s="456">
        <v>2319.8901696487505</v>
      </c>
      <c r="Z1759" s="456">
        <v>1906.3298716528989</v>
      </c>
      <c r="AA1759" s="456">
        <v>1530.1687617458649</v>
      </c>
      <c r="AB1759" s="456">
        <v>1294.2316936681152</v>
      </c>
      <c r="AC1759" s="456">
        <v>1131.9235028409682</v>
      </c>
      <c r="AD1759" s="456">
        <v>983.74934970527374</v>
      </c>
      <c r="AE1759" s="456">
        <v>836.60532551321876</v>
      </c>
      <c r="AF1759" s="456">
        <v>677.39670417975822</v>
      </c>
      <c r="AG1759" s="456">
        <v>502.10974023527302</v>
      </c>
      <c r="AH1759" s="456">
        <v>351.04941397916343</v>
      </c>
      <c r="AI1759" s="456">
        <v>219.17698581717505</v>
      </c>
      <c r="AJ1759" s="456">
        <v>102.47283981975923</v>
      </c>
      <c r="AK1759" s="456">
        <v>31.106636592896205</v>
      </c>
      <c r="AL1759" s="456">
        <v>0</v>
      </c>
      <c r="AM1759" s="456">
        <v>0</v>
      </c>
      <c r="AN1759" s="456">
        <v>0</v>
      </c>
      <c r="AO1759" s="456">
        <v>0</v>
      </c>
      <c r="AP1759" s="456">
        <v>0</v>
      </c>
      <c r="AQ1759" s="456">
        <v>0</v>
      </c>
      <c r="AR1759" s="456">
        <v>0</v>
      </c>
      <c r="AS1759" s="456">
        <v>0</v>
      </c>
      <c r="AT1759" s="456">
        <v>0</v>
      </c>
      <c r="AU1759" s="456">
        <v>0</v>
      </c>
      <c r="AV1759" s="456">
        <v>0</v>
      </c>
      <c r="AW1759" s="456">
        <v>0</v>
      </c>
      <c r="AX1759" s="456">
        <v>0</v>
      </c>
      <c r="AY1759" s="456">
        <v>0</v>
      </c>
      <c r="AZ1759" s="456">
        <v>0</v>
      </c>
      <c r="BA1759" s="456">
        <v>0</v>
      </c>
      <c r="BB1759" s="456">
        <v>0</v>
      </c>
      <c r="BC1759" s="456">
        <v>0</v>
      </c>
      <c r="BD1759" s="456">
        <v>0</v>
      </c>
      <c r="BE1759" s="456">
        <v>0</v>
      </c>
      <c r="BF1759" s="456">
        <v>0</v>
      </c>
      <c r="BG1759" s="456">
        <v>0</v>
      </c>
      <c r="BH1759" s="456">
        <v>0</v>
      </c>
      <c r="BI1759" s="456">
        <v>0</v>
      </c>
      <c r="BJ1759" s="456">
        <v>0</v>
      </c>
      <c r="BK1759" s="456">
        <v>0</v>
      </c>
      <c r="BL1759" s="456">
        <v>0</v>
      </c>
      <c r="BM1759" s="456">
        <v>0</v>
      </c>
      <c r="BN1759" s="456">
        <v>0</v>
      </c>
      <c r="BO1759" s="456">
        <v>0</v>
      </c>
      <c r="BP1759" s="456">
        <v>0</v>
      </c>
      <c r="BQ1759" s="456">
        <v>0</v>
      </c>
      <c r="BR1759" s="456">
        <v>0</v>
      </c>
      <c r="BS1759" s="456">
        <v>0</v>
      </c>
      <c r="BT1759" s="456">
        <v>0</v>
      </c>
      <c r="BU1759" s="456">
        <v>0</v>
      </c>
      <c r="BV1759" s="456">
        <v>0</v>
      </c>
    </row>
    <row r="1760" spans="1:74">
      <c r="A1760" s="256">
        <v>10</v>
      </c>
      <c r="B1760" s="456">
        <v>1751.0148202558562</v>
      </c>
      <c r="C1760" s="456">
        <v>1843.7988544784041</v>
      </c>
      <c r="D1760" s="456">
        <v>2008.1992752159911</v>
      </c>
      <c r="E1760" s="456">
        <v>2288.6182213657398</v>
      </c>
      <c r="F1760" s="456">
        <v>2699.2206219280793</v>
      </c>
      <c r="G1760" s="456">
        <v>3193.6399923302897</v>
      </c>
      <c r="H1760" s="456">
        <v>3681.0714292401249</v>
      </c>
      <c r="I1760" s="456">
        <v>3925.3165747767525</v>
      </c>
      <c r="J1760" s="456">
        <v>3918.2514146183739</v>
      </c>
      <c r="K1760" s="456">
        <v>3839.526210576616</v>
      </c>
      <c r="L1760" s="456">
        <v>3970.7357638663043</v>
      </c>
      <c r="M1760" s="456">
        <v>4149.389554999234</v>
      </c>
      <c r="N1760" s="456">
        <v>4274.5527414902626</v>
      </c>
      <c r="O1760" s="456">
        <v>4352.2768924860047</v>
      </c>
      <c r="P1760" s="456">
        <v>4181.6893755794981</v>
      </c>
      <c r="Q1760" s="456">
        <v>4106.9964219811118</v>
      </c>
      <c r="R1760" s="456">
        <v>4228.1208038365403</v>
      </c>
      <c r="S1760" s="456">
        <v>4395.6818935067322</v>
      </c>
      <c r="T1760" s="456">
        <v>4410.8232738832476</v>
      </c>
      <c r="U1760" s="456">
        <v>4048.4542436300908</v>
      </c>
      <c r="V1760" s="456">
        <v>3449.9617910516722</v>
      </c>
      <c r="W1760" s="456">
        <v>3075.577321357689</v>
      </c>
      <c r="X1760" s="456">
        <v>2771.8646923954316</v>
      </c>
      <c r="Y1760" s="456">
        <v>2469.1942129984704</v>
      </c>
      <c r="Z1760" s="456">
        <v>2025.346125392472</v>
      </c>
      <c r="AA1760" s="456">
        <v>1613.8648927538252</v>
      </c>
      <c r="AB1760" s="456">
        <v>1350.6916237926162</v>
      </c>
      <c r="AC1760" s="456">
        <v>1165.18984863025</v>
      </c>
      <c r="AD1760" s="456">
        <v>1004.9157936679831</v>
      </c>
      <c r="AE1760" s="456">
        <v>842.65185942550795</v>
      </c>
      <c r="AF1760" s="456">
        <v>689.48728564561407</v>
      </c>
      <c r="AG1760" s="456">
        <v>536.35697932476273</v>
      </c>
      <c r="AH1760" s="456">
        <v>375.21530131745635</v>
      </c>
      <c r="AI1760" s="456">
        <v>239.30597047327453</v>
      </c>
      <c r="AJ1760" s="456">
        <v>120.57587641098782</v>
      </c>
      <c r="AK1760" s="456">
        <v>39.143140946941287</v>
      </c>
      <c r="AL1760" s="456">
        <v>0</v>
      </c>
      <c r="AM1760" s="456">
        <v>0</v>
      </c>
      <c r="AN1760" s="456">
        <v>0</v>
      </c>
      <c r="AO1760" s="456">
        <v>0</v>
      </c>
      <c r="AP1760" s="456">
        <v>0</v>
      </c>
      <c r="AQ1760" s="456">
        <v>0</v>
      </c>
      <c r="AR1760" s="456">
        <v>0</v>
      </c>
      <c r="AS1760" s="456">
        <v>0</v>
      </c>
      <c r="AT1760" s="456">
        <v>0</v>
      </c>
      <c r="AU1760" s="456">
        <v>0</v>
      </c>
      <c r="AV1760" s="456">
        <v>0</v>
      </c>
      <c r="AW1760" s="456">
        <v>0</v>
      </c>
      <c r="AX1760" s="456">
        <v>0</v>
      </c>
      <c r="AY1760" s="456">
        <v>0</v>
      </c>
      <c r="AZ1760" s="456">
        <v>0</v>
      </c>
      <c r="BA1760" s="456">
        <v>0</v>
      </c>
      <c r="BB1760" s="456">
        <v>0</v>
      </c>
      <c r="BC1760" s="456">
        <v>0</v>
      </c>
      <c r="BD1760" s="456">
        <v>0</v>
      </c>
      <c r="BE1760" s="456">
        <v>0</v>
      </c>
      <c r="BF1760" s="456">
        <v>0</v>
      </c>
      <c r="BG1760" s="456">
        <v>0</v>
      </c>
      <c r="BH1760" s="456">
        <v>0</v>
      </c>
      <c r="BI1760" s="456">
        <v>0</v>
      </c>
      <c r="BJ1760" s="456">
        <v>0</v>
      </c>
      <c r="BK1760" s="456">
        <v>0</v>
      </c>
      <c r="BL1760" s="456">
        <v>0</v>
      </c>
      <c r="BM1760" s="456">
        <v>0</v>
      </c>
      <c r="BN1760" s="456">
        <v>0</v>
      </c>
      <c r="BO1760" s="456">
        <v>0</v>
      </c>
      <c r="BP1760" s="456">
        <v>0</v>
      </c>
      <c r="BQ1760" s="456">
        <v>0</v>
      </c>
      <c r="BR1760" s="456">
        <v>0</v>
      </c>
      <c r="BS1760" s="456">
        <v>0</v>
      </c>
      <c r="BT1760" s="456">
        <v>0</v>
      </c>
      <c r="BU1760" s="456">
        <v>0</v>
      </c>
      <c r="BV1760" s="456">
        <v>0</v>
      </c>
    </row>
    <row r="1761" spans="1:74">
      <c r="A1761" s="256">
        <v>15</v>
      </c>
      <c r="B1761" s="456">
        <v>1751.0148202558562</v>
      </c>
      <c r="C1761" s="456">
        <v>1843.7988544784041</v>
      </c>
      <c r="D1761" s="456">
        <v>2001.1388499370387</v>
      </c>
      <c r="E1761" s="456">
        <v>2272.4780276152401</v>
      </c>
      <c r="F1761" s="456">
        <v>2662.8993158797643</v>
      </c>
      <c r="G1761" s="456">
        <v>3124.0127509005588</v>
      </c>
      <c r="H1761" s="456">
        <v>3605.3788574979831</v>
      </c>
      <c r="I1761" s="456">
        <v>3881.9165067648546</v>
      </c>
      <c r="J1761" s="456">
        <v>3921.2793388434898</v>
      </c>
      <c r="K1761" s="456">
        <v>3856.6841315721699</v>
      </c>
      <c r="L1761" s="456">
        <v>3978.81034087836</v>
      </c>
      <c r="M1761" s="456">
        <v>4194.8112489934265</v>
      </c>
      <c r="N1761" s="456">
        <v>4369.4369577197285</v>
      </c>
      <c r="O1761" s="456">
        <v>4496.6254049858362</v>
      </c>
      <c r="P1761" s="456">
        <v>4365.3992892450278</v>
      </c>
      <c r="Q1761" s="456">
        <v>4264.4587989489064</v>
      </c>
      <c r="R1761" s="456">
        <v>4369.4369577197285</v>
      </c>
      <c r="S1761" s="456">
        <v>4626.8458717396161</v>
      </c>
      <c r="T1761" s="456">
        <v>4713.6615569333198</v>
      </c>
      <c r="U1761" s="456">
        <v>4427.9835677390938</v>
      </c>
      <c r="V1761" s="456">
        <v>3776.9509150863328</v>
      </c>
      <c r="W1761" s="456">
        <v>3335.9264278362843</v>
      </c>
      <c r="X1761" s="456">
        <v>3004.9436892389435</v>
      </c>
      <c r="Y1761" s="456">
        <v>2663.9082343958853</v>
      </c>
      <c r="Z1761" s="456">
        <v>2192.7875155375646</v>
      </c>
      <c r="AA1761" s="456">
        <v>1715.717822362054</v>
      </c>
      <c r="AB1761" s="456">
        <v>1405.1373625798565</v>
      </c>
      <c r="AC1761" s="456">
        <v>1201.4814890447985</v>
      </c>
      <c r="AD1761" s="456">
        <v>1025.0747259772024</v>
      </c>
      <c r="AE1761" s="456">
        <v>848.69843668265162</v>
      </c>
      <c r="AF1761" s="456">
        <v>705.60838979549055</v>
      </c>
      <c r="AG1761" s="456">
        <v>565.56959255578886</v>
      </c>
      <c r="AH1761" s="456">
        <v>420.53045982902728</v>
      </c>
      <c r="AI1761" s="456">
        <v>271.5158130503724</v>
      </c>
      <c r="AJ1761" s="456">
        <v>142.70547410211842</v>
      </c>
      <c r="AK1761" s="456">
        <v>46.176455080303917</v>
      </c>
      <c r="AL1761" s="456">
        <v>0</v>
      </c>
      <c r="AM1761" s="456">
        <v>0</v>
      </c>
      <c r="AN1761" s="456">
        <v>0</v>
      </c>
      <c r="AO1761" s="456">
        <v>0</v>
      </c>
      <c r="AP1761" s="456">
        <v>0</v>
      </c>
      <c r="AQ1761" s="456">
        <v>0</v>
      </c>
      <c r="AR1761" s="456">
        <v>0</v>
      </c>
      <c r="AS1761" s="456">
        <v>0</v>
      </c>
      <c r="AT1761" s="456">
        <v>0</v>
      </c>
      <c r="AU1761" s="456">
        <v>0</v>
      </c>
      <c r="AV1761" s="456">
        <v>0</v>
      </c>
      <c r="AW1761" s="456">
        <v>0</v>
      </c>
      <c r="AX1761" s="456">
        <v>0</v>
      </c>
      <c r="AY1761" s="456">
        <v>0</v>
      </c>
      <c r="AZ1761" s="456">
        <v>0</v>
      </c>
      <c r="BA1761" s="456">
        <v>0</v>
      </c>
      <c r="BB1761" s="456">
        <v>0</v>
      </c>
      <c r="BC1761" s="456">
        <v>0</v>
      </c>
      <c r="BD1761" s="456">
        <v>0</v>
      </c>
      <c r="BE1761" s="456">
        <v>0</v>
      </c>
      <c r="BF1761" s="456">
        <v>0</v>
      </c>
      <c r="BG1761" s="456">
        <v>0</v>
      </c>
      <c r="BH1761" s="456">
        <v>0</v>
      </c>
      <c r="BI1761" s="456">
        <v>0</v>
      </c>
      <c r="BJ1761" s="456">
        <v>0</v>
      </c>
      <c r="BK1761" s="456">
        <v>0</v>
      </c>
      <c r="BL1761" s="456">
        <v>0</v>
      </c>
      <c r="BM1761" s="456">
        <v>0</v>
      </c>
      <c r="BN1761" s="456">
        <v>0</v>
      </c>
      <c r="BO1761" s="456">
        <v>0</v>
      </c>
      <c r="BP1761" s="456">
        <v>0</v>
      </c>
      <c r="BQ1761" s="456">
        <v>0</v>
      </c>
      <c r="BR1761" s="456">
        <v>0</v>
      </c>
      <c r="BS1761" s="456">
        <v>0</v>
      </c>
      <c r="BT1761" s="456">
        <v>0</v>
      </c>
      <c r="BU1761" s="456">
        <v>0</v>
      </c>
      <c r="BV1761" s="456">
        <v>0</v>
      </c>
    </row>
    <row r="1762" spans="1:74">
      <c r="A1762" s="256">
        <v>20</v>
      </c>
      <c r="B1762" s="456">
        <v>1751.0148202558562</v>
      </c>
      <c r="C1762" s="456">
        <v>1842.7903068560186</v>
      </c>
      <c r="D1762" s="456">
        <v>1992.0611968716976</v>
      </c>
      <c r="E1762" s="456">
        <v>2249.2766999423916</v>
      </c>
      <c r="F1762" s="456">
        <v>2614.4716788777887</v>
      </c>
      <c r="G1762" s="456">
        <v>3042.2784048609351</v>
      </c>
      <c r="H1762" s="456">
        <v>3528.6786711234299</v>
      </c>
      <c r="I1762" s="456">
        <v>3862.7398866184449</v>
      </c>
      <c r="J1762" s="456">
        <v>3979.8196641565773</v>
      </c>
      <c r="K1762" s="456">
        <v>3924.3072654043785</v>
      </c>
      <c r="L1762" s="456">
        <v>4021.2021379983967</v>
      </c>
      <c r="M1762" s="456">
        <v>4299.787701899375</v>
      </c>
      <c r="N1762" s="456">
        <v>4540.0318139469446</v>
      </c>
      <c r="O1762" s="456">
        <v>4704.5761191807151</v>
      </c>
      <c r="P1762" s="456">
        <v>4638.9595912754312</v>
      </c>
      <c r="Q1762" s="456">
        <v>4509.7482288500623</v>
      </c>
      <c r="R1762" s="456">
        <v>4537.0034463339516</v>
      </c>
      <c r="S1762" s="456">
        <v>4768.1745496613403</v>
      </c>
      <c r="T1762" s="456">
        <v>4829.7547900049231</v>
      </c>
      <c r="U1762" s="456">
        <v>4660.1586764537933</v>
      </c>
      <c r="V1762" s="456">
        <v>4053.5009500064052</v>
      </c>
      <c r="W1762" s="456">
        <v>3475.1913668626535</v>
      </c>
      <c r="X1762" s="456">
        <v>3105.8493762771986</v>
      </c>
      <c r="Y1762" s="456">
        <v>2799.1067118900901</v>
      </c>
      <c r="Z1762" s="456">
        <v>2424.8055568903728</v>
      </c>
      <c r="AA1762" s="456">
        <v>1869.0127233748408</v>
      </c>
      <c r="AB1762" s="456">
        <v>1475.7182980603359</v>
      </c>
      <c r="AC1762" s="456">
        <v>1232.7335027485854</v>
      </c>
      <c r="AD1762" s="456">
        <v>1052.2899114552088</v>
      </c>
      <c r="AE1762" s="456">
        <v>866.83842546287576</v>
      </c>
      <c r="AF1762" s="456">
        <v>719.71465807976961</v>
      </c>
      <c r="AG1762" s="456">
        <v>596.79853456367937</v>
      </c>
      <c r="AH1762" s="456">
        <v>470.88634737729012</v>
      </c>
      <c r="AI1762" s="456">
        <v>321.85119673416409</v>
      </c>
      <c r="AJ1762" s="456">
        <v>169.86918038037837</v>
      </c>
      <c r="AK1762" s="456">
        <v>56.225874000831865</v>
      </c>
      <c r="AL1762" s="456">
        <v>0</v>
      </c>
      <c r="AM1762" s="456">
        <v>0</v>
      </c>
      <c r="AN1762" s="456">
        <v>0</v>
      </c>
      <c r="AO1762" s="456">
        <v>0</v>
      </c>
      <c r="AP1762" s="456">
        <v>0</v>
      </c>
      <c r="AQ1762" s="456">
        <v>0</v>
      </c>
      <c r="AR1762" s="456">
        <v>0</v>
      </c>
      <c r="AS1762" s="456">
        <v>0</v>
      </c>
      <c r="AT1762" s="456">
        <v>0</v>
      </c>
      <c r="AU1762" s="456">
        <v>0</v>
      </c>
      <c r="AV1762" s="456">
        <v>0</v>
      </c>
      <c r="AW1762" s="456">
        <v>0</v>
      </c>
      <c r="AX1762" s="456">
        <v>0</v>
      </c>
      <c r="AY1762" s="456">
        <v>0</v>
      </c>
      <c r="AZ1762" s="456">
        <v>0</v>
      </c>
      <c r="BA1762" s="456">
        <v>0</v>
      </c>
      <c r="BB1762" s="456">
        <v>0</v>
      </c>
      <c r="BC1762" s="456">
        <v>0</v>
      </c>
      <c r="BD1762" s="456">
        <v>0</v>
      </c>
      <c r="BE1762" s="456">
        <v>0</v>
      </c>
      <c r="BF1762" s="456">
        <v>0</v>
      </c>
      <c r="BG1762" s="456">
        <v>0</v>
      </c>
      <c r="BH1762" s="456">
        <v>0</v>
      </c>
      <c r="BI1762" s="456">
        <v>0</v>
      </c>
      <c r="BJ1762" s="456">
        <v>0</v>
      </c>
      <c r="BK1762" s="456">
        <v>0</v>
      </c>
      <c r="BL1762" s="456">
        <v>0</v>
      </c>
      <c r="BM1762" s="456">
        <v>0</v>
      </c>
      <c r="BN1762" s="456">
        <v>0</v>
      </c>
      <c r="BO1762" s="456">
        <v>0</v>
      </c>
      <c r="BP1762" s="456">
        <v>0</v>
      </c>
      <c r="BQ1762" s="456">
        <v>0</v>
      </c>
      <c r="BR1762" s="456">
        <v>0</v>
      </c>
      <c r="BS1762" s="456">
        <v>0</v>
      </c>
      <c r="BT1762" s="456">
        <v>0</v>
      </c>
      <c r="BU1762" s="456">
        <v>0</v>
      </c>
      <c r="BV1762" s="456">
        <v>0</v>
      </c>
    </row>
    <row r="1763" spans="1:74">
      <c r="A1763" s="256">
        <v>25</v>
      </c>
      <c r="B1763" s="456">
        <v>1751.0148202558562</v>
      </c>
      <c r="C1763" s="456">
        <v>1838.7561218836893</v>
      </c>
      <c r="D1763" s="456">
        <v>1978.9491043381777</v>
      </c>
      <c r="E1763" s="456">
        <v>2216.9969901350937</v>
      </c>
      <c r="F1763" s="456">
        <v>2562.0094172746362</v>
      </c>
      <c r="G1763" s="456">
        <v>2970.6365211522202</v>
      </c>
      <c r="H1763" s="456">
        <v>3458.0352353215021</v>
      </c>
      <c r="I1763" s="456">
        <v>3846.5912276117856</v>
      </c>
      <c r="J1763" s="456">
        <v>4059.5570059429479</v>
      </c>
      <c r="K1763" s="456">
        <v>4072.6784914164377</v>
      </c>
      <c r="L1763" s="456">
        <v>4116.0806281226387</v>
      </c>
      <c r="M1763" s="456">
        <v>4387.6065119325367</v>
      </c>
      <c r="N1763" s="456">
        <v>4675.3009391612513</v>
      </c>
      <c r="O1763" s="456">
        <v>4816.631066116679</v>
      </c>
      <c r="P1763" s="456">
        <v>4761.1080153287685</v>
      </c>
      <c r="Q1763" s="456">
        <v>4589.4954363205525</v>
      </c>
      <c r="R1763" s="456">
        <v>4462.3043545067949</v>
      </c>
      <c r="S1763" s="456">
        <v>4604.6374682733031</v>
      </c>
      <c r="T1763" s="456">
        <v>4913.5455552185758</v>
      </c>
      <c r="U1763" s="456">
        <v>4943.8317264800107</v>
      </c>
      <c r="V1763" s="456">
        <v>4583.438637504436</v>
      </c>
      <c r="W1763" s="456">
        <v>3959.6332472652089</v>
      </c>
      <c r="X1763" s="456">
        <v>3588.2220940880884</v>
      </c>
      <c r="Y1763" s="456">
        <v>3203.7310234935962</v>
      </c>
      <c r="Z1763" s="456">
        <v>2853.5915429475376</v>
      </c>
      <c r="AA1763" s="456">
        <v>2158.4912176494172</v>
      </c>
      <c r="AB1763" s="456">
        <v>1637.0585737058739</v>
      </c>
      <c r="AC1763" s="456">
        <v>1284.1498191833634</v>
      </c>
      <c r="AD1763" s="456">
        <v>1078.4977919773303</v>
      </c>
      <c r="AE1763" s="456">
        <v>903.11953305778582</v>
      </c>
      <c r="AF1763" s="456">
        <v>742.8898388818767</v>
      </c>
      <c r="AG1763" s="456">
        <v>631.05150724510781</v>
      </c>
      <c r="AH1763" s="456">
        <v>512.18222225713123</v>
      </c>
      <c r="AI1763" s="456">
        <v>370.18060979006805</v>
      </c>
      <c r="AJ1763" s="456">
        <v>199.04985036997184</v>
      </c>
      <c r="AK1763" s="456">
        <v>63.261558950597731</v>
      </c>
      <c r="AL1763" s="456">
        <v>0</v>
      </c>
      <c r="AM1763" s="456">
        <v>0</v>
      </c>
      <c r="AN1763" s="456">
        <v>0</v>
      </c>
      <c r="AO1763" s="456">
        <v>0</v>
      </c>
      <c r="AP1763" s="456">
        <v>0</v>
      </c>
      <c r="AQ1763" s="456">
        <v>0</v>
      </c>
      <c r="AR1763" s="456">
        <v>0</v>
      </c>
      <c r="AS1763" s="456">
        <v>0</v>
      </c>
      <c r="AT1763" s="456">
        <v>0</v>
      </c>
      <c r="AU1763" s="456">
        <v>0</v>
      </c>
      <c r="AV1763" s="456">
        <v>0</v>
      </c>
      <c r="AW1763" s="456">
        <v>0</v>
      </c>
      <c r="AX1763" s="456">
        <v>0</v>
      </c>
      <c r="AY1763" s="456">
        <v>0</v>
      </c>
      <c r="AZ1763" s="456">
        <v>0</v>
      </c>
      <c r="BA1763" s="456">
        <v>0</v>
      </c>
      <c r="BB1763" s="456">
        <v>0</v>
      </c>
      <c r="BC1763" s="456">
        <v>0</v>
      </c>
      <c r="BD1763" s="456">
        <v>0</v>
      </c>
      <c r="BE1763" s="456">
        <v>0</v>
      </c>
      <c r="BF1763" s="456">
        <v>0</v>
      </c>
      <c r="BG1763" s="456">
        <v>0</v>
      </c>
      <c r="BH1763" s="456">
        <v>0</v>
      </c>
      <c r="BI1763" s="456">
        <v>0</v>
      </c>
      <c r="BJ1763" s="456">
        <v>0</v>
      </c>
      <c r="BK1763" s="456">
        <v>0</v>
      </c>
      <c r="BL1763" s="456">
        <v>0</v>
      </c>
      <c r="BM1763" s="456">
        <v>0</v>
      </c>
      <c r="BN1763" s="456">
        <v>0</v>
      </c>
      <c r="BO1763" s="456">
        <v>0</v>
      </c>
      <c r="BP1763" s="456">
        <v>0</v>
      </c>
      <c r="BQ1763" s="456">
        <v>0</v>
      </c>
      <c r="BR1763" s="456">
        <v>0</v>
      </c>
      <c r="BS1763" s="456">
        <v>0</v>
      </c>
      <c r="BT1763" s="456">
        <v>0</v>
      </c>
      <c r="BU1763" s="456">
        <v>0</v>
      </c>
      <c r="BV1763" s="456">
        <v>0</v>
      </c>
    </row>
    <row r="1764" spans="1:74">
      <c r="A1764" s="256">
        <v>30</v>
      </c>
      <c r="B1764" s="456">
        <v>1751.0148202558562</v>
      </c>
      <c r="C1764" s="456">
        <v>1828.6706981792865</v>
      </c>
      <c r="D1764" s="456">
        <v>1956.7596073044258</v>
      </c>
      <c r="E1764" s="456">
        <v>2176.648013968148</v>
      </c>
      <c r="F1764" s="456">
        <v>2500.4685184444229</v>
      </c>
      <c r="G1764" s="456">
        <v>2882.8523453988878</v>
      </c>
      <c r="H1764" s="456">
        <v>3342.9904535801652</v>
      </c>
      <c r="I1764" s="456">
        <v>3813.2848326251697</v>
      </c>
      <c r="J1764" s="456">
        <v>4142.3240026618378</v>
      </c>
      <c r="K1764" s="456">
        <v>4252.3460994104926</v>
      </c>
      <c r="L1764" s="456">
        <v>4206.9237839281168</v>
      </c>
      <c r="M1764" s="456">
        <v>4368.4275402514786</v>
      </c>
      <c r="N1764" s="456">
        <v>4590.5049035665306</v>
      </c>
      <c r="O1764" s="456">
        <v>4702.5571353926462</v>
      </c>
      <c r="P1764" s="456">
        <v>4797.450303179704</v>
      </c>
      <c r="Q1764" s="456">
        <v>4750.0034825530074</v>
      </c>
      <c r="R1764" s="456">
        <v>4663.1871250681834</v>
      </c>
      <c r="S1764" s="456">
        <v>4894.3644098046971</v>
      </c>
      <c r="T1764" s="456">
        <v>5258.8186912045821</v>
      </c>
      <c r="U1764" s="456">
        <v>5690.9466576555042</v>
      </c>
      <c r="V1764" s="456">
        <v>5534.4477942505519</v>
      </c>
      <c r="W1764" s="456">
        <v>4812.5930044101588</v>
      </c>
      <c r="X1764" s="456">
        <v>4207.9331634133368</v>
      </c>
      <c r="Y1764" s="456">
        <v>3836.498350107237</v>
      </c>
      <c r="Z1764" s="456">
        <v>3317.7618589035956</v>
      </c>
      <c r="AA1764" s="456">
        <v>2713.3457065058828</v>
      </c>
      <c r="AB1764" s="456">
        <v>1982.9835851310775</v>
      </c>
      <c r="AC1764" s="456">
        <v>1462.6101501037324</v>
      </c>
      <c r="AD1764" s="456">
        <v>1122.8510313983415</v>
      </c>
      <c r="AE1764" s="456">
        <v>946.45720448724194</v>
      </c>
      <c r="AF1764" s="456">
        <v>784.20389517686067</v>
      </c>
      <c r="AG1764" s="456">
        <v>658.25372599006528</v>
      </c>
      <c r="AH1764" s="456">
        <v>542.40084064130906</v>
      </c>
      <c r="AI1764" s="456">
        <v>403.41079642490519</v>
      </c>
      <c r="AJ1764" s="456">
        <v>225.21549466265694</v>
      </c>
      <c r="AK1764" s="456">
        <v>69.292772726876819</v>
      </c>
      <c r="AL1764" s="456">
        <v>0</v>
      </c>
      <c r="AM1764" s="456">
        <v>0</v>
      </c>
      <c r="AN1764" s="456">
        <v>0</v>
      </c>
      <c r="AO1764" s="456">
        <v>0</v>
      </c>
      <c r="AP1764" s="456">
        <v>0</v>
      </c>
      <c r="AQ1764" s="456">
        <v>0</v>
      </c>
      <c r="AR1764" s="456">
        <v>0</v>
      </c>
      <c r="AS1764" s="456">
        <v>0</v>
      </c>
      <c r="AT1764" s="456">
        <v>0</v>
      </c>
      <c r="AU1764" s="456">
        <v>0</v>
      </c>
      <c r="AV1764" s="456">
        <v>0</v>
      </c>
      <c r="AW1764" s="456">
        <v>0</v>
      </c>
      <c r="AX1764" s="456">
        <v>0</v>
      </c>
      <c r="AY1764" s="456">
        <v>0</v>
      </c>
      <c r="AZ1764" s="456">
        <v>0</v>
      </c>
      <c r="BA1764" s="456">
        <v>0</v>
      </c>
      <c r="BB1764" s="456">
        <v>0</v>
      </c>
      <c r="BC1764" s="456">
        <v>0</v>
      </c>
      <c r="BD1764" s="456">
        <v>0</v>
      </c>
      <c r="BE1764" s="456">
        <v>0</v>
      </c>
      <c r="BF1764" s="456">
        <v>0</v>
      </c>
      <c r="BG1764" s="456">
        <v>0</v>
      </c>
      <c r="BH1764" s="456">
        <v>0</v>
      </c>
      <c r="BI1764" s="456">
        <v>0</v>
      </c>
      <c r="BJ1764" s="456">
        <v>0</v>
      </c>
      <c r="BK1764" s="456">
        <v>0</v>
      </c>
      <c r="BL1764" s="456">
        <v>0</v>
      </c>
      <c r="BM1764" s="456">
        <v>0</v>
      </c>
      <c r="BN1764" s="456">
        <v>0</v>
      </c>
      <c r="BO1764" s="456">
        <v>0</v>
      </c>
      <c r="BP1764" s="456">
        <v>0</v>
      </c>
      <c r="BQ1764" s="456">
        <v>0</v>
      </c>
      <c r="BR1764" s="456">
        <v>0</v>
      </c>
      <c r="BS1764" s="456">
        <v>0</v>
      </c>
      <c r="BT1764" s="456">
        <v>0</v>
      </c>
      <c r="BU1764" s="456">
        <v>0</v>
      </c>
      <c r="BV1764" s="456">
        <v>0</v>
      </c>
    </row>
    <row r="1765" spans="1:74">
      <c r="A1765" s="256">
        <v>35</v>
      </c>
      <c r="B1765" s="456">
        <v>1751.0148202558562</v>
      </c>
      <c r="C1765" s="456">
        <v>1819.5938643465445</v>
      </c>
      <c r="D1765" s="456">
        <v>1939.6133498034187</v>
      </c>
      <c r="E1765" s="456">
        <v>2137.3084815445268</v>
      </c>
      <c r="F1765" s="456">
        <v>2430.8585079786749</v>
      </c>
      <c r="G1765" s="456">
        <v>2788.008079235663</v>
      </c>
      <c r="H1765" s="456">
        <v>3221.8949595379031</v>
      </c>
      <c r="I1765" s="456">
        <v>3748.6914426823082</v>
      </c>
      <c r="J1765" s="456">
        <v>4160.4925900909593</v>
      </c>
      <c r="K1765" s="456">
        <v>4370.446375420941</v>
      </c>
      <c r="L1765" s="456">
        <v>4277.5809288985993</v>
      </c>
      <c r="M1765" s="456">
        <v>4241.2428217772567</v>
      </c>
      <c r="N1765" s="456">
        <v>4386.5970902792023</v>
      </c>
      <c r="O1765" s="456">
        <v>4706.5951038343755</v>
      </c>
      <c r="P1765" s="456">
        <v>5078.1026360152446</v>
      </c>
      <c r="Q1765" s="456">
        <v>5316.3664572629268</v>
      </c>
      <c r="R1765" s="456">
        <v>5248.722656569661</v>
      </c>
      <c r="S1765" s="456">
        <v>5182.089316298956</v>
      </c>
      <c r="T1765" s="456">
        <v>5689.9369736605622</v>
      </c>
      <c r="U1765" s="456">
        <v>6306.8861065056717</v>
      </c>
      <c r="V1765" s="456">
        <v>6105.9415774166619</v>
      </c>
      <c r="W1765" s="456">
        <v>5912.0717092399873</v>
      </c>
      <c r="X1765" s="456">
        <v>5184.1084959077807</v>
      </c>
      <c r="Y1765" s="456">
        <v>4463.3137934138076</v>
      </c>
      <c r="Z1765" s="456">
        <v>3821.3590836071703</v>
      </c>
      <c r="AA1765" s="456">
        <v>3286.4786678298474</v>
      </c>
      <c r="AB1765" s="456">
        <v>2500.4685184444229</v>
      </c>
      <c r="AC1765" s="456">
        <v>1832.7048610100917</v>
      </c>
      <c r="AD1765" s="456">
        <v>1336.5764162881019</v>
      </c>
      <c r="AE1765" s="456">
        <v>1005.92373075542</v>
      </c>
      <c r="AF1765" s="456">
        <v>857.76838316697331</v>
      </c>
      <c r="AG1765" s="456">
        <v>705.60838979549055</v>
      </c>
      <c r="AH1765" s="456">
        <v>570.60640459417959</v>
      </c>
      <c r="AI1765" s="456">
        <v>421.53752081806556</v>
      </c>
      <c r="AJ1765" s="456">
        <v>238.29947983255269</v>
      </c>
      <c r="AK1765" s="456">
        <v>69.292772726876819</v>
      </c>
      <c r="AL1765" s="456">
        <v>0</v>
      </c>
      <c r="AM1765" s="456">
        <v>0</v>
      </c>
      <c r="AN1765" s="456">
        <v>0</v>
      </c>
      <c r="AO1765" s="456">
        <v>0</v>
      </c>
      <c r="AP1765" s="456">
        <v>0</v>
      </c>
      <c r="AQ1765" s="456">
        <v>0</v>
      </c>
      <c r="AR1765" s="456">
        <v>0</v>
      </c>
      <c r="AS1765" s="456">
        <v>0</v>
      </c>
      <c r="AT1765" s="456">
        <v>0</v>
      </c>
      <c r="AU1765" s="456">
        <v>0</v>
      </c>
      <c r="AV1765" s="456">
        <v>0</v>
      </c>
      <c r="AW1765" s="456">
        <v>0</v>
      </c>
      <c r="AX1765" s="456">
        <v>0</v>
      </c>
      <c r="AY1765" s="456">
        <v>0</v>
      </c>
      <c r="AZ1765" s="456">
        <v>0</v>
      </c>
      <c r="BA1765" s="456">
        <v>0</v>
      </c>
      <c r="BB1765" s="456">
        <v>0</v>
      </c>
      <c r="BC1765" s="456">
        <v>0</v>
      </c>
      <c r="BD1765" s="456">
        <v>0</v>
      </c>
      <c r="BE1765" s="456">
        <v>0</v>
      </c>
      <c r="BF1765" s="456">
        <v>0</v>
      </c>
      <c r="BG1765" s="456">
        <v>0</v>
      </c>
      <c r="BH1765" s="456">
        <v>0</v>
      </c>
      <c r="BI1765" s="456">
        <v>0</v>
      </c>
      <c r="BJ1765" s="456">
        <v>0</v>
      </c>
      <c r="BK1765" s="456">
        <v>0</v>
      </c>
      <c r="BL1765" s="456">
        <v>0</v>
      </c>
      <c r="BM1765" s="456">
        <v>0</v>
      </c>
      <c r="BN1765" s="456">
        <v>0</v>
      </c>
      <c r="BO1765" s="456">
        <v>0</v>
      </c>
      <c r="BP1765" s="456">
        <v>0</v>
      </c>
      <c r="BQ1765" s="456">
        <v>0</v>
      </c>
      <c r="BR1765" s="456">
        <v>0</v>
      </c>
      <c r="BS1765" s="456">
        <v>0</v>
      </c>
      <c r="BT1765" s="456">
        <v>0</v>
      </c>
      <c r="BU1765" s="456">
        <v>0</v>
      </c>
      <c r="BV1765" s="456">
        <v>0</v>
      </c>
    </row>
    <row r="1766" spans="1:74">
      <c r="A1766" s="256">
        <v>40</v>
      </c>
      <c r="B1766" s="456">
        <v>1751.0148202558562</v>
      </c>
      <c r="C1766" s="456">
        <v>1813.5426669071608</v>
      </c>
      <c r="D1766" s="456">
        <v>1918.4328879759823</v>
      </c>
      <c r="E1766" s="456">
        <v>2094.9436406273785</v>
      </c>
      <c r="F1766" s="456">
        <v>2359.2328956338811</v>
      </c>
      <c r="G1766" s="456">
        <v>2691.1491781557102</v>
      </c>
      <c r="H1766" s="456">
        <v>3092.7314494525613</v>
      </c>
      <c r="I1766" s="456">
        <v>3620.5172458997545</v>
      </c>
      <c r="J1766" s="456">
        <v>4110.0244884667936</v>
      </c>
      <c r="K1766" s="456">
        <v>4335.1168948429367</v>
      </c>
      <c r="L1766" s="456">
        <v>4301.8065051352232</v>
      </c>
      <c r="M1766" s="456">
        <v>4195.8206255715268</v>
      </c>
      <c r="N1766" s="456">
        <v>4461.2949158278943</v>
      </c>
      <c r="O1766" s="456">
        <v>4853.9832968607234</v>
      </c>
      <c r="P1766" s="456">
        <v>5405.2133508627221</v>
      </c>
      <c r="Q1766" s="456">
        <v>5799.9935758694783</v>
      </c>
      <c r="R1766" s="456">
        <v>6282.6512471596525</v>
      </c>
      <c r="S1766" s="456">
        <v>5500.1195982526542</v>
      </c>
      <c r="T1766" s="456">
        <v>5838.3624250948014</v>
      </c>
      <c r="U1766" s="456">
        <v>6359.3952871011943</v>
      </c>
      <c r="V1766" s="456">
        <v>6808.7700563619455</v>
      </c>
      <c r="W1766" s="456">
        <v>6711.8237099879407</v>
      </c>
      <c r="X1766" s="456">
        <v>6045.3565736910532</v>
      </c>
      <c r="Y1766" s="456">
        <v>5312.3279971574621</v>
      </c>
      <c r="Z1766" s="456">
        <v>4607.6658806383693</v>
      </c>
      <c r="AA1766" s="456">
        <v>3772.9138346306581</v>
      </c>
      <c r="AB1766" s="456">
        <v>3221.8949595379031</v>
      </c>
      <c r="AC1766" s="456">
        <v>2454.061626312217</v>
      </c>
      <c r="AD1766" s="456">
        <v>1705.6330984165525</v>
      </c>
      <c r="AE1766" s="456">
        <v>1205.5139617506477</v>
      </c>
      <c r="AF1766" s="456">
        <v>917.22924921626895</v>
      </c>
      <c r="AG1766" s="456">
        <v>774.1270910823755</v>
      </c>
      <c r="AH1766" s="456">
        <v>601.83561588397004</v>
      </c>
      <c r="AI1766" s="456">
        <v>424.55871818329314</v>
      </c>
      <c r="AJ1766" s="456">
        <v>243.33197514986256</v>
      </c>
      <c r="AK1766" s="456">
        <v>69.292772726876819</v>
      </c>
      <c r="AL1766" s="456">
        <v>0</v>
      </c>
      <c r="AM1766" s="456">
        <v>0</v>
      </c>
      <c r="AN1766" s="456">
        <v>0</v>
      </c>
      <c r="AO1766" s="456">
        <v>0</v>
      </c>
      <c r="AP1766" s="456">
        <v>0</v>
      </c>
      <c r="AQ1766" s="456">
        <v>0</v>
      </c>
      <c r="AR1766" s="456">
        <v>0</v>
      </c>
      <c r="AS1766" s="456">
        <v>0</v>
      </c>
      <c r="AT1766" s="456">
        <v>0</v>
      </c>
      <c r="AU1766" s="456">
        <v>0</v>
      </c>
      <c r="AV1766" s="456">
        <v>0</v>
      </c>
      <c r="AW1766" s="456">
        <v>0</v>
      </c>
      <c r="AX1766" s="456">
        <v>0</v>
      </c>
      <c r="AY1766" s="456">
        <v>0</v>
      </c>
      <c r="AZ1766" s="456">
        <v>0</v>
      </c>
      <c r="BA1766" s="456">
        <v>0</v>
      </c>
      <c r="BB1766" s="456">
        <v>0</v>
      </c>
      <c r="BC1766" s="456">
        <v>0</v>
      </c>
      <c r="BD1766" s="456">
        <v>0</v>
      </c>
      <c r="BE1766" s="456">
        <v>0</v>
      </c>
      <c r="BF1766" s="456">
        <v>0</v>
      </c>
      <c r="BG1766" s="456">
        <v>0</v>
      </c>
      <c r="BH1766" s="456">
        <v>0</v>
      </c>
      <c r="BI1766" s="456">
        <v>0</v>
      </c>
      <c r="BJ1766" s="456">
        <v>0</v>
      </c>
      <c r="BK1766" s="456">
        <v>0</v>
      </c>
      <c r="BL1766" s="456">
        <v>0</v>
      </c>
      <c r="BM1766" s="456">
        <v>0</v>
      </c>
      <c r="BN1766" s="456">
        <v>0</v>
      </c>
      <c r="BO1766" s="456">
        <v>0</v>
      </c>
      <c r="BP1766" s="456">
        <v>0</v>
      </c>
      <c r="BQ1766" s="456">
        <v>0</v>
      </c>
      <c r="BR1766" s="456">
        <v>0</v>
      </c>
      <c r="BS1766" s="456">
        <v>0</v>
      </c>
      <c r="BT1766" s="456">
        <v>0</v>
      </c>
      <c r="BU1766" s="456">
        <v>0</v>
      </c>
      <c r="BV1766" s="456">
        <v>0</v>
      </c>
    </row>
    <row r="1767" spans="1:74">
      <c r="A1767" s="256">
        <v>45</v>
      </c>
      <c r="B1767" s="456">
        <v>1751.0148202558562</v>
      </c>
      <c r="C1767" s="456">
        <v>1808.5000177796319</v>
      </c>
      <c r="D1767" s="456">
        <v>1902.2955499130685</v>
      </c>
      <c r="E1767" s="456">
        <v>2057.6229417095346</v>
      </c>
      <c r="F1767" s="456">
        <v>2286.6006909117309</v>
      </c>
      <c r="G1767" s="456">
        <v>2586.2226367430271</v>
      </c>
      <c r="H1767" s="456">
        <v>2964.5823559770597</v>
      </c>
      <c r="I1767" s="456">
        <v>3438.8608360077051</v>
      </c>
      <c r="J1767" s="456">
        <v>3916.2327997668276</v>
      </c>
      <c r="K1767" s="456">
        <v>4176.642512135435</v>
      </c>
      <c r="L1767" s="456">
        <v>4258.4024448772943</v>
      </c>
      <c r="M1767" s="456">
        <v>4424.9552757531183</v>
      </c>
      <c r="N1767" s="456">
        <v>4631.8932510338445</v>
      </c>
      <c r="O1767" s="456">
        <v>5015.5097348437275</v>
      </c>
      <c r="P1767" s="456">
        <v>5403.1940869872051</v>
      </c>
      <c r="Q1767" s="456">
        <v>6173.5955410479055</v>
      </c>
      <c r="R1767" s="456">
        <v>6565.3969914497065</v>
      </c>
      <c r="S1767" s="456">
        <v>6534.0923897214197</v>
      </c>
      <c r="T1767" s="456">
        <v>6331.1210588841968</v>
      </c>
      <c r="U1767" s="456">
        <v>6091.8050226118276</v>
      </c>
      <c r="V1767" s="456">
        <v>6678.4987254940388</v>
      </c>
      <c r="W1767" s="456">
        <v>7186.4698401269225</v>
      </c>
      <c r="X1767" s="456">
        <v>6886.530102601313</v>
      </c>
      <c r="Y1767" s="456">
        <v>6512.8861316980419</v>
      </c>
      <c r="Z1767" s="456">
        <v>5557.6699298891554</v>
      </c>
      <c r="AA1767" s="456">
        <v>4416.879840582922</v>
      </c>
      <c r="AB1767" s="456">
        <v>3624.5541601641467</v>
      </c>
      <c r="AC1767" s="456">
        <v>3065.486702387368</v>
      </c>
      <c r="AD1767" s="456">
        <v>2249.2766999423916</v>
      </c>
      <c r="AE1767" s="456">
        <v>1573.5288523154536</v>
      </c>
      <c r="AF1767" s="456">
        <v>1109.7464798657393</v>
      </c>
      <c r="AG1767" s="456">
        <v>838.62083198201321</v>
      </c>
      <c r="AH1767" s="456">
        <v>655.23120091604528</v>
      </c>
      <c r="AI1767" s="456">
        <v>429.5940947792626</v>
      </c>
      <c r="AJ1767" s="456">
        <v>236.28651130948512</v>
      </c>
      <c r="AK1767" s="456">
        <v>66.277097278608665</v>
      </c>
      <c r="AL1767" s="456">
        <v>0</v>
      </c>
      <c r="AM1767" s="456">
        <v>0</v>
      </c>
      <c r="AN1767" s="456">
        <v>0</v>
      </c>
      <c r="AO1767" s="456">
        <v>0</v>
      </c>
      <c r="AP1767" s="456">
        <v>0</v>
      </c>
      <c r="AQ1767" s="456">
        <v>0</v>
      </c>
      <c r="AR1767" s="456">
        <v>0</v>
      </c>
      <c r="AS1767" s="456">
        <v>0</v>
      </c>
      <c r="AT1767" s="456">
        <v>0</v>
      </c>
      <c r="AU1767" s="456">
        <v>0</v>
      </c>
      <c r="AV1767" s="456">
        <v>0</v>
      </c>
      <c r="AW1767" s="456">
        <v>0</v>
      </c>
      <c r="AX1767" s="456">
        <v>0</v>
      </c>
      <c r="AY1767" s="456">
        <v>0</v>
      </c>
      <c r="AZ1767" s="456">
        <v>0</v>
      </c>
      <c r="BA1767" s="456">
        <v>0</v>
      </c>
      <c r="BB1767" s="456">
        <v>0</v>
      </c>
      <c r="BC1767" s="456">
        <v>0</v>
      </c>
      <c r="BD1767" s="456">
        <v>0</v>
      </c>
      <c r="BE1767" s="456">
        <v>0</v>
      </c>
      <c r="BF1767" s="456">
        <v>0</v>
      </c>
      <c r="BG1767" s="456">
        <v>0</v>
      </c>
      <c r="BH1767" s="456">
        <v>0</v>
      </c>
      <c r="BI1767" s="456">
        <v>0</v>
      </c>
      <c r="BJ1767" s="456">
        <v>0</v>
      </c>
      <c r="BK1767" s="456">
        <v>0</v>
      </c>
      <c r="BL1767" s="456">
        <v>0</v>
      </c>
      <c r="BM1767" s="456">
        <v>0</v>
      </c>
      <c r="BN1767" s="456">
        <v>0</v>
      </c>
      <c r="BO1767" s="456">
        <v>0</v>
      </c>
      <c r="BP1767" s="456">
        <v>0</v>
      </c>
      <c r="BQ1767" s="456">
        <v>0</v>
      </c>
      <c r="BR1767" s="456">
        <v>0</v>
      </c>
      <c r="BS1767" s="456">
        <v>0</v>
      </c>
      <c r="BT1767" s="456">
        <v>0</v>
      </c>
      <c r="BU1767" s="456">
        <v>0</v>
      </c>
      <c r="BV1767" s="456">
        <v>0</v>
      </c>
    </row>
    <row r="1768" spans="1:74">
      <c r="A1768" s="256">
        <v>50</v>
      </c>
      <c r="B1768" s="456">
        <v>1751.0148202558562</v>
      </c>
      <c r="C1768" s="456">
        <v>1803.4573826984774</v>
      </c>
      <c r="D1768" s="456">
        <v>1889.1840633823624</v>
      </c>
      <c r="E1768" s="456">
        <v>2019.2942792952235</v>
      </c>
      <c r="F1768" s="456">
        <v>2214.9795237913791</v>
      </c>
      <c r="G1768" s="456">
        <v>2492.3976923349378</v>
      </c>
      <c r="H1768" s="456">
        <v>2823.3220627711585</v>
      </c>
      <c r="I1768" s="456">
        <v>3194.6490940148933</v>
      </c>
      <c r="J1768" s="456">
        <v>3632.6280021630378</v>
      </c>
      <c r="K1768" s="456">
        <v>3927.3351942992181</v>
      </c>
      <c r="L1768" s="456">
        <v>4367.4181230162467</v>
      </c>
      <c r="M1768" s="456">
        <v>4687.4147846102742</v>
      </c>
      <c r="N1768" s="456">
        <v>5066.9973873555145</v>
      </c>
      <c r="O1768" s="456">
        <v>4993.2995376373519</v>
      </c>
      <c r="P1768" s="456">
        <v>5425.4060310195073</v>
      </c>
      <c r="Q1768" s="456">
        <v>6096.853788426798</v>
      </c>
      <c r="R1768" s="456">
        <v>6686.5774943906936</v>
      </c>
      <c r="S1768" s="456">
        <v>6942.0735304001755</v>
      </c>
      <c r="T1768" s="456">
        <v>7159.2020664658348</v>
      </c>
      <c r="U1768" s="456">
        <v>6779.4840346240635</v>
      </c>
      <c r="V1768" s="456">
        <v>6819.8785803142946</v>
      </c>
      <c r="W1768" s="456">
        <v>7133.9542203914625</v>
      </c>
      <c r="X1768" s="456">
        <v>7162.2318139784575</v>
      </c>
      <c r="Y1768" s="456">
        <v>6847.1450338642753</v>
      </c>
      <c r="Z1768" s="456">
        <v>6373.532448338573</v>
      </c>
      <c r="AA1768" s="456">
        <v>5602.0951547810828</v>
      </c>
      <c r="AB1768" s="456">
        <v>4568.2966754687504</v>
      </c>
      <c r="AC1768" s="456">
        <v>3690.1546429752379</v>
      </c>
      <c r="AD1768" s="456">
        <v>2972.6545789509805</v>
      </c>
      <c r="AE1768" s="456">
        <v>2135.2910890117496</v>
      </c>
      <c r="AF1768" s="456">
        <v>1462.6101501037324</v>
      </c>
      <c r="AG1768" s="456">
        <v>1016.0031569562071</v>
      </c>
      <c r="AH1768" s="456">
        <v>720.72225930536899</v>
      </c>
      <c r="AI1768" s="456">
        <v>465.85050649283932</v>
      </c>
      <c r="AJ1768" s="456">
        <v>232.26062580560185</v>
      </c>
      <c r="AK1768" s="456">
        <v>61.251279440887508</v>
      </c>
      <c r="AL1768" s="456">
        <v>0</v>
      </c>
      <c r="AM1768" s="456">
        <v>0</v>
      </c>
      <c r="AN1768" s="456">
        <v>0</v>
      </c>
      <c r="AO1768" s="456">
        <v>0</v>
      </c>
      <c r="AP1768" s="456">
        <v>0</v>
      </c>
      <c r="AQ1768" s="456">
        <v>0</v>
      </c>
      <c r="AR1768" s="456">
        <v>0</v>
      </c>
      <c r="AS1768" s="456">
        <v>0</v>
      </c>
      <c r="AT1768" s="456">
        <v>0</v>
      </c>
      <c r="AU1768" s="456">
        <v>0</v>
      </c>
      <c r="AV1768" s="456">
        <v>0</v>
      </c>
      <c r="AW1768" s="456">
        <v>0</v>
      </c>
      <c r="AX1768" s="456">
        <v>0</v>
      </c>
      <c r="AY1768" s="456">
        <v>0</v>
      </c>
      <c r="AZ1768" s="456">
        <v>0</v>
      </c>
      <c r="BA1768" s="456">
        <v>0</v>
      </c>
      <c r="BB1768" s="456">
        <v>0</v>
      </c>
      <c r="BC1768" s="456">
        <v>0</v>
      </c>
      <c r="BD1768" s="456">
        <v>0</v>
      </c>
      <c r="BE1768" s="456">
        <v>0</v>
      </c>
      <c r="BF1768" s="456">
        <v>0</v>
      </c>
      <c r="BG1768" s="456">
        <v>0</v>
      </c>
      <c r="BH1768" s="456">
        <v>0</v>
      </c>
      <c r="BI1768" s="456">
        <v>0</v>
      </c>
      <c r="BJ1768" s="456">
        <v>0</v>
      </c>
      <c r="BK1768" s="456">
        <v>0</v>
      </c>
      <c r="BL1768" s="456">
        <v>0</v>
      </c>
      <c r="BM1768" s="456">
        <v>0</v>
      </c>
      <c r="BN1768" s="456">
        <v>0</v>
      </c>
      <c r="BO1768" s="456">
        <v>0</v>
      </c>
      <c r="BP1768" s="456">
        <v>0</v>
      </c>
      <c r="BQ1768" s="456">
        <v>0</v>
      </c>
      <c r="BR1768" s="456">
        <v>0</v>
      </c>
      <c r="BS1768" s="456">
        <v>0</v>
      </c>
      <c r="BT1768" s="456">
        <v>0</v>
      </c>
      <c r="BU1768" s="456">
        <v>0</v>
      </c>
      <c r="BV1768" s="456">
        <v>0</v>
      </c>
    </row>
    <row r="1769" spans="1:74">
      <c r="A1769" s="256">
        <v>55</v>
      </c>
      <c r="B1769" s="456">
        <v>1751.0148202558562</v>
      </c>
      <c r="C1769" s="456">
        <v>1797.4062391975117</v>
      </c>
      <c r="D1769" s="456">
        <v>1870.0212852294442</v>
      </c>
      <c r="E1769" s="456">
        <v>1978.9491043381777</v>
      </c>
      <c r="F1769" s="456">
        <v>2140.3345739099573</v>
      </c>
      <c r="G1769" s="456">
        <v>2380.4177125827059</v>
      </c>
      <c r="H1769" s="456">
        <v>2657.8547290302031</v>
      </c>
      <c r="I1769" s="456">
        <v>2957.5191788850611</v>
      </c>
      <c r="J1769" s="456">
        <v>3287.4877983976407</v>
      </c>
      <c r="K1769" s="456">
        <v>3770.8952960208239</v>
      </c>
      <c r="L1769" s="456">
        <v>4287.6749023848088</v>
      </c>
      <c r="M1769" s="456">
        <v>4917.583700636711</v>
      </c>
      <c r="N1769" s="456">
        <v>5069.0165216684873</v>
      </c>
      <c r="O1769" s="456">
        <v>5518.2933224971239</v>
      </c>
      <c r="P1769" s="456">
        <v>5713.1597507646329</v>
      </c>
      <c r="Q1769" s="456">
        <v>6002.9474316269279</v>
      </c>
      <c r="R1769" s="456">
        <v>6025.1617069412605</v>
      </c>
      <c r="S1769" s="456">
        <v>7153.1425752838213</v>
      </c>
      <c r="T1769" s="456">
        <v>7689.4269167233806</v>
      </c>
      <c r="U1769" s="456">
        <v>7864.1567590589475</v>
      </c>
      <c r="V1769" s="456">
        <v>7252.1149036042607</v>
      </c>
      <c r="W1769" s="456">
        <v>6978.4294692185958</v>
      </c>
      <c r="X1769" s="456">
        <v>7044.0726151145336</v>
      </c>
      <c r="Y1769" s="456">
        <v>7256.1546192625674</v>
      </c>
      <c r="Z1769" s="456">
        <v>7059.2211203921697</v>
      </c>
      <c r="AA1769" s="456">
        <v>6373.532448338573</v>
      </c>
      <c r="AB1769" s="456">
        <v>5514.2547119352339</v>
      </c>
      <c r="AC1769" s="456">
        <v>4579.4007760684681</v>
      </c>
      <c r="AD1769" s="456">
        <v>3691.1638903255634</v>
      </c>
      <c r="AE1769" s="456">
        <v>2956.5101549608985</v>
      </c>
      <c r="AF1769" s="456">
        <v>2132.2650037833255</v>
      </c>
      <c r="AG1769" s="456">
        <v>1418.2449879814724</v>
      </c>
      <c r="AH1769" s="456">
        <v>922.26848628259552</v>
      </c>
      <c r="AI1769" s="456">
        <v>544.41547606823053</v>
      </c>
      <c r="AJ1769" s="456">
        <v>238.29947983255269</v>
      </c>
      <c r="AK1769" s="456">
        <v>58.235984471133037</v>
      </c>
      <c r="AL1769" s="456">
        <v>0</v>
      </c>
      <c r="AM1769" s="456">
        <v>0</v>
      </c>
      <c r="AN1769" s="456">
        <v>0</v>
      </c>
      <c r="AO1769" s="456">
        <v>0</v>
      </c>
      <c r="AP1769" s="456">
        <v>0</v>
      </c>
      <c r="AQ1769" s="456">
        <v>0</v>
      </c>
      <c r="AR1769" s="456">
        <v>0</v>
      </c>
      <c r="AS1769" s="456">
        <v>0</v>
      </c>
      <c r="AT1769" s="456">
        <v>0</v>
      </c>
      <c r="AU1769" s="456">
        <v>0</v>
      </c>
      <c r="AV1769" s="456">
        <v>0</v>
      </c>
      <c r="AW1769" s="456">
        <v>0</v>
      </c>
      <c r="AX1769" s="456">
        <v>0</v>
      </c>
      <c r="AY1769" s="456">
        <v>0</v>
      </c>
      <c r="AZ1769" s="456">
        <v>0</v>
      </c>
      <c r="BA1769" s="456">
        <v>0</v>
      </c>
      <c r="BB1769" s="456">
        <v>0</v>
      </c>
      <c r="BC1769" s="456">
        <v>0</v>
      </c>
      <c r="BD1769" s="456">
        <v>0</v>
      </c>
      <c r="BE1769" s="456">
        <v>0</v>
      </c>
      <c r="BF1769" s="456">
        <v>0</v>
      </c>
      <c r="BG1769" s="456">
        <v>0</v>
      </c>
      <c r="BH1769" s="456">
        <v>0</v>
      </c>
      <c r="BI1769" s="456">
        <v>0</v>
      </c>
      <c r="BJ1769" s="456">
        <v>0</v>
      </c>
      <c r="BK1769" s="456">
        <v>0</v>
      </c>
      <c r="BL1769" s="456">
        <v>0</v>
      </c>
      <c r="BM1769" s="456">
        <v>0</v>
      </c>
      <c r="BN1769" s="456">
        <v>0</v>
      </c>
      <c r="BO1769" s="456">
        <v>0</v>
      </c>
      <c r="BP1769" s="456">
        <v>0</v>
      </c>
      <c r="BQ1769" s="456">
        <v>0</v>
      </c>
      <c r="BR1769" s="456">
        <v>0</v>
      </c>
      <c r="BS1769" s="456">
        <v>0</v>
      </c>
      <c r="BT1769" s="456">
        <v>0</v>
      </c>
      <c r="BU1769" s="456">
        <v>0</v>
      </c>
      <c r="BV1769" s="456">
        <v>0</v>
      </c>
    </row>
    <row r="1770" spans="1:74">
      <c r="A1770" s="256">
        <v>60</v>
      </c>
      <c r="B1770" s="456">
        <v>1751.0148202558562</v>
      </c>
      <c r="C1770" s="456">
        <v>1788.3295621263294</v>
      </c>
      <c r="D1770" s="456">
        <v>1852.875807844227</v>
      </c>
      <c r="E1770" s="456">
        <v>1938.6047511235406</v>
      </c>
      <c r="F1770" s="456">
        <v>2075.7788736825264</v>
      </c>
      <c r="G1770" s="456">
        <v>2266.4254844400321</v>
      </c>
      <c r="H1770" s="456">
        <v>2500.4685184444229</v>
      </c>
      <c r="I1770" s="456">
        <v>2725.4529803403711</v>
      </c>
      <c r="J1770" s="456">
        <v>3001.916570367232</v>
      </c>
      <c r="K1770" s="456">
        <v>3417.6682031572855</v>
      </c>
      <c r="L1770" s="456">
        <v>3986.8849342605981</v>
      </c>
      <c r="M1770" s="456">
        <v>4571.3250638700774</v>
      </c>
      <c r="N1770" s="456">
        <v>5570.7955277198344</v>
      </c>
      <c r="O1770" s="456">
        <v>5887.8384180703379</v>
      </c>
      <c r="P1770" s="456">
        <v>5914.0911546556354</v>
      </c>
      <c r="Q1770" s="456">
        <v>5708.1113129242794</v>
      </c>
      <c r="R1770" s="456">
        <v>6330.1112673489779</v>
      </c>
      <c r="S1770" s="456">
        <v>6803.7207332762155</v>
      </c>
      <c r="T1770" s="456">
        <v>7206.6682576468766</v>
      </c>
      <c r="U1770" s="456">
        <v>7636.9077353491812</v>
      </c>
      <c r="V1770" s="456">
        <v>7948.9980866860133</v>
      </c>
      <c r="W1770" s="456">
        <v>7956.0682382894156</v>
      </c>
      <c r="X1770" s="456">
        <v>7731.8465172497672</v>
      </c>
      <c r="Y1770" s="456">
        <v>7106.686646903604</v>
      </c>
      <c r="Z1770" s="456">
        <v>6797.6615505150758</v>
      </c>
      <c r="AA1770" s="456">
        <v>6728.9911908044578</v>
      </c>
      <c r="AB1770" s="456">
        <v>6402.816667619265</v>
      </c>
      <c r="AC1770" s="456">
        <v>5974.6748364034729</v>
      </c>
      <c r="AD1770" s="456">
        <v>4982.1944760163169</v>
      </c>
      <c r="AE1770" s="456">
        <v>3839.526210576616</v>
      </c>
      <c r="AF1770" s="456">
        <v>2935.3207322042272</v>
      </c>
      <c r="AG1770" s="456">
        <v>2048.5450356512083</v>
      </c>
      <c r="AH1770" s="456">
        <v>1182.3274291099117</v>
      </c>
      <c r="AI1770" s="456">
        <v>676.38916540284208</v>
      </c>
      <c r="AJ1770" s="456">
        <v>285.60884857740479</v>
      </c>
      <c r="AK1770" s="456">
        <v>60.246164270520133</v>
      </c>
      <c r="AL1770" s="456">
        <v>0</v>
      </c>
      <c r="AM1770" s="456">
        <v>0</v>
      </c>
      <c r="AN1770" s="456">
        <v>0</v>
      </c>
      <c r="AO1770" s="456">
        <v>0</v>
      </c>
      <c r="AP1770" s="456">
        <v>0</v>
      </c>
      <c r="AQ1770" s="456">
        <v>0</v>
      </c>
      <c r="AR1770" s="456">
        <v>0</v>
      </c>
      <c r="AS1770" s="456">
        <v>0</v>
      </c>
      <c r="AT1770" s="456">
        <v>0</v>
      </c>
      <c r="AU1770" s="456">
        <v>0</v>
      </c>
      <c r="AV1770" s="456">
        <v>0</v>
      </c>
      <c r="AW1770" s="456">
        <v>0</v>
      </c>
      <c r="AX1770" s="456">
        <v>0</v>
      </c>
      <c r="AY1770" s="456">
        <v>0</v>
      </c>
      <c r="AZ1770" s="456">
        <v>0</v>
      </c>
      <c r="BA1770" s="456">
        <v>0</v>
      </c>
      <c r="BB1770" s="456">
        <v>0</v>
      </c>
      <c r="BC1770" s="456">
        <v>0</v>
      </c>
      <c r="BD1770" s="456">
        <v>0</v>
      </c>
      <c r="BE1770" s="456">
        <v>0</v>
      </c>
      <c r="BF1770" s="456">
        <v>0</v>
      </c>
      <c r="BG1770" s="456">
        <v>0</v>
      </c>
      <c r="BH1770" s="456">
        <v>0</v>
      </c>
      <c r="BI1770" s="456">
        <v>0</v>
      </c>
      <c r="BJ1770" s="456">
        <v>0</v>
      </c>
      <c r="BK1770" s="456">
        <v>0</v>
      </c>
      <c r="BL1770" s="456">
        <v>0</v>
      </c>
      <c r="BM1770" s="456">
        <v>0</v>
      </c>
      <c r="BN1770" s="456">
        <v>0</v>
      </c>
      <c r="BO1770" s="456">
        <v>0</v>
      </c>
      <c r="BP1770" s="456">
        <v>0</v>
      </c>
      <c r="BQ1770" s="456">
        <v>0</v>
      </c>
      <c r="BR1770" s="456">
        <v>0</v>
      </c>
      <c r="BS1770" s="456">
        <v>0</v>
      </c>
      <c r="BT1770" s="456">
        <v>0</v>
      </c>
      <c r="BU1770" s="456">
        <v>0</v>
      </c>
      <c r="BV1770" s="456">
        <v>0</v>
      </c>
    </row>
    <row r="1771" spans="1:74">
      <c r="A1771" s="256">
        <v>65</v>
      </c>
      <c r="B1771" s="456">
        <v>1751.0148202558562</v>
      </c>
      <c r="C1771" s="456">
        <v>1781.2699562104763</v>
      </c>
      <c r="D1771" s="456">
        <v>1834.7219457534077</v>
      </c>
      <c r="E1771" s="456">
        <v>1903.3041295474241</v>
      </c>
      <c r="F1771" s="456">
        <v>2014.2510880530133</v>
      </c>
      <c r="G1771" s="456">
        <v>2160.5086319512475</v>
      </c>
      <c r="H1771" s="456">
        <v>2336.0306951843845</v>
      </c>
      <c r="I1771" s="456">
        <v>2518.6279722156423</v>
      </c>
      <c r="J1771" s="456">
        <v>2773.8826106251081</v>
      </c>
      <c r="K1771" s="456">
        <v>3121.9945929435685</v>
      </c>
      <c r="L1771" s="456">
        <v>3697.2193802140805</v>
      </c>
      <c r="M1771" s="456">
        <v>4319.9757767956535</v>
      </c>
      <c r="N1771" s="456">
        <v>4503.6915361657466</v>
      </c>
      <c r="O1771" s="456">
        <v>5484.9748738664448</v>
      </c>
      <c r="P1771" s="456">
        <v>6009.0058622173365</v>
      </c>
      <c r="Q1771" s="456">
        <v>6289.7197381710876</v>
      </c>
      <c r="R1771" s="456">
        <v>6513.895951946286</v>
      </c>
      <c r="S1771" s="456">
        <v>6475.5228926777727</v>
      </c>
      <c r="T1771" s="456">
        <v>6674.4593447060588</v>
      </c>
      <c r="U1771" s="456">
        <v>7133.9542203914625</v>
      </c>
      <c r="V1771" s="456">
        <v>7637.9177162116703</v>
      </c>
      <c r="W1771" s="456">
        <v>7819.7164279372228</v>
      </c>
      <c r="X1771" s="456">
        <v>7671.2471594161034</v>
      </c>
      <c r="Y1771" s="456">
        <v>7918.6975081818046</v>
      </c>
      <c r="Z1771" s="456">
        <v>8006.5695033745815</v>
      </c>
      <c r="AA1771" s="456">
        <v>7717.7066245115384</v>
      </c>
      <c r="AB1771" s="456">
        <v>6919.8561058058003</v>
      </c>
      <c r="AC1771" s="456">
        <v>6256.3969216014984</v>
      </c>
      <c r="AD1771" s="456">
        <v>5736.382622170695</v>
      </c>
      <c r="AE1771" s="456">
        <v>5238.6266413352523</v>
      </c>
      <c r="AF1771" s="456">
        <v>4314.928749218534</v>
      </c>
      <c r="AG1771" s="456">
        <v>3213.8220864097789</v>
      </c>
      <c r="AH1771" s="456">
        <v>1827.6621588599942</v>
      </c>
      <c r="AI1771" s="456">
        <v>785.21158272846617</v>
      </c>
      <c r="AJ1771" s="456">
        <v>275.54232167620648</v>
      </c>
      <c r="AK1771" s="456">
        <v>60.246164270520133</v>
      </c>
      <c r="AL1771" s="456">
        <v>0</v>
      </c>
      <c r="AM1771" s="456">
        <v>0</v>
      </c>
      <c r="AN1771" s="456">
        <v>0</v>
      </c>
      <c r="AO1771" s="456">
        <v>0</v>
      </c>
      <c r="AP1771" s="456">
        <v>0</v>
      </c>
      <c r="AQ1771" s="456">
        <v>0</v>
      </c>
      <c r="AR1771" s="456">
        <v>0</v>
      </c>
      <c r="AS1771" s="456">
        <v>0</v>
      </c>
      <c r="AT1771" s="456">
        <v>0</v>
      </c>
      <c r="AU1771" s="456">
        <v>0</v>
      </c>
      <c r="AV1771" s="456">
        <v>0</v>
      </c>
      <c r="AW1771" s="456">
        <v>0</v>
      </c>
      <c r="AX1771" s="456">
        <v>0</v>
      </c>
      <c r="AY1771" s="456">
        <v>0</v>
      </c>
      <c r="AZ1771" s="456">
        <v>0</v>
      </c>
      <c r="BA1771" s="456">
        <v>0</v>
      </c>
      <c r="BB1771" s="456">
        <v>0</v>
      </c>
      <c r="BC1771" s="456">
        <v>0</v>
      </c>
      <c r="BD1771" s="456">
        <v>0</v>
      </c>
      <c r="BE1771" s="456">
        <v>0</v>
      </c>
      <c r="BF1771" s="456">
        <v>0</v>
      </c>
      <c r="BG1771" s="456">
        <v>0</v>
      </c>
      <c r="BH1771" s="456">
        <v>0</v>
      </c>
      <c r="BI1771" s="456">
        <v>0</v>
      </c>
      <c r="BJ1771" s="456">
        <v>0</v>
      </c>
      <c r="BK1771" s="456">
        <v>0</v>
      </c>
      <c r="BL1771" s="456">
        <v>0</v>
      </c>
      <c r="BM1771" s="456">
        <v>0</v>
      </c>
      <c r="BN1771" s="456">
        <v>0</v>
      </c>
      <c r="BO1771" s="456">
        <v>0</v>
      </c>
      <c r="BP1771" s="456">
        <v>0</v>
      </c>
      <c r="BQ1771" s="456">
        <v>0</v>
      </c>
      <c r="BR1771" s="456">
        <v>0</v>
      </c>
      <c r="BS1771" s="456">
        <v>0</v>
      </c>
      <c r="BT1771" s="456">
        <v>0</v>
      </c>
      <c r="BU1771" s="456">
        <v>0</v>
      </c>
      <c r="BV1771" s="456">
        <v>0</v>
      </c>
    </row>
    <row r="1772" spans="1:74">
      <c r="A1772" s="256">
        <v>70</v>
      </c>
      <c r="B1772" s="456">
        <v>1751.0148202558562</v>
      </c>
      <c r="C1772" s="456">
        <v>1774.2103782455711</v>
      </c>
      <c r="D1772" s="456">
        <v>1817.5767962963719</v>
      </c>
      <c r="E1772" s="456">
        <v>1872.0384105685773</v>
      </c>
      <c r="F1772" s="456">
        <v>1952.7251802224259</v>
      </c>
      <c r="G1772" s="456">
        <v>2069.7268786622876</v>
      </c>
      <c r="H1772" s="456">
        <v>2192.7875155375646</v>
      </c>
      <c r="I1772" s="456">
        <v>2324.9340718640956</v>
      </c>
      <c r="J1772" s="456">
        <v>2532.7520822945526</v>
      </c>
      <c r="K1772" s="456">
        <v>2826.3489962567992</v>
      </c>
      <c r="L1772" s="456">
        <v>3183.5489930199892</v>
      </c>
      <c r="M1772" s="456">
        <v>3650.7942121455894</v>
      </c>
      <c r="N1772" s="456">
        <v>4147.3708245326352</v>
      </c>
      <c r="O1772" s="456">
        <v>4830.7643087039287</v>
      </c>
      <c r="P1772" s="456">
        <v>5409.251880874278</v>
      </c>
      <c r="Q1772" s="456">
        <v>6066.5612563082668</v>
      </c>
      <c r="R1772" s="456">
        <v>6418.9735355718449</v>
      </c>
      <c r="S1772" s="456">
        <v>6454.3168257172019</v>
      </c>
      <c r="T1772" s="456">
        <v>6605.7902461749436</v>
      </c>
      <c r="U1772" s="456">
        <v>6798.6714139340384</v>
      </c>
      <c r="V1772" s="456">
        <v>6735.0503121333777</v>
      </c>
      <c r="W1772" s="456">
        <v>6753.2277087741295</v>
      </c>
      <c r="X1772" s="456">
        <v>7504.6014027132933</v>
      </c>
      <c r="Y1772" s="456">
        <v>8042.9306113941702</v>
      </c>
      <c r="Z1772" s="456">
        <v>8023.7400060946775</v>
      </c>
      <c r="AA1772" s="456">
        <v>7928.7976881685918</v>
      </c>
      <c r="AB1772" s="456">
        <v>8077.2718086592395</v>
      </c>
      <c r="AC1772" s="456">
        <v>7840.926554587144</v>
      </c>
      <c r="AD1772" s="456">
        <v>7214.7476404989966</v>
      </c>
      <c r="AE1772" s="456">
        <v>6220.0449603210782</v>
      </c>
      <c r="AF1772" s="456">
        <v>5253.7706714643828</v>
      </c>
      <c r="AG1772" s="456">
        <v>4240.2334343402927</v>
      </c>
      <c r="AH1772" s="456">
        <v>2675.0063632358751</v>
      </c>
      <c r="AI1772" s="456">
        <v>1212.5708213838691</v>
      </c>
      <c r="AJ1772" s="456">
        <v>257.42350858200774</v>
      </c>
      <c r="AK1772" s="456">
        <v>55.220845530457993</v>
      </c>
      <c r="AL1772" s="456">
        <v>0</v>
      </c>
      <c r="AM1772" s="456">
        <v>0</v>
      </c>
      <c r="AN1772" s="456">
        <v>0</v>
      </c>
      <c r="AO1772" s="456">
        <v>0</v>
      </c>
      <c r="AP1772" s="456">
        <v>0</v>
      </c>
      <c r="AQ1772" s="456">
        <v>0</v>
      </c>
      <c r="AR1772" s="456">
        <v>0</v>
      </c>
      <c r="AS1772" s="456">
        <v>0</v>
      </c>
      <c r="AT1772" s="456">
        <v>0</v>
      </c>
      <c r="AU1772" s="456">
        <v>0</v>
      </c>
      <c r="AV1772" s="456">
        <v>0</v>
      </c>
      <c r="AW1772" s="456">
        <v>0</v>
      </c>
      <c r="AX1772" s="456">
        <v>0</v>
      </c>
      <c r="AY1772" s="456">
        <v>0</v>
      </c>
      <c r="AZ1772" s="456">
        <v>0</v>
      </c>
      <c r="BA1772" s="456">
        <v>0</v>
      </c>
      <c r="BB1772" s="456">
        <v>0</v>
      </c>
      <c r="BC1772" s="456">
        <v>0</v>
      </c>
      <c r="BD1772" s="456">
        <v>0</v>
      </c>
      <c r="BE1772" s="456">
        <v>0</v>
      </c>
      <c r="BF1772" s="456">
        <v>0</v>
      </c>
      <c r="BG1772" s="456">
        <v>0</v>
      </c>
      <c r="BH1772" s="456">
        <v>0</v>
      </c>
      <c r="BI1772" s="456">
        <v>0</v>
      </c>
      <c r="BJ1772" s="456">
        <v>0</v>
      </c>
      <c r="BK1772" s="456">
        <v>0</v>
      </c>
      <c r="BL1772" s="456">
        <v>0</v>
      </c>
      <c r="BM1772" s="456">
        <v>0</v>
      </c>
      <c r="BN1772" s="456">
        <v>0</v>
      </c>
      <c r="BO1772" s="456">
        <v>0</v>
      </c>
      <c r="BP1772" s="456">
        <v>0</v>
      </c>
      <c r="BQ1772" s="456">
        <v>0</v>
      </c>
      <c r="BR1772" s="456">
        <v>0</v>
      </c>
      <c r="BS1772" s="456">
        <v>0</v>
      </c>
      <c r="BT1772" s="456">
        <v>0</v>
      </c>
      <c r="BU1772" s="456">
        <v>0</v>
      </c>
      <c r="BV1772" s="456">
        <v>0</v>
      </c>
    </row>
    <row r="1773" spans="1:74">
      <c r="A1773" s="256">
        <v>75</v>
      </c>
      <c r="B1773" s="456">
        <v>1751.0148202558562</v>
      </c>
      <c r="C1773" s="456">
        <v>1771.1848534159269</v>
      </c>
      <c r="D1773" s="456">
        <v>1802.448857371257</v>
      </c>
      <c r="E1773" s="456">
        <v>1844.8074026519096</v>
      </c>
      <c r="F1773" s="456">
        <v>1905.3212904176223</v>
      </c>
      <c r="G1773" s="456">
        <v>1991.0525713007953</v>
      </c>
      <c r="H1773" s="456">
        <v>2077.7962092756316</v>
      </c>
      <c r="I1773" s="456">
        <v>2174.6305846598557</v>
      </c>
      <c r="J1773" s="456">
        <v>2326.9516358124492</v>
      </c>
      <c r="K1773" s="456">
        <v>2570.0804651361213</v>
      </c>
      <c r="L1773" s="456">
        <v>2863.681441123118</v>
      </c>
      <c r="M1773" s="456">
        <v>3135.1126429229589</v>
      </c>
      <c r="N1773" s="456">
        <v>3477.2097408500204</v>
      </c>
      <c r="O1773" s="456">
        <v>3691.1638903255634</v>
      </c>
      <c r="P1773" s="456">
        <v>4388.6159338178813</v>
      </c>
      <c r="Q1773" s="456">
        <v>5242.665045098579</v>
      </c>
      <c r="R1773" s="456">
        <v>5468.8205472356594</v>
      </c>
      <c r="S1773" s="456">
        <v>5850.4789562107671</v>
      </c>
      <c r="T1773" s="456">
        <v>6269.5240706514232</v>
      </c>
      <c r="U1773" s="456">
        <v>6502.7879378223797</v>
      </c>
      <c r="V1773" s="456">
        <v>6184.7029792107869</v>
      </c>
      <c r="W1773" s="456">
        <v>6657.2920036206178</v>
      </c>
      <c r="X1773" s="456">
        <v>6852.1943890307393</v>
      </c>
      <c r="Y1773" s="456">
        <v>6792.6122356688438</v>
      </c>
      <c r="Z1773" s="456">
        <v>7123.8551069383793</v>
      </c>
      <c r="AA1773" s="456">
        <v>7776.2863481012992</v>
      </c>
      <c r="AB1773" s="456">
        <v>8199.4872484813804</v>
      </c>
      <c r="AC1773" s="456">
        <v>8201.5073537596745</v>
      </c>
      <c r="AD1773" s="456">
        <v>7633.8777935624648</v>
      </c>
      <c r="AE1773" s="456">
        <v>6928.9450436305042</v>
      </c>
      <c r="AF1773" s="456">
        <v>6261.4458218290729</v>
      </c>
      <c r="AG1773" s="456">
        <v>4985.223126735651</v>
      </c>
      <c r="AH1773" s="456">
        <v>3333.9081375099486</v>
      </c>
      <c r="AI1773" s="456">
        <v>1579.579193170011</v>
      </c>
      <c r="AJ1773" s="456">
        <v>348.02879264334069</v>
      </c>
      <c r="AK1773" s="456">
        <v>71.303296239406109</v>
      </c>
      <c r="AL1773" s="456">
        <v>0</v>
      </c>
      <c r="AM1773" s="456">
        <v>0</v>
      </c>
      <c r="AN1773" s="456">
        <v>0</v>
      </c>
      <c r="AO1773" s="456">
        <v>0</v>
      </c>
      <c r="AP1773" s="456">
        <v>0</v>
      </c>
      <c r="AQ1773" s="456">
        <v>0</v>
      </c>
      <c r="AR1773" s="456">
        <v>0</v>
      </c>
      <c r="AS1773" s="456">
        <v>0</v>
      </c>
      <c r="AT1773" s="456">
        <v>0</v>
      </c>
      <c r="AU1773" s="456">
        <v>0</v>
      </c>
      <c r="AV1773" s="456">
        <v>0</v>
      </c>
      <c r="AW1773" s="456">
        <v>0</v>
      </c>
      <c r="AX1773" s="456">
        <v>0</v>
      </c>
      <c r="AY1773" s="456">
        <v>0</v>
      </c>
      <c r="AZ1773" s="456">
        <v>0</v>
      </c>
      <c r="BA1773" s="456">
        <v>0</v>
      </c>
      <c r="BB1773" s="456">
        <v>0</v>
      </c>
      <c r="BC1773" s="456">
        <v>0</v>
      </c>
      <c r="BD1773" s="456">
        <v>0</v>
      </c>
      <c r="BE1773" s="456">
        <v>0</v>
      </c>
      <c r="BF1773" s="456">
        <v>0</v>
      </c>
      <c r="BG1773" s="456">
        <v>0</v>
      </c>
      <c r="BH1773" s="456">
        <v>0</v>
      </c>
      <c r="BI1773" s="456">
        <v>0</v>
      </c>
      <c r="BJ1773" s="456">
        <v>0</v>
      </c>
      <c r="BK1773" s="456">
        <v>0</v>
      </c>
      <c r="BL1773" s="456">
        <v>0</v>
      </c>
      <c r="BM1773" s="456">
        <v>0</v>
      </c>
      <c r="BN1773" s="456">
        <v>0</v>
      </c>
      <c r="BO1773" s="456">
        <v>0</v>
      </c>
      <c r="BP1773" s="456">
        <v>0</v>
      </c>
      <c r="BQ1773" s="456">
        <v>0</v>
      </c>
      <c r="BR1773" s="456">
        <v>0</v>
      </c>
      <c r="BS1773" s="456">
        <v>0</v>
      </c>
      <c r="BT1773" s="456">
        <v>0</v>
      </c>
      <c r="BU1773" s="456">
        <v>0</v>
      </c>
      <c r="BV1773" s="456">
        <v>0</v>
      </c>
    </row>
    <row r="1774" spans="1:74">
      <c r="A1774" s="256">
        <v>80</v>
      </c>
      <c r="B1774" s="456">
        <v>1751.0148202558562</v>
      </c>
      <c r="C1774" s="456">
        <v>1764.1253155737052</v>
      </c>
      <c r="D1774" s="456">
        <v>1784.2954981868616</v>
      </c>
      <c r="E1774" s="456">
        <v>1815.5597304824182</v>
      </c>
      <c r="F1774" s="456">
        <v>1862.9613636751676</v>
      </c>
      <c r="G1774" s="456">
        <v>1916.4157132785863</v>
      </c>
      <c r="H1774" s="456">
        <v>1967.854324576324</v>
      </c>
      <c r="I1774" s="456">
        <v>2023.3288413501423</v>
      </c>
      <c r="J1774" s="456">
        <v>2136.299785040238</v>
      </c>
      <c r="K1774" s="456">
        <v>2302.7409842063093</v>
      </c>
      <c r="L1774" s="456">
        <v>2537.7964264148804</v>
      </c>
      <c r="M1774" s="456">
        <v>2761.775123282071</v>
      </c>
      <c r="N1774" s="456">
        <v>3132.0853957447089</v>
      </c>
      <c r="O1774" s="456">
        <v>3191.621789916775</v>
      </c>
      <c r="P1774" s="456">
        <v>3479.2281160077923</v>
      </c>
      <c r="Q1774" s="456">
        <v>3821.3590836071703</v>
      </c>
      <c r="R1774" s="456">
        <v>4436.0590231462156</v>
      </c>
      <c r="S1774" s="456">
        <v>4613.7227113325334</v>
      </c>
      <c r="T1774" s="456">
        <v>5022.5766363990533</v>
      </c>
      <c r="U1774" s="456">
        <v>5032.6722272774732</v>
      </c>
      <c r="V1774" s="456">
        <v>5447.6180658986523</v>
      </c>
      <c r="W1774" s="456">
        <v>5914.0911546556354</v>
      </c>
      <c r="X1774" s="456">
        <v>6014.0545590376532</v>
      </c>
      <c r="Y1774" s="456">
        <v>6141.283107311313</v>
      </c>
      <c r="Z1774" s="456">
        <v>6478.5523364836854</v>
      </c>
      <c r="AA1774" s="456">
        <v>6943.0834150257815</v>
      </c>
      <c r="AB1774" s="456">
        <v>7114.7659170588122</v>
      </c>
      <c r="AC1774" s="456">
        <v>6835.0265966470679</v>
      </c>
      <c r="AD1774" s="456">
        <v>6689.6070352415099</v>
      </c>
      <c r="AE1774" s="456">
        <v>6610.8394203963635</v>
      </c>
      <c r="AF1774" s="456">
        <v>5613.2015161051595</v>
      </c>
      <c r="AG1774" s="456">
        <v>4172.6050257662846</v>
      </c>
      <c r="AH1774" s="456">
        <v>2885.8793419485855</v>
      </c>
      <c r="AI1774" s="456">
        <v>1579.579193170011</v>
      </c>
      <c r="AJ1774" s="456">
        <v>412.47405913757262</v>
      </c>
      <c r="AK1774" s="456">
        <v>107.50116269711758</v>
      </c>
      <c r="AL1774" s="456">
        <v>0</v>
      </c>
      <c r="AM1774" s="456">
        <v>0</v>
      </c>
      <c r="AN1774" s="456">
        <v>0</v>
      </c>
      <c r="AO1774" s="456">
        <v>0</v>
      </c>
      <c r="AP1774" s="456">
        <v>0</v>
      </c>
      <c r="AQ1774" s="456">
        <v>0</v>
      </c>
      <c r="AR1774" s="456">
        <v>0</v>
      </c>
      <c r="AS1774" s="456">
        <v>0</v>
      </c>
      <c r="AT1774" s="456">
        <v>0</v>
      </c>
      <c r="AU1774" s="456">
        <v>0</v>
      </c>
      <c r="AV1774" s="456">
        <v>0</v>
      </c>
      <c r="AW1774" s="456">
        <v>0</v>
      </c>
      <c r="AX1774" s="456">
        <v>0</v>
      </c>
      <c r="AY1774" s="456">
        <v>0</v>
      </c>
      <c r="AZ1774" s="456">
        <v>0</v>
      </c>
      <c r="BA1774" s="456">
        <v>0</v>
      </c>
      <c r="BB1774" s="456">
        <v>0</v>
      </c>
      <c r="BC1774" s="456">
        <v>0</v>
      </c>
      <c r="BD1774" s="456">
        <v>0</v>
      </c>
      <c r="BE1774" s="456">
        <v>0</v>
      </c>
      <c r="BF1774" s="456">
        <v>0</v>
      </c>
      <c r="BG1774" s="456">
        <v>0</v>
      </c>
      <c r="BH1774" s="456">
        <v>0</v>
      </c>
      <c r="BI1774" s="456">
        <v>0</v>
      </c>
      <c r="BJ1774" s="456">
        <v>0</v>
      </c>
      <c r="BK1774" s="456">
        <v>0</v>
      </c>
      <c r="BL1774" s="456">
        <v>0</v>
      </c>
      <c r="BM1774" s="456">
        <v>0</v>
      </c>
      <c r="BN1774" s="456">
        <v>0</v>
      </c>
      <c r="BO1774" s="456">
        <v>0</v>
      </c>
      <c r="BP1774" s="456">
        <v>0</v>
      </c>
      <c r="BQ1774" s="456">
        <v>0</v>
      </c>
      <c r="BR1774" s="456">
        <v>0</v>
      </c>
      <c r="BS1774" s="456">
        <v>0</v>
      </c>
      <c r="BT1774" s="456">
        <v>0</v>
      </c>
      <c r="BU1774" s="456">
        <v>0</v>
      </c>
      <c r="BV1774" s="456">
        <v>0</v>
      </c>
    </row>
    <row r="1775" spans="1:74">
      <c r="A1775" s="256">
        <v>85</v>
      </c>
      <c r="B1775" s="456">
        <v>1751.0148202558562</v>
      </c>
      <c r="C1775" s="456">
        <v>1757.065805953526</v>
      </c>
      <c r="D1775" s="456">
        <v>1766.1423235108944</v>
      </c>
      <c r="E1775" s="456">
        <v>1783.2869836248437</v>
      </c>
      <c r="F1775" s="456">
        <v>1821.6109346304568</v>
      </c>
      <c r="G1775" s="456">
        <v>1851.8672552725677</v>
      </c>
      <c r="H1775" s="456">
        <v>1875.0641026477128</v>
      </c>
      <c r="I1775" s="456">
        <v>1909.3556185560697</v>
      </c>
      <c r="J1775" s="456">
        <v>1968.8629383413631</v>
      </c>
      <c r="K1775" s="456">
        <v>2054.5969685690998</v>
      </c>
      <c r="L1775" s="456">
        <v>2159.4999245649819</v>
      </c>
      <c r="M1775" s="456">
        <v>2317.8726118288159</v>
      </c>
      <c r="N1775" s="456">
        <v>2571.0893479008164</v>
      </c>
      <c r="O1775" s="456">
        <v>2862.6724497053051</v>
      </c>
      <c r="P1775" s="456">
        <v>3030.1697980183194</v>
      </c>
      <c r="Q1775" s="456">
        <v>3003.9346492763984</v>
      </c>
      <c r="R1775" s="456">
        <v>3201.7128147175085</v>
      </c>
      <c r="S1775" s="456">
        <v>3597.3050762978692</v>
      </c>
      <c r="T1775" s="456">
        <v>3842.5540734313845</v>
      </c>
      <c r="U1775" s="456">
        <v>3768.876758490404</v>
      </c>
      <c r="V1775" s="456">
        <v>4084.7906693416812</v>
      </c>
      <c r="W1775" s="456">
        <v>4330.069849614707</v>
      </c>
      <c r="X1775" s="456">
        <v>4468.3609913689133</v>
      </c>
      <c r="Y1775" s="456">
        <v>4913.5455552185758</v>
      </c>
      <c r="Z1775" s="456">
        <v>5407.2326154918346</v>
      </c>
      <c r="AA1775" s="456">
        <v>5686.9079227498141</v>
      </c>
      <c r="AB1775" s="456">
        <v>5571.8051903720252</v>
      </c>
      <c r="AC1775" s="456">
        <v>5492.0424067217118</v>
      </c>
      <c r="AD1775" s="456">
        <v>5546.5636789866312</v>
      </c>
      <c r="AE1775" s="456">
        <v>5256.7994827273351</v>
      </c>
      <c r="AF1775" s="456">
        <v>4417.8892691731244</v>
      </c>
      <c r="AG1775" s="456">
        <v>3568.0377714971692</v>
      </c>
      <c r="AH1775" s="456">
        <v>2543.8496525794189</v>
      </c>
      <c r="AI1775" s="456">
        <v>1198.4571433857259</v>
      </c>
      <c r="AJ1775" s="456">
        <v>359.10453055246012</v>
      </c>
      <c r="AK1775" s="456">
        <v>91.411415436090294</v>
      </c>
      <c r="AL1775" s="456">
        <v>0</v>
      </c>
      <c r="AM1775" s="456">
        <v>0</v>
      </c>
      <c r="AN1775" s="456">
        <v>0</v>
      </c>
      <c r="AO1775" s="456">
        <v>0</v>
      </c>
      <c r="AP1775" s="456">
        <v>0</v>
      </c>
      <c r="AQ1775" s="456">
        <v>0</v>
      </c>
      <c r="AR1775" s="456">
        <v>0</v>
      </c>
      <c r="AS1775" s="456">
        <v>0</v>
      </c>
      <c r="AT1775" s="456">
        <v>0</v>
      </c>
      <c r="AU1775" s="456">
        <v>0</v>
      </c>
      <c r="AV1775" s="456">
        <v>0</v>
      </c>
      <c r="AW1775" s="456">
        <v>0</v>
      </c>
      <c r="AX1775" s="456">
        <v>0</v>
      </c>
      <c r="AY1775" s="456">
        <v>0</v>
      </c>
      <c r="AZ1775" s="456">
        <v>0</v>
      </c>
      <c r="BA1775" s="456">
        <v>0</v>
      </c>
      <c r="BB1775" s="456">
        <v>0</v>
      </c>
      <c r="BC1775" s="456">
        <v>0</v>
      </c>
      <c r="BD1775" s="456">
        <v>0</v>
      </c>
      <c r="BE1775" s="456">
        <v>0</v>
      </c>
      <c r="BF1775" s="456">
        <v>0</v>
      </c>
      <c r="BG1775" s="456">
        <v>0</v>
      </c>
      <c r="BH1775" s="456">
        <v>0</v>
      </c>
      <c r="BI1775" s="456">
        <v>0</v>
      </c>
      <c r="BJ1775" s="456">
        <v>0</v>
      </c>
      <c r="BK1775" s="456">
        <v>0</v>
      </c>
      <c r="BL1775" s="456">
        <v>0</v>
      </c>
      <c r="BM1775" s="456">
        <v>0</v>
      </c>
      <c r="BN1775" s="456">
        <v>0</v>
      </c>
      <c r="BO1775" s="456">
        <v>0</v>
      </c>
      <c r="BP1775" s="456">
        <v>0</v>
      </c>
      <c r="BQ1775" s="456">
        <v>0</v>
      </c>
      <c r="BR1775" s="456">
        <v>0</v>
      </c>
      <c r="BS1775" s="456">
        <v>0</v>
      </c>
      <c r="BT1775" s="456">
        <v>0</v>
      </c>
      <c r="BU1775" s="456">
        <v>0</v>
      </c>
      <c r="BV1775" s="456">
        <v>0</v>
      </c>
    </row>
    <row r="1776" spans="1:74">
      <c r="A1776" s="256">
        <v>90</v>
      </c>
      <c r="B1776" s="456">
        <v>1751.0148202558562</v>
      </c>
      <c r="C1776" s="456">
        <v>1747.9893352360714</v>
      </c>
      <c r="D1776" s="456">
        <v>1748.9978296618476</v>
      </c>
      <c r="E1776" s="456">
        <v>1756.0573068896419</v>
      </c>
      <c r="F1776" s="456">
        <v>1779.2529310778141</v>
      </c>
      <c r="G1776" s="456">
        <v>1792.363635156662</v>
      </c>
      <c r="H1776" s="456">
        <v>1802.448857371257</v>
      </c>
      <c r="I1776" s="456">
        <v>1810.5170757472663</v>
      </c>
      <c r="J1776" s="456">
        <v>1857.9185789229516</v>
      </c>
      <c r="K1776" s="456">
        <v>1906.3298716528989</v>
      </c>
      <c r="L1776" s="456">
        <v>1925.4930160885128</v>
      </c>
      <c r="M1776" s="456">
        <v>1993.0698229527777</v>
      </c>
      <c r="N1776" s="456">
        <v>2046.5277286451053</v>
      </c>
      <c r="O1776" s="456">
        <v>2243.2242189002272</v>
      </c>
      <c r="P1776" s="456">
        <v>2519.6368346024183</v>
      </c>
      <c r="Q1776" s="456">
        <v>2681.0599074576367</v>
      </c>
      <c r="R1776" s="456">
        <v>2683.0777585674373</v>
      </c>
      <c r="S1776" s="456">
        <v>2697.2027587216817</v>
      </c>
      <c r="T1776" s="456">
        <v>2753.7034944976781</v>
      </c>
      <c r="U1776" s="456">
        <v>3077.5954491240141</v>
      </c>
      <c r="V1776" s="456">
        <v>3214.8311944439633</v>
      </c>
      <c r="W1776" s="456">
        <v>3180.5216994532811</v>
      </c>
      <c r="X1776" s="456">
        <v>3211.8038712910957</v>
      </c>
      <c r="Y1776" s="456">
        <v>3478.2189282826434</v>
      </c>
      <c r="Z1776" s="456">
        <v>3752.7284971760491</v>
      </c>
      <c r="AA1776" s="456">
        <v>3780.9879998528395</v>
      </c>
      <c r="AB1776" s="456">
        <v>3906.139741111585</v>
      </c>
      <c r="AC1776" s="456">
        <v>4130.2116552482576</v>
      </c>
      <c r="AD1776" s="456">
        <v>4040.3795265036656</v>
      </c>
      <c r="AE1776" s="456">
        <v>3708.3211373982149</v>
      </c>
      <c r="AF1776" s="456">
        <v>3420.6957141171742</v>
      </c>
      <c r="AG1776" s="456">
        <v>3028.151701572182</v>
      </c>
      <c r="AH1776" s="456">
        <v>1876.0726677583752</v>
      </c>
      <c r="AI1776" s="456">
        <v>675.38162812523888</v>
      </c>
      <c r="AJ1776" s="456">
        <v>342.99448206442173</v>
      </c>
      <c r="AK1776" s="456">
        <v>69.292772726876819</v>
      </c>
      <c r="AL1776" s="456">
        <v>0</v>
      </c>
      <c r="AM1776" s="456">
        <v>0</v>
      </c>
      <c r="AN1776" s="456">
        <v>0</v>
      </c>
      <c r="AO1776" s="456">
        <v>0</v>
      </c>
      <c r="AP1776" s="456">
        <v>0</v>
      </c>
      <c r="AQ1776" s="456">
        <v>0</v>
      </c>
      <c r="AR1776" s="456">
        <v>0</v>
      </c>
      <c r="AS1776" s="456">
        <v>0</v>
      </c>
      <c r="AT1776" s="456">
        <v>0</v>
      </c>
      <c r="AU1776" s="456">
        <v>0</v>
      </c>
      <c r="AV1776" s="456">
        <v>0</v>
      </c>
      <c r="AW1776" s="456">
        <v>0</v>
      </c>
      <c r="AX1776" s="456">
        <v>0</v>
      </c>
      <c r="AY1776" s="456">
        <v>0</v>
      </c>
      <c r="AZ1776" s="456">
        <v>0</v>
      </c>
      <c r="BA1776" s="456">
        <v>0</v>
      </c>
      <c r="BB1776" s="456">
        <v>0</v>
      </c>
      <c r="BC1776" s="456">
        <v>0</v>
      </c>
      <c r="BD1776" s="456">
        <v>0</v>
      </c>
      <c r="BE1776" s="456">
        <v>0</v>
      </c>
      <c r="BF1776" s="456">
        <v>0</v>
      </c>
      <c r="BG1776" s="456">
        <v>0</v>
      </c>
      <c r="BH1776" s="456">
        <v>0</v>
      </c>
      <c r="BI1776" s="456">
        <v>0</v>
      </c>
      <c r="BJ1776" s="456">
        <v>0</v>
      </c>
      <c r="BK1776" s="456">
        <v>0</v>
      </c>
      <c r="BL1776" s="456">
        <v>0</v>
      </c>
      <c r="BM1776" s="456">
        <v>0</v>
      </c>
      <c r="BN1776" s="456">
        <v>0</v>
      </c>
      <c r="BO1776" s="456">
        <v>0</v>
      </c>
      <c r="BP1776" s="456">
        <v>0</v>
      </c>
      <c r="BQ1776" s="456">
        <v>0</v>
      </c>
      <c r="BR1776" s="456">
        <v>0</v>
      </c>
      <c r="BS1776" s="456">
        <v>0</v>
      </c>
      <c r="BT1776" s="456">
        <v>0</v>
      </c>
      <c r="BU1776" s="456">
        <v>0</v>
      </c>
      <c r="BV1776" s="456">
        <v>0</v>
      </c>
    </row>
    <row r="1777" spans="1:74">
      <c r="A1777" s="256">
        <v>95</v>
      </c>
      <c r="B1777" s="456">
        <v>1751.0148202558562</v>
      </c>
      <c r="C1777" s="456">
        <v>1740.9298905498288</v>
      </c>
      <c r="D1777" s="456">
        <v>1736.8959349898671</v>
      </c>
      <c r="E1777" s="456">
        <v>1737.9044230032487</v>
      </c>
      <c r="F1777" s="456">
        <v>1740.9298905498288</v>
      </c>
      <c r="G1777" s="456">
        <v>1731.8535037042891</v>
      </c>
      <c r="H1777" s="456">
        <v>1726.8110870854687</v>
      </c>
      <c r="I1777" s="456">
        <v>1728.8280519702566</v>
      </c>
      <c r="J1777" s="456">
        <v>1762.1083099403497</v>
      </c>
      <c r="K1777" s="456">
        <v>1801.4403326077718</v>
      </c>
      <c r="L1777" s="456">
        <v>1801.4403326077718</v>
      </c>
      <c r="M1777" s="456">
        <v>1825.6450818896419</v>
      </c>
      <c r="N1777" s="456">
        <v>1800.4318084083402</v>
      </c>
      <c r="O1777" s="456">
        <v>1869.0127233748408</v>
      </c>
      <c r="P1777" s="456">
        <v>1897.2526597600297</v>
      </c>
      <c r="Q1777" s="456">
        <v>1977.9404854231839</v>
      </c>
      <c r="R1777" s="456">
        <v>2212.962059283394</v>
      </c>
      <c r="S1777" s="456">
        <v>2308.7936233718156</v>
      </c>
      <c r="T1777" s="456">
        <v>2330.9867689503444</v>
      </c>
      <c r="U1777" s="456">
        <v>2335.0219090664305</v>
      </c>
      <c r="V1777" s="456">
        <v>2430.8585079786749</v>
      </c>
      <c r="W1777" s="456">
        <v>2613.4627792455449</v>
      </c>
      <c r="X1777" s="456">
        <v>2649.783409973666</v>
      </c>
      <c r="Y1777" s="456">
        <v>2643.7299367952533</v>
      </c>
      <c r="Z1777" s="456">
        <v>2663.9082343958853</v>
      </c>
      <c r="AA1777" s="456">
        <v>2596.3115451502367</v>
      </c>
      <c r="AB1777" s="456">
        <v>2658.8636456354934</v>
      </c>
      <c r="AC1777" s="456">
        <v>2751.6855909919714</v>
      </c>
      <c r="AD1777" s="456">
        <v>2668.9528326995928</v>
      </c>
      <c r="AE1777" s="456">
        <v>2548.8940187100684</v>
      </c>
      <c r="AF1777" s="456">
        <v>2481.3003490821429</v>
      </c>
      <c r="AG1777" s="456">
        <v>2167.5695968162627</v>
      </c>
      <c r="AH1777" s="456">
        <v>1466.6434139468058</v>
      </c>
      <c r="AI1777" s="456">
        <v>789.24234583746443</v>
      </c>
      <c r="AJ1777" s="456">
        <v>348.02879264334069</v>
      </c>
      <c r="AK1777" s="456">
        <v>76.329849463361882</v>
      </c>
      <c r="AL1777" s="456">
        <v>0</v>
      </c>
      <c r="AM1777" s="456">
        <v>0</v>
      </c>
      <c r="AN1777" s="456">
        <v>0</v>
      </c>
      <c r="AO1777" s="456">
        <v>0</v>
      </c>
      <c r="AP1777" s="456">
        <v>0</v>
      </c>
      <c r="AQ1777" s="456">
        <v>0</v>
      </c>
      <c r="AR1777" s="456">
        <v>0</v>
      </c>
      <c r="AS1777" s="456">
        <v>0</v>
      </c>
      <c r="AT1777" s="456">
        <v>0</v>
      </c>
      <c r="AU1777" s="456">
        <v>0</v>
      </c>
      <c r="AV1777" s="456">
        <v>0</v>
      </c>
      <c r="AW1777" s="456">
        <v>0</v>
      </c>
      <c r="AX1777" s="456">
        <v>0</v>
      </c>
      <c r="AY1777" s="456">
        <v>0</v>
      </c>
      <c r="AZ1777" s="456">
        <v>0</v>
      </c>
      <c r="BA1777" s="456">
        <v>0</v>
      </c>
      <c r="BB1777" s="456">
        <v>0</v>
      </c>
      <c r="BC1777" s="456">
        <v>0</v>
      </c>
      <c r="BD1777" s="456">
        <v>0</v>
      </c>
      <c r="BE1777" s="456">
        <v>0</v>
      </c>
      <c r="BF1777" s="456">
        <v>0</v>
      </c>
      <c r="BG1777" s="456">
        <v>0</v>
      </c>
      <c r="BH1777" s="456">
        <v>0</v>
      </c>
      <c r="BI1777" s="456">
        <v>0</v>
      </c>
      <c r="BJ1777" s="456">
        <v>0</v>
      </c>
      <c r="BK1777" s="456">
        <v>0</v>
      </c>
      <c r="BL1777" s="456">
        <v>0</v>
      </c>
      <c r="BM1777" s="456">
        <v>0</v>
      </c>
      <c r="BN1777" s="456">
        <v>0</v>
      </c>
      <c r="BO1777" s="456">
        <v>0</v>
      </c>
      <c r="BP1777" s="456">
        <v>0</v>
      </c>
      <c r="BQ1777" s="456">
        <v>0</v>
      </c>
      <c r="BR1777" s="456">
        <v>0</v>
      </c>
      <c r="BS1777" s="456">
        <v>0</v>
      </c>
      <c r="BT1777" s="456">
        <v>0</v>
      </c>
      <c r="BU1777" s="456">
        <v>0</v>
      </c>
      <c r="BV1777" s="456">
        <v>0</v>
      </c>
    </row>
    <row r="1778" spans="1:74">
      <c r="A1778" s="256">
        <v>100</v>
      </c>
      <c r="B1778" s="456">
        <v>1751.0148202558562</v>
      </c>
      <c r="C1778" s="456">
        <v>1733.8704744608951</v>
      </c>
      <c r="D1778" s="456">
        <v>1727.8195692338438</v>
      </c>
      <c r="E1778" s="456">
        <v>1717.7347742684135</v>
      </c>
      <c r="F1778" s="456">
        <v>1702.6076928325283</v>
      </c>
      <c r="G1778" s="456">
        <v>1673.3623838322726</v>
      </c>
      <c r="H1778" s="456">
        <v>1652.1850645275526</v>
      </c>
      <c r="I1778" s="456">
        <v>1646.1344515254048</v>
      </c>
      <c r="J1778" s="456">
        <v>1669.328587979903</v>
      </c>
      <c r="K1778" s="456">
        <v>1695.5484340384025</v>
      </c>
      <c r="L1778" s="456">
        <v>1695.5484340384025</v>
      </c>
      <c r="M1778" s="456">
        <v>1715.717822362054</v>
      </c>
      <c r="N1778" s="456">
        <v>1687.4807456618453</v>
      </c>
      <c r="O1778" s="456">
        <v>1672.3539339575655</v>
      </c>
      <c r="P1778" s="456">
        <v>1644.1175854579226</v>
      </c>
      <c r="Q1778" s="456">
        <v>1624.9574815204433</v>
      </c>
      <c r="R1778" s="456">
        <v>1638.0670020974976</v>
      </c>
      <c r="S1778" s="456">
        <v>1681.4300046561746</v>
      </c>
      <c r="T1778" s="456">
        <v>1742.9468718328628</v>
      </c>
      <c r="U1778" s="456">
        <v>1938.6047511235406</v>
      </c>
      <c r="V1778" s="456">
        <v>1992.0611968716976</v>
      </c>
      <c r="W1778" s="456">
        <v>2022.3202000823192</v>
      </c>
      <c r="X1778" s="456">
        <v>2055.6056257882178</v>
      </c>
      <c r="Y1778" s="456">
        <v>2137.3084815445268</v>
      </c>
      <c r="Z1778" s="456">
        <v>2088.8915899626568</v>
      </c>
      <c r="AA1778" s="456">
        <v>1965.8370985958388</v>
      </c>
      <c r="AB1778" s="456">
        <v>1875.0641026477128</v>
      </c>
      <c r="AC1778" s="456">
        <v>1866.9956012970247</v>
      </c>
      <c r="AD1778" s="456">
        <v>1787.3210452883925</v>
      </c>
      <c r="AE1778" s="456">
        <v>1737.9044230032487</v>
      </c>
      <c r="AF1778" s="456">
        <v>1633.024866348906</v>
      </c>
      <c r="AG1778" s="456">
        <v>1396.0629241738613</v>
      </c>
      <c r="AH1778" s="456">
        <v>1046.2420310439961</v>
      </c>
      <c r="AI1778" s="456">
        <v>634.07391905157954</v>
      </c>
      <c r="AJ1778" s="456">
        <v>291.64893568472075</v>
      </c>
      <c r="AK1778" s="456">
        <v>79.345941616877255</v>
      </c>
      <c r="AL1778" s="456">
        <v>0</v>
      </c>
      <c r="AM1778" s="456">
        <v>0</v>
      </c>
      <c r="AN1778" s="456">
        <v>0</v>
      </c>
      <c r="AO1778" s="456">
        <v>0</v>
      </c>
      <c r="AP1778" s="456">
        <v>0</v>
      </c>
      <c r="AQ1778" s="456">
        <v>0</v>
      </c>
      <c r="AR1778" s="456">
        <v>0</v>
      </c>
      <c r="AS1778" s="456">
        <v>0</v>
      </c>
      <c r="AT1778" s="456">
        <v>0</v>
      </c>
      <c r="AU1778" s="456">
        <v>0</v>
      </c>
      <c r="AV1778" s="456">
        <v>0</v>
      </c>
      <c r="AW1778" s="456">
        <v>0</v>
      </c>
      <c r="AX1778" s="456">
        <v>0</v>
      </c>
      <c r="AY1778" s="456">
        <v>0</v>
      </c>
      <c r="AZ1778" s="456">
        <v>0</v>
      </c>
      <c r="BA1778" s="456">
        <v>0</v>
      </c>
      <c r="BB1778" s="456">
        <v>0</v>
      </c>
      <c r="BC1778" s="456">
        <v>0</v>
      </c>
      <c r="BD1778" s="456">
        <v>0</v>
      </c>
      <c r="BE1778" s="456">
        <v>0</v>
      </c>
      <c r="BF1778" s="456">
        <v>0</v>
      </c>
      <c r="BG1778" s="456">
        <v>0</v>
      </c>
      <c r="BH1778" s="456">
        <v>0</v>
      </c>
      <c r="BI1778" s="456">
        <v>0</v>
      </c>
      <c r="BJ1778" s="456">
        <v>0</v>
      </c>
      <c r="BK1778" s="456">
        <v>0</v>
      </c>
      <c r="BL1778" s="456">
        <v>0</v>
      </c>
      <c r="BM1778" s="456">
        <v>0</v>
      </c>
      <c r="BN1778" s="456">
        <v>0</v>
      </c>
      <c r="BO1778" s="456">
        <v>0</v>
      </c>
      <c r="BP1778" s="456">
        <v>0</v>
      </c>
      <c r="BQ1778" s="456">
        <v>0</v>
      </c>
      <c r="BR1778" s="456">
        <v>0</v>
      </c>
      <c r="BS1778" s="456">
        <v>0</v>
      </c>
      <c r="BT1778" s="456">
        <v>0</v>
      </c>
      <c r="BU1778" s="456">
        <v>0</v>
      </c>
      <c r="BV1778" s="456">
        <v>0</v>
      </c>
    </row>
    <row r="1779" spans="1:74">
      <c r="A1779" s="256">
        <v>105</v>
      </c>
      <c r="B1779" s="456">
        <v>1751.0148202558562</v>
      </c>
      <c r="C1779" s="456">
        <v>1731.8535037042891</v>
      </c>
      <c r="D1779" s="456">
        <v>1720.7602065632027</v>
      </c>
      <c r="E1779" s="456">
        <v>1695.5484340384025</v>
      </c>
      <c r="F1779" s="456">
        <v>1664.2863568606779</v>
      </c>
      <c r="G1779" s="456">
        <v>1622.9406415574351</v>
      </c>
      <c r="H1779" s="456">
        <v>1593.6967450469183</v>
      </c>
      <c r="I1779" s="456">
        <v>1579.579193170011</v>
      </c>
      <c r="J1779" s="456">
        <v>1577.5624103083503</v>
      </c>
      <c r="K1779" s="456">
        <v>1582.6043722847851</v>
      </c>
      <c r="L1779" s="456">
        <v>1582.6043722847851</v>
      </c>
      <c r="M1779" s="456">
        <v>1634.0332922559537</v>
      </c>
      <c r="N1779" s="456">
        <v>1612.8564793622302</v>
      </c>
      <c r="O1779" s="456">
        <v>1629.9995923619026</v>
      </c>
      <c r="P1779" s="456">
        <v>1626.9743239841825</v>
      </c>
      <c r="Q1779" s="456">
        <v>1566.4701506984791</v>
      </c>
      <c r="R1779" s="456">
        <v>1553.3612178210465</v>
      </c>
      <c r="S1779" s="456">
        <v>1526.1353268228436</v>
      </c>
      <c r="T1779" s="456">
        <v>1472.6933304777274</v>
      </c>
      <c r="U1779" s="456">
        <v>1483.7849085304433</v>
      </c>
      <c r="V1779" s="456">
        <v>1480.7599244572896</v>
      </c>
      <c r="W1779" s="456">
        <v>1487.8182302094006</v>
      </c>
      <c r="X1779" s="456">
        <v>1542.2691301314956</v>
      </c>
      <c r="Y1779" s="456">
        <v>1598.7387581952937</v>
      </c>
      <c r="Z1779" s="456">
        <v>1616.8901367038713</v>
      </c>
      <c r="AA1779" s="456">
        <v>1641.0922909919893</v>
      </c>
      <c r="AB1779" s="456">
        <v>1645.1260181828966</v>
      </c>
      <c r="AC1779" s="456">
        <v>1504.959968849995</v>
      </c>
      <c r="AD1779" s="456">
        <v>1331.5353067591789</v>
      </c>
      <c r="AE1779" s="456">
        <v>1216.6033310391174</v>
      </c>
      <c r="AF1779" s="456">
        <v>1086.561883942285</v>
      </c>
      <c r="AG1779" s="456">
        <v>896.06475734774426</v>
      </c>
      <c r="AH1779" s="456">
        <v>636.08886825596176</v>
      </c>
      <c r="AI1779" s="456">
        <v>404.41781565261778</v>
      </c>
      <c r="AJ1779" s="456">
        <v>207.1004714754566</v>
      </c>
      <c r="AK1779" s="456">
        <v>65.271902290436884</v>
      </c>
      <c r="AL1779" s="456">
        <v>0</v>
      </c>
      <c r="AM1779" s="456">
        <v>0</v>
      </c>
      <c r="AN1779" s="456">
        <v>0</v>
      </c>
      <c r="AO1779" s="456">
        <v>0</v>
      </c>
      <c r="AP1779" s="456">
        <v>0</v>
      </c>
      <c r="AQ1779" s="456">
        <v>0</v>
      </c>
      <c r="AR1779" s="456">
        <v>0</v>
      </c>
      <c r="AS1779" s="456">
        <v>0</v>
      </c>
      <c r="AT1779" s="456">
        <v>0</v>
      </c>
      <c r="AU1779" s="456">
        <v>0</v>
      </c>
      <c r="AV1779" s="456">
        <v>0</v>
      </c>
      <c r="AW1779" s="456">
        <v>0</v>
      </c>
      <c r="AX1779" s="456">
        <v>0</v>
      </c>
      <c r="AY1779" s="456">
        <v>0</v>
      </c>
      <c r="AZ1779" s="456">
        <v>0</v>
      </c>
      <c r="BA1779" s="456">
        <v>0</v>
      </c>
      <c r="BB1779" s="456">
        <v>0</v>
      </c>
      <c r="BC1779" s="456">
        <v>0</v>
      </c>
      <c r="BD1779" s="456">
        <v>0</v>
      </c>
      <c r="BE1779" s="456">
        <v>0</v>
      </c>
      <c r="BF1779" s="456">
        <v>0</v>
      </c>
      <c r="BG1779" s="456">
        <v>0</v>
      </c>
      <c r="BH1779" s="456">
        <v>0</v>
      </c>
      <c r="BI1779" s="456">
        <v>0</v>
      </c>
      <c r="BJ1779" s="456">
        <v>0</v>
      </c>
      <c r="BK1779" s="456">
        <v>0</v>
      </c>
      <c r="BL1779" s="456">
        <v>0</v>
      </c>
      <c r="BM1779" s="456">
        <v>0</v>
      </c>
      <c r="BN1779" s="456">
        <v>0</v>
      </c>
      <c r="BO1779" s="456">
        <v>0</v>
      </c>
      <c r="BP1779" s="456">
        <v>0</v>
      </c>
      <c r="BQ1779" s="456">
        <v>0</v>
      </c>
      <c r="BR1779" s="456">
        <v>0</v>
      </c>
      <c r="BS1779" s="456">
        <v>0</v>
      </c>
      <c r="BT1779" s="456">
        <v>0</v>
      </c>
      <c r="BU1779" s="456">
        <v>0</v>
      </c>
      <c r="BV1779" s="456">
        <v>0</v>
      </c>
    </row>
    <row r="1780" spans="1:74">
      <c r="A1780" s="256">
        <v>110</v>
      </c>
      <c r="B1780" s="456">
        <v>1751.0148202558562</v>
      </c>
      <c r="C1780" s="456">
        <v>1726.8110870854687</v>
      </c>
      <c r="D1780" s="456">
        <v>1704.6246292924041</v>
      </c>
      <c r="E1780" s="456">
        <v>1667.311693703846</v>
      </c>
      <c r="F1780" s="456">
        <v>1617.8985526110023</v>
      </c>
      <c r="G1780" s="456">
        <v>1575.5456300224012</v>
      </c>
      <c r="H1780" s="456">
        <v>1544.2858674367747</v>
      </c>
      <c r="I1780" s="456">
        <v>1526.1353268228436</v>
      </c>
      <c r="J1780" s="456">
        <v>1527.143684556321</v>
      </c>
      <c r="K1780" s="456">
        <v>1507.9850018626923</v>
      </c>
      <c r="L1780" s="456">
        <v>1471.685009328937</v>
      </c>
      <c r="M1780" s="456">
        <v>1450.5104253628438</v>
      </c>
      <c r="N1780" s="456">
        <v>1404.1290887478256</v>
      </c>
      <c r="O1780" s="456">
        <v>1396.0629241738613</v>
      </c>
      <c r="P1780" s="456">
        <v>1382.9555061606618</v>
      </c>
      <c r="Q1780" s="456">
        <v>1390.0133312824107</v>
      </c>
      <c r="R1780" s="456">
        <v>1398.0794609630132</v>
      </c>
      <c r="S1780" s="456">
        <v>1415.2201405678286</v>
      </c>
      <c r="T1780" s="456">
        <v>1419.2532718855859</v>
      </c>
      <c r="U1780" s="456">
        <v>1439.4190995743888</v>
      </c>
      <c r="V1780" s="456">
        <v>1438.4108014537403</v>
      </c>
      <c r="W1780" s="456">
        <v>1424.2947021300658</v>
      </c>
      <c r="X1780" s="456">
        <v>1379.9307349701794</v>
      </c>
      <c r="Y1780" s="456">
        <v>1346.6586922581143</v>
      </c>
      <c r="Z1780" s="456">
        <v>1314.3956774101373</v>
      </c>
      <c r="AA1780" s="456">
        <v>1275.0761997376587</v>
      </c>
      <c r="AB1780" s="456">
        <v>1220.6358540470935</v>
      </c>
      <c r="AC1780" s="456">
        <v>1225.6765265172949</v>
      </c>
      <c r="AD1780" s="456">
        <v>1204.5058423091175</v>
      </c>
      <c r="AE1780" s="456">
        <v>1130.9154468603931</v>
      </c>
      <c r="AF1780" s="456">
        <v>960.56757634820201</v>
      </c>
      <c r="AG1780" s="456">
        <v>708.6311380440219</v>
      </c>
      <c r="AH1780" s="456">
        <v>471.89352202889989</v>
      </c>
      <c r="AI1780" s="456">
        <v>281.58219456930817</v>
      </c>
      <c r="AJ1780" s="456">
        <v>151.75951300673236</v>
      </c>
      <c r="AK1780" s="456">
        <v>52.205871129025049</v>
      </c>
      <c r="AL1780" s="456">
        <v>0</v>
      </c>
      <c r="AM1780" s="456">
        <v>0</v>
      </c>
      <c r="AN1780" s="456">
        <v>0</v>
      </c>
      <c r="AO1780" s="456">
        <v>0</v>
      </c>
      <c r="AP1780" s="456">
        <v>0</v>
      </c>
      <c r="AQ1780" s="456">
        <v>0</v>
      </c>
      <c r="AR1780" s="456">
        <v>0</v>
      </c>
      <c r="AS1780" s="456">
        <v>0</v>
      </c>
      <c r="AT1780" s="456">
        <v>0</v>
      </c>
      <c r="AU1780" s="456">
        <v>0</v>
      </c>
      <c r="AV1780" s="456">
        <v>0</v>
      </c>
      <c r="AW1780" s="456">
        <v>0</v>
      </c>
      <c r="AX1780" s="456">
        <v>0</v>
      </c>
      <c r="AY1780" s="456">
        <v>0</v>
      </c>
      <c r="AZ1780" s="456">
        <v>0</v>
      </c>
      <c r="BA1780" s="456">
        <v>0</v>
      </c>
      <c r="BB1780" s="456">
        <v>0</v>
      </c>
      <c r="BC1780" s="456">
        <v>0</v>
      </c>
      <c r="BD1780" s="456">
        <v>0</v>
      </c>
      <c r="BE1780" s="456">
        <v>0</v>
      </c>
      <c r="BF1780" s="456">
        <v>0</v>
      </c>
      <c r="BG1780" s="456">
        <v>0</v>
      </c>
      <c r="BH1780" s="456">
        <v>0</v>
      </c>
      <c r="BI1780" s="456">
        <v>0</v>
      </c>
      <c r="BJ1780" s="456">
        <v>0</v>
      </c>
      <c r="BK1780" s="456">
        <v>0</v>
      </c>
      <c r="BL1780" s="456">
        <v>0</v>
      </c>
      <c r="BM1780" s="456">
        <v>0</v>
      </c>
      <c r="BN1780" s="456">
        <v>0</v>
      </c>
      <c r="BO1780" s="456">
        <v>0</v>
      </c>
      <c r="BP1780" s="456">
        <v>0</v>
      </c>
      <c r="BQ1780" s="456">
        <v>0</v>
      </c>
      <c r="BR1780" s="456">
        <v>0</v>
      </c>
      <c r="BS1780" s="456">
        <v>0</v>
      </c>
      <c r="BT1780" s="456">
        <v>0</v>
      </c>
      <c r="BU1780" s="456">
        <v>0</v>
      </c>
      <c r="BV1780" s="456">
        <v>0</v>
      </c>
    </row>
    <row r="1781" spans="1:74">
      <c r="A1781" s="256">
        <v>115</v>
      </c>
      <c r="B1781" s="456">
        <v>1751.0148202558562</v>
      </c>
      <c r="C1781" s="456">
        <v>1717.7347742684135</v>
      </c>
      <c r="D1781" s="456">
        <v>1687.4807456618453</v>
      </c>
      <c r="E1781" s="456">
        <v>1636.05014593482</v>
      </c>
      <c r="F1781" s="456">
        <v>1575.5456300224012</v>
      </c>
      <c r="G1781" s="456">
        <v>1540.2523954607502</v>
      </c>
      <c r="H1781" s="456">
        <v>1503.9516258616848</v>
      </c>
      <c r="I1781" s="456">
        <v>1483.7849085304433</v>
      </c>
      <c r="J1781" s="456">
        <v>1467.6517316400773</v>
      </c>
      <c r="K1781" s="456">
        <v>1441.435697931985</v>
      </c>
      <c r="L1781" s="456">
        <v>1387.9968061579712</v>
      </c>
      <c r="M1781" s="456">
        <v>1347.6669240119957</v>
      </c>
      <c r="N1781" s="456">
        <v>1277.0925540561173</v>
      </c>
      <c r="O1781" s="456">
        <v>1236.7660787301068</v>
      </c>
      <c r="P1781" s="456">
        <v>1189.3841522320038</v>
      </c>
      <c r="Q1781" s="456">
        <v>1137.9718575303903</v>
      </c>
      <c r="R1781" s="456">
        <v>1091.6019718106104</v>
      </c>
      <c r="S1781" s="456">
        <v>1052.2899114552088</v>
      </c>
      <c r="T1781" s="456">
        <v>1025.0747259772024</v>
      </c>
      <c r="U1781" s="456">
        <v>989.79685912166553</v>
      </c>
      <c r="V1781" s="456">
        <v>959.55968574044186</v>
      </c>
      <c r="W1781" s="456">
        <v>931.33918221922693</v>
      </c>
      <c r="X1781" s="456">
        <v>888.00222450550336</v>
      </c>
      <c r="Y1781" s="456">
        <v>844.66738037710456</v>
      </c>
      <c r="Z1781" s="456">
        <v>810.40418715434259</v>
      </c>
      <c r="AA1781" s="456">
        <v>762.03509929357801</v>
      </c>
      <c r="AB1781" s="456">
        <v>705.60838979549055</v>
      </c>
      <c r="AC1781" s="456">
        <v>669.33643607066585</v>
      </c>
      <c r="AD1781" s="456">
        <v>641.12626911992743</v>
      </c>
      <c r="AE1781" s="456">
        <v>610.90246816001093</v>
      </c>
      <c r="AF1781" s="456">
        <v>550.45942692668427</v>
      </c>
      <c r="AG1781" s="456">
        <v>471.89352202889989</v>
      </c>
      <c r="AH1781" s="456">
        <v>359.10453055246012</v>
      </c>
      <c r="AI1781" s="456">
        <v>228.23481001690109</v>
      </c>
      <c r="AJ1781" s="456">
        <v>121.58168435931715</v>
      </c>
      <c r="AK1781" s="456">
        <v>46.176455080303917</v>
      </c>
      <c r="AL1781" s="456">
        <v>0</v>
      </c>
      <c r="AM1781" s="456">
        <v>0</v>
      </c>
      <c r="AN1781" s="456">
        <v>0</v>
      </c>
      <c r="AO1781" s="456">
        <v>0</v>
      </c>
      <c r="AP1781" s="456">
        <v>0</v>
      </c>
      <c r="AQ1781" s="456">
        <v>0</v>
      </c>
      <c r="AR1781" s="456">
        <v>0</v>
      </c>
      <c r="AS1781" s="456">
        <v>0</v>
      </c>
      <c r="AT1781" s="456">
        <v>0</v>
      </c>
      <c r="AU1781" s="456">
        <v>0</v>
      </c>
      <c r="AV1781" s="456">
        <v>0</v>
      </c>
      <c r="AW1781" s="456">
        <v>0</v>
      </c>
      <c r="AX1781" s="456">
        <v>0</v>
      </c>
      <c r="AY1781" s="456">
        <v>0</v>
      </c>
      <c r="AZ1781" s="456">
        <v>0</v>
      </c>
      <c r="BA1781" s="456">
        <v>0</v>
      </c>
      <c r="BB1781" s="456">
        <v>0</v>
      </c>
      <c r="BC1781" s="456">
        <v>0</v>
      </c>
      <c r="BD1781" s="456">
        <v>0</v>
      </c>
      <c r="BE1781" s="456">
        <v>0</v>
      </c>
      <c r="BF1781" s="456">
        <v>0</v>
      </c>
      <c r="BG1781" s="456">
        <v>0</v>
      </c>
      <c r="BH1781" s="456">
        <v>0</v>
      </c>
      <c r="BI1781" s="456">
        <v>0</v>
      </c>
      <c r="BJ1781" s="456">
        <v>0</v>
      </c>
      <c r="BK1781" s="456">
        <v>0</v>
      </c>
      <c r="BL1781" s="456">
        <v>0</v>
      </c>
      <c r="BM1781" s="456">
        <v>0</v>
      </c>
      <c r="BN1781" s="456">
        <v>0</v>
      </c>
      <c r="BO1781" s="456">
        <v>0</v>
      </c>
      <c r="BP1781" s="456">
        <v>0</v>
      </c>
      <c r="BQ1781" s="456">
        <v>0</v>
      </c>
      <c r="BR1781" s="456">
        <v>0</v>
      </c>
      <c r="BS1781" s="456">
        <v>0</v>
      </c>
      <c r="BT1781" s="456">
        <v>0</v>
      </c>
      <c r="BU1781" s="456">
        <v>0</v>
      </c>
      <c r="BV1781" s="456">
        <v>0</v>
      </c>
    </row>
    <row r="1782" spans="1:74">
      <c r="A1782" s="256">
        <v>120</v>
      </c>
      <c r="B1782" s="456">
        <v>1751.0148202558562</v>
      </c>
      <c r="C1782" s="456">
        <v>1710.6754529653192</v>
      </c>
      <c r="D1782" s="456">
        <v>1674.3708343141161</v>
      </c>
      <c r="E1782" s="456">
        <v>1610.8396544690274</v>
      </c>
      <c r="F1782" s="456">
        <v>1551.3444687027222</v>
      </c>
      <c r="G1782" s="456">
        <v>1522.1019025491566</v>
      </c>
      <c r="H1782" s="456">
        <v>1474.7099748438977</v>
      </c>
      <c r="I1782" s="456">
        <v>1431.3527344074739</v>
      </c>
      <c r="J1782" s="456">
        <v>1366.8234698708777</v>
      </c>
      <c r="K1782" s="456">
        <v>1305.3218461984061</v>
      </c>
      <c r="L1782" s="456">
        <v>1233.7416455101745</v>
      </c>
      <c r="M1782" s="456">
        <v>1176.2788427705009</v>
      </c>
      <c r="N1782" s="456">
        <v>1123.8590801752944</v>
      </c>
      <c r="O1782" s="456">
        <v>1083.5378424249502</v>
      </c>
      <c r="P1782" s="456">
        <v>1040.1941855580774</v>
      </c>
      <c r="Q1782" s="456">
        <v>998.86819238794283</v>
      </c>
      <c r="R1782" s="456">
        <v>966.61494214244817</v>
      </c>
      <c r="S1782" s="456">
        <v>940.40996641309926</v>
      </c>
      <c r="T1782" s="456">
        <v>921.26063666397067</v>
      </c>
      <c r="U1782" s="456">
        <v>884.97879350789503</v>
      </c>
      <c r="V1782" s="456">
        <v>851.72174146906048</v>
      </c>
      <c r="W1782" s="456">
        <v>820.48144938076518</v>
      </c>
      <c r="X1782" s="456">
        <v>781.18084029008492</v>
      </c>
      <c r="Y1782" s="456">
        <v>728.78311960771214</v>
      </c>
      <c r="Z1782" s="456">
        <v>692.5099642532108</v>
      </c>
      <c r="AA1782" s="456">
        <v>654.22369565013753</v>
      </c>
      <c r="AB1782" s="456">
        <v>590.7540930733503</v>
      </c>
      <c r="AC1782" s="456">
        <v>529.30589383410154</v>
      </c>
      <c r="AD1782" s="456">
        <v>476.92942740841636</v>
      </c>
      <c r="AE1782" s="456">
        <v>424.55871818329314</v>
      </c>
      <c r="AF1782" s="456">
        <v>368.16675228114894</v>
      </c>
      <c r="AG1782" s="456">
        <v>306.74969472040391</v>
      </c>
      <c r="AH1782" s="456">
        <v>239.30597047327453</v>
      </c>
      <c r="AI1782" s="456">
        <v>174.89999518835882</v>
      </c>
      <c r="AJ1782" s="456">
        <v>101.46720444534975</v>
      </c>
      <c r="AK1782" s="456">
        <v>40.147827669756929</v>
      </c>
      <c r="AL1782" s="456">
        <v>0</v>
      </c>
      <c r="AM1782" s="456">
        <v>0</v>
      </c>
      <c r="AN1782" s="456">
        <v>0</v>
      </c>
      <c r="AO1782" s="456">
        <v>0</v>
      </c>
      <c r="AP1782" s="456">
        <v>0</v>
      </c>
      <c r="AQ1782" s="456">
        <v>0</v>
      </c>
      <c r="AR1782" s="456">
        <v>0</v>
      </c>
      <c r="AS1782" s="456">
        <v>0</v>
      </c>
      <c r="AT1782" s="456">
        <v>0</v>
      </c>
      <c r="AU1782" s="456">
        <v>0</v>
      </c>
      <c r="AV1782" s="456">
        <v>0</v>
      </c>
      <c r="AW1782" s="456">
        <v>0</v>
      </c>
      <c r="AX1782" s="456">
        <v>0</v>
      </c>
      <c r="AY1782" s="456">
        <v>0</v>
      </c>
      <c r="AZ1782" s="456">
        <v>0</v>
      </c>
      <c r="BA1782" s="456">
        <v>0</v>
      </c>
      <c r="BB1782" s="456">
        <v>0</v>
      </c>
      <c r="BC1782" s="456">
        <v>0</v>
      </c>
      <c r="BD1782" s="456">
        <v>0</v>
      </c>
      <c r="BE1782" s="456">
        <v>0</v>
      </c>
      <c r="BF1782" s="456">
        <v>0</v>
      </c>
      <c r="BG1782" s="456">
        <v>0</v>
      </c>
      <c r="BH1782" s="456">
        <v>0</v>
      </c>
      <c r="BI1782" s="456">
        <v>0</v>
      </c>
      <c r="BJ1782" s="456">
        <v>0</v>
      </c>
      <c r="BK1782" s="456">
        <v>0</v>
      </c>
      <c r="BL1782" s="456">
        <v>0</v>
      </c>
      <c r="BM1782" s="456">
        <v>0</v>
      </c>
      <c r="BN1782" s="456">
        <v>0</v>
      </c>
      <c r="BO1782" s="456">
        <v>0</v>
      </c>
      <c r="BP1782" s="456">
        <v>0</v>
      </c>
      <c r="BQ1782" s="456">
        <v>0</v>
      </c>
      <c r="BR1782" s="456">
        <v>0</v>
      </c>
      <c r="BS1782" s="456">
        <v>0</v>
      </c>
      <c r="BT1782" s="456">
        <v>0</v>
      </c>
      <c r="BU1782" s="456">
        <v>0</v>
      </c>
      <c r="BV1782" s="456">
        <v>0</v>
      </c>
    </row>
    <row r="1783" spans="1:74">
      <c r="A1783" s="256">
        <v>125</v>
      </c>
      <c r="B1783" s="456">
        <v>1751.0148202558562</v>
      </c>
      <c r="C1783" s="456">
        <v>1701.5992254975022</v>
      </c>
      <c r="D1783" s="456">
        <v>1660.2525829509932</v>
      </c>
      <c r="E1783" s="456">
        <v>1589.6631459994105</v>
      </c>
      <c r="F1783" s="456">
        <v>1536.2189340366481</v>
      </c>
      <c r="G1783" s="456">
        <v>1489.834895146864</v>
      </c>
      <c r="H1783" s="456">
        <v>1406.1456371346665</v>
      </c>
      <c r="I1783" s="456">
        <v>1334.559970193191</v>
      </c>
      <c r="J1783" s="456">
        <v>1252.8965135862265</v>
      </c>
      <c r="K1783" s="456">
        <v>1195.4328053510533</v>
      </c>
      <c r="L1783" s="456">
        <v>1144.0202443352066</v>
      </c>
      <c r="M1783" s="456">
        <v>1100.6741884862965</v>
      </c>
      <c r="N1783" s="456">
        <v>1067.4097639723441</v>
      </c>
      <c r="O1783" s="456">
        <v>1032.1304462556957</v>
      </c>
      <c r="P1783" s="456">
        <v>997.86026239152636</v>
      </c>
      <c r="Q1783" s="456">
        <v>954.52024858783284</v>
      </c>
      <c r="R1783" s="456">
        <v>921.26063666397067</v>
      </c>
      <c r="S1783" s="456">
        <v>888.00222450550336</v>
      </c>
      <c r="T1783" s="456">
        <v>860.79172000305243</v>
      </c>
      <c r="U1783" s="456">
        <v>814.43507710939741</v>
      </c>
      <c r="V1783" s="456">
        <v>788.23465312812414</v>
      </c>
      <c r="W1783" s="456">
        <v>767.07340608364041</v>
      </c>
      <c r="X1783" s="456">
        <v>723.74507141792458</v>
      </c>
      <c r="Y1783" s="456">
        <v>666.3138604664249</v>
      </c>
      <c r="Z1783" s="456">
        <v>626.01418640486224</v>
      </c>
      <c r="AA1783" s="456">
        <v>587.73189545758112</v>
      </c>
      <c r="AB1783" s="456">
        <v>532.32777619799867</v>
      </c>
      <c r="AC1783" s="456">
        <v>465.85050649283932</v>
      </c>
      <c r="AD1783" s="456">
        <v>413.48110068954406</v>
      </c>
      <c r="AE1783" s="456">
        <v>361.11833806008326</v>
      </c>
      <c r="AF1783" s="456">
        <v>305.7429539319009</v>
      </c>
      <c r="AG1783" s="456">
        <v>250.37764281601082</v>
      </c>
      <c r="AH1783" s="456">
        <v>196.03095062626178</v>
      </c>
      <c r="AI1783" s="456">
        <v>137.67569823504508</v>
      </c>
      <c r="AJ1783" s="456">
        <v>82.362148335243674</v>
      </c>
      <c r="AK1783" s="456">
        <v>29.097816174642574</v>
      </c>
      <c r="AL1783" s="456">
        <v>0</v>
      </c>
      <c r="AM1783" s="456">
        <v>0</v>
      </c>
      <c r="AN1783" s="456">
        <v>0</v>
      </c>
      <c r="AO1783" s="456">
        <v>0</v>
      </c>
      <c r="AP1783" s="456">
        <v>0</v>
      </c>
      <c r="AQ1783" s="456">
        <v>0</v>
      </c>
      <c r="AR1783" s="456">
        <v>0</v>
      </c>
      <c r="AS1783" s="456">
        <v>0</v>
      </c>
      <c r="AT1783" s="456">
        <v>0</v>
      </c>
      <c r="AU1783" s="456">
        <v>0</v>
      </c>
      <c r="AV1783" s="456">
        <v>0</v>
      </c>
      <c r="AW1783" s="456">
        <v>0</v>
      </c>
      <c r="AX1783" s="456">
        <v>0</v>
      </c>
      <c r="AY1783" s="456">
        <v>0</v>
      </c>
      <c r="AZ1783" s="456">
        <v>0</v>
      </c>
      <c r="BA1783" s="456">
        <v>0</v>
      </c>
      <c r="BB1783" s="456">
        <v>0</v>
      </c>
      <c r="BC1783" s="456">
        <v>0</v>
      </c>
      <c r="BD1783" s="456">
        <v>0</v>
      </c>
      <c r="BE1783" s="456">
        <v>0</v>
      </c>
      <c r="BF1783" s="456">
        <v>0</v>
      </c>
      <c r="BG1783" s="456">
        <v>0</v>
      </c>
      <c r="BH1783" s="456">
        <v>0</v>
      </c>
      <c r="BI1783" s="456">
        <v>0</v>
      </c>
      <c r="BJ1783" s="456">
        <v>0</v>
      </c>
      <c r="BK1783" s="456">
        <v>0</v>
      </c>
      <c r="BL1783" s="456">
        <v>0</v>
      </c>
      <c r="BM1783" s="456">
        <v>0</v>
      </c>
      <c r="BN1783" s="456">
        <v>0</v>
      </c>
      <c r="BO1783" s="456">
        <v>0</v>
      </c>
      <c r="BP1783" s="456">
        <v>0</v>
      </c>
      <c r="BQ1783" s="456">
        <v>0</v>
      </c>
      <c r="BR1783" s="456">
        <v>0</v>
      </c>
      <c r="BS1783" s="456">
        <v>0</v>
      </c>
      <c r="BT1783" s="456">
        <v>0</v>
      </c>
      <c r="BU1783" s="456">
        <v>0</v>
      </c>
      <c r="BV1783" s="456">
        <v>0</v>
      </c>
    </row>
    <row r="1784" spans="1:74">
      <c r="A1784" s="256">
        <v>130</v>
      </c>
      <c r="B1784" s="456">
        <v>1751.0148202558562</v>
      </c>
      <c r="C1784" s="456">
        <v>1695.5484340384025</v>
      </c>
      <c r="D1784" s="456">
        <v>1645.1260181828966</v>
      </c>
      <c r="E1784" s="456">
        <v>1567.4785347016514</v>
      </c>
      <c r="F1784" s="456">
        <v>1513.0267370160941</v>
      </c>
      <c r="G1784" s="456">
        <v>1437.402504039183</v>
      </c>
      <c r="H1784" s="456">
        <v>1337.5846404755096</v>
      </c>
      <c r="I1784" s="456">
        <v>1255.92099329955</v>
      </c>
      <c r="J1784" s="456">
        <v>1202.4896059554876</v>
      </c>
      <c r="K1784" s="456">
        <v>1164.1817634666452</v>
      </c>
      <c r="L1784" s="456">
        <v>1121.8429835254665</v>
      </c>
      <c r="M1784" s="456">
        <v>1082.5298304583089</v>
      </c>
      <c r="N1784" s="456">
        <v>1041.2021573717921</v>
      </c>
      <c r="O1784" s="456">
        <v>998.86819238794283</v>
      </c>
      <c r="P1784" s="456">
        <v>958.55179619027911</v>
      </c>
      <c r="Q1784" s="456">
        <v>913.19787946951817</v>
      </c>
      <c r="R1784" s="456">
        <v>868.85400332791016</v>
      </c>
      <c r="S1784" s="456">
        <v>846.682906133291</v>
      </c>
      <c r="T1784" s="456">
        <v>810.40418715434259</v>
      </c>
      <c r="U1784" s="456">
        <v>771.104075329338</v>
      </c>
      <c r="V1784" s="456">
        <v>742.8898388818767</v>
      </c>
      <c r="W1784" s="456">
        <v>711.6538991736503</v>
      </c>
      <c r="X1784" s="456">
        <v>685.45706810466959</v>
      </c>
      <c r="Y1784" s="456">
        <v>632.0589762438625</v>
      </c>
      <c r="Z1784" s="456">
        <v>594.78371390751465</v>
      </c>
      <c r="AA1784" s="456">
        <v>566.57695139125042</v>
      </c>
      <c r="AB1784" s="456">
        <v>513.18948140797454</v>
      </c>
      <c r="AC1784" s="456">
        <v>448.72905785103239</v>
      </c>
      <c r="AD1784" s="456">
        <v>388.30581293204847</v>
      </c>
      <c r="AE1784" s="456">
        <v>333.93290978257897</v>
      </c>
      <c r="AF1784" s="456">
        <v>277.55559808638526</v>
      </c>
      <c r="AG1784" s="456">
        <v>223.20264019194434</v>
      </c>
      <c r="AH1784" s="456">
        <v>165.84463549957897</v>
      </c>
      <c r="AI1784" s="456">
        <v>113.53545948863409</v>
      </c>
      <c r="AJ1784" s="456">
        <v>66.277097278608665</v>
      </c>
      <c r="AK1784" s="456">
        <v>22.068108142325048</v>
      </c>
      <c r="AL1784" s="456">
        <v>0</v>
      </c>
      <c r="AM1784" s="456">
        <v>0</v>
      </c>
      <c r="AN1784" s="456">
        <v>0</v>
      </c>
      <c r="AO1784" s="456">
        <v>0</v>
      </c>
      <c r="AP1784" s="456">
        <v>0</v>
      </c>
      <c r="AQ1784" s="456">
        <v>0</v>
      </c>
      <c r="AR1784" s="456">
        <v>0</v>
      </c>
      <c r="AS1784" s="456">
        <v>0</v>
      </c>
      <c r="AT1784" s="456">
        <v>0</v>
      </c>
      <c r="AU1784" s="456">
        <v>0</v>
      </c>
      <c r="AV1784" s="456">
        <v>0</v>
      </c>
      <c r="AW1784" s="456">
        <v>0</v>
      </c>
      <c r="AX1784" s="456">
        <v>0</v>
      </c>
      <c r="AY1784" s="456">
        <v>0</v>
      </c>
      <c r="AZ1784" s="456">
        <v>0</v>
      </c>
      <c r="BA1784" s="456">
        <v>0</v>
      </c>
      <c r="BB1784" s="456">
        <v>0</v>
      </c>
      <c r="BC1784" s="456">
        <v>0</v>
      </c>
      <c r="BD1784" s="456">
        <v>0</v>
      </c>
      <c r="BE1784" s="456">
        <v>0</v>
      </c>
      <c r="BF1784" s="456">
        <v>0</v>
      </c>
      <c r="BG1784" s="456">
        <v>0</v>
      </c>
      <c r="BH1784" s="456">
        <v>0</v>
      </c>
      <c r="BI1784" s="456">
        <v>0</v>
      </c>
      <c r="BJ1784" s="456">
        <v>0</v>
      </c>
      <c r="BK1784" s="456">
        <v>0</v>
      </c>
      <c r="BL1784" s="456">
        <v>0</v>
      </c>
      <c r="BM1784" s="456">
        <v>0</v>
      </c>
      <c r="BN1784" s="456">
        <v>0</v>
      </c>
      <c r="BO1784" s="456">
        <v>0</v>
      </c>
      <c r="BP1784" s="456">
        <v>0</v>
      </c>
      <c r="BQ1784" s="456">
        <v>0</v>
      </c>
      <c r="BR1784" s="456">
        <v>0</v>
      </c>
      <c r="BS1784" s="456">
        <v>0</v>
      </c>
      <c r="BT1784" s="456">
        <v>0</v>
      </c>
      <c r="BU1784" s="456">
        <v>0</v>
      </c>
      <c r="BV1784" s="456">
        <v>0</v>
      </c>
    </row>
    <row r="1785" spans="1:74">
      <c r="A1785" s="256">
        <v>135</v>
      </c>
      <c r="B1785" s="456">
        <v>1751.0148202558562</v>
      </c>
      <c r="C1785" s="456">
        <v>1690.5061242974168</v>
      </c>
      <c r="D1785" s="456">
        <v>1631.0080164014964</v>
      </c>
      <c r="E1785" s="456">
        <v>1547.3109783269385</v>
      </c>
      <c r="F1785" s="456">
        <v>1472.6933304777274</v>
      </c>
      <c r="G1785" s="456">
        <v>1373.881212474487</v>
      </c>
      <c r="H1785" s="456">
        <v>1281.1252722291497</v>
      </c>
      <c r="I1785" s="456">
        <v>1223.660255039309</v>
      </c>
      <c r="J1785" s="456">
        <v>1179.3031320662135</v>
      </c>
      <c r="K1785" s="456">
        <v>1133.939617491865</v>
      </c>
      <c r="L1785" s="456">
        <v>1081.5218194293543</v>
      </c>
      <c r="M1785" s="456">
        <v>1030.1145212448012</v>
      </c>
      <c r="N1785" s="456">
        <v>971.654442519893</v>
      </c>
      <c r="O1785" s="456">
        <v>924.28418881946754</v>
      </c>
      <c r="P1785" s="456">
        <v>870.86958586405092</v>
      </c>
      <c r="Q1785" s="456">
        <v>825.52012695763631</v>
      </c>
      <c r="R1785" s="456">
        <v>783.19620891882039</v>
      </c>
      <c r="S1785" s="456">
        <v>761.02744192192483</v>
      </c>
      <c r="T1785" s="456">
        <v>739.86694776308775</v>
      </c>
      <c r="U1785" s="456">
        <v>700.57050482238492</v>
      </c>
      <c r="V1785" s="456">
        <v>665.30633830583247</v>
      </c>
      <c r="W1785" s="456">
        <v>643.1412405542178</v>
      </c>
      <c r="X1785" s="456">
        <v>618.96200533035903</v>
      </c>
      <c r="Y1785" s="456">
        <v>577.65801598154644</v>
      </c>
      <c r="Z1785" s="456">
        <v>525.27674417612116</v>
      </c>
      <c r="AA1785" s="456">
        <v>504.12422061952947</v>
      </c>
      <c r="AB1785" s="456">
        <v>462.82902802857438</v>
      </c>
      <c r="AC1785" s="456">
        <v>410.45998340822337</v>
      </c>
      <c r="AD1785" s="456">
        <v>355.07694944629657</v>
      </c>
      <c r="AE1785" s="456">
        <v>303.72948230075701</v>
      </c>
      <c r="AF1785" s="456">
        <v>249.37110660510621</v>
      </c>
      <c r="AG1785" s="456">
        <v>199.04985036997184</v>
      </c>
      <c r="AH1785" s="456">
        <v>144.71743439597881</v>
      </c>
      <c r="AI1785" s="456">
        <v>97.444763521530547</v>
      </c>
      <c r="AJ1785" s="456">
        <v>55.220845530457993</v>
      </c>
      <c r="AK1785" s="456">
        <v>18.052101952375242</v>
      </c>
      <c r="AL1785" s="456">
        <v>0</v>
      </c>
      <c r="AM1785" s="456">
        <v>0</v>
      </c>
      <c r="AN1785" s="456">
        <v>0</v>
      </c>
      <c r="AO1785" s="456">
        <v>0</v>
      </c>
      <c r="AP1785" s="456">
        <v>0</v>
      </c>
      <c r="AQ1785" s="456">
        <v>0</v>
      </c>
      <c r="AR1785" s="456">
        <v>0</v>
      </c>
      <c r="AS1785" s="456">
        <v>0</v>
      </c>
      <c r="AT1785" s="456">
        <v>0</v>
      </c>
      <c r="AU1785" s="456">
        <v>0</v>
      </c>
      <c r="AV1785" s="456">
        <v>0</v>
      </c>
      <c r="AW1785" s="456">
        <v>0</v>
      </c>
      <c r="AX1785" s="456">
        <v>0</v>
      </c>
      <c r="AY1785" s="456">
        <v>0</v>
      </c>
      <c r="AZ1785" s="456">
        <v>0</v>
      </c>
      <c r="BA1785" s="456">
        <v>0</v>
      </c>
      <c r="BB1785" s="456">
        <v>0</v>
      </c>
      <c r="BC1785" s="456">
        <v>0</v>
      </c>
      <c r="BD1785" s="456">
        <v>0</v>
      </c>
      <c r="BE1785" s="456">
        <v>0</v>
      </c>
      <c r="BF1785" s="456">
        <v>0</v>
      </c>
      <c r="BG1785" s="456">
        <v>0</v>
      </c>
      <c r="BH1785" s="456">
        <v>0</v>
      </c>
      <c r="BI1785" s="456">
        <v>0</v>
      </c>
      <c r="BJ1785" s="456">
        <v>0</v>
      </c>
      <c r="BK1785" s="456">
        <v>0</v>
      </c>
      <c r="BL1785" s="456">
        <v>0</v>
      </c>
      <c r="BM1785" s="456">
        <v>0</v>
      </c>
      <c r="BN1785" s="456">
        <v>0</v>
      </c>
      <c r="BO1785" s="456">
        <v>0</v>
      </c>
      <c r="BP1785" s="456">
        <v>0</v>
      </c>
      <c r="BQ1785" s="456">
        <v>0</v>
      </c>
      <c r="BR1785" s="456">
        <v>0</v>
      </c>
      <c r="BS1785" s="456">
        <v>0</v>
      </c>
      <c r="BT1785" s="456">
        <v>0</v>
      </c>
      <c r="BU1785" s="456">
        <v>0</v>
      </c>
      <c r="BV1785" s="456">
        <v>0</v>
      </c>
    </row>
    <row r="1786" spans="1:74">
      <c r="A1786" s="256">
        <v>140</v>
      </c>
      <c r="B1786" s="456">
        <v>1751.0148202558562</v>
      </c>
      <c r="C1786" s="456">
        <v>1684.4553724448606</v>
      </c>
      <c r="D1786" s="456">
        <v>1618.9069691460379</v>
      </c>
      <c r="E1786" s="456">
        <v>1527.143684556321</v>
      </c>
      <c r="F1786" s="456">
        <v>1433.3693214517562</v>
      </c>
      <c r="G1786" s="456">
        <v>1326.4942162964878</v>
      </c>
      <c r="H1786" s="456">
        <v>1256.929154821795</v>
      </c>
      <c r="I1786" s="456">
        <v>1206.5220820343841</v>
      </c>
      <c r="J1786" s="456">
        <v>1148.0525199632134</v>
      </c>
      <c r="K1786" s="456">
        <v>1089.5859338675427</v>
      </c>
      <c r="L1786" s="456">
        <v>1020.0349554630559</v>
      </c>
      <c r="M1786" s="456">
        <v>963.59125450600254</v>
      </c>
      <c r="N1786" s="456">
        <v>904.1273626634927</v>
      </c>
      <c r="O1786" s="456">
        <v>856.76060658544282</v>
      </c>
      <c r="P1786" s="456">
        <v>809.39646779127065</v>
      </c>
      <c r="Q1786" s="456">
        <v>772.11174593380383</v>
      </c>
      <c r="R1786" s="456">
        <v>738.85932012952514</v>
      </c>
      <c r="S1786" s="456">
        <v>717.69945985823824</v>
      </c>
      <c r="T1786" s="456">
        <v>691.50240325002358</v>
      </c>
      <c r="U1786" s="456">
        <v>652.2086897707303</v>
      </c>
      <c r="V1786" s="456">
        <v>616.94711115541907</v>
      </c>
      <c r="W1786" s="456">
        <v>592.76890006969472</v>
      </c>
      <c r="X1786" s="456">
        <v>561.54017517044895</v>
      </c>
      <c r="Y1786" s="456">
        <v>520.24035054929641</v>
      </c>
      <c r="Z1786" s="456">
        <v>458.80042075130535</v>
      </c>
      <c r="AA1786" s="456">
        <v>430.60117719617693</v>
      </c>
      <c r="AB1786" s="456">
        <v>404.41781565261778</v>
      </c>
      <c r="AC1786" s="456">
        <v>361.11833806008326</v>
      </c>
      <c r="AD1786" s="456">
        <v>310.77669077501207</v>
      </c>
      <c r="AE1786" s="456">
        <v>261.44980443871583</v>
      </c>
      <c r="AF1786" s="456">
        <v>216.15779343785601</v>
      </c>
      <c r="AG1786" s="456">
        <v>169.86918038037837</v>
      </c>
      <c r="AH1786" s="456">
        <v>125.60499860335548</v>
      </c>
      <c r="AI1786" s="456">
        <v>83.367575300668861</v>
      </c>
      <c r="AJ1786" s="456">
        <v>45.171626266426578</v>
      </c>
      <c r="AK1786" s="456">
        <v>14.036995597894803</v>
      </c>
      <c r="AL1786" s="456">
        <v>0</v>
      </c>
      <c r="AM1786" s="456">
        <v>0</v>
      </c>
      <c r="AN1786" s="456">
        <v>0</v>
      </c>
      <c r="AO1786" s="456">
        <v>0</v>
      </c>
      <c r="AP1786" s="456">
        <v>0</v>
      </c>
      <c r="AQ1786" s="456">
        <v>0</v>
      </c>
      <c r="AR1786" s="456">
        <v>0</v>
      </c>
      <c r="AS1786" s="456">
        <v>0</v>
      </c>
      <c r="AT1786" s="456">
        <v>0</v>
      </c>
      <c r="AU1786" s="456">
        <v>0</v>
      </c>
      <c r="AV1786" s="456">
        <v>0</v>
      </c>
      <c r="AW1786" s="456">
        <v>0</v>
      </c>
      <c r="AX1786" s="456">
        <v>0</v>
      </c>
      <c r="AY1786" s="456">
        <v>0</v>
      </c>
      <c r="AZ1786" s="456">
        <v>0</v>
      </c>
      <c r="BA1786" s="456">
        <v>0</v>
      </c>
      <c r="BB1786" s="456">
        <v>0</v>
      </c>
      <c r="BC1786" s="456">
        <v>0</v>
      </c>
      <c r="BD1786" s="456">
        <v>0</v>
      </c>
      <c r="BE1786" s="456">
        <v>0</v>
      </c>
      <c r="BF1786" s="456">
        <v>0</v>
      </c>
      <c r="BG1786" s="456">
        <v>0</v>
      </c>
      <c r="BH1786" s="456">
        <v>0</v>
      </c>
      <c r="BI1786" s="456">
        <v>0</v>
      </c>
      <c r="BJ1786" s="456">
        <v>0</v>
      </c>
      <c r="BK1786" s="456">
        <v>0</v>
      </c>
      <c r="BL1786" s="456">
        <v>0</v>
      </c>
      <c r="BM1786" s="456">
        <v>0</v>
      </c>
      <c r="BN1786" s="456">
        <v>0</v>
      </c>
      <c r="BO1786" s="456">
        <v>0</v>
      </c>
      <c r="BP1786" s="456">
        <v>0</v>
      </c>
      <c r="BQ1786" s="456">
        <v>0</v>
      </c>
      <c r="BR1786" s="456">
        <v>0</v>
      </c>
      <c r="BS1786" s="456">
        <v>0</v>
      </c>
      <c r="BT1786" s="456">
        <v>0</v>
      </c>
      <c r="BU1786" s="456">
        <v>0</v>
      </c>
      <c r="BV1786" s="456">
        <v>0</v>
      </c>
    </row>
    <row r="1787" spans="1:74">
      <c r="A1787" s="256">
        <v>145</v>
      </c>
      <c r="B1787" s="456">
        <v>1751.0148202558562</v>
      </c>
      <c r="C1787" s="456">
        <v>1679.4130958175858</v>
      </c>
      <c r="D1787" s="456">
        <v>1610.8396544690274</v>
      </c>
      <c r="E1787" s="456">
        <v>1507.9850018626923</v>
      </c>
      <c r="F1787" s="456">
        <v>1389.0050683546133</v>
      </c>
      <c r="G1787" s="456">
        <v>1299.2726603707636</v>
      </c>
      <c r="H1787" s="456">
        <v>1232.7335027485854</v>
      </c>
      <c r="I1787" s="456">
        <v>1173.2545612426522</v>
      </c>
      <c r="J1787" s="456">
        <v>1106.7223744766704</v>
      </c>
      <c r="K1787" s="456">
        <v>1039.1862147201346</v>
      </c>
      <c r="L1787" s="456">
        <v>973.67024998967611</v>
      </c>
      <c r="M1787" s="456">
        <v>918.23709442176153</v>
      </c>
      <c r="N1787" s="456">
        <v>861.79950130763405</v>
      </c>
      <c r="O1787" s="456">
        <v>821.48918242921968</v>
      </c>
      <c r="P1787" s="456">
        <v>785.21158272846617</v>
      </c>
      <c r="Q1787" s="456">
        <v>736.84406898263978</v>
      </c>
      <c r="R1787" s="456">
        <v>696.54022288955241</v>
      </c>
      <c r="S1787" s="456">
        <v>667.32138414895519</v>
      </c>
      <c r="T1787" s="456">
        <v>630.04403985316117</v>
      </c>
      <c r="U1787" s="456">
        <v>581.68754688117576</v>
      </c>
      <c r="V1787" s="456">
        <v>548.44476923822299</v>
      </c>
      <c r="W1787" s="456">
        <v>540.38621268984684</v>
      </c>
      <c r="X1787" s="456">
        <v>523.26218091041574</v>
      </c>
      <c r="Y1787" s="456">
        <v>480.95818998708097</v>
      </c>
      <c r="Z1787" s="456">
        <v>410.45998340822337</v>
      </c>
      <c r="AA1787" s="456">
        <v>370.18060979006805</v>
      </c>
      <c r="AB1787" s="456">
        <v>349.03566352307149</v>
      </c>
      <c r="AC1787" s="456">
        <v>324.871583172518</v>
      </c>
      <c r="AD1787" s="456">
        <v>282.58885271036019</v>
      </c>
      <c r="AE1787" s="456">
        <v>231.25416527541577</v>
      </c>
      <c r="AF1787" s="456">
        <v>194.01837655620983</v>
      </c>
      <c r="AG1787" s="456">
        <v>148.74143843620294</v>
      </c>
      <c r="AH1787" s="456">
        <v>106.49547896400243</v>
      </c>
      <c r="AI1787" s="456">
        <v>69.292772726876819</v>
      </c>
      <c r="AJ1787" s="456">
        <v>36.12923810708449</v>
      </c>
      <c r="AK1787" s="456">
        <v>10.023052380778998</v>
      </c>
      <c r="AL1787" s="456">
        <v>0</v>
      </c>
      <c r="AM1787" s="456">
        <v>0</v>
      </c>
      <c r="AN1787" s="456">
        <v>0</v>
      </c>
      <c r="AO1787" s="456">
        <v>0</v>
      </c>
      <c r="AP1787" s="456">
        <v>0</v>
      </c>
      <c r="AQ1787" s="456">
        <v>0</v>
      </c>
      <c r="AR1787" s="456">
        <v>0</v>
      </c>
      <c r="AS1787" s="456">
        <v>0</v>
      </c>
      <c r="AT1787" s="456">
        <v>0</v>
      </c>
      <c r="AU1787" s="456">
        <v>0</v>
      </c>
      <c r="AV1787" s="456">
        <v>0</v>
      </c>
      <c r="AW1787" s="456">
        <v>0</v>
      </c>
      <c r="AX1787" s="456">
        <v>0</v>
      </c>
      <c r="AY1787" s="456">
        <v>0</v>
      </c>
      <c r="AZ1787" s="456">
        <v>0</v>
      </c>
      <c r="BA1787" s="456">
        <v>0</v>
      </c>
      <c r="BB1787" s="456">
        <v>0</v>
      </c>
      <c r="BC1787" s="456">
        <v>0</v>
      </c>
      <c r="BD1787" s="456">
        <v>0</v>
      </c>
      <c r="BE1787" s="456">
        <v>0</v>
      </c>
      <c r="BF1787" s="456">
        <v>0</v>
      </c>
      <c r="BG1787" s="456">
        <v>0</v>
      </c>
      <c r="BH1787" s="456">
        <v>0</v>
      </c>
      <c r="BI1787" s="456">
        <v>0</v>
      </c>
      <c r="BJ1787" s="456">
        <v>0</v>
      </c>
      <c r="BK1787" s="456">
        <v>0</v>
      </c>
      <c r="BL1787" s="456">
        <v>0</v>
      </c>
      <c r="BM1787" s="456">
        <v>0</v>
      </c>
      <c r="BN1787" s="456">
        <v>0</v>
      </c>
      <c r="BO1787" s="456">
        <v>0</v>
      </c>
      <c r="BP1787" s="456">
        <v>0</v>
      </c>
      <c r="BQ1787" s="456">
        <v>0</v>
      </c>
      <c r="BR1787" s="456">
        <v>0</v>
      </c>
      <c r="BS1787" s="456">
        <v>0</v>
      </c>
      <c r="BT1787" s="456">
        <v>0</v>
      </c>
      <c r="BU1787" s="456">
        <v>0</v>
      </c>
      <c r="BV1787" s="456">
        <v>0</v>
      </c>
    </row>
    <row r="1788" spans="1:74">
      <c r="A1788" s="256">
        <v>150</v>
      </c>
      <c r="B1788" s="456">
        <v>1751.0148202558562</v>
      </c>
      <c r="C1788" s="456">
        <v>1673.3623838322726</v>
      </c>
      <c r="D1788" s="456">
        <v>1604.789194937694</v>
      </c>
      <c r="E1788" s="456">
        <v>1486.809898764471</v>
      </c>
      <c r="F1788" s="456">
        <v>1356.7410436388031</v>
      </c>
      <c r="G1788" s="456">
        <v>1291.2071230566803</v>
      </c>
      <c r="H1788" s="456">
        <v>1207.5302031596229</v>
      </c>
      <c r="I1788" s="456">
        <v>1134.9476761605938</v>
      </c>
      <c r="J1788" s="456">
        <v>1063.3777822545951</v>
      </c>
      <c r="K1788" s="456">
        <v>995.84440545096857</v>
      </c>
      <c r="L1788" s="456">
        <v>938.39422900883744</v>
      </c>
      <c r="M1788" s="456">
        <v>889.01003712505587</v>
      </c>
      <c r="N1788" s="456">
        <v>842.65185942550795</v>
      </c>
      <c r="O1788" s="456">
        <v>796.29623070059233</v>
      </c>
      <c r="P1788" s="456">
        <v>750.95094180631554</v>
      </c>
      <c r="Q1788" s="456">
        <v>698.55536095230354</v>
      </c>
      <c r="R1788" s="456">
        <v>652.2086897707303</v>
      </c>
      <c r="S1788" s="456">
        <v>619.96945487635514</v>
      </c>
      <c r="T1788" s="456">
        <v>592.76890006969472</v>
      </c>
      <c r="U1788" s="456">
        <v>555.49610331653514</v>
      </c>
      <c r="V1788" s="456">
        <v>518.22580671051151</v>
      </c>
      <c r="W1788" s="456">
        <v>487.00139698135308</v>
      </c>
      <c r="X1788" s="456">
        <v>462.82902802857438</v>
      </c>
      <c r="Y1788" s="456">
        <v>424.55871818329314</v>
      </c>
      <c r="Z1788" s="456">
        <v>378.23614868748763</v>
      </c>
      <c r="AA1788" s="456">
        <v>327.89199766453015</v>
      </c>
      <c r="AB1788" s="456">
        <v>308.76318618903616</v>
      </c>
      <c r="AC1788" s="456">
        <v>295.67573001326275</v>
      </c>
      <c r="AD1788" s="456">
        <v>268.49597068019642</v>
      </c>
      <c r="AE1788" s="456">
        <v>216.15779343785601</v>
      </c>
      <c r="AF1788" s="456">
        <v>169.86918038037837</v>
      </c>
      <c r="AG1788" s="456">
        <v>129.62844161748095</v>
      </c>
      <c r="AH1788" s="456">
        <v>91.411415436090294</v>
      </c>
      <c r="AI1788" s="456">
        <v>58.235984471133037</v>
      </c>
      <c r="AJ1788" s="456">
        <v>29.097816174642574</v>
      </c>
      <c r="AK1788" s="456">
        <v>8.016652840637061</v>
      </c>
      <c r="AL1788" s="456">
        <v>0</v>
      </c>
      <c r="AM1788" s="456">
        <v>0</v>
      </c>
      <c r="AN1788" s="456">
        <v>0</v>
      </c>
      <c r="AO1788" s="456">
        <v>0</v>
      </c>
      <c r="AP1788" s="456">
        <v>0</v>
      </c>
      <c r="AQ1788" s="456">
        <v>0</v>
      </c>
      <c r="AR1788" s="456">
        <v>0</v>
      </c>
      <c r="AS1788" s="456">
        <v>0</v>
      </c>
      <c r="AT1788" s="456">
        <v>0</v>
      </c>
      <c r="AU1788" s="456">
        <v>0</v>
      </c>
      <c r="AV1788" s="456">
        <v>0</v>
      </c>
      <c r="AW1788" s="456">
        <v>0</v>
      </c>
      <c r="AX1788" s="456">
        <v>0</v>
      </c>
      <c r="AY1788" s="456">
        <v>0</v>
      </c>
      <c r="AZ1788" s="456">
        <v>0</v>
      </c>
      <c r="BA1788" s="456">
        <v>0</v>
      </c>
      <c r="BB1788" s="456">
        <v>0</v>
      </c>
      <c r="BC1788" s="456">
        <v>0</v>
      </c>
      <c r="BD1788" s="456">
        <v>0</v>
      </c>
      <c r="BE1788" s="456">
        <v>0</v>
      </c>
      <c r="BF1788" s="456">
        <v>0</v>
      </c>
      <c r="BG1788" s="456">
        <v>0</v>
      </c>
      <c r="BH1788" s="456">
        <v>0</v>
      </c>
      <c r="BI1788" s="456">
        <v>0</v>
      </c>
      <c r="BJ1788" s="456">
        <v>0</v>
      </c>
      <c r="BK1788" s="456">
        <v>0</v>
      </c>
      <c r="BL1788" s="456">
        <v>0</v>
      </c>
      <c r="BM1788" s="456">
        <v>0</v>
      </c>
      <c r="BN1788" s="456">
        <v>0</v>
      </c>
      <c r="BO1788" s="456">
        <v>0</v>
      </c>
      <c r="BP1788" s="456">
        <v>0</v>
      </c>
      <c r="BQ1788" s="456">
        <v>0</v>
      </c>
      <c r="BR1788" s="456">
        <v>0</v>
      </c>
      <c r="BS1788" s="456">
        <v>0</v>
      </c>
      <c r="BT1788" s="456">
        <v>0</v>
      </c>
      <c r="BU1788" s="456">
        <v>0</v>
      </c>
      <c r="BV1788" s="456">
        <v>0</v>
      </c>
    </row>
    <row r="1789" spans="1:74">
      <c r="A1789" s="256">
        <v>155</v>
      </c>
      <c r="B1789" s="456">
        <v>1751.0148202558562</v>
      </c>
      <c r="C1789" s="456">
        <v>1668.3201405373907</v>
      </c>
      <c r="D1789" s="456">
        <v>1597.7303542931845</v>
      </c>
      <c r="E1789" s="456">
        <v>1462.6101501037324</v>
      </c>
      <c r="F1789" s="456">
        <v>1334.559970193191</v>
      </c>
      <c r="G1789" s="456">
        <v>1274.0680237726388</v>
      </c>
      <c r="H1789" s="456">
        <v>1187.3679413468067</v>
      </c>
      <c r="I1789" s="456">
        <v>1109.7464798657393</v>
      </c>
      <c r="J1789" s="456">
        <v>1029.1065602168239</v>
      </c>
      <c r="K1789" s="456">
        <v>968.63073915137215</v>
      </c>
      <c r="L1789" s="456">
        <v>915.2135621254165</v>
      </c>
      <c r="M1789" s="456">
        <v>872.88517306050676</v>
      </c>
      <c r="N1789" s="456">
        <v>811.41190776924054</v>
      </c>
      <c r="O1789" s="456">
        <v>770.09640604036883</v>
      </c>
      <c r="P1789" s="456">
        <v>722.73746597640445</v>
      </c>
      <c r="Q1789" s="456">
        <v>668.32890935113085</v>
      </c>
      <c r="R1789" s="456">
        <v>621.98435887211519</v>
      </c>
      <c r="S1789" s="456">
        <v>587.73189545758112</v>
      </c>
      <c r="T1789" s="456">
        <v>570.60640459417959</v>
      </c>
      <c r="U1789" s="456">
        <v>522.25490218132211</v>
      </c>
      <c r="V1789" s="456">
        <v>469.8791748777619</v>
      </c>
      <c r="W1789" s="456">
        <v>430.60117719617693</v>
      </c>
      <c r="X1789" s="456">
        <v>418.51634508443101</v>
      </c>
      <c r="Y1789" s="456">
        <v>403.41079642490519</v>
      </c>
      <c r="Z1789" s="456">
        <v>367.1598276496963</v>
      </c>
      <c r="AA1789" s="456">
        <v>317.82405891022592</v>
      </c>
      <c r="AB1789" s="456">
        <v>277.55559808638526</v>
      </c>
      <c r="AC1789" s="456">
        <v>263.46297565607262</v>
      </c>
      <c r="AD1789" s="456">
        <v>244.33848676014631</v>
      </c>
      <c r="AE1789" s="456">
        <v>213.13864318787526</v>
      </c>
      <c r="AF1789" s="456">
        <v>162.82629074089672</v>
      </c>
      <c r="AG1789" s="456">
        <v>119.57007684445347</v>
      </c>
      <c r="AH1789" s="456">
        <v>86.383928307687412</v>
      </c>
      <c r="AI1789" s="456">
        <v>53.210843750071625</v>
      </c>
      <c r="AJ1789" s="456">
        <v>26.08484865749011</v>
      </c>
      <c r="AK1789" s="456">
        <v>5.0080536687636448</v>
      </c>
      <c r="AL1789" s="456">
        <v>0</v>
      </c>
      <c r="AM1789" s="456">
        <v>0</v>
      </c>
      <c r="AN1789" s="456">
        <v>0</v>
      </c>
      <c r="AO1789" s="456">
        <v>0</v>
      </c>
      <c r="AP1789" s="456">
        <v>0</v>
      </c>
      <c r="AQ1789" s="456">
        <v>0</v>
      </c>
      <c r="AR1789" s="456">
        <v>0</v>
      </c>
      <c r="AS1789" s="456">
        <v>0</v>
      </c>
      <c r="AT1789" s="456">
        <v>0</v>
      </c>
      <c r="AU1789" s="456">
        <v>0</v>
      </c>
      <c r="AV1789" s="456">
        <v>0</v>
      </c>
      <c r="AW1789" s="456">
        <v>0</v>
      </c>
      <c r="AX1789" s="456">
        <v>0</v>
      </c>
      <c r="AY1789" s="456">
        <v>0</v>
      </c>
      <c r="AZ1789" s="456">
        <v>0</v>
      </c>
      <c r="BA1789" s="456">
        <v>0</v>
      </c>
      <c r="BB1789" s="456">
        <v>0</v>
      </c>
      <c r="BC1789" s="456">
        <v>0</v>
      </c>
      <c r="BD1789" s="456">
        <v>0</v>
      </c>
      <c r="BE1789" s="456">
        <v>0</v>
      </c>
      <c r="BF1789" s="456">
        <v>0</v>
      </c>
      <c r="BG1789" s="456">
        <v>0</v>
      </c>
      <c r="BH1789" s="456">
        <v>0</v>
      </c>
      <c r="BI1789" s="456">
        <v>0</v>
      </c>
      <c r="BJ1789" s="456">
        <v>0</v>
      </c>
      <c r="BK1789" s="456">
        <v>0</v>
      </c>
      <c r="BL1789" s="456">
        <v>0</v>
      </c>
      <c r="BM1789" s="456">
        <v>0</v>
      </c>
      <c r="BN1789" s="456">
        <v>0</v>
      </c>
      <c r="BO1789" s="456">
        <v>0</v>
      </c>
      <c r="BP1789" s="456">
        <v>0</v>
      </c>
      <c r="BQ1789" s="456">
        <v>0</v>
      </c>
      <c r="BR1789" s="456">
        <v>0</v>
      </c>
      <c r="BS1789" s="456">
        <v>0</v>
      </c>
      <c r="BT1789" s="456">
        <v>0</v>
      </c>
      <c r="BU1789" s="456">
        <v>0</v>
      </c>
      <c r="BV1789" s="456">
        <v>0</v>
      </c>
    </row>
    <row r="1790" spans="1:74">
      <c r="A1790" s="256">
        <v>160</v>
      </c>
      <c r="B1790" s="456">
        <v>1751.0148202558562</v>
      </c>
      <c r="C1790" s="456">
        <v>1664.2863568606779</v>
      </c>
      <c r="D1790" s="456">
        <v>1588.6547478341136</v>
      </c>
      <c r="E1790" s="456">
        <v>1438.4108014537403</v>
      </c>
      <c r="F1790" s="456">
        <v>1324.477785466137</v>
      </c>
      <c r="G1790" s="456">
        <v>1260.9618089825374</v>
      </c>
      <c r="H1790" s="456">
        <v>1170.2302875026519</v>
      </c>
      <c r="I1790" s="456">
        <v>1079.50580018799</v>
      </c>
      <c r="J1790" s="456">
        <v>1003.9078575905033</v>
      </c>
      <c r="K1790" s="456">
        <v>949.48083801458813</v>
      </c>
      <c r="L1790" s="456">
        <v>907.15085820945785</v>
      </c>
      <c r="M1790" s="456">
        <v>855.75283118813752</v>
      </c>
      <c r="N1790" s="456">
        <v>800.32705011374333</v>
      </c>
      <c r="O1790" s="456">
        <v>756.99682578176498</v>
      </c>
      <c r="P1790" s="456">
        <v>697.5477911939663</v>
      </c>
      <c r="Q1790" s="456">
        <v>644.14872863759194</v>
      </c>
      <c r="R1790" s="456">
        <v>604.85788491463472</v>
      </c>
      <c r="S1790" s="456">
        <v>555.49610331653514</v>
      </c>
      <c r="T1790" s="456">
        <v>533.33507413241443</v>
      </c>
      <c r="U1790" s="456">
        <v>494.05189976489993</v>
      </c>
      <c r="V1790" s="456">
        <v>445.70769278718001</v>
      </c>
      <c r="W1790" s="456">
        <v>404.41781565261778</v>
      </c>
      <c r="X1790" s="456">
        <v>389.31279381754297</v>
      </c>
      <c r="Y1790" s="456">
        <v>387.29883465531185</v>
      </c>
      <c r="Z1790" s="456">
        <v>375.21530131745635</v>
      </c>
      <c r="AA1790" s="456">
        <v>318.83083861221496</v>
      </c>
      <c r="AB1790" s="456">
        <v>266.48276126055515</v>
      </c>
      <c r="AC1790" s="456">
        <v>231.25416527541577</v>
      </c>
      <c r="AD1790" s="456">
        <v>222.19621974660973</v>
      </c>
      <c r="AE1790" s="456">
        <v>206.09412648536997</v>
      </c>
      <c r="AF1790" s="456">
        <v>177.91855373764352</v>
      </c>
      <c r="AG1790" s="456">
        <v>125.60499860335548</v>
      </c>
      <c r="AH1790" s="456">
        <v>90.405895411488231</v>
      </c>
      <c r="AI1790" s="456">
        <v>65.271902290436884</v>
      </c>
      <c r="AJ1790" s="456">
        <v>26.08484865749011</v>
      </c>
      <c r="AK1790" s="456">
        <v>3.0032976479526123</v>
      </c>
      <c r="AL1790" s="456">
        <v>0</v>
      </c>
      <c r="AM1790" s="456">
        <v>0</v>
      </c>
      <c r="AN1790" s="456">
        <v>0</v>
      </c>
      <c r="AO1790" s="456">
        <v>0</v>
      </c>
      <c r="AP1790" s="456">
        <v>0</v>
      </c>
      <c r="AQ1790" s="456">
        <v>0</v>
      </c>
      <c r="AR1790" s="456">
        <v>0</v>
      </c>
      <c r="AS1790" s="456">
        <v>0</v>
      </c>
      <c r="AT1790" s="456">
        <v>0</v>
      </c>
      <c r="AU1790" s="456">
        <v>0</v>
      </c>
      <c r="AV1790" s="456">
        <v>0</v>
      </c>
      <c r="AW1790" s="456">
        <v>0</v>
      </c>
      <c r="AX1790" s="456">
        <v>0</v>
      </c>
      <c r="AY1790" s="456">
        <v>0</v>
      </c>
      <c r="AZ1790" s="456">
        <v>0</v>
      </c>
      <c r="BA1790" s="456">
        <v>0</v>
      </c>
      <c r="BB1790" s="456">
        <v>0</v>
      </c>
      <c r="BC1790" s="456">
        <v>0</v>
      </c>
      <c r="BD1790" s="456">
        <v>0</v>
      </c>
      <c r="BE1790" s="456">
        <v>0</v>
      </c>
      <c r="BF1790" s="456">
        <v>0</v>
      </c>
      <c r="BG1790" s="456">
        <v>0</v>
      </c>
      <c r="BH1790" s="456">
        <v>0</v>
      </c>
      <c r="BI1790" s="456">
        <v>0</v>
      </c>
      <c r="BJ1790" s="456">
        <v>0</v>
      </c>
      <c r="BK1790" s="456">
        <v>0</v>
      </c>
      <c r="BL1790" s="456">
        <v>0</v>
      </c>
      <c r="BM1790" s="456">
        <v>0</v>
      </c>
      <c r="BN1790" s="456">
        <v>0</v>
      </c>
      <c r="BO1790" s="456">
        <v>0</v>
      </c>
      <c r="BP1790" s="456">
        <v>0</v>
      </c>
      <c r="BQ1790" s="456">
        <v>0</v>
      </c>
      <c r="BR1790" s="456">
        <v>0</v>
      </c>
      <c r="BS1790" s="456">
        <v>0</v>
      </c>
      <c r="BT1790" s="456">
        <v>0</v>
      </c>
      <c r="BU1790" s="456">
        <v>0</v>
      </c>
      <c r="BV1790" s="456">
        <v>0</v>
      </c>
    </row>
    <row r="1791" spans="1:74">
      <c r="A1791" s="256">
        <v>165</v>
      </c>
      <c r="B1791" s="456">
        <v>1751.0148202558562</v>
      </c>
      <c r="C1791" s="456">
        <v>1662.2694686834784</v>
      </c>
      <c r="D1791" s="456">
        <v>1582.6043722847851</v>
      </c>
      <c r="E1791" s="456">
        <v>1423.2864146530021</v>
      </c>
      <c r="F1791" s="456">
        <v>1320.4449330105424</v>
      </c>
      <c r="G1791" s="456">
        <v>1251.8883553017529</v>
      </c>
      <c r="H1791" s="456">
        <v>1157.1251917810205</v>
      </c>
      <c r="I1791" s="456">
        <v>1065.3937712079951</v>
      </c>
      <c r="J1791" s="456">
        <v>993.82855258696566</v>
      </c>
      <c r="K1791" s="456">
        <v>938.39422900883744</v>
      </c>
      <c r="L1791" s="456">
        <v>896.06475734774426</v>
      </c>
      <c r="M1791" s="456">
        <v>841.64410075501223</v>
      </c>
      <c r="N1791" s="456">
        <v>793.27312951172269</v>
      </c>
      <c r="O1791" s="456">
        <v>735.83644547306255</v>
      </c>
      <c r="P1791" s="456">
        <v>680.41932948416354</v>
      </c>
      <c r="Q1791" s="456">
        <v>629.03657407058643</v>
      </c>
      <c r="R1791" s="456">
        <v>577.65801598154644</v>
      </c>
      <c r="S1791" s="456">
        <v>530.31318604523244</v>
      </c>
      <c r="T1791" s="456">
        <v>487.00139698135308</v>
      </c>
      <c r="U1791" s="456">
        <v>473.90787777004903</v>
      </c>
      <c r="V1791" s="456">
        <v>439.66502418123878</v>
      </c>
      <c r="W1791" s="456">
        <v>393.34074331293886</v>
      </c>
      <c r="X1791" s="456">
        <v>359.10453055246012</v>
      </c>
      <c r="Y1791" s="456">
        <v>361.11833806008326</v>
      </c>
      <c r="Z1791" s="456">
        <v>351.04941397916343</v>
      </c>
      <c r="AA1791" s="456">
        <v>331.91926018114111</v>
      </c>
      <c r="AB1791" s="456">
        <v>281.58219456930817</v>
      </c>
      <c r="AC1791" s="456">
        <v>225.21549466265694</v>
      </c>
      <c r="AD1791" s="456">
        <v>198.04354533856682</v>
      </c>
      <c r="AE1791" s="456">
        <v>199.04985036997184</v>
      </c>
      <c r="AF1791" s="456">
        <v>188.98703310439885</v>
      </c>
      <c r="AG1791" s="456">
        <v>187.9807803590999</v>
      </c>
      <c r="AH1791" s="456">
        <v>130.63432201828778</v>
      </c>
      <c r="AI1791" s="456">
        <v>59.241065852707941</v>
      </c>
      <c r="AJ1791" s="456">
        <v>26.08484865749011</v>
      </c>
      <c r="AK1791" s="456">
        <v>2.001386774925161</v>
      </c>
      <c r="AL1791" s="456">
        <v>0</v>
      </c>
      <c r="AM1791" s="456">
        <v>0</v>
      </c>
      <c r="AN1791" s="456">
        <v>0</v>
      </c>
      <c r="AO1791" s="456">
        <v>0</v>
      </c>
      <c r="AP1791" s="456">
        <v>0</v>
      </c>
      <c r="AQ1791" s="456">
        <v>0</v>
      </c>
      <c r="AR1791" s="456">
        <v>0</v>
      </c>
      <c r="AS1791" s="456">
        <v>0</v>
      </c>
      <c r="AT1791" s="456">
        <v>0</v>
      </c>
      <c r="AU1791" s="456">
        <v>0</v>
      </c>
      <c r="AV1791" s="456">
        <v>0</v>
      </c>
      <c r="AW1791" s="456">
        <v>0</v>
      </c>
      <c r="AX1791" s="456">
        <v>0</v>
      </c>
      <c r="AY1791" s="456">
        <v>0</v>
      </c>
      <c r="AZ1791" s="456">
        <v>0</v>
      </c>
      <c r="BA1791" s="456">
        <v>0</v>
      </c>
      <c r="BB1791" s="456">
        <v>0</v>
      </c>
      <c r="BC1791" s="456">
        <v>0</v>
      </c>
      <c r="BD1791" s="456">
        <v>0</v>
      </c>
      <c r="BE1791" s="456">
        <v>0</v>
      </c>
      <c r="BF1791" s="456">
        <v>0</v>
      </c>
      <c r="BG1791" s="456">
        <v>0</v>
      </c>
      <c r="BH1791" s="456">
        <v>0</v>
      </c>
      <c r="BI1791" s="456">
        <v>0</v>
      </c>
      <c r="BJ1791" s="456">
        <v>0</v>
      </c>
      <c r="BK1791" s="456">
        <v>0</v>
      </c>
      <c r="BL1791" s="456">
        <v>0</v>
      </c>
      <c r="BM1791" s="456">
        <v>0</v>
      </c>
      <c r="BN1791" s="456">
        <v>0</v>
      </c>
      <c r="BO1791" s="456">
        <v>0</v>
      </c>
      <c r="BP1791" s="456">
        <v>0</v>
      </c>
      <c r="BQ1791" s="456">
        <v>0</v>
      </c>
      <c r="BR1791" s="456">
        <v>0</v>
      </c>
      <c r="BS1791" s="456">
        <v>0</v>
      </c>
      <c r="BT1791" s="456">
        <v>0</v>
      </c>
      <c r="BU1791" s="456">
        <v>0</v>
      </c>
      <c r="BV1791" s="456">
        <v>0</v>
      </c>
    </row>
    <row r="1792" spans="1:74">
      <c r="A1792" s="256">
        <v>170</v>
      </c>
      <c r="B1792" s="456">
        <v>1751.0148202558562</v>
      </c>
      <c r="C1792" s="456">
        <v>1662.2694686834784</v>
      </c>
      <c r="D1792" s="456">
        <v>1578.5708014174231</v>
      </c>
      <c r="E1792" s="456">
        <v>1410.1787425713437</v>
      </c>
      <c r="F1792" s="456">
        <v>1318.4285113946478</v>
      </c>
      <c r="G1792" s="456">
        <v>1244.8312700569572</v>
      </c>
      <c r="H1792" s="456">
        <v>1148.0525199632134</v>
      </c>
      <c r="I1792" s="456">
        <v>1054.3058793187643</v>
      </c>
      <c r="J1792" s="456">
        <v>986.77309978526648</v>
      </c>
      <c r="K1792" s="456">
        <v>930.33132274107584</v>
      </c>
      <c r="L1792" s="456">
        <v>886.99441302859464</v>
      </c>
      <c r="M1792" s="456">
        <v>841.64410075501223</v>
      </c>
      <c r="N1792" s="456">
        <v>789.24234583746443</v>
      </c>
      <c r="O1792" s="456">
        <v>721.72986193823385</v>
      </c>
      <c r="P1792" s="456">
        <v>669.33643607066585</v>
      </c>
      <c r="Q1792" s="456">
        <v>611.90990452585947</v>
      </c>
      <c r="R1792" s="456">
        <v>563.55488026541718</v>
      </c>
      <c r="S1792" s="456">
        <v>512.18222225713123</v>
      </c>
      <c r="T1792" s="456">
        <v>471.89352202889989</v>
      </c>
      <c r="U1792" s="456">
        <v>450.74331252607004</v>
      </c>
      <c r="V1792" s="456">
        <v>427.57993702648378</v>
      </c>
      <c r="W1792" s="456">
        <v>390.31977730506173</v>
      </c>
      <c r="X1792" s="456">
        <v>350.04253730445583</v>
      </c>
      <c r="Y1792" s="456">
        <v>321.85119673416409</v>
      </c>
      <c r="Z1792" s="456">
        <v>330.91243995228746</v>
      </c>
      <c r="AA1792" s="456">
        <v>317.82405891022592</v>
      </c>
      <c r="AB1792" s="456">
        <v>295.67573001326275</v>
      </c>
      <c r="AC1792" s="456">
        <v>248.36457445281798</v>
      </c>
      <c r="AD1792" s="456">
        <v>202.06879585668304</v>
      </c>
      <c r="AE1792" s="456">
        <v>223.20264019194434</v>
      </c>
      <c r="AF1792" s="456">
        <v>229.24125736189183</v>
      </c>
      <c r="AG1792" s="456">
        <v>203.07512106555058</v>
      </c>
      <c r="AH1792" s="456">
        <v>153.77159610801158</v>
      </c>
      <c r="AI1792" s="456">
        <v>74.319187225450264</v>
      </c>
      <c r="AJ1792" s="456">
        <v>26.08484865749011</v>
      </c>
      <c r="AK1792" s="456">
        <v>1</v>
      </c>
      <c r="AL1792" s="456">
        <v>0</v>
      </c>
      <c r="AM1792" s="456">
        <v>0</v>
      </c>
      <c r="AN1792" s="456">
        <v>0</v>
      </c>
      <c r="AO1792" s="456">
        <v>0</v>
      </c>
      <c r="AP1792" s="456">
        <v>0</v>
      </c>
      <c r="AQ1792" s="456">
        <v>0</v>
      </c>
      <c r="AR1792" s="456">
        <v>0</v>
      </c>
      <c r="AS1792" s="456">
        <v>0</v>
      </c>
      <c r="AT1792" s="456">
        <v>0</v>
      </c>
      <c r="AU1792" s="456">
        <v>0</v>
      </c>
      <c r="AV1792" s="456">
        <v>0</v>
      </c>
      <c r="AW1792" s="456">
        <v>0</v>
      </c>
      <c r="AX1792" s="456">
        <v>0</v>
      </c>
      <c r="AY1792" s="456">
        <v>0</v>
      </c>
      <c r="AZ1792" s="456">
        <v>0</v>
      </c>
      <c r="BA1792" s="456">
        <v>0</v>
      </c>
      <c r="BB1792" s="456">
        <v>0</v>
      </c>
      <c r="BC1792" s="456">
        <v>0</v>
      </c>
      <c r="BD1792" s="456">
        <v>0</v>
      </c>
      <c r="BE1792" s="456">
        <v>0</v>
      </c>
      <c r="BF1792" s="456">
        <v>0</v>
      </c>
      <c r="BG1792" s="456">
        <v>0</v>
      </c>
      <c r="BH1792" s="456">
        <v>0</v>
      </c>
      <c r="BI1792" s="456">
        <v>0</v>
      </c>
      <c r="BJ1792" s="456">
        <v>0</v>
      </c>
      <c r="BK1792" s="456">
        <v>0</v>
      </c>
      <c r="BL1792" s="456">
        <v>0</v>
      </c>
      <c r="BM1792" s="456">
        <v>0</v>
      </c>
      <c r="BN1792" s="456">
        <v>0</v>
      </c>
      <c r="BO1792" s="456">
        <v>0</v>
      </c>
      <c r="BP1792" s="456">
        <v>0</v>
      </c>
      <c r="BQ1792" s="456">
        <v>0</v>
      </c>
      <c r="BR1792" s="456">
        <v>0</v>
      </c>
      <c r="BS1792" s="456">
        <v>0</v>
      </c>
      <c r="BT1792" s="456">
        <v>0</v>
      </c>
      <c r="BU1792" s="456">
        <v>0</v>
      </c>
      <c r="BV1792" s="456">
        <v>0</v>
      </c>
    </row>
    <row r="1793" spans="1:74">
      <c r="A1793" s="256">
        <v>175</v>
      </c>
      <c r="B1793" s="456">
        <v>1751.0148202558562</v>
      </c>
      <c r="C1793" s="456">
        <v>1661.2610255114619</v>
      </c>
      <c r="D1793" s="456">
        <v>1576.5540198432063</v>
      </c>
      <c r="E1793" s="456">
        <v>1405.1373625798565</v>
      </c>
      <c r="F1793" s="456">
        <v>1317.4203017417269</v>
      </c>
      <c r="G1793" s="456">
        <v>1242.8149673180724</v>
      </c>
      <c r="H1793" s="456">
        <v>1134.9476761605938</v>
      </c>
      <c r="I1793" s="456">
        <v>1048.2579873104198</v>
      </c>
      <c r="J1793" s="456">
        <v>984.75726536836657</v>
      </c>
      <c r="K1793" s="456">
        <v>922.26848628259552</v>
      </c>
      <c r="L1793" s="456">
        <v>880.94756823543594</v>
      </c>
      <c r="M1793" s="456">
        <v>849.7062037512211</v>
      </c>
      <c r="N1793" s="456">
        <v>777.15011862876509</v>
      </c>
      <c r="O1793" s="456">
        <v>714.67667312976948</v>
      </c>
      <c r="P1793" s="456">
        <v>659.26123743228948</v>
      </c>
      <c r="Q1793" s="456">
        <v>603.8504602244393</v>
      </c>
      <c r="R1793" s="456">
        <v>550.45942692668427</v>
      </c>
      <c r="S1793" s="456">
        <v>505.13146382936355</v>
      </c>
      <c r="T1793" s="456">
        <v>465.85050649283932</v>
      </c>
      <c r="U1793" s="456">
        <v>430.60117719617693</v>
      </c>
      <c r="V1793" s="456">
        <v>417.50929134044378</v>
      </c>
      <c r="W1793" s="456">
        <v>384.27791554552124</v>
      </c>
      <c r="X1793" s="456">
        <v>360.11143289997989</v>
      </c>
      <c r="Y1793" s="456">
        <v>316.81728239424859</v>
      </c>
      <c r="Z1793" s="456">
        <v>287.62219689954674</v>
      </c>
      <c r="AA1793" s="456">
        <v>298.69586175506231</v>
      </c>
      <c r="AB1793" s="456">
        <v>287.62219689954674</v>
      </c>
      <c r="AC1793" s="456">
        <v>291.64893568472075</v>
      </c>
      <c r="AD1793" s="456">
        <v>287.62219689954674</v>
      </c>
      <c r="AE1793" s="456">
        <v>268.49597068019642</v>
      </c>
      <c r="AF1793" s="456">
        <v>202.06879585668304</v>
      </c>
      <c r="AG1793" s="456">
        <v>162.82629074089672</v>
      </c>
      <c r="AH1793" s="456">
        <v>126.61084744487482</v>
      </c>
      <c r="AI1793" s="456">
        <v>87.389402877861457</v>
      </c>
      <c r="AJ1793" s="456">
        <v>48.186177781824156</v>
      </c>
      <c r="AK1793" s="456">
        <v>0</v>
      </c>
      <c r="AL1793" s="456">
        <v>0</v>
      </c>
      <c r="AM1793" s="456">
        <v>0</v>
      </c>
      <c r="AN1793" s="456">
        <v>0</v>
      </c>
      <c r="AO1793" s="456">
        <v>0</v>
      </c>
      <c r="AP1793" s="456">
        <v>0</v>
      </c>
      <c r="AQ1793" s="456">
        <v>0</v>
      </c>
      <c r="AR1793" s="456">
        <v>0</v>
      </c>
      <c r="AS1793" s="456">
        <v>0</v>
      </c>
      <c r="AT1793" s="456">
        <v>0</v>
      </c>
      <c r="AU1793" s="456">
        <v>0</v>
      </c>
      <c r="AV1793" s="456">
        <v>0</v>
      </c>
      <c r="AW1793" s="456">
        <v>0</v>
      </c>
      <c r="AX1793" s="456">
        <v>0</v>
      </c>
      <c r="AY1793" s="456">
        <v>0</v>
      </c>
      <c r="AZ1793" s="456">
        <v>0</v>
      </c>
      <c r="BA1793" s="456">
        <v>0</v>
      </c>
      <c r="BB1793" s="456">
        <v>0</v>
      </c>
      <c r="BC1793" s="456">
        <v>0</v>
      </c>
      <c r="BD1793" s="456">
        <v>0</v>
      </c>
      <c r="BE1793" s="456">
        <v>0</v>
      </c>
      <c r="BF1793" s="456">
        <v>0</v>
      </c>
      <c r="BG1793" s="456">
        <v>0</v>
      </c>
      <c r="BH1793" s="456">
        <v>0</v>
      </c>
      <c r="BI1793" s="456">
        <v>0</v>
      </c>
      <c r="BJ1793" s="456">
        <v>0</v>
      </c>
      <c r="BK1793" s="456">
        <v>0</v>
      </c>
      <c r="BL1793" s="456">
        <v>0</v>
      </c>
      <c r="BM1793" s="456">
        <v>0</v>
      </c>
      <c r="BN1793" s="456">
        <v>0</v>
      </c>
      <c r="BO1793" s="456">
        <v>0</v>
      </c>
      <c r="BP1793" s="456">
        <v>0</v>
      </c>
      <c r="BQ1793" s="456">
        <v>0</v>
      </c>
      <c r="BR1793" s="456">
        <v>0</v>
      </c>
      <c r="BS1793" s="456">
        <v>0</v>
      </c>
      <c r="BT1793" s="456">
        <v>0</v>
      </c>
      <c r="BU1793" s="456">
        <v>0</v>
      </c>
      <c r="BV1793" s="456">
        <v>0</v>
      </c>
    </row>
    <row r="1794" spans="1:74">
      <c r="A1794" s="256">
        <v>180</v>
      </c>
      <c r="B1794" s="456">
        <v>1751.0148202558562</v>
      </c>
      <c r="C1794" s="456">
        <v>1660.2525829509932</v>
      </c>
      <c r="D1794" s="456">
        <v>1576.5540198432063</v>
      </c>
      <c r="E1794" s="456">
        <v>1404.1290887478256</v>
      </c>
      <c r="F1794" s="456">
        <v>1317.4203017417269</v>
      </c>
      <c r="G1794" s="456">
        <v>1243.8231182793565</v>
      </c>
      <c r="H1794" s="456">
        <v>1129.907391777464</v>
      </c>
      <c r="I1794" s="456">
        <v>1049.2659668965161</v>
      </c>
      <c r="J1794" s="456">
        <v>980.72560891008311</v>
      </c>
      <c r="K1794" s="456">
        <v>918.23709442176153</v>
      </c>
      <c r="L1794" s="456">
        <v>877.92416137017199</v>
      </c>
      <c r="M1794" s="456">
        <v>859.78393987716277</v>
      </c>
      <c r="N1794" s="456">
        <v>776.14244147242925</v>
      </c>
      <c r="O1794" s="456">
        <v>711.6538991736503</v>
      </c>
      <c r="P1794" s="456">
        <v>654.22369565013753</v>
      </c>
      <c r="Q1794" s="456">
        <v>600.82819623930686</v>
      </c>
      <c r="R1794" s="456">
        <v>546.43011894300389</v>
      </c>
      <c r="S1794" s="456">
        <v>503.11697942016013</v>
      </c>
      <c r="T1794" s="456">
        <v>465.85050649283932</v>
      </c>
      <c r="U1794" s="456">
        <v>428.5870147208546</v>
      </c>
      <c r="V1794" s="456">
        <v>395.35473353973106</v>
      </c>
      <c r="W1794" s="456">
        <v>396.36173249989935</v>
      </c>
      <c r="X1794" s="456">
        <v>364.13907033784858</v>
      </c>
      <c r="Y1794" s="456">
        <v>326.88518973280463</v>
      </c>
      <c r="Z1794" s="456">
        <v>279.56888908570443</v>
      </c>
      <c r="AA1794" s="456">
        <v>252.3907273486665</v>
      </c>
      <c r="AB1794" s="456">
        <v>298.69586175506231</v>
      </c>
      <c r="AC1794" s="456">
        <v>332.92608346097444</v>
      </c>
      <c r="AD1794" s="456">
        <v>351.04941397916343</v>
      </c>
      <c r="AE1794" s="456">
        <v>263.46297565607262</v>
      </c>
      <c r="AF1794" s="456">
        <v>177.91855373764352</v>
      </c>
      <c r="AG1794" s="456">
        <v>114.54120724389411</v>
      </c>
      <c r="AH1794" s="456">
        <v>102.47283981975923</v>
      </c>
      <c r="AI1794" s="456">
        <v>103.4784850535453</v>
      </c>
      <c r="AJ1794" s="456">
        <v>56.225874000831865</v>
      </c>
      <c r="AK1794" s="456">
        <v>0</v>
      </c>
      <c r="AL1794" s="456">
        <v>0</v>
      </c>
      <c r="AM1794" s="456">
        <v>0</v>
      </c>
      <c r="AN1794" s="456">
        <v>0</v>
      </c>
      <c r="AO1794" s="456">
        <v>0</v>
      </c>
      <c r="AP1794" s="456">
        <v>0</v>
      </c>
      <c r="AQ1794" s="456">
        <v>0</v>
      </c>
      <c r="AR1794" s="456">
        <v>0</v>
      </c>
      <c r="AS1794" s="456">
        <v>0</v>
      </c>
      <c r="AT1794" s="456">
        <v>0</v>
      </c>
      <c r="AU1794" s="456">
        <v>0</v>
      </c>
      <c r="AV1794" s="456">
        <v>0</v>
      </c>
      <c r="AW1794" s="456">
        <v>0</v>
      </c>
      <c r="AX1794" s="456">
        <v>0</v>
      </c>
      <c r="AY1794" s="456">
        <v>0</v>
      </c>
      <c r="AZ1794" s="456">
        <v>0</v>
      </c>
      <c r="BA1794" s="456">
        <v>0</v>
      </c>
      <c r="BB1794" s="456">
        <v>0</v>
      </c>
      <c r="BC1794" s="456">
        <v>0</v>
      </c>
      <c r="BD1794" s="456">
        <v>0</v>
      </c>
      <c r="BE1794" s="456">
        <v>0</v>
      </c>
      <c r="BF1794" s="456">
        <v>0</v>
      </c>
      <c r="BG1794" s="456">
        <v>0</v>
      </c>
      <c r="BH1794" s="456">
        <v>0</v>
      </c>
      <c r="BI1794" s="456">
        <v>0</v>
      </c>
      <c r="BJ1794" s="456">
        <v>0</v>
      </c>
      <c r="BK1794" s="456">
        <v>0</v>
      </c>
      <c r="BL1794" s="456">
        <v>0</v>
      </c>
      <c r="BM1794" s="456">
        <v>0</v>
      </c>
      <c r="BN1794" s="456">
        <v>0</v>
      </c>
      <c r="BO1794" s="456">
        <v>0</v>
      </c>
      <c r="BP1794" s="456">
        <v>0</v>
      </c>
      <c r="BQ1794" s="456">
        <v>0</v>
      </c>
      <c r="BR1794" s="456">
        <v>0</v>
      </c>
      <c r="BS1794" s="456">
        <v>0</v>
      </c>
      <c r="BT1794" s="456">
        <v>0</v>
      </c>
      <c r="BU1794" s="456">
        <v>0</v>
      </c>
      <c r="BV1794" s="456">
        <v>0</v>
      </c>
    </row>
    <row r="1795" spans="1:74">
      <c r="B1795" s="256" t="s">
        <v>522</v>
      </c>
    </row>
    <row r="1796" spans="1:74">
      <c r="B1796" s="256" t="s">
        <v>524</v>
      </c>
    </row>
    <row r="1797" spans="1:74">
      <c r="B1797" s="256" t="s">
        <v>65</v>
      </c>
    </row>
    <row r="1798" spans="1:74">
      <c r="B1798" s="256" t="s">
        <v>315</v>
      </c>
    </row>
    <row r="1799" spans="1:74">
      <c r="B1799" s="256">
        <v>217</v>
      </c>
    </row>
    <row r="1800" spans="1:74">
      <c r="B1800" s="256" t="s">
        <v>342</v>
      </c>
    </row>
    <row r="1802" spans="1:74" ht="19.5" customHeight="1">
      <c r="B1802" s="256">
        <v>73</v>
      </c>
    </row>
    <row r="1803" spans="1:74">
      <c r="B1803" s="256">
        <v>37</v>
      </c>
    </row>
    <row r="1804" spans="1:74">
      <c r="B1804" s="256">
        <v>0</v>
      </c>
      <c r="C1804" s="256">
        <v>2.5</v>
      </c>
      <c r="D1804" s="256">
        <v>5</v>
      </c>
      <c r="E1804" s="256">
        <v>7.5</v>
      </c>
      <c r="F1804" s="256">
        <v>10</v>
      </c>
      <c r="G1804" s="256">
        <v>12.5</v>
      </c>
      <c r="H1804" s="256">
        <v>15</v>
      </c>
      <c r="I1804" s="256">
        <v>17.5</v>
      </c>
      <c r="J1804" s="256">
        <v>20</v>
      </c>
      <c r="K1804" s="256">
        <v>22.5</v>
      </c>
      <c r="L1804" s="256">
        <v>25</v>
      </c>
      <c r="M1804" s="256">
        <v>27.5</v>
      </c>
      <c r="N1804" s="256">
        <v>30</v>
      </c>
      <c r="O1804" s="256">
        <v>32.5</v>
      </c>
      <c r="P1804" s="256">
        <v>35</v>
      </c>
      <c r="Q1804" s="256">
        <v>37.5</v>
      </c>
      <c r="R1804" s="256">
        <v>40</v>
      </c>
      <c r="S1804" s="256">
        <v>42.5</v>
      </c>
      <c r="T1804" s="256">
        <v>45</v>
      </c>
      <c r="U1804" s="256">
        <v>47.5</v>
      </c>
      <c r="V1804" s="256">
        <v>50</v>
      </c>
      <c r="W1804" s="256">
        <v>52.5</v>
      </c>
      <c r="X1804" s="256">
        <v>55</v>
      </c>
      <c r="Y1804" s="256">
        <v>57.5</v>
      </c>
      <c r="Z1804" s="256">
        <v>60</v>
      </c>
      <c r="AA1804" s="256">
        <v>62.5</v>
      </c>
      <c r="AB1804" s="256">
        <v>65</v>
      </c>
      <c r="AC1804" s="256">
        <v>67.5</v>
      </c>
      <c r="AD1804" s="256">
        <v>70</v>
      </c>
      <c r="AE1804" s="256">
        <v>72.5</v>
      </c>
      <c r="AF1804" s="256">
        <v>75</v>
      </c>
      <c r="AG1804" s="256">
        <v>77.5</v>
      </c>
      <c r="AH1804" s="256">
        <v>80</v>
      </c>
      <c r="AI1804" s="256">
        <v>82.5</v>
      </c>
      <c r="AJ1804" s="256">
        <v>85</v>
      </c>
      <c r="AK1804" s="256">
        <v>87.5</v>
      </c>
      <c r="AL1804" s="256">
        <v>90</v>
      </c>
      <c r="AM1804" s="256">
        <v>92.5</v>
      </c>
      <c r="AN1804" s="256">
        <v>95</v>
      </c>
      <c r="AO1804" s="256">
        <v>97.5</v>
      </c>
      <c r="AP1804" s="256">
        <v>100</v>
      </c>
      <c r="AQ1804" s="256">
        <v>102.5</v>
      </c>
      <c r="AR1804" s="256">
        <v>105</v>
      </c>
      <c r="AS1804" s="256">
        <v>107.5</v>
      </c>
      <c r="AT1804" s="256">
        <v>110</v>
      </c>
      <c r="AU1804" s="256">
        <v>112.5</v>
      </c>
      <c r="AV1804" s="256">
        <v>115</v>
      </c>
      <c r="AW1804" s="256">
        <v>117.5</v>
      </c>
      <c r="AX1804" s="256">
        <v>120</v>
      </c>
      <c r="AY1804" s="256">
        <v>122.5</v>
      </c>
      <c r="AZ1804" s="256">
        <v>125</v>
      </c>
      <c r="BA1804" s="256">
        <v>127.5</v>
      </c>
      <c r="BB1804" s="256">
        <v>130</v>
      </c>
      <c r="BC1804" s="256">
        <v>132.5</v>
      </c>
      <c r="BD1804" s="256">
        <v>135</v>
      </c>
      <c r="BE1804" s="256">
        <v>137.5</v>
      </c>
      <c r="BF1804" s="256">
        <v>140</v>
      </c>
      <c r="BG1804" s="256">
        <v>142.5</v>
      </c>
      <c r="BH1804" s="256">
        <v>145</v>
      </c>
      <c r="BI1804" s="256">
        <v>147.5</v>
      </c>
      <c r="BJ1804" s="256">
        <v>150</v>
      </c>
      <c r="BK1804" s="256">
        <v>152.5</v>
      </c>
      <c r="BL1804" s="256">
        <v>155</v>
      </c>
      <c r="BM1804" s="256">
        <v>157.5</v>
      </c>
      <c r="BN1804" s="256">
        <v>160</v>
      </c>
      <c r="BO1804" s="256">
        <v>162.5</v>
      </c>
      <c r="BP1804" s="256">
        <v>165</v>
      </c>
      <c r="BQ1804" s="256">
        <v>167.5</v>
      </c>
      <c r="BR1804" s="256">
        <v>170</v>
      </c>
      <c r="BS1804" s="256">
        <v>172.5</v>
      </c>
      <c r="BT1804" s="256">
        <v>175</v>
      </c>
      <c r="BU1804" s="256">
        <v>177.5</v>
      </c>
      <c r="BV1804" s="256">
        <v>180</v>
      </c>
    </row>
    <row r="1805" spans="1:74">
      <c r="A1805" s="256">
        <v>0</v>
      </c>
      <c r="B1805" s="456">
        <v>1873.0469740525225</v>
      </c>
      <c r="C1805" s="456">
        <v>1993.0698229527777</v>
      </c>
      <c r="D1805" s="456">
        <v>2166.5608861412375</v>
      </c>
      <c r="E1805" s="456">
        <v>2486.34458988199</v>
      </c>
      <c r="F1805" s="456">
        <v>2952.4740627056613</v>
      </c>
      <c r="G1805" s="456">
        <v>3513.5406721093418</v>
      </c>
      <c r="H1805" s="456">
        <v>3980.8289876905201</v>
      </c>
      <c r="I1805" s="456">
        <v>4173.6143969928216</v>
      </c>
      <c r="J1805" s="456">
        <v>4163.520695711195</v>
      </c>
      <c r="K1805" s="456">
        <v>4209.9519231093873</v>
      </c>
      <c r="L1805" s="456">
        <v>4448.172233784836</v>
      </c>
      <c r="M1805" s="456">
        <v>4633.9122042903655</v>
      </c>
      <c r="N1805" s="456">
        <v>4718.7090299129177</v>
      </c>
      <c r="O1805" s="456">
        <v>4650.0638619459478</v>
      </c>
      <c r="P1805" s="456">
        <v>4484.5120630662686</v>
      </c>
      <c r="Q1805" s="456">
        <v>4464.3232325488971</v>
      </c>
      <c r="R1805" s="456">
        <v>4695.4906989562824</v>
      </c>
      <c r="S1805" s="456">
        <v>4878.2119245326594</v>
      </c>
      <c r="T1805" s="456">
        <v>4664.1966083763409</v>
      </c>
      <c r="U1805" s="456">
        <v>4044.4168830537346</v>
      </c>
      <c r="V1805" s="456">
        <v>3393.4482121295305</v>
      </c>
      <c r="W1805" s="456">
        <v>3078.6045135029945</v>
      </c>
      <c r="X1805" s="456">
        <v>2773.8826106251081</v>
      </c>
      <c r="Y1805" s="456">
        <v>2409.6732452911788</v>
      </c>
      <c r="Z1805" s="456">
        <v>1949.6993653745722</v>
      </c>
      <c r="AA1805" s="456">
        <v>1508.9933475480118</v>
      </c>
      <c r="AB1805" s="456">
        <v>1298.2644654647133</v>
      </c>
      <c r="AC1805" s="456">
        <v>1164.1817634666452</v>
      </c>
      <c r="AD1805" s="456">
        <v>1029.1065602168239</v>
      </c>
      <c r="AE1805" s="456">
        <v>882.96317857335953</v>
      </c>
      <c r="AF1805" s="456">
        <v>708.6311380440219</v>
      </c>
      <c r="AG1805" s="456">
        <v>519.23307765386471</v>
      </c>
      <c r="AH1805" s="456">
        <v>362.12524602494449</v>
      </c>
      <c r="AI1805" s="456">
        <v>224.20906517072982</v>
      </c>
      <c r="AJ1805" s="456">
        <v>103.4784850535453</v>
      </c>
      <c r="AK1805" s="456">
        <v>29.097816174642574</v>
      </c>
      <c r="AL1805" s="456">
        <v>0</v>
      </c>
      <c r="AM1805" s="456">
        <v>0</v>
      </c>
      <c r="AN1805" s="456">
        <v>0</v>
      </c>
      <c r="AO1805" s="456">
        <v>0</v>
      </c>
      <c r="AP1805" s="456">
        <v>0</v>
      </c>
      <c r="AQ1805" s="456">
        <v>0</v>
      </c>
      <c r="AR1805" s="456">
        <v>0</v>
      </c>
      <c r="AS1805" s="456">
        <v>0</v>
      </c>
      <c r="AT1805" s="456">
        <v>0</v>
      </c>
      <c r="AU1805" s="456">
        <v>0</v>
      </c>
      <c r="AV1805" s="456">
        <v>0</v>
      </c>
      <c r="AW1805" s="456">
        <v>0</v>
      </c>
      <c r="AX1805" s="456">
        <v>0</v>
      </c>
      <c r="AY1805" s="456">
        <v>0</v>
      </c>
      <c r="AZ1805" s="456">
        <v>0</v>
      </c>
      <c r="BA1805" s="456">
        <v>0</v>
      </c>
      <c r="BB1805" s="456">
        <v>0</v>
      </c>
      <c r="BC1805" s="456">
        <v>0</v>
      </c>
      <c r="BD1805" s="456">
        <v>0</v>
      </c>
      <c r="BE1805" s="456">
        <v>0</v>
      </c>
      <c r="BF1805" s="456">
        <v>0</v>
      </c>
      <c r="BG1805" s="456">
        <v>0</v>
      </c>
      <c r="BH1805" s="456">
        <v>0</v>
      </c>
      <c r="BI1805" s="456">
        <v>0</v>
      </c>
      <c r="BJ1805" s="456">
        <v>0</v>
      </c>
      <c r="BK1805" s="456">
        <v>0</v>
      </c>
      <c r="BL1805" s="456">
        <v>0</v>
      </c>
      <c r="BM1805" s="456">
        <v>0</v>
      </c>
      <c r="BN1805" s="456">
        <v>0</v>
      </c>
      <c r="BO1805" s="456">
        <v>0</v>
      </c>
      <c r="BP1805" s="456">
        <v>0</v>
      </c>
      <c r="BQ1805" s="456">
        <v>0</v>
      </c>
      <c r="BR1805" s="456">
        <v>0</v>
      </c>
      <c r="BS1805" s="456">
        <v>0</v>
      </c>
      <c r="BT1805" s="456">
        <v>0</v>
      </c>
      <c r="BU1805" s="456">
        <v>0</v>
      </c>
      <c r="BV1805" s="456">
        <v>0</v>
      </c>
    </row>
    <row r="1806" spans="1:74">
      <c r="A1806" s="256">
        <v>5</v>
      </c>
      <c r="B1806" s="456">
        <v>1873.0469740525225</v>
      </c>
      <c r="C1806" s="456">
        <v>1993.0698229527777</v>
      </c>
      <c r="D1806" s="456">
        <v>2165.5521759353792</v>
      </c>
      <c r="E1806" s="456">
        <v>2485.3357409034811</v>
      </c>
      <c r="F1806" s="456">
        <v>2954.4921081447624</v>
      </c>
      <c r="G1806" s="456">
        <v>3508.4946869033406</v>
      </c>
      <c r="H1806" s="456">
        <v>3947.521446444945</v>
      </c>
      <c r="I1806" s="456">
        <v>4155.4457522840712</v>
      </c>
      <c r="J1806" s="456">
        <v>4146.3614596674242</v>
      </c>
      <c r="K1806" s="456">
        <v>4177.6518843370968</v>
      </c>
      <c r="L1806" s="456">
        <v>4410.8232738832476</v>
      </c>
      <c r="M1806" s="456">
        <v>4606.6564096290031</v>
      </c>
      <c r="N1806" s="456">
        <v>4724.766004607689</v>
      </c>
      <c r="O1806" s="456">
        <v>4686.4052962938622</v>
      </c>
      <c r="P1806" s="456">
        <v>4543.0601835779689</v>
      </c>
      <c r="Q1806" s="456">
        <v>4512.7765782402139</v>
      </c>
      <c r="R1806" s="456">
        <v>4734.8609796653363</v>
      </c>
      <c r="S1806" s="456">
        <v>4935.7553959735378</v>
      </c>
      <c r="T1806" s="456">
        <v>4712.6520629851539</v>
      </c>
      <c r="U1806" s="456">
        <v>4103.968357725772</v>
      </c>
      <c r="V1806" s="456">
        <v>3442.8975427968107</v>
      </c>
      <c r="W1806" s="456">
        <v>3130.0672325829137</v>
      </c>
      <c r="X1806" s="456">
        <v>2840.4747286210745</v>
      </c>
      <c r="Y1806" s="456">
        <v>2446.9997843921392</v>
      </c>
      <c r="Z1806" s="456">
        <v>1987.0180741241566</v>
      </c>
      <c r="AA1806" s="456">
        <v>1526.1353268228436</v>
      </c>
      <c r="AB1806" s="456">
        <v>1307.3382477041578</v>
      </c>
      <c r="AC1806" s="456">
        <v>1175.2707480638032</v>
      </c>
      <c r="AD1806" s="456">
        <v>1035.15434114499</v>
      </c>
      <c r="AE1806" s="456">
        <v>880.94756823543594</v>
      </c>
      <c r="AF1806" s="456">
        <v>712.66148906987371</v>
      </c>
      <c r="AG1806" s="456">
        <v>530.31318604523244</v>
      </c>
      <c r="AH1806" s="456">
        <v>369.17367966376946</v>
      </c>
      <c r="AI1806" s="456">
        <v>231.25416527541577</v>
      </c>
      <c r="AJ1806" s="456">
        <v>108.50685582932681</v>
      </c>
      <c r="AK1806" s="456">
        <v>32.111095952304076</v>
      </c>
      <c r="AL1806" s="456">
        <v>0</v>
      </c>
      <c r="AM1806" s="456">
        <v>0</v>
      </c>
      <c r="AN1806" s="456">
        <v>0</v>
      </c>
      <c r="AO1806" s="456">
        <v>0</v>
      </c>
      <c r="AP1806" s="456">
        <v>0</v>
      </c>
      <c r="AQ1806" s="456">
        <v>0</v>
      </c>
      <c r="AR1806" s="456">
        <v>0</v>
      </c>
      <c r="AS1806" s="456">
        <v>0</v>
      </c>
      <c r="AT1806" s="456">
        <v>0</v>
      </c>
      <c r="AU1806" s="456">
        <v>0</v>
      </c>
      <c r="AV1806" s="456">
        <v>0</v>
      </c>
      <c r="AW1806" s="456">
        <v>0</v>
      </c>
      <c r="AX1806" s="456">
        <v>0</v>
      </c>
      <c r="AY1806" s="456">
        <v>0</v>
      </c>
      <c r="AZ1806" s="456">
        <v>0</v>
      </c>
      <c r="BA1806" s="456">
        <v>0</v>
      </c>
      <c r="BB1806" s="456">
        <v>0</v>
      </c>
      <c r="BC1806" s="456">
        <v>0</v>
      </c>
      <c r="BD1806" s="456">
        <v>0</v>
      </c>
      <c r="BE1806" s="456">
        <v>0</v>
      </c>
      <c r="BF1806" s="456">
        <v>0</v>
      </c>
      <c r="BG1806" s="456">
        <v>0</v>
      </c>
      <c r="BH1806" s="456">
        <v>0</v>
      </c>
      <c r="BI1806" s="456">
        <v>0</v>
      </c>
      <c r="BJ1806" s="456">
        <v>0</v>
      </c>
      <c r="BK1806" s="456">
        <v>0</v>
      </c>
      <c r="BL1806" s="456">
        <v>0</v>
      </c>
      <c r="BM1806" s="456">
        <v>0</v>
      </c>
      <c r="BN1806" s="456">
        <v>0</v>
      </c>
      <c r="BO1806" s="456">
        <v>0</v>
      </c>
      <c r="BP1806" s="456">
        <v>0</v>
      </c>
      <c r="BQ1806" s="456">
        <v>0</v>
      </c>
      <c r="BR1806" s="456">
        <v>0</v>
      </c>
      <c r="BS1806" s="456">
        <v>0</v>
      </c>
      <c r="BT1806" s="456">
        <v>0</v>
      </c>
      <c r="BU1806" s="456">
        <v>0</v>
      </c>
      <c r="BV1806" s="456">
        <v>0</v>
      </c>
    </row>
    <row r="1807" spans="1:74">
      <c r="A1807" s="256">
        <v>10</v>
      </c>
      <c r="B1807" s="456">
        <v>1873.0469740525225</v>
      </c>
      <c r="C1807" s="456">
        <v>1990.0439462403338</v>
      </c>
      <c r="D1807" s="456">
        <v>2155.4650997291069</v>
      </c>
      <c r="E1807" s="456">
        <v>2463.1411671742726</v>
      </c>
      <c r="F1807" s="456">
        <v>2919.1765126108508</v>
      </c>
      <c r="G1807" s="456">
        <v>3452.9893304434045</v>
      </c>
      <c r="H1807" s="456">
        <v>3904.1211325047793</v>
      </c>
      <c r="I1807" s="456">
        <v>4115.0712708948076</v>
      </c>
      <c r="J1807" s="456">
        <v>4100.9402957024213</v>
      </c>
      <c r="K1807" s="456">
        <v>4110.0244884667936</v>
      </c>
      <c r="L1807" s="456">
        <v>4349.2486526888006</v>
      </c>
      <c r="M1807" s="456">
        <v>4600.5995882153038</v>
      </c>
      <c r="N1807" s="456">
        <v>4765.1460336653763</v>
      </c>
      <c r="O1807" s="456">
        <v>4789.3742153711346</v>
      </c>
      <c r="P1807" s="456">
        <v>4653.0923040017069</v>
      </c>
      <c r="Q1807" s="456">
        <v>4618.7700763126541</v>
      </c>
      <c r="R1807" s="456">
        <v>4812.5930044101588</v>
      </c>
      <c r="S1807" s="456">
        <v>5082.1409142732418</v>
      </c>
      <c r="T1807" s="456">
        <v>4953.9271581456387</v>
      </c>
      <c r="U1807" s="456">
        <v>4383.568826711693</v>
      </c>
      <c r="V1807" s="456">
        <v>3675.01596585265</v>
      </c>
      <c r="W1807" s="456">
        <v>3313.7253015026035</v>
      </c>
      <c r="X1807" s="456">
        <v>3031.1788467449569</v>
      </c>
      <c r="Y1807" s="456">
        <v>2627.5874094357528</v>
      </c>
      <c r="Z1807" s="456">
        <v>2121.1693946979126</v>
      </c>
      <c r="AA1807" s="456">
        <v>1635.0417187847181</v>
      </c>
      <c r="AB1807" s="456">
        <v>1357.7492829028563</v>
      </c>
      <c r="AC1807" s="456">
        <v>1208.5383251256644</v>
      </c>
      <c r="AD1807" s="456">
        <v>1057.3298383323311</v>
      </c>
      <c r="AE1807" s="456">
        <v>890.01785088596125</v>
      </c>
      <c r="AF1807" s="456">
        <v>728.78311960771214</v>
      </c>
      <c r="AG1807" s="456">
        <v>567.58431201598387</v>
      </c>
      <c r="AH1807" s="456">
        <v>396.36173249989935</v>
      </c>
      <c r="AI1807" s="456">
        <v>253.39727563823948</v>
      </c>
      <c r="AJ1807" s="456">
        <v>127.61670426943685</v>
      </c>
      <c r="AK1807" s="456">
        <v>41.152539512670401</v>
      </c>
      <c r="AL1807" s="456">
        <v>0</v>
      </c>
      <c r="AM1807" s="456">
        <v>0</v>
      </c>
      <c r="AN1807" s="456">
        <v>0</v>
      </c>
      <c r="AO1807" s="456">
        <v>0</v>
      </c>
      <c r="AP1807" s="456">
        <v>0</v>
      </c>
      <c r="AQ1807" s="456">
        <v>0</v>
      </c>
      <c r="AR1807" s="456">
        <v>0</v>
      </c>
      <c r="AS1807" s="456">
        <v>0</v>
      </c>
      <c r="AT1807" s="456">
        <v>0</v>
      </c>
      <c r="AU1807" s="456">
        <v>0</v>
      </c>
      <c r="AV1807" s="456">
        <v>0</v>
      </c>
      <c r="AW1807" s="456">
        <v>0</v>
      </c>
      <c r="AX1807" s="456">
        <v>0</v>
      </c>
      <c r="AY1807" s="456">
        <v>0</v>
      </c>
      <c r="AZ1807" s="456">
        <v>0</v>
      </c>
      <c r="BA1807" s="456">
        <v>0</v>
      </c>
      <c r="BB1807" s="456">
        <v>0</v>
      </c>
      <c r="BC1807" s="456">
        <v>0</v>
      </c>
      <c r="BD1807" s="456">
        <v>0</v>
      </c>
      <c r="BE1807" s="456">
        <v>0</v>
      </c>
      <c r="BF1807" s="456">
        <v>0</v>
      </c>
      <c r="BG1807" s="456">
        <v>0</v>
      </c>
      <c r="BH1807" s="456">
        <v>0</v>
      </c>
      <c r="BI1807" s="456">
        <v>0</v>
      </c>
      <c r="BJ1807" s="456">
        <v>0</v>
      </c>
      <c r="BK1807" s="456">
        <v>0</v>
      </c>
      <c r="BL1807" s="456">
        <v>0</v>
      </c>
      <c r="BM1807" s="456">
        <v>0</v>
      </c>
      <c r="BN1807" s="456">
        <v>0</v>
      </c>
      <c r="BO1807" s="456">
        <v>0</v>
      </c>
      <c r="BP1807" s="456">
        <v>0</v>
      </c>
      <c r="BQ1807" s="456">
        <v>0</v>
      </c>
      <c r="BR1807" s="456">
        <v>0</v>
      </c>
      <c r="BS1807" s="456">
        <v>0</v>
      </c>
      <c r="BT1807" s="456">
        <v>0</v>
      </c>
      <c r="BU1807" s="456">
        <v>0</v>
      </c>
      <c r="BV1807" s="456">
        <v>0</v>
      </c>
    </row>
    <row r="1808" spans="1:74">
      <c r="A1808" s="256">
        <v>15</v>
      </c>
      <c r="B1808" s="456">
        <v>1873.0469740525225</v>
      </c>
      <c r="C1808" s="456">
        <v>1991.0525713007953</v>
      </c>
      <c r="D1808" s="456">
        <v>2151.4302824384849</v>
      </c>
      <c r="E1808" s="456">
        <v>2452.0439551181075</v>
      </c>
      <c r="F1808" s="456">
        <v>2884.8703427460955</v>
      </c>
      <c r="G1808" s="456">
        <v>3404.549019988046</v>
      </c>
      <c r="H1808" s="456">
        <v>3853.6562576103051</v>
      </c>
      <c r="I1808" s="456">
        <v>4080.7532727081129</v>
      </c>
      <c r="J1808" s="456">
        <v>4106.9964219811118</v>
      </c>
      <c r="K1808" s="456">
        <v>4113.0525571811804</v>
      </c>
      <c r="L1808" s="456">
        <v>4360.3522088985019</v>
      </c>
      <c r="M1808" s="456">
        <v>4657.1302298055043</v>
      </c>
      <c r="N1808" s="456">
        <v>4884.2691002578549</v>
      </c>
      <c r="O1808" s="456">
        <v>4967.0512500308823</v>
      </c>
      <c r="P1808" s="456">
        <v>4851.9642499999291</v>
      </c>
      <c r="Q1808" s="456">
        <v>4798.4598151112186</v>
      </c>
      <c r="R1808" s="456">
        <v>4955.9462469464161</v>
      </c>
      <c r="S1808" s="456">
        <v>5324.4433866655372</v>
      </c>
      <c r="T1808" s="456">
        <v>5336.558803713855</v>
      </c>
      <c r="U1808" s="456">
        <v>4845.9071144550253</v>
      </c>
      <c r="V1808" s="456">
        <v>4036.3421739838864</v>
      </c>
      <c r="W1808" s="456">
        <v>3578.1299185742901</v>
      </c>
      <c r="X1808" s="456">
        <v>3282.4421486551114</v>
      </c>
      <c r="Y1808" s="456">
        <v>2839.4657454064568</v>
      </c>
      <c r="Z1808" s="456">
        <v>2297.6971303738765</v>
      </c>
      <c r="AA1808" s="456">
        <v>1745.972348128648</v>
      </c>
      <c r="AB1808" s="456">
        <v>1414.2118595312106</v>
      </c>
      <c r="AC1808" s="456">
        <v>1238.7823716493383</v>
      </c>
      <c r="AD1808" s="456">
        <v>1071.4417609051841</v>
      </c>
      <c r="AE1808" s="456">
        <v>889.01003712505587</v>
      </c>
      <c r="AF1808" s="456">
        <v>742.8898388818767</v>
      </c>
      <c r="AG1808" s="456">
        <v>595.7911233847426</v>
      </c>
      <c r="AH1808" s="456">
        <v>444.70057563922984</v>
      </c>
      <c r="AI1808" s="456">
        <v>285.60884857740479</v>
      </c>
      <c r="AJ1808" s="456">
        <v>149.7474565561628</v>
      </c>
      <c r="AK1808" s="456">
        <v>48.186177781824156</v>
      </c>
      <c r="AL1808" s="456">
        <v>0</v>
      </c>
      <c r="AM1808" s="456">
        <v>0</v>
      </c>
      <c r="AN1808" s="456">
        <v>0</v>
      </c>
      <c r="AO1808" s="456">
        <v>0</v>
      </c>
      <c r="AP1808" s="456">
        <v>0</v>
      </c>
      <c r="AQ1808" s="456">
        <v>0</v>
      </c>
      <c r="AR1808" s="456">
        <v>0</v>
      </c>
      <c r="AS1808" s="456">
        <v>0</v>
      </c>
      <c r="AT1808" s="456">
        <v>0</v>
      </c>
      <c r="AU1808" s="456">
        <v>0</v>
      </c>
      <c r="AV1808" s="456">
        <v>0</v>
      </c>
      <c r="AW1808" s="456">
        <v>0</v>
      </c>
      <c r="AX1808" s="456">
        <v>0</v>
      </c>
      <c r="AY1808" s="456">
        <v>0</v>
      </c>
      <c r="AZ1808" s="456">
        <v>0</v>
      </c>
      <c r="BA1808" s="456">
        <v>0</v>
      </c>
      <c r="BB1808" s="456">
        <v>0</v>
      </c>
      <c r="BC1808" s="456">
        <v>0</v>
      </c>
      <c r="BD1808" s="456">
        <v>0</v>
      </c>
      <c r="BE1808" s="456">
        <v>0</v>
      </c>
      <c r="BF1808" s="456">
        <v>0</v>
      </c>
      <c r="BG1808" s="456">
        <v>0</v>
      </c>
      <c r="BH1808" s="456">
        <v>0</v>
      </c>
      <c r="BI1808" s="456">
        <v>0</v>
      </c>
      <c r="BJ1808" s="456">
        <v>0</v>
      </c>
      <c r="BK1808" s="456">
        <v>0</v>
      </c>
      <c r="BL1808" s="456">
        <v>0</v>
      </c>
      <c r="BM1808" s="456">
        <v>0</v>
      </c>
      <c r="BN1808" s="456">
        <v>0</v>
      </c>
      <c r="BO1808" s="456">
        <v>0</v>
      </c>
      <c r="BP1808" s="456">
        <v>0</v>
      </c>
      <c r="BQ1808" s="456">
        <v>0</v>
      </c>
      <c r="BR1808" s="456">
        <v>0</v>
      </c>
      <c r="BS1808" s="456">
        <v>0</v>
      </c>
      <c r="BT1808" s="456">
        <v>0</v>
      </c>
      <c r="BU1808" s="456">
        <v>0</v>
      </c>
      <c r="BV1808" s="456">
        <v>0</v>
      </c>
    </row>
    <row r="1809" spans="1:74">
      <c r="A1809" s="256">
        <v>20</v>
      </c>
      <c r="B1809" s="456">
        <v>1873.0469740525225</v>
      </c>
      <c r="C1809" s="456">
        <v>1988.0266976517553</v>
      </c>
      <c r="D1809" s="456">
        <v>2136.299785040238</v>
      </c>
      <c r="E1809" s="456">
        <v>2419.7614425124839</v>
      </c>
      <c r="F1809" s="456">
        <v>2827.3579748051861</v>
      </c>
      <c r="G1809" s="456">
        <v>3318.7709990206713</v>
      </c>
      <c r="H1809" s="456">
        <v>3777.9601858740025</v>
      </c>
      <c r="I1809" s="456">
        <v>4071.6691448788879</v>
      </c>
      <c r="J1809" s="456">
        <v>4175.6331401774632</v>
      </c>
      <c r="K1809" s="456">
        <v>4160.4925900909593</v>
      </c>
      <c r="L1809" s="456">
        <v>4397.7007412170651</v>
      </c>
      <c r="M1809" s="456">
        <v>4762.1175195922806</v>
      </c>
      <c r="N1809" s="456">
        <v>5053.8730339280328</v>
      </c>
      <c r="O1809" s="456">
        <v>5181.0797267892658</v>
      </c>
      <c r="P1809" s="456">
        <v>5129.5909232465547</v>
      </c>
      <c r="Q1809" s="456">
        <v>5046.8060884874239</v>
      </c>
      <c r="R1809" s="456">
        <v>5134.6388224180973</v>
      </c>
      <c r="S1809" s="456">
        <v>5439.5409518184269</v>
      </c>
      <c r="T1809" s="456">
        <v>5504.1581984629211</v>
      </c>
      <c r="U1809" s="456">
        <v>5091.2270520704215</v>
      </c>
      <c r="V1809" s="456">
        <v>4297.7688996104271</v>
      </c>
      <c r="W1809" s="456">
        <v>3686.1176563321983</v>
      </c>
      <c r="X1809" s="456">
        <v>3370.2375494275398</v>
      </c>
      <c r="Y1809" s="456">
        <v>2999.8984928133882</v>
      </c>
      <c r="Z1809" s="456">
        <v>2534.7698187394208</v>
      </c>
      <c r="AA1809" s="456">
        <v>1911.3727858198192</v>
      </c>
      <c r="AB1809" s="456">
        <v>1474.7099748438977</v>
      </c>
      <c r="AC1809" s="456">
        <v>1256.929154821795</v>
      </c>
      <c r="AD1809" s="456">
        <v>1092.6099921774353</v>
      </c>
      <c r="AE1809" s="456">
        <v>906.14302524057416</v>
      </c>
      <c r="AF1809" s="456">
        <v>759.01213117901898</v>
      </c>
      <c r="AG1809" s="456">
        <v>632.0589762438625</v>
      </c>
      <c r="AH1809" s="456">
        <v>499.08803480791187</v>
      </c>
      <c r="AI1809" s="456">
        <v>342.99448206442173</v>
      </c>
      <c r="AJ1809" s="456">
        <v>180.93716345181977</v>
      </c>
      <c r="AK1809" s="456">
        <v>58.235984471133037</v>
      </c>
      <c r="AL1809" s="456">
        <v>0</v>
      </c>
      <c r="AM1809" s="456">
        <v>0</v>
      </c>
      <c r="AN1809" s="456">
        <v>0</v>
      </c>
      <c r="AO1809" s="456">
        <v>0</v>
      </c>
      <c r="AP1809" s="456">
        <v>0</v>
      </c>
      <c r="AQ1809" s="456">
        <v>0</v>
      </c>
      <c r="AR1809" s="456">
        <v>0</v>
      </c>
      <c r="AS1809" s="456">
        <v>0</v>
      </c>
      <c r="AT1809" s="456">
        <v>0</v>
      </c>
      <c r="AU1809" s="456">
        <v>0</v>
      </c>
      <c r="AV1809" s="456">
        <v>0</v>
      </c>
      <c r="AW1809" s="456">
        <v>0</v>
      </c>
      <c r="AX1809" s="456">
        <v>0</v>
      </c>
      <c r="AY1809" s="456">
        <v>0</v>
      </c>
      <c r="AZ1809" s="456">
        <v>0</v>
      </c>
      <c r="BA1809" s="456">
        <v>0</v>
      </c>
      <c r="BB1809" s="456">
        <v>0</v>
      </c>
      <c r="BC1809" s="456">
        <v>0</v>
      </c>
      <c r="BD1809" s="456">
        <v>0</v>
      </c>
      <c r="BE1809" s="456">
        <v>0</v>
      </c>
      <c r="BF1809" s="456">
        <v>0</v>
      </c>
      <c r="BG1809" s="456">
        <v>0</v>
      </c>
      <c r="BH1809" s="456">
        <v>0</v>
      </c>
      <c r="BI1809" s="456">
        <v>0</v>
      </c>
      <c r="BJ1809" s="456">
        <v>0</v>
      </c>
      <c r="BK1809" s="456">
        <v>0</v>
      </c>
      <c r="BL1809" s="456">
        <v>0</v>
      </c>
      <c r="BM1809" s="456">
        <v>0</v>
      </c>
      <c r="BN1809" s="456">
        <v>0</v>
      </c>
      <c r="BO1809" s="456">
        <v>0</v>
      </c>
      <c r="BP1809" s="456">
        <v>0</v>
      </c>
      <c r="BQ1809" s="456">
        <v>0</v>
      </c>
      <c r="BR1809" s="456">
        <v>0</v>
      </c>
      <c r="BS1809" s="456">
        <v>0</v>
      </c>
      <c r="BT1809" s="456">
        <v>0</v>
      </c>
      <c r="BU1809" s="456">
        <v>0</v>
      </c>
      <c r="BV1809" s="456">
        <v>0</v>
      </c>
    </row>
    <row r="1810" spans="1:74">
      <c r="A1810" s="256">
        <v>25</v>
      </c>
      <c r="B1810" s="456">
        <v>1873.0469740525225</v>
      </c>
      <c r="C1810" s="456">
        <v>1986.0094511080301</v>
      </c>
      <c r="D1810" s="456">
        <v>2125.2041549453133</v>
      </c>
      <c r="E1810" s="456">
        <v>2391.514596736617</v>
      </c>
      <c r="F1810" s="456">
        <v>2768.8378178029607</v>
      </c>
      <c r="G1810" s="456">
        <v>3230.9769659587987</v>
      </c>
      <c r="H1810" s="456">
        <v>3725.4784637734415</v>
      </c>
      <c r="I1810" s="456">
        <v>4090.8467717656299</v>
      </c>
      <c r="J1810" s="456">
        <v>4272.5339510752292</v>
      </c>
      <c r="K1810" s="456">
        <v>4296.7594988211767</v>
      </c>
      <c r="L1810" s="456">
        <v>4487.5403954851763</v>
      </c>
      <c r="M1810" s="456">
        <v>4875.1833394870619</v>
      </c>
      <c r="N1810" s="456">
        <v>5198.242775151336</v>
      </c>
      <c r="O1810" s="456">
        <v>5308.2895401189917</v>
      </c>
      <c r="P1810" s="456">
        <v>5218.4346692174258</v>
      </c>
      <c r="Q1810" s="456">
        <v>5071.0356567849249</v>
      </c>
      <c r="R1810" s="456">
        <v>5002.3855154997564</v>
      </c>
      <c r="S1810" s="456">
        <v>5174.0126057264933</v>
      </c>
      <c r="T1810" s="456">
        <v>5577.8631701223358</v>
      </c>
      <c r="U1810" s="456">
        <v>5478.9169958024386</v>
      </c>
      <c r="V1810" s="456">
        <v>4912.5360193819606</v>
      </c>
      <c r="W1810" s="456">
        <v>4131.2210161788089</v>
      </c>
      <c r="X1810" s="456">
        <v>3785.025088925564</v>
      </c>
      <c r="Y1810" s="456">
        <v>3400.5123583950576</v>
      </c>
      <c r="Z1810" s="456">
        <v>2947.4289551386123</v>
      </c>
      <c r="AA1810" s="456">
        <v>2219.0144583128704</v>
      </c>
      <c r="AB1810" s="456">
        <v>1578.5708014174231</v>
      </c>
      <c r="AC1810" s="456">
        <v>1281.1252722291497</v>
      </c>
      <c r="AD1810" s="456">
        <v>1102.6902468030191</v>
      </c>
      <c r="AE1810" s="456">
        <v>929.32346435368083</v>
      </c>
      <c r="AF1810" s="456">
        <v>774.1270910823755</v>
      </c>
      <c r="AG1810" s="456">
        <v>661.2762649289582</v>
      </c>
      <c r="AH1810" s="456">
        <v>541.39352572941186</v>
      </c>
      <c r="AI1810" s="456">
        <v>390.31977730506173</v>
      </c>
      <c r="AJ1810" s="456">
        <v>209.1131760876558</v>
      </c>
      <c r="AK1810" s="456">
        <v>66.277097278608665</v>
      </c>
      <c r="AL1810" s="456">
        <v>0</v>
      </c>
      <c r="AM1810" s="456">
        <v>0</v>
      </c>
      <c r="AN1810" s="456">
        <v>0</v>
      </c>
      <c r="AO1810" s="456">
        <v>0</v>
      </c>
      <c r="AP1810" s="456">
        <v>0</v>
      </c>
      <c r="AQ1810" s="456">
        <v>0</v>
      </c>
      <c r="AR1810" s="456">
        <v>0</v>
      </c>
      <c r="AS1810" s="456">
        <v>0</v>
      </c>
      <c r="AT1810" s="456">
        <v>0</v>
      </c>
      <c r="AU1810" s="456">
        <v>0</v>
      </c>
      <c r="AV1810" s="456">
        <v>0</v>
      </c>
      <c r="AW1810" s="456">
        <v>0</v>
      </c>
      <c r="AX1810" s="456">
        <v>0</v>
      </c>
      <c r="AY1810" s="456">
        <v>0</v>
      </c>
      <c r="AZ1810" s="456">
        <v>0</v>
      </c>
      <c r="BA1810" s="456">
        <v>0</v>
      </c>
      <c r="BB1810" s="456">
        <v>0</v>
      </c>
      <c r="BC1810" s="456">
        <v>0</v>
      </c>
      <c r="BD1810" s="456">
        <v>0</v>
      </c>
      <c r="BE1810" s="456">
        <v>0</v>
      </c>
      <c r="BF1810" s="456">
        <v>0</v>
      </c>
      <c r="BG1810" s="456">
        <v>0</v>
      </c>
      <c r="BH1810" s="456">
        <v>0</v>
      </c>
      <c r="BI1810" s="456">
        <v>0</v>
      </c>
      <c r="BJ1810" s="456">
        <v>0</v>
      </c>
      <c r="BK1810" s="456">
        <v>0</v>
      </c>
      <c r="BL1810" s="456">
        <v>0</v>
      </c>
      <c r="BM1810" s="456">
        <v>0</v>
      </c>
      <c r="BN1810" s="456">
        <v>0</v>
      </c>
      <c r="BO1810" s="456">
        <v>0</v>
      </c>
      <c r="BP1810" s="456">
        <v>0</v>
      </c>
      <c r="BQ1810" s="456">
        <v>0</v>
      </c>
      <c r="BR1810" s="456">
        <v>0</v>
      </c>
      <c r="BS1810" s="456">
        <v>0</v>
      </c>
      <c r="BT1810" s="456">
        <v>0</v>
      </c>
      <c r="BU1810" s="456">
        <v>0</v>
      </c>
      <c r="BV1810" s="456">
        <v>0</v>
      </c>
    </row>
    <row r="1811" spans="1:74">
      <c r="A1811" s="256">
        <v>30</v>
      </c>
      <c r="B1811" s="456">
        <v>1873.0469740525225</v>
      </c>
      <c r="C1811" s="456">
        <v>1976.9318670220041</v>
      </c>
      <c r="D1811" s="456">
        <v>2105.0304305244067</v>
      </c>
      <c r="E1811" s="456">
        <v>2344.1009997793635</v>
      </c>
      <c r="F1811" s="456">
        <v>2693.1670368343684</v>
      </c>
      <c r="G1811" s="456">
        <v>3140.1580613746014</v>
      </c>
      <c r="H1811" s="456">
        <v>3633.6372336742002</v>
      </c>
      <c r="I1811" s="456">
        <v>4070.6597985912872</v>
      </c>
      <c r="J1811" s="456">
        <v>4380.5405652340733</v>
      </c>
      <c r="K1811" s="456">
        <v>4469.370431643576</v>
      </c>
      <c r="L1811" s="456">
        <v>4537.0034463339516</v>
      </c>
      <c r="M1811" s="456">
        <v>4825.7167173173448</v>
      </c>
      <c r="N1811" s="456">
        <v>5059.9304235921099</v>
      </c>
      <c r="O1811" s="456">
        <v>5179.0605483595227</v>
      </c>
      <c r="P1811" s="456">
        <v>5233.5786410049204</v>
      </c>
      <c r="Q1811" s="456">
        <v>5237.6170408802873</v>
      </c>
      <c r="R1811" s="456">
        <v>5180.0701374761129</v>
      </c>
      <c r="S1811" s="456">
        <v>5447.6180658986523</v>
      </c>
      <c r="T1811" s="456">
        <v>5963.5677819552257</v>
      </c>
      <c r="U1811" s="456">
        <v>6307.89589433317</v>
      </c>
      <c r="V1811" s="456">
        <v>6002.9474316269279</v>
      </c>
      <c r="W1811" s="456">
        <v>5021.5670784255144</v>
      </c>
      <c r="X1811" s="456">
        <v>4394.6724699988972</v>
      </c>
      <c r="Y1811" s="456">
        <v>4129.2022945641284</v>
      </c>
      <c r="Z1811" s="456">
        <v>3597.3050762978692</v>
      </c>
      <c r="AA1811" s="456">
        <v>2793.0529067993107</v>
      </c>
      <c r="AB1811" s="456">
        <v>1890.1926360499049</v>
      </c>
      <c r="AC1811" s="456">
        <v>1348.6751565194156</v>
      </c>
      <c r="AD1811" s="456">
        <v>1124.8671298555184</v>
      </c>
      <c r="AE1811" s="456">
        <v>977.70187742826306</v>
      </c>
      <c r="AF1811" s="456">
        <v>803.35017798856984</v>
      </c>
      <c r="AG1811" s="456">
        <v>686.46462027603934</v>
      </c>
      <c r="AH1811" s="456">
        <v>571.61377234442114</v>
      </c>
      <c r="AI1811" s="456">
        <v>425.56578875210613</v>
      </c>
      <c r="AJ1811" s="456">
        <v>238.29947983255269</v>
      </c>
      <c r="AK1811" s="456">
        <v>74.319187225450264</v>
      </c>
      <c r="AL1811" s="456">
        <v>0</v>
      </c>
      <c r="AM1811" s="456">
        <v>0</v>
      </c>
      <c r="AN1811" s="456">
        <v>0</v>
      </c>
      <c r="AO1811" s="456">
        <v>0</v>
      </c>
      <c r="AP1811" s="456">
        <v>0</v>
      </c>
      <c r="AQ1811" s="456">
        <v>0</v>
      </c>
      <c r="AR1811" s="456">
        <v>0</v>
      </c>
      <c r="AS1811" s="456">
        <v>0</v>
      </c>
      <c r="AT1811" s="456">
        <v>0</v>
      </c>
      <c r="AU1811" s="456">
        <v>0</v>
      </c>
      <c r="AV1811" s="456">
        <v>0</v>
      </c>
      <c r="AW1811" s="456">
        <v>0</v>
      </c>
      <c r="AX1811" s="456">
        <v>0</v>
      </c>
      <c r="AY1811" s="456">
        <v>0</v>
      </c>
      <c r="AZ1811" s="456">
        <v>0</v>
      </c>
      <c r="BA1811" s="456">
        <v>0</v>
      </c>
      <c r="BB1811" s="456">
        <v>0</v>
      </c>
      <c r="BC1811" s="456">
        <v>0</v>
      </c>
      <c r="BD1811" s="456">
        <v>0</v>
      </c>
      <c r="BE1811" s="456">
        <v>0</v>
      </c>
      <c r="BF1811" s="456">
        <v>0</v>
      </c>
      <c r="BG1811" s="456">
        <v>0</v>
      </c>
      <c r="BH1811" s="456">
        <v>0</v>
      </c>
      <c r="BI1811" s="456">
        <v>0</v>
      </c>
      <c r="BJ1811" s="456">
        <v>0</v>
      </c>
      <c r="BK1811" s="456">
        <v>0</v>
      </c>
      <c r="BL1811" s="456">
        <v>0</v>
      </c>
      <c r="BM1811" s="456">
        <v>0</v>
      </c>
      <c r="BN1811" s="456">
        <v>0</v>
      </c>
      <c r="BO1811" s="456">
        <v>0</v>
      </c>
      <c r="BP1811" s="456">
        <v>0</v>
      </c>
      <c r="BQ1811" s="456">
        <v>0</v>
      </c>
      <c r="BR1811" s="456">
        <v>0</v>
      </c>
      <c r="BS1811" s="456">
        <v>0</v>
      </c>
      <c r="BT1811" s="456">
        <v>0</v>
      </c>
      <c r="BU1811" s="456">
        <v>0</v>
      </c>
      <c r="BV1811" s="456">
        <v>0</v>
      </c>
    </row>
    <row r="1812" spans="1:74">
      <c r="A1812" s="256">
        <v>35</v>
      </c>
      <c r="B1812" s="456">
        <v>1873.0469740525225</v>
      </c>
      <c r="C1812" s="456">
        <v>1967.854324576324</v>
      </c>
      <c r="D1812" s="456">
        <v>2083.8482277874505</v>
      </c>
      <c r="E1812" s="456">
        <v>2301.7322125560986</v>
      </c>
      <c r="F1812" s="456">
        <v>2621.5339871853307</v>
      </c>
      <c r="G1812" s="456">
        <v>3039.2512486291398</v>
      </c>
      <c r="H1812" s="456">
        <v>3511.5222771576164</v>
      </c>
      <c r="I1812" s="456">
        <v>4049.4635844028262</v>
      </c>
      <c r="J1812" s="456">
        <v>4430.0024302126021</v>
      </c>
      <c r="K1812" s="456">
        <v>4596.5617116977464</v>
      </c>
      <c r="L1812" s="456">
        <v>4544.0696405698545</v>
      </c>
      <c r="M1812" s="456">
        <v>4618.7700763126541</v>
      </c>
      <c r="N1812" s="456">
        <v>4825.7167173173448</v>
      </c>
      <c r="O1812" s="456">
        <v>5184.1084959077807</v>
      </c>
      <c r="P1812" s="456">
        <v>5503.1485481327445</v>
      </c>
      <c r="Q1812" s="456">
        <v>5753.5474135962277</v>
      </c>
      <c r="R1812" s="456">
        <v>5761.6249802131979</v>
      </c>
      <c r="S1812" s="456">
        <v>5843.4109766765878</v>
      </c>
      <c r="T1812" s="456">
        <v>6211.9667754823586</v>
      </c>
      <c r="U1812" s="456">
        <v>7385.426699879331</v>
      </c>
      <c r="V1812" s="456">
        <v>6848.1549046000682</v>
      </c>
      <c r="W1812" s="456">
        <v>6214.99609356778</v>
      </c>
      <c r="X1812" s="456">
        <v>5224.4922526710543</v>
      </c>
      <c r="Y1812" s="456">
        <v>4685.3958081947003</v>
      </c>
      <c r="Z1812" s="456">
        <v>4017.1648046776409</v>
      </c>
      <c r="AA1812" s="456">
        <v>3482.2556809374919</v>
      </c>
      <c r="AB1812" s="456">
        <v>2554.947271229551</v>
      </c>
      <c r="AC1812" s="456">
        <v>1633.024866348906</v>
      </c>
      <c r="AD1812" s="456">
        <v>1193.4165842398838</v>
      </c>
      <c r="AE1812" s="456">
        <v>1010.9634313066751</v>
      </c>
      <c r="AF1812" s="456">
        <v>889.01003712505587</v>
      </c>
      <c r="AG1812" s="456">
        <v>722.73746597640445</v>
      </c>
      <c r="AH1812" s="456">
        <v>594.78371390751465</v>
      </c>
      <c r="AI1812" s="456">
        <v>444.70057563922984</v>
      </c>
      <c r="AJ1812" s="456">
        <v>250.37764281601082</v>
      </c>
      <c r="AK1812" s="456">
        <v>73.313876394686872</v>
      </c>
      <c r="AL1812" s="456">
        <v>0</v>
      </c>
      <c r="AM1812" s="456">
        <v>0</v>
      </c>
      <c r="AN1812" s="456">
        <v>0</v>
      </c>
      <c r="AO1812" s="456">
        <v>0</v>
      </c>
      <c r="AP1812" s="456">
        <v>0</v>
      </c>
      <c r="AQ1812" s="456">
        <v>0</v>
      </c>
      <c r="AR1812" s="456">
        <v>0</v>
      </c>
      <c r="AS1812" s="456">
        <v>0</v>
      </c>
      <c r="AT1812" s="456">
        <v>0</v>
      </c>
      <c r="AU1812" s="456">
        <v>0</v>
      </c>
      <c r="AV1812" s="456">
        <v>0</v>
      </c>
      <c r="AW1812" s="456">
        <v>0</v>
      </c>
      <c r="AX1812" s="456">
        <v>0</v>
      </c>
      <c r="AY1812" s="456">
        <v>0</v>
      </c>
      <c r="AZ1812" s="456">
        <v>0</v>
      </c>
      <c r="BA1812" s="456">
        <v>0</v>
      </c>
      <c r="BB1812" s="456">
        <v>0</v>
      </c>
      <c r="BC1812" s="456">
        <v>0</v>
      </c>
      <c r="BD1812" s="456">
        <v>0</v>
      </c>
      <c r="BE1812" s="456">
        <v>0</v>
      </c>
      <c r="BF1812" s="456">
        <v>0</v>
      </c>
      <c r="BG1812" s="456">
        <v>0</v>
      </c>
      <c r="BH1812" s="456">
        <v>0</v>
      </c>
      <c r="BI1812" s="456">
        <v>0</v>
      </c>
      <c r="BJ1812" s="456">
        <v>0</v>
      </c>
      <c r="BK1812" s="456">
        <v>0</v>
      </c>
      <c r="BL1812" s="456">
        <v>0</v>
      </c>
      <c r="BM1812" s="456">
        <v>0</v>
      </c>
      <c r="BN1812" s="456">
        <v>0</v>
      </c>
      <c r="BO1812" s="456">
        <v>0</v>
      </c>
      <c r="BP1812" s="456">
        <v>0</v>
      </c>
      <c r="BQ1812" s="456">
        <v>0</v>
      </c>
      <c r="BR1812" s="456">
        <v>0</v>
      </c>
      <c r="BS1812" s="456">
        <v>0</v>
      </c>
      <c r="BT1812" s="456">
        <v>0</v>
      </c>
      <c r="BU1812" s="456">
        <v>0</v>
      </c>
      <c r="BV1812" s="456">
        <v>0</v>
      </c>
    </row>
    <row r="1813" spans="1:74">
      <c r="A1813" s="256">
        <v>40</v>
      </c>
      <c r="B1813" s="456">
        <v>1873.0469740525225</v>
      </c>
      <c r="C1813" s="456">
        <v>1958.7768239626887</v>
      </c>
      <c r="D1813" s="456">
        <v>2059.6402596066764</v>
      </c>
      <c r="E1813" s="456">
        <v>2253.3116963455018</v>
      </c>
      <c r="F1813" s="456">
        <v>2541.8319089240376</v>
      </c>
      <c r="G1813" s="456">
        <v>2921.1945351922759</v>
      </c>
      <c r="H1813" s="456">
        <v>3375.2833321206472</v>
      </c>
      <c r="I1813" s="456">
        <v>3923.297956291331</v>
      </c>
      <c r="J1813" s="456">
        <v>4412.8421285272507</v>
      </c>
      <c r="K1813" s="456">
        <v>4579.4007760684681</v>
      </c>
      <c r="L1813" s="456">
        <v>4560.220982873745</v>
      </c>
      <c r="M1813" s="456">
        <v>4511.7671282178571</v>
      </c>
      <c r="N1813" s="456">
        <v>4818.6500982383513</v>
      </c>
      <c r="O1813" s="456">
        <v>5332.5203283082483</v>
      </c>
      <c r="P1813" s="456">
        <v>5980.7332384356414</v>
      </c>
      <c r="Q1813" s="456">
        <v>6291.7393084894811</v>
      </c>
      <c r="R1813" s="456">
        <v>6808.7700563619455</v>
      </c>
      <c r="S1813" s="456">
        <v>6274.5729814466868</v>
      </c>
      <c r="T1813" s="456">
        <v>6458.3560712074977</v>
      </c>
      <c r="U1813" s="456">
        <v>7140.0136953201682</v>
      </c>
      <c r="V1813" s="456">
        <v>7780.3263453267236</v>
      </c>
      <c r="W1813" s="456">
        <v>7496.5217017583855</v>
      </c>
      <c r="X1813" s="456">
        <v>6392.7186458253263</v>
      </c>
      <c r="Y1813" s="456">
        <v>5275.9819945029994</v>
      </c>
      <c r="Z1813" s="456">
        <v>4812.5930044101588</v>
      </c>
      <c r="AA1813" s="456">
        <v>4010.0994811226078</v>
      </c>
      <c r="AB1813" s="456">
        <v>3286.4786678298474</v>
      </c>
      <c r="AC1813" s="456">
        <v>2406.6467943442826</v>
      </c>
      <c r="AD1813" s="456">
        <v>1495.8849063069583</v>
      </c>
      <c r="AE1813" s="456">
        <v>1077.4897847078546</v>
      </c>
      <c r="AF1813" s="456">
        <v>917.22924921626895</v>
      </c>
      <c r="AG1813" s="456">
        <v>808.38874968158041</v>
      </c>
      <c r="AH1813" s="456">
        <v>614.93222355435944</v>
      </c>
      <c r="AI1813" s="456">
        <v>446.71481220853684</v>
      </c>
      <c r="AJ1813" s="456">
        <v>257.42350858200774</v>
      </c>
      <c r="AK1813" s="456">
        <v>73.313876394686872</v>
      </c>
      <c r="AL1813" s="456">
        <v>0</v>
      </c>
      <c r="AM1813" s="456">
        <v>0</v>
      </c>
      <c r="AN1813" s="456">
        <v>0</v>
      </c>
      <c r="AO1813" s="456">
        <v>0</v>
      </c>
      <c r="AP1813" s="456">
        <v>0</v>
      </c>
      <c r="AQ1813" s="456">
        <v>0</v>
      </c>
      <c r="AR1813" s="456">
        <v>0</v>
      </c>
      <c r="AS1813" s="456">
        <v>0</v>
      </c>
      <c r="AT1813" s="456">
        <v>0</v>
      </c>
      <c r="AU1813" s="456">
        <v>0</v>
      </c>
      <c r="AV1813" s="456">
        <v>0</v>
      </c>
      <c r="AW1813" s="456">
        <v>0</v>
      </c>
      <c r="AX1813" s="456">
        <v>0</v>
      </c>
      <c r="AY1813" s="456">
        <v>0</v>
      </c>
      <c r="AZ1813" s="456">
        <v>0</v>
      </c>
      <c r="BA1813" s="456">
        <v>0</v>
      </c>
      <c r="BB1813" s="456">
        <v>0</v>
      </c>
      <c r="BC1813" s="456">
        <v>0</v>
      </c>
      <c r="BD1813" s="456">
        <v>0</v>
      </c>
      <c r="BE1813" s="456">
        <v>0</v>
      </c>
      <c r="BF1813" s="456">
        <v>0</v>
      </c>
      <c r="BG1813" s="456">
        <v>0</v>
      </c>
      <c r="BH1813" s="456">
        <v>0</v>
      </c>
      <c r="BI1813" s="456">
        <v>0</v>
      </c>
      <c r="BJ1813" s="456">
        <v>0</v>
      </c>
      <c r="BK1813" s="456">
        <v>0</v>
      </c>
      <c r="BL1813" s="456">
        <v>0</v>
      </c>
      <c r="BM1813" s="456">
        <v>0</v>
      </c>
      <c r="BN1813" s="456">
        <v>0</v>
      </c>
      <c r="BO1813" s="456">
        <v>0</v>
      </c>
      <c r="BP1813" s="456">
        <v>0</v>
      </c>
      <c r="BQ1813" s="456">
        <v>0</v>
      </c>
      <c r="BR1813" s="456">
        <v>0</v>
      </c>
      <c r="BS1813" s="456">
        <v>0</v>
      </c>
      <c r="BT1813" s="456">
        <v>0</v>
      </c>
      <c r="BU1813" s="456">
        <v>0</v>
      </c>
      <c r="BV1813" s="456">
        <v>0</v>
      </c>
    </row>
    <row r="1814" spans="1:74">
      <c r="A1814" s="256">
        <v>45</v>
      </c>
      <c r="B1814" s="456">
        <v>1873.0469740525225</v>
      </c>
      <c r="C1814" s="456">
        <v>1951.7165747523459</v>
      </c>
      <c r="D1814" s="456">
        <v>2041.4844698251366</v>
      </c>
      <c r="E1814" s="456">
        <v>2211.9533277183218</v>
      </c>
      <c r="F1814" s="456">
        <v>2465.1588474663408</v>
      </c>
      <c r="G1814" s="456">
        <v>2807.178472352779</v>
      </c>
      <c r="H1814" s="456">
        <v>3232.9951930738225</v>
      </c>
      <c r="I1814" s="456">
        <v>3759.7933529770175</v>
      </c>
      <c r="J1814" s="456">
        <v>4239.2240471433706</v>
      </c>
      <c r="K1814" s="456">
        <v>4454.2288514673883</v>
      </c>
      <c r="L1814" s="456">
        <v>4502.6820881758395</v>
      </c>
      <c r="M1814" s="456">
        <v>4584.4481034188166</v>
      </c>
      <c r="N1814" s="456">
        <v>5024.5957529542566</v>
      </c>
      <c r="O1814" s="456">
        <v>5550.6023131102893</v>
      </c>
      <c r="P1814" s="456">
        <v>6019.1032600920316</v>
      </c>
      <c r="Q1814" s="456">
        <v>6795.6418241267957</v>
      </c>
      <c r="R1814" s="456">
        <v>7181.4202446021509</v>
      </c>
      <c r="S1814" s="456">
        <v>7097.5974789474249</v>
      </c>
      <c r="T1814" s="456">
        <v>7124.8650176404044</v>
      </c>
      <c r="U1814" s="456">
        <v>6827.9575181802848</v>
      </c>
      <c r="V1814" s="456">
        <v>7505.6113659438761</v>
      </c>
      <c r="W1814" s="456">
        <v>8163.1254386112869</v>
      </c>
      <c r="X1814" s="456">
        <v>7636.9077353491812</v>
      </c>
      <c r="Y1814" s="456">
        <v>6846.1351632772894</v>
      </c>
      <c r="Z1814" s="456">
        <v>5761.6249802131979</v>
      </c>
      <c r="AA1814" s="456">
        <v>4722.7470121803753</v>
      </c>
      <c r="AB1814" s="456">
        <v>3749.7007058987419</v>
      </c>
      <c r="AC1814" s="456">
        <v>3117.9582809403232</v>
      </c>
      <c r="AD1814" s="456">
        <v>2209.9358659670606</v>
      </c>
      <c r="AE1814" s="456">
        <v>1334.559970193191</v>
      </c>
      <c r="AF1814" s="456">
        <v>961.57546801245155</v>
      </c>
      <c r="AG1814" s="456">
        <v>827.53560660155279</v>
      </c>
      <c r="AH1814" s="456">
        <v>685.45706810466959</v>
      </c>
      <c r="AI1814" s="456">
        <v>435.63662446655979</v>
      </c>
      <c r="AJ1814" s="456">
        <v>248.36457445281798</v>
      </c>
      <c r="AK1814" s="456">
        <v>70.298027302456234</v>
      </c>
      <c r="AL1814" s="456">
        <v>0</v>
      </c>
      <c r="AM1814" s="456">
        <v>0</v>
      </c>
      <c r="AN1814" s="456">
        <v>0</v>
      </c>
      <c r="AO1814" s="456">
        <v>0</v>
      </c>
      <c r="AP1814" s="456">
        <v>0</v>
      </c>
      <c r="AQ1814" s="456">
        <v>0</v>
      </c>
      <c r="AR1814" s="456">
        <v>0</v>
      </c>
      <c r="AS1814" s="456">
        <v>0</v>
      </c>
      <c r="AT1814" s="456">
        <v>0</v>
      </c>
      <c r="AU1814" s="456">
        <v>0</v>
      </c>
      <c r="AV1814" s="456">
        <v>0</v>
      </c>
      <c r="AW1814" s="456">
        <v>0</v>
      </c>
      <c r="AX1814" s="456">
        <v>0</v>
      </c>
      <c r="AY1814" s="456">
        <v>0</v>
      </c>
      <c r="AZ1814" s="456">
        <v>0</v>
      </c>
      <c r="BA1814" s="456">
        <v>0</v>
      </c>
      <c r="BB1814" s="456">
        <v>0</v>
      </c>
      <c r="BC1814" s="456">
        <v>0</v>
      </c>
      <c r="BD1814" s="456">
        <v>0</v>
      </c>
      <c r="BE1814" s="456">
        <v>0</v>
      </c>
      <c r="BF1814" s="456">
        <v>0</v>
      </c>
      <c r="BG1814" s="456">
        <v>0</v>
      </c>
      <c r="BH1814" s="456">
        <v>0</v>
      </c>
      <c r="BI1814" s="456">
        <v>0</v>
      </c>
      <c r="BJ1814" s="456">
        <v>0</v>
      </c>
      <c r="BK1814" s="456">
        <v>0</v>
      </c>
      <c r="BL1814" s="456">
        <v>0</v>
      </c>
      <c r="BM1814" s="456">
        <v>0</v>
      </c>
      <c r="BN1814" s="456">
        <v>0</v>
      </c>
      <c r="BO1814" s="456">
        <v>0</v>
      </c>
      <c r="BP1814" s="456">
        <v>0</v>
      </c>
      <c r="BQ1814" s="456">
        <v>0</v>
      </c>
      <c r="BR1814" s="456">
        <v>0</v>
      </c>
      <c r="BS1814" s="456">
        <v>0</v>
      </c>
      <c r="BT1814" s="456">
        <v>0</v>
      </c>
      <c r="BU1814" s="456">
        <v>0</v>
      </c>
      <c r="BV1814" s="456">
        <v>0</v>
      </c>
    </row>
    <row r="1815" spans="1:74">
      <c r="A1815" s="256">
        <v>50</v>
      </c>
      <c r="B1815" s="456">
        <v>1873.0469740525225</v>
      </c>
      <c r="C1815" s="456">
        <v>1943.6477497596934</v>
      </c>
      <c r="D1815" s="456">
        <v>2023.3288413501423</v>
      </c>
      <c r="E1815" s="456">
        <v>2169.5870195729431</v>
      </c>
      <c r="F1815" s="456">
        <v>2380.4177125827059</v>
      </c>
      <c r="G1815" s="456">
        <v>2682.0688328229598</v>
      </c>
      <c r="H1815" s="456">
        <v>3075.577321357689</v>
      </c>
      <c r="I1815" s="456">
        <v>3503.4487089473237</v>
      </c>
      <c r="J1815" s="456">
        <v>3935.4096827489734</v>
      </c>
      <c r="K1815" s="456">
        <v>4220.0457360864184</v>
      </c>
      <c r="L1815" s="456">
        <v>4523.8805433630787</v>
      </c>
      <c r="M1815" s="456">
        <v>4944.8412687205109</v>
      </c>
      <c r="N1815" s="456">
        <v>5303.2414731373938</v>
      </c>
      <c r="O1815" s="456">
        <v>5486.9941680401444</v>
      </c>
      <c r="P1815" s="456">
        <v>5998.9084812931123</v>
      </c>
      <c r="Q1815" s="456">
        <v>6722.9320749260187</v>
      </c>
      <c r="R1815" s="456">
        <v>7569.2393224184179</v>
      </c>
      <c r="S1815" s="456">
        <v>7615.6981680882545</v>
      </c>
      <c r="T1815" s="456">
        <v>7800.5263628677794</v>
      </c>
      <c r="U1815" s="456">
        <v>7468.2428169866535</v>
      </c>
      <c r="V1815" s="456">
        <v>7705.5867370469996</v>
      </c>
      <c r="W1815" s="456">
        <v>8238.8793909393826</v>
      </c>
      <c r="X1815" s="456">
        <v>8097.4725811075814</v>
      </c>
      <c r="Y1815" s="456">
        <v>7513.6910766745796</v>
      </c>
      <c r="Z1815" s="456">
        <v>6797.6615505150758</v>
      </c>
      <c r="AA1815" s="456">
        <v>5775.760749005628</v>
      </c>
      <c r="AB1815" s="456">
        <v>4746.9749781125865</v>
      </c>
      <c r="AC1815" s="456">
        <v>3803.1920429197025</v>
      </c>
      <c r="AD1815" s="456">
        <v>3064.4776423135395</v>
      </c>
      <c r="AE1815" s="456">
        <v>2099.9870295257483</v>
      </c>
      <c r="AF1815" s="456">
        <v>1219.6277220456941</v>
      </c>
      <c r="AG1815" s="456">
        <v>833.58207490892198</v>
      </c>
      <c r="AH1815" s="456">
        <v>689.48728564561407</v>
      </c>
      <c r="AI1815" s="456">
        <v>481.96538591056179</v>
      </c>
      <c r="AJ1815" s="456">
        <v>236.28651130948512</v>
      </c>
      <c r="AK1815" s="456">
        <v>65.271902290436884</v>
      </c>
      <c r="AL1815" s="456">
        <v>0</v>
      </c>
      <c r="AM1815" s="456">
        <v>0</v>
      </c>
      <c r="AN1815" s="456">
        <v>0</v>
      </c>
      <c r="AO1815" s="456">
        <v>0</v>
      </c>
      <c r="AP1815" s="456">
        <v>0</v>
      </c>
      <c r="AQ1815" s="456">
        <v>0</v>
      </c>
      <c r="AR1815" s="456">
        <v>0</v>
      </c>
      <c r="AS1815" s="456">
        <v>0</v>
      </c>
      <c r="AT1815" s="456">
        <v>0</v>
      </c>
      <c r="AU1815" s="456">
        <v>0</v>
      </c>
      <c r="AV1815" s="456">
        <v>0</v>
      </c>
      <c r="AW1815" s="456">
        <v>0</v>
      </c>
      <c r="AX1815" s="456">
        <v>0</v>
      </c>
      <c r="AY1815" s="456">
        <v>0</v>
      </c>
      <c r="AZ1815" s="456">
        <v>0</v>
      </c>
      <c r="BA1815" s="456">
        <v>0</v>
      </c>
      <c r="BB1815" s="456">
        <v>0</v>
      </c>
      <c r="BC1815" s="456">
        <v>0</v>
      </c>
      <c r="BD1815" s="456">
        <v>0</v>
      </c>
      <c r="BE1815" s="456">
        <v>0</v>
      </c>
      <c r="BF1815" s="456">
        <v>0</v>
      </c>
      <c r="BG1815" s="456">
        <v>0</v>
      </c>
      <c r="BH1815" s="456">
        <v>0</v>
      </c>
      <c r="BI1815" s="456">
        <v>0</v>
      </c>
      <c r="BJ1815" s="456">
        <v>0</v>
      </c>
      <c r="BK1815" s="456">
        <v>0</v>
      </c>
      <c r="BL1815" s="456">
        <v>0</v>
      </c>
      <c r="BM1815" s="456">
        <v>0</v>
      </c>
      <c r="BN1815" s="456">
        <v>0</v>
      </c>
      <c r="BO1815" s="456">
        <v>0</v>
      </c>
      <c r="BP1815" s="456">
        <v>0</v>
      </c>
      <c r="BQ1815" s="456">
        <v>0</v>
      </c>
      <c r="BR1815" s="456">
        <v>0</v>
      </c>
      <c r="BS1815" s="456">
        <v>0</v>
      </c>
      <c r="BT1815" s="456">
        <v>0</v>
      </c>
      <c r="BU1815" s="456">
        <v>0</v>
      </c>
      <c r="BV1815" s="456">
        <v>0</v>
      </c>
    </row>
    <row r="1816" spans="1:74">
      <c r="A1816" s="256">
        <v>55</v>
      </c>
      <c r="B1816" s="456">
        <v>1873.0469740525225</v>
      </c>
      <c r="C1816" s="456">
        <v>1935.5789582303112</v>
      </c>
      <c r="D1816" s="456">
        <v>2007.1906415129854</v>
      </c>
      <c r="E1816" s="456">
        <v>2129.2389228451902</v>
      </c>
      <c r="F1816" s="456">
        <v>2304.7585288309633</v>
      </c>
      <c r="G1816" s="456">
        <v>2569.0715827670638</v>
      </c>
      <c r="H1816" s="456">
        <v>2882.8523453988878</v>
      </c>
      <c r="I1816" s="456">
        <v>3262.2596272865171</v>
      </c>
      <c r="J1816" s="456">
        <v>3591.2497522754325</v>
      </c>
      <c r="K1816" s="456">
        <v>4035.33283648415</v>
      </c>
      <c r="L1816" s="456">
        <v>4593.5333066348594</v>
      </c>
      <c r="M1816" s="456">
        <v>5144.7346356293401</v>
      </c>
      <c r="N1816" s="456">
        <v>5341.6069022640095</v>
      </c>
      <c r="O1816" s="456">
        <v>5906.0133771286582</v>
      </c>
      <c r="P1816" s="456">
        <v>6112.0001109179875</v>
      </c>
      <c r="Q1816" s="456">
        <v>6674.4593447060588</v>
      </c>
      <c r="R1816" s="456">
        <v>6816.8489810788415</v>
      </c>
      <c r="S1816" s="456">
        <v>8065.1513694079467</v>
      </c>
      <c r="T1816" s="456">
        <v>8593.4170346493047</v>
      </c>
      <c r="U1816" s="456">
        <v>8672.2051838538591</v>
      </c>
      <c r="V1816" s="456">
        <v>7944.9580028757036</v>
      </c>
      <c r="W1816" s="456">
        <v>7766.1863642135695</v>
      </c>
      <c r="X1816" s="456">
        <v>8120.7035316540969</v>
      </c>
      <c r="Y1816" s="456">
        <v>8160.0952950826786</v>
      </c>
      <c r="Z1816" s="456">
        <v>7847.9966095486507</v>
      </c>
      <c r="AA1816" s="456">
        <v>6931.9746922195745</v>
      </c>
      <c r="AB1816" s="456">
        <v>5715.1791271488464</v>
      </c>
      <c r="AC1816" s="456">
        <v>4721.7375162900444</v>
      </c>
      <c r="AD1816" s="456">
        <v>3741.6266077720375</v>
      </c>
      <c r="AE1816" s="456">
        <v>2951.4650405027951</v>
      </c>
      <c r="AF1816" s="456">
        <v>2092.9262884626178</v>
      </c>
      <c r="AG1816" s="456">
        <v>1222.6521205445858</v>
      </c>
      <c r="AH1816" s="456">
        <v>684.44951741281852</v>
      </c>
      <c r="AI1816" s="456">
        <v>463.83618533351046</v>
      </c>
      <c r="AJ1816" s="456">
        <v>236.28651130948512</v>
      </c>
      <c r="AK1816" s="456">
        <v>62.256411089425562</v>
      </c>
      <c r="AL1816" s="456">
        <v>0</v>
      </c>
      <c r="AM1816" s="456">
        <v>0</v>
      </c>
      <c r="AN1816" s="456">
        <v>0</v>
      </c>
      <c r="AO1816" s="456">
        <v>0</v>
      </c>
      <c r="AP1816" s="456">
        <v>0</v>
      </c>
      <c r="AQ1816" s="456">
        <v>0</v>
      </c>
      <c r="AR1816" s="456">
        <v>0</v>
      </c>
      <c r="AS1816" s="456">
        <v>0</v>
      </c>
      <c r="AT1816" s="456">
        <v>0</v>
      </c>
      <c r="AU1816" s="456">
        <v>0</v>
      </c>
      <c r="AV1816" s="456">
        <v>0</v>
      </c>
      <c r="AW1816" s="456">
        <v>0</v>
      </c>
      <c r="AX1816" s="456">
        <v>0</v>
      </c>
      <c r="AY1816" s="456">
        <v>0</v>
      </c>
      <c r="AZ1816" s="456">
        <v>0</v>
      </c>
      <c r="BA1816" s="456">
        <v>0</v>
      </c>
      <c r="BB1816" s="456">
        <v>0</v>
      </c>
      <c r="BC1816" s="456">
        <v>0</v>
      </c>
      <c r="BD1816" s="456">
        <v>0</v>
      </c>
      <c r="BE1816" s="456">
        <v>0</v>
      </c>
      <c r="BF1816" s="456">
        <v>0</v>
      </c>
      <c r="BG1816" s="456">
        <v>0</v>
      </c>
      <c r="BH1816" s="456">
        <v>0</v>
      </c>
      <c r="BI1816" s="456">
        <v>0</v>
      </c>
      <c r="BJ1816" s="456">
        <v>0</v>
      </c>
      <c r="BK1816" s="456">
        <v>0</v>
      </c>
      <c r="BL1816" s="456">
        <v>0</v>
      </c>
      <c r="BM1816" s="456">
        <v>0</v>
      </c>
      <c r="BN1816" s="456">
        <v>0</v>
      </c>
      <c r="BO1816" s="456">
        <v>0</v>
      </c>
      <c r="BP1816" s="456">
        <v>0</v>
      </c>
      <c r="BQ1816" s="456">
        <v>0</v>
      </c>
      <c r="BR1816" s="456">
        <v>0</v>
      </c>
      <c r="BS1816" s="456">
        <v>0</v>
      </c>
      <c r="BT1816" s="456">
        <v>0</v>
      </c>
      <c r="BU1816" s="456">
        <v>0</v>
      </c>
      <c r="BV1816" s="456">
        <v>0</v>
      </c>
    </row>
    <row r="1817" spans="1:74">
      <c r="A1817" s="256">
        <v>60</v>
      </c>
      <c r="B1817" s="456">
        <v>1873.0469740525225</v>
      </c>
      <c r="C1817" s="456">
        <v>1924.4844247725937</v>
      </c>
      <c r="D1817" s="456">
        <v>1988.0266976517553</v>
      </c>
      <c r="E1817" s="456">
        <v>2089.9002638583675</v>
      </c>
      <c r="F1817" s="456">
        <v>2232.1280460590165</v>
      </c>
      <c r="G1817" s="456">
        <v>2435.9026453891524</v>
      </c>
      <c r="H1817" s="456">
        <v>2704.265286534715</v>
      </c>
      <c r="I1817" s="456">
        <v>2966.6004096643287</v>
      </c>
      <c r="J1817" s="456">
        <v>3268.314370634625</v>
      </c>
      <c r="K1817" s="456">
        <v>3711.3488951241502</v>
      </c>
      <c r="L1817" s="456">
        <v>4330.069849614707</v>
      </c>
      <c r="M1817" s="456">
        <v>4954.936702443285</v>
      </c>
      <c r="N1817" s="456">
        <v>5883.7995458848945</v>
      </c>
      <c r="O1817" s="456">
        <v>6153.4002501069972</v>
      </c>
      <c r="P1817" s="456">
        <v>6311.9350472577617</v>
      </c>
      <c r="Q1817" s="456">
        <v>6268.5142889796971</v>
      </c>
      <c r="R1817" s="456">
        <v>6947.1229549954633</v>
      </c>
      <c r="S1817" s="456">
        <v>7653.0674451491586</v>
      </c>
      <c r="T1817" s="456">
        <v>8247.9699121059803</v>
      </c>
      <c r="U1817" s="456">
        <v>8587.3564375938731</v>
      </c>
      <c r="V1817" s="456">
        <v>8838.8747710338321</v>
      </c>
      <c r="W1817" s="456">
        <v>8773.2166767549843</v>
      </c>
      <c r="X1817" s="456">
        <v>8482.3067701913169</v>
      </c>
      <c r="Y1817" s="456">
        <v>8098.4826210525798</v>
      </c>
      <c r="Z1817" s="456">
        <v>7652.0574622872537</v>
      </c>
      <c r="AA1817" s="456">
        <v>7434.9142687249805</v>
      </c>
      <c r="AB1817" s="456">
        <v>7100.6272003082358</v>
      </c>
      <c r="AC1817" s="456">
        <v>6338.1896041343989</v>
      </c>
      <c r="AD1817" s="456">
        <v>5217.4250726578921</v>
      </c>
      <c r="AE1817" s="456">
        <v>3914.2141859547337</v>
      </c>
      <c r="AF1817" s="456">
        <v>2947.4289551386123</v>
      </c>
      <c r="AG1817" s="456">
        <v>2001.1388499370387</v>
      </c>
      <c r="AH1817" s="456">
        <v>1042.2101301603341</v>
      </c>
      <c r="AI1817" s="456">
        <v>500.09526792509121</v>
      </c>
      <c r="AJ1817" s="456">
        <v>232.26062580560185</v>
      </c>
      <c r="AK1817" s="456">
        <v>63.261558950597731</v>
      </c>
      <c r="AL1817" s="456">
        <v>0</v>
      </c>
      <c r="AM1817" s="456">
        <v>0</v>
      </c>
      <c r="AN1817" s="456">
        <v>0</v>
      </c>
      <c r="AO1817" s="456">
        <v>0</v>
      </c>
      <c r="AP1817" s="456">
        <v>0</v>
      </c>
      <c r="AQ1817" s="456">
        <v>0</v>
      </c>
      <c r="AR1817" s="456">
        <v>0</v>
      </c>
      <c r="AS1817" s="456">
        <v>0</v>
      </c>
      <c r="AT1817" s="456">
        <v>0</v>
      </c>
      <c r="AU1817" s="456">
        <v>0</v>
      </c>
      <c r="AV1817" s="456">
        <v>0</v>
      </c>
      <c r="AW1817" s="456">
        <v>0</v>
      </c>
      <c r="AX1817" s="456">
        <v>0</v>
      </c>
      <c r="AY1817" s="456">
        <v>0</v>
      </c>
      <c r="AZ1817" s="456">
        <v>0</v>
      </c>
      <c r="BA1817" s="456">
        <v>0</v>
      </c>
      <c r="BB1817" s="456">
        <v>0</v>
      </c>
      <c r="BC1817" s="456">
        <v>0</v>
      </c>
      <c r="BD1817" s="456">
        <v>0</v>
      </c>
      <c r="BE1817" s="456">
        <v>0</v>
      </c>
      <c r="BF1817" s="456">
        <v>0</v>
      </c>
      <c r="BG1817" s="456">
        <v>0</v>
      </c>
      <c r="BH1817" s="456">
        <v>0</v>
      </c>
      <c r="BI1817" s="456">
        <v>0</v>
      </c>
      <c r="BJ1817" s="456">
        <v>0</v>
      </c>
      <c r="BK1817" s="456">
        <v>0</v>
      </c>
      <c r="BL1817" s="456">
        <v>0</v>
      </c>
      <c r="BM1817" s="456">
        <v>0</v>
      </c>
      <c r="BN1817" s="456">
        <v>0</v>
      </c>
      <c r="BO1817" s="456">
        <v>0</v>
      </c>
      <c r="BP1817" s="456">
        <v>0</v>
      </c>
      <c r="BQ1817" s="456">
        <v>0</v>
      </c>
      <c r="BR1817" s="456">
        <v>0</v>
      </c>
      <c r="BS1817" s="456">
        <v>0</v>
      </c>
      <c r="BT1817" s="456">
        <v>0</v>
      </c>
      <c r="BU1817" s="456">
        <v>0</v>
      </c>
      <c r="BV1817" s="456">
        <v>0</v>
      </c>
    </row>
    <row r="1818" spans="1:74">
      <c r="A1818" s="256">
        <v>65</v>
      </c>
      <c r="B1818" s="456">
        <v>1873.0469740525225</v>
      </c>
      <c r="C1818" s="456">
        <v>1913.389955210263</v>
      </c>
      <c r="D1818" s="456">
        <v>1968.8629383413631</v>
      </c>
      <c r="E1818" s="456">
        <v>2050.5623446418708</v>
      </c>
      <c r="F1818" s="456">
        <v>2174.6305846598557</v>
      </c>
      <c r="G1818" s="456">
        <v>2315.8550557632743</v>
      </c>
      <c r="H1818" s="456">
        <v>2515.601387478202</v>
      </c>
      <c r="I1818" s="456">
        <v>2734.5334709900767</v>
      </c>
      <c r="J1818" s="456">
        <v>2982.7448884558621</v>
      </c>
      <c r="K1818" s="456">
        <v>3382.3474405481666</v>
      </c>
      <c r="L1818" s="456">
        <v>4043.4075435385903</v>
      </c>
      <c r="M1818" s="456">
        <v>4681.3578579713339</v>
      </c>
      <c r="N1818" s="456">
        <v>4913.5455552185758</v>
      </c>
      <c r="O1818" s="456">
        <v>5858.5566575516832</v>
      </c>
      <c r="P1818" s="456">
        <v>6407.8656844840434</v>
      </c>
      <c r="Q1818" s="456">
        <v>6636.0853492333517</v>
      </c>
      <c r="R1818" s="456">
        <v>6995.5976172722903</v>
      </c>
      <c r="S1818" s="456">
        <v>7108.7064635825845</v>
      </c>
      <c r="T1818" s="456">
        <v>7380.376966545211</v>
      </c>
      <c r="U1818" s="456">
        <v>8059.0911566043042</v>
      </c>
      <c r="V1818" s="456">
        <v>8667.1546399492254</v>
      </c>
      <c r="W1818" s="456">
        <v>8889.3813291520255</v>
      </c>
      <c r="X1818" s="456">
        <v>8556.0434209461073</v>
      </c>
      <c r="Y1818" s="456">
        <v>8734.8321718574243</v>
      </c>
      <c r="Z1818" s="456">
        <v>8888.3711951747937</v>
      </c>
      <c r="AA1818" s="456">
        <v>8632.8110194576384</v>
      </c>
      <c r="AB1818" s="456">
        <v>7653.0674451491586</v>
      </c>
      <c r="AC1818" s="456">
        <v>6942.0735304001755</v>
      </c>
      <c r="AD1818" s="456">
        <v>6314.9644136458382</v>
      </c>
      <c r="AE1818" s="456">
        <v>5552.6216312730958</v>
      </c>
      <c r="AF1818" s="456">
        <v>4477.4459620360176</v>
      </c>
      <c r="AG1818" s="456">
        <v>3221.8949595379031</v>
      </c>
      <c r="AH1818" s="456">
        <v>1793.3721548322997</v>
      </c>
      <c r="AI1818" s="456">
        <v>746.92037948002371</v>
      </c>
      <c r="AJ1818" s="456">
        <v>250.37764281601082</v>
      </c>
      <c r="AK1818" s="456">
        <v>64.266722767294254</v>
      </c>
      <c r="AL1818" s="456">
        <v>0</v>
      </c>
      <c r="AM1818" s="456">
        <v>0</v>
      </c>
      <c r="AN1818" s="456">
        <v>0</v>
      </c>
      <c r="AO1818" s="456">
        <v>0</v>
      </c>
      <c r="AP1818" s="456">
        <v>0</v>
      </c>
      <c r="AQ1818" s="456">
        <v>0</v>
      </c>
      <c r="AR1818" s="456">
        <v>0</v>
      </c>
      <c r="AS1818" s="456">
        <v>0</v>
      </c>
      <c r="AT1818" s="456">
        <v>0</v>
      </c>
      <c r="AU1818" s="456">
        <v>0</v>
      </c>
      <c r="AV1818" s="456">
        <v>0</v>
      </c>
      <c r="AW1818" s="456">
        <v>0</v>
      </c>
      <c r="AX1818" s="456">
        <v>0</v>
      </c>
      <c r="AY1818" s="456">
        <v>0</v>
      </c>
      <c r="AZ1818" s="456">
        <v>0</v>
      </c>
      <c r="BA1818" s="456">
        <v>0</v>
      </c>
      <c r="BB1818" s="456">
        <v>0</v>
      </c>
      <c r="BC1818" s="456">
        <v>0</v>
      </c>
      <c r="BD1818" s="456">
        <v>0</v>
      </c>
      <c r="BE1818" s="456">
        <v>0</v>
      </c>
      <c r="BF1818" s="456">
        <v>0</v>
      </c>
      <c r="BG1818" s="456">
        <v>0</v>
      </c>
      <c r="BH1818" s="456">
        <v>0</v>
      </c>
      <c r="BI1818" s="456">
        <v>0</v>
      </c>
      <c r="BJ1818" s="456">
        <v>0</v>
      </c>
      <c r="BK1818" s="456">
        <v>0</v>
      </c>
      <c r="BL1818" s="456">
        <v>0</v>
      </c>
      <c r="BM1818" s="456">
        <v>0</v>
      </c>
      <c r="BN1818" s="456">
        <v>0</v>
      </c>
      <c r="BO1818" s="456">
        <v>0</v>
      </c>
      <c r="BP1818" s="456">
        <v>0</v>
      </c>
      <c r="BQ1818" s="456">
        <v>0</v>
      </c>
      <c r="BR1818" s="456">
        <v>0</v>
      </c>
      <c r="BS1818" s="456">
        <v>0</v>
      </c>
      <c r="BT1818" s="456">
        <v>0</v>
      </c>
      <c r="BU1818" s="456">
        <v>0</v>
      </c>
      <c r="BV1818" s="456">
        <v>0</v>
      </c>
    </row>
    <row r="1819" spans="1:74">
      <c r="A1819" s="256">
        <v>70</v>
      </c>
      <c r="B1819" s="456">
        <v>1873.0469740525225</v>
      </c>
      <c r="C1819" s="456">
        <v>1906.3298716528989</v>
      </c>
      <c r="D1819" s="456">
        <v>1950.7079698029713</v>
      </c>
      <c r="E1819" s="456">
        <v>2014.2510880530133</v>
      </c>
      <c r="F1819" s="456">
        <v>2108.0564769196958</v>
      </c>
      <c r="G1819" s="456">
        <v>2224.0581367704171</v>
      </c>
      <c r="H1819" s="456">
        <v>2347.1273711636914</v>
      </c>
      <c r="I1819" s="456">
        <v>2509.5482289208503</v>
      </c>
      <c r="J1819" s="456">
        <v>2725.4529803403711</v>
      </c>
      <c r="K1819" s="456">
        <v>3068.5138845993224</v>
      </c>
      <c r="L1819" s="456">
        <v>3441.8883656560438</v>
      </c>
      <c r="M1819" s="456">
        <v>4005.0528290529305</v>
      </c>
      <c r="N1819" s="456">
        <v>4555.1736822553512</v>
      </c>
      <c r="O1819" s="456">
        <v>5260.8379004563467</v>
      </c>
      <c r="P1819" s="456">
        <v>5922.1689432046551</v>
      </c>
      <c r="Q1819" s="456">
        <v>6564.3871632561795</v>
      </c>
      <c r="R1819" s="456">
        <v>6772.4150138085315</v>
      </c>
      <c r="S1819" s="456">
        <v>6944.093299798149</v>
      </c>
      <c r="T1819" s="456">
        <v>7094.5677588786157</v>
      </c>
      <c r="U1819" s="456">
        <v>7506.6213293102219</v>
      </c>
      <c r="V1819" s="456">
        <v>7479.3523661260888</v>
      </c>
      <c r="W1819" s="456">
        <v>7668.217204046623</v>
      </c>
      <c r="X1819" s="456">
        <v>8450.9941392798155</v>
      </c>
      <c r="Y1819" s="456">
        <v>9086.3596301729176</v>
      </c>
      <c r="Z1819" s="456">
        <v>9064.1362220078026</v>
      </c>
      <c r="AA1819" s="456">
        <v>8958.0707079421645</v>
      </c>
      <c r="AB1819" s="456">
        <v>9031.8113618819989</v>
      </c>
      <c r="AC1819" s="456">
        <v>8558.0636121182688</v>
      </c>
      <c r="AD1819" s="456">
        <v>7781.3363449605831</v>
      </c>
      <c r="AE1819" s="456">
        <v>6915.8165817109029</v>
      </c>
      <c r="AF1819" s="456">
        <v>5755.5668041890094</v>
      </c>
      <c r="AG1819" s="456">
        <v>4589.4954363205525</v>
      </c>
      <c r="AH1819" s="456">
        <v>2837.447780051873</v>
      </c>
      <c r="AI1819" s="456">
        <v>1174.2626542209405</v>
      </c>
      <c r="AJ1819" s="456">
        <v>260.44322462984479</v>
      </c>
      <c r="AK1819" s="456">
        <v>60.246164270520133</v>
      </c>
      <c r="AL1819" s="456">
        <v>0</v>
      </c>
      <c r="AM1819" s="456">
        <v>0</v>
      </c>
      <c r="AN1819" s="456">
        <v>0</v>
      </c>
      <c r="AO1819" s="456">
        <v>0</v>
      </c>
      <c r="AP1819" s="456">
        <v>0</v>
      </c>
      <c r="AQ1819" s="456">
        <v>0</v>
      </c>
      <c r="AR1819" s="456">
        <v>0</v>
      </c>
      <c r="AS1819" s="456">
        <v>0</v>
      </c>
      <c r="AT1819" s="456">
        <v>0</v>
      </c>
      <c r="AU1819" s="456">
        <v>0</v>
      </c>
      <c r="AV1819" s="456">
        <v>0</v>
      </c>
      <c r="AW1819" s="456">
        <v>0</v>
      </c>
      <c r="AX1819" s="456">
        <v>0</v>
      </c>
      <c r="AY1819" s="456">
        <v>0</v>
      </c>
      <c r="AZ1819" s="456">
        <v>0</v>
      </c>
      <c r="BA1819" s="456">
        <v>0</v>
      </c>
      <c r="BB1819" s="456">
        <v>0</v>
      </c>
      <c r="BC1819" s="456">
        <v>0</v>
      </c>
      <c r="BD1819" s="456">
        <v>0</v>
      </c>
      <c r="BE1819" s="456">
        <v>0</v>
      </c>
      <c r="BF1819" s="456">
        <v>0</v>
      </c>
      <c r="BG1819" s="456">
        <v>0</v>
      </c>
      <c r="BH1819" s="456">
        <v>0</v>
      </c>
      <c r="BI1819" s="456">
        <v>0</v>
      </c>
      <c r="BJ1819" s="456">
        <v>0</v>
      </c>
      <c r="BK1819" s="456">
        <v>0</v>
      </c>
      <c r="BL1819" s="456">
        <v>0</v>
      </c>
      <c r="BM1819" s="456">
        <v>0</v>
      </c>
      <c r="BN1819" s="456">
        <v>0</v>
      </c>
      <c r="BO1819" s="456">
        <v>0</v>
      </c>
      <c r="BP1819" s="456">
        <v>0</v>
      </c>
      <c r="BQ1819" s="456">
        <v>0</v>
      </c>
      <c r="BR1819" s="456">
        <v>0</v>
      </c>
      <c r="BS1819" s="456">
        <v>0</v>
      </c>
      <c r="BT1819" s="456">
        <v>0</v>
      </c>
      <c r="BU1819" s="456">
        <v>0</v>
      </c>
      <c r="BV1819" s="456">
        <v>0</v>
      </c>
    </row>
    <row r="1820" spans="1:74">
      <c r="A1820" s="256">
        <v>75</v>
      </c>
      <c r="B1820" s="456">
        <v>1873.0469740525225</v>
      </c>
      <c r="C1820" s="456">
        <v>1897.2526597600297</v>
      </c>
      <c r="D1820" s="456">
        <v>1933.5617655928907</v>
      </c>
      <c r="E1820" s="456">
        <v>1981.9749641634348</v>
      </c>
      <c r="F1820" s="456">
        <v>2046.5277286451053</v>
      </c>
      <c r="G1820" s="456">
        <v>2135.2910890117496</v>
      </c>
      <c r="H1820" s="456">
        <v>2227.0843493313496</v>
      </c>
      <c r="I1820" s="456">
        <v>2334.0131233838633</v>
      </c>
      <c r="J1820" s="456">
        <v>2502.4862290413962</v>
      </c>
      <c r="K1820" s="456">
        <v>2770.8557338308706</v>
      </c>
      <c r="L1820" s="456">
        <v>3065.486702387368</v>
      </c>
      <c r="M1820" s="456">
        <v>3343.999601333046</v>
      </c>
      <c r="N1820" s="456">
        <v>3818.33123748973</v>
      </c>
      <c r="O1820" s="456">
        <v>4078.7345758875235</v>
      </c>
      <c r="P1820" s="456">
        <v>4793.4122575762603</v>
      </c>
      <c r="Q1820" s="456">
        <v>5686.9079227498141</v>
      </c>
      <c r="R1820" s="456">
        <v>6082.7172546811516</v>
      </c>
      <c r="S1820" s="456">
        <v>6358.3854910705095</v>
      </c>
      <c r="T1820" s="456">
        <v>6847.1450338642753</v>
      </c>
      <c r="U1820" s="456">
        <v>6923.8956322564763</v>
      </c>
      <c r="V1820" s="456">
        <v>6709.8040092443007</v>
      </c>
      <c r="W1820" s="456">
        <v>7272.3135043512011</v>
      </c>
      <c r="X1820" s="456">
        <v>7632.8678132338418</v>
      </c>
      <c r="Y1820" s="456">
        <v>7817.6964188703159</v>
      </c>
      <c r="Z1820" s="456">
        <v>8031.8202553752253</v>
      </c>
      <c r="AA1820" s="456">
        <v>8702.5085089286422</v>
      </c>
      <c r="AB1820" s="456">
        <v>9221.7215567835228</v>
      </c>
      <c r="AC1820" s="456">
        <v>9398.5031768582776</v>
      </c>
      <c r="AD1820" s="456">
        <v>8608.5685459626875</v>
      </c>
      <c r="AE1820" s="456">
        <v>7723.766575375952</v>
      </c>
      <c r="AF1820" s="456">
        <v>6926.925278639611</v>
      </c>
      <c r="AG1820" s="456">
        <v>5538.4864195546261</v>
      </c>
      <c r="AH1820" s="456">
        <v>3790.0714563151123</v>
      </c>
      <c r="AI1820" s="456">
        <v>1889.1840633823624</v>
      </c>
      <c r="AJ1820" s="456">
        <v>395.35473353973106</v>
      </c>
      <c r="AK1820" s="456">
        <v>76.329849463361882</v>
      </c>
      <c r="AL1820" s="456">
        <v>0</v>
      </c>
      <c r="AM1820" s="456">
        <v>0</v>
      </c>
      <c r="AN1820" s="456">
        <v>0</v>
      </c>
      <c r="AO1820" s="456">
        <v>0</v>
      </c>
      <c r="AP1820" s="456">
        <v>0</v>
      </c>
      <c r="AQ1820" s="456">
        <v>0</v>
      </c>
      <c r="AR1820" s="456">
        <v>0</v>
      </c>
      <c r="AS1820" s="456">
        <v>0</v>
      </c>
      <c r="AT1820" s="456">
        <v>0</v>
      </c>
      <c r="AU1820" s="456">
        <v>0</v>
      </c>
      <c r="AV1820" s="456">
        <v>0</v>
      </c>
      <c r="AW1820" s="456">
        <v>0</v>
      </c>
      <c r="AX1820" s="456">
        <v>0</v>
      </c>
      <c r="AY1820" s="456">
        <v>0</v>
      </c>
      <c r="AZ1820" s="456">
        <v>0</v>
      </c>
      <c r="BA1820" s="456">
        <v>0</v>
      </c>
      <c r="BB1820" s="456">
        <v>0</v>
      </c>
      <c r="BC1820" s="456">
        <v>0</v>
      </c>
      <c r="BD1820" s="456">
        <v>0</v>
      </c>
      <c r="BE1820" s="456">
        <v>0</v>
      </c>
      <c r="BF1820" s="456">
        <v>0</v>
      </c>
      <c r="BG1820" s="456">
        <v>0</v>
      </c>
      <c r="BH1820" s="456">
        <v>0</v>
      </c>
      <c r="BI1820" s="456">
        <v>0</v>
      </c>
      <c r="BJ1820" s="456">
        <v>0</v>
      </c>
      <c r="BK1820" s="456">
        <v>0</v>
      </c>
      <c r="BL1820" s="456">
        <v>0</v>
      </c>
      <c r="BM1820" s="456">
        <v>0</v>
      </c>
      <c r="BN1820" s="456">
        <v>0</v>
      </c>
      <c r="BO1820" s="456">
        <v>0</v>
      </c>
      <c r="BP1820" s="456">
        <v>0</v>
      </c>
      <c r="BQ1820" s="456">
        <v>0</v>
      </c>
      <c r="BR1820" s="456">
        <v>0</v>
      </c>
      <c r="BS1820" s="456">
        <v>0</v>
      </c>
      <c r="BT1820" s="456">
        <v>0</v>
      </c>
      <c r="BU1820" s="456">
        <v>0</v>
      </c>
      <c r="BV1820" s="456">
        <v>0</v>
      </c>
    </row>
    <row r="1821" spans="1:74">
      <c r="A1821" s="256">
        <v>80</v>
      </c>
      <c r="B1821" s="456">
        <v>1873.0469740525225</v>
      </c>
      <c r="C1821" s="456">
        <v>1889.1840633823624</v>
      </c>
      <c r="D1821" s="456">
        <v>1915.4071267251618</v>
      </c>
      <c r="E1821" s="456">
        <v>1951.7165747523459</v>
      </c>
      <c r="F1821" s="456">
        <v>1995.0870766444493</v>
      </c>
      <c r="G1821" s="456">
        <v>2060.6489192955755</v>
      </c>
      <c r="H1821" s="456">
        <v>2104.0217493580426</v>
      </c>
      <c r="I1821" s="456">
        <v>2174.6305846598557</v>
      </c>
      <c r="J1821" s="456">
        <v>2305.7673018050245</v>
      </c>
      <c r="K1821" s="456">
        <v>2481.3003490821429</v>
      </c>
      <c r="L1821" s="456">
        <v>2707.2920898123798</v>
      </c>
      <c r="M1821" s="456">
        <v>2943.3928752957531</v>
      </c>
      <c r="N1821" s="456">
        <v>3384.3657599502199</v>
      </c>
      <c r="O1821" s="456">
        <v>3537.7615016908253</v>
      </c>
      <c r="P1821" s="456">
        <v>3748.6914426823082</v>
      </c>
      <c r="Q1821" s="456">
        <v>4154.436385457253</v>
      </c>
      <c r="R1821" s="456">
        <v>4774.2315874169781</v>
      </c>
      <c r="S1821" s="456">
        <v>5126.5621861253412</v>
      </c>
      <c r="T1821" s="456">
        <v>5561.7085720805608</v>
      </c>
      <c r="U1821" s="456">
        <v>5507.1871505634608</v>
      </c>
      <c r="V1821" s="456">
        <v>6005.9766461589788</v>
      </c>
      <c r="W1821" s="456">
        <v>6577.5149418683268</v>
      </c>
      <c r="X1821" s="456">
        <v>6602.7607434925631</v>
      </c>
      <c r="Y1821" s="456">
        <v>6717.8828158610886</v>
      </c>
      <c r="Z1821" s="456">
        <v>7222.8270323897295</v>
      </c>
      <c r="AA1821" s="456">
        <v>7891.4270865482849</v>
      </c>
      <c r="AB1821" s="456">
        <v>8025.7600676530346</v>
      </c>
      <c r="AC1821" s="456">
        <v>7702.5567681553102</v>
      </c>
      <c r="AD1821" s="456">
        <v>7667.2072191892157</v>
      </c>
      <c r="AE1821" s="456">
        <v>7610.6482798127181</v>
      </c>
      <c r="AF1821" s="456">
        <v>6364.4442696568958</v>
      </c>
      <c r="AG1821" s="456">
        <v>4757.0700004134851</v>
      </c>
      <c r="AH1821" s="456">
        <v>3189.6035887781859</v>
      </c>
      <c r="AI1821" s="456">
        <v>1787.3210452883925</v>
      </c>
      <c r="AJ1821" s="456">
        <v>496.0663476570511</v>
      </c>
      <c r="AK1821" s="456">
        <v>146.72942263482432</v>
      </c>
      <c r="AL1821" s="456">
        <v>0</v>
      </c>
      <c r="AM1821" s="456">
        <v>0</v>
      </c>
      <c r="AN1821" s="456">
        <v>0</v>
      </c>
      <c r="AO1821" s="456">
        <v>0</v>
      </c>
      <c r="AP1821" s="456">
        <v>0</v>
      </c>
      <c r="AQ1821" s="456">
        <v>0</v>
      </c>
      <c r="AR1821" s="456">
        <v>0</v>
      </c>
      <c r="AS1821" s="456">
        <v>0</v>
      </c>
      <c r="AT1821" s="456">
        <v>0</v>
      </c>
      <c r="AU1821" s="456">
        <v>0</v>
      </c>
      <c r="AV1821" s="456">
        <v>0</v>
      </c>
      <c r="AW1821" s="456">
        <v>0</v>
      </c>
      <c r="AX1821" s="456">
        <v>0</v>
      </c>
      <c r="AY1821" s="456">
        <v>0</v>
      </c>
      <c r="AZ1821" s="456">
        <v>0</v>
      </c>
      <c r="BA1821" s="456">
        <v>0</v>
      </c>
      <c r="BB1821" s="456">
        <v>0</v>
      </c>
      <c r="BC1821" s="456">
        <v>0</v>
      </c>
      <c r="BD1821" s="456">
        <v>0</v>
      </c>
      <c r="BE1821" s="456">
        <v>0</v>
      </c>
      <c r="BF1821" s="456">
        <v>0</v>
      </c>
      <c r="BG1821" s="456">
        <v>0</v>
      </c>
      <c r="BH1821" s="456">
        <v>0</v>
      </c>
      <c r="BI1821" s="456">
        <v>0</v>
      </c>
      <c r="BJ1821" s="456">
        <v>0</v>
      </c>
      <c r="BK1821" s="456">
        <v>0</v>
      </c>
      <c r="BL1821" s="456">
        <v>0</v>
      </c>
      <c r="BM1821" s="456">
        <v>0</v>
      </c>
      <c r="BN1821" s="456">
        <v>0</v>
      </c>
      <c r="BO1821" s="456">
        <v>0</v>
      </c>
      <c r="BP1821" s="456">
        <v>0</v>
      </c>
      <c r="BQ1821" s="456">
        <v>0</v>
      </c>
      <c r="BR1821" s="456">
        <v>0</v>
      </c>
      <c r="BS1821" s="456">
        <v>0</v>
      </c>
      <c r="BT1821" s="456">
        <v>0</v>
      </c>
      <c r="BU1821" s="456">
        <v>0</v>
      </c>
      <c r="BV1821" s="456">
        <v>0</v>
      </c>
    </row>
    <row r="1822" spans="1:74">
      <c r="A1822" s="256">
        <v>85</v>
      </c>
      <c r="B1822" s="456">
        <v>1873.0469740525225</v>
      </c>
      <c r="C1822" s="456">
        <v>1881.1155014307371</v>
      </c>
      <c r="D1822" s="456">
        <v>1897.2526597600297</v>
      </c>
      <c r="E1822" s="456">
        <v>1921.45865399429</v>
      </c>
      <c r="F1822" s="456">
        <v>1951.7165747523459</v>
      </c>
      <c r="G1822" s="456">
        <v>1993.0698229527777</v>
      </c>
      <c r="H1822" s="456">
        <v>2005.1733756262549</v>
      </c>
      <c r="I1822" s="456">
        <v>2033.4152816143667</v>
      </c>
      <c r="J1822" s="456">
        <v>2107.0477943054639</v>
      </c>
      <c r="K1822" s="456">
        <v>2197.8311341564358</v>
      </c>
      <c r="L1822" s="456">
        <v>2311.8199489014933</v>
      </c>
      <c r="M1822" s="456">
        <v>2448.0086177070161</v>
      </c>
      <c r="N1822" s="456">
        <v>2708.3010249897111</v>
      </c>
      <c r="O1822" s="456">
        <v>3028.151701572182</v>
      </c>
      <c r="P1822" s="456">
        <v>3313.7253015026035</v>
      </c>
      <c r="Q1822" s="456">
        <v>3308.6796116597739</v>
      </c>
      <c r="R1822" s="456">
        <v>3428.7690897572511</v>
      </c>
      <c r="S1822" s="456">
        <v>3802.1827654196286</v>
      </c>
      <c r="T1822" s="456">
        <v>4172.6050257662846</v>
      </c>
      <c r="U1822" s="456">
        <v>4170.5862840450318</v>
      </c>
      <c r="V1822" s="456">
        <v>4466.3421115030706</v>
      </c>
      <c r="W1822" s="456">
        <v>4788.3647053511722</v>
      </c>
      <c r="X1822" s="456">
        <v>4972.0989869083523</v>
      </c>
      <c r="Y1822" s="456">
        <v>5532.4284827024348</v>
      </c>
      <c r="Z1822" s="456">
        <v>6071.6100011879089</v>
      </c>
      <c r="AA1822" s="456">
        <v>6382.6206399663824</v>
      </c>
      <c r="AB1822" s="456">
        <v>6292.749093891548</v>
      </c>
      <c r="AC1822" s="456">
        <v>6250.3382467015817</v>
      </c>
      <c r="AD1822" s="456">
        <v>6298.8078097024218</v>
      </c>
      <c r="AE1822" s="456">
        <v>6090.7952699503439</v>
      </c>
      <c r="AF1822" s="456">
        <v>5213.3866883717783</v>
      </c>
      <c r="AG1822" s="456">
        <v>4077.7252278514898</v>
      </c>
      <c r="AH1822" s="456">
        <v>2844.5106650587786</v>
      </c>
      <c r="AI1822" s="456">
        <v>1404.1290887478256</v>
      </c>
      <c r="AJ1822" s="456">
        <v>418.51634508443101</v>
      </c>
      <c r="AK1822" s="456">
        <v>120.57587641098782</v>
      </c>
      <c r="AL1822" s="456">
        <v>0</v>
      </c>
      <c r="AM1822" s="456">
        <v>0</v>
      </c>
      <c r="AN1822" s="456">
        <v>0</v>
      </c>
      <c r="AO1822" s="456">
        <v>0</v>
      </c>
      <c r="AP1822" s="456">
        <v>0</v>
      </c>
      <c r="AQ1822" s="456">
        <v>0</v>
      </c>
      <c r="AR1822" s="456">
        <v>0</v>
      </c>
      <c r="AS1822" s="456">
        <v>0</v>
      </c>
      <c r="AT1822" s="456">
        <v>0</v>
      </c>
      <c r="AU1822" s="456">
        <v>0</v>
      </c>
      <c r="AV1822" s="456">
        <v>0</v>
      </c>
      <c r="AW1822" s="456">
        <v>0</v>
      </c>
      <c r="AX1822" s="456">
        <v>0</v>
      </c>
      <c r="AY1822" s="456">
        <v>0</v>
      </c>
      <c r="AZ1822" s="456">
        <v>0</v>
      </c>
      <c r="BA1822" s="456">
        <v>0</v>
      </c>
      <c r="BB1822" s="456">
        <v>0</v>
      </c>
      <c r="BC1822" s="456">
        <v>0</v>
      </c>
      <c r="BD1822" s="456">
        <v>0</v>
      </c>
      <c r="BE1822" s="456">
        <v>0</v>
      </c>
      <c r="BF1822" s="456">
        <v>0</v>
      </c>
      <c r="BG1822" s="456">
        <v>0</v>
      </c>
      <c r="BH1822" s="456">
        <v>0</v>
      </c>
      <c r="BI1822" s="456">
        <v>0</v>
      </c>
      <c r="BJ1822" s="456">
        <v>0</v>
      </c>
      <c r="BK1822" s="456">
        <v>0</v>
      </c>
      <c r="BL1822" s="456">
        <v>0</v>
      </c>
      <c r="BM1822" s="456">
        <v>0</v>
      </c>
      <c r="BN1822" s="456">
        <v>0</v>
      </c>
      <c r="BO1822" s="456">
        <v>0</v>
      </c>
      <c r="BP1822" s="456">
        <v>0</v>
      </c>
      <c r="BQ1822" s="456">
        <v>0</v>
      </c>
      <c r="BR1822" s="456">
        <v>0</v>
      </c>
      <c r="BS1822" s="456">
        <v>0</v>
      </c>
      <c r="BT1822" s="456">
        <v>0</v>
      </c>
      <c r="BU1822" s="456">
        <v>0</v>
      </c>
      <c r="BV1822" s="456">
        <v>0</v>
      </c>
    </row>
    <row r="1823" spans="1:74">
      <c r="A1823" s="256">
        <v>90</v>
      </c>
      <c r="B1823" s="456">
        <v>1873.0469740525225</v>
      </c>
      <c r="C1823" s="456">
        <v>1871.029847627455</v>
      </c>
      <c r="D1823" s="456">
        <v>1879.0983663391421</v>
      </c>
      <c r="E1823" s="456">
        <v>1893.2183572771005</v>
      </c>
      <c r="F1823" s="456">
        <v>1908.3470357224051</v>
      </c>
      <c r="G1823" s="456">
        <v>1925.4930160885128</v>
      </c>
      <c r="H1823" s="456">
        <v>1935.5789582303112</v>
      </c>
      <c r="I1823" s="456">
        <v>1929.5273866272523</v>
      </c>
      <c r="J1823" s="456">
        <v>1989.0353216905689</v>
      </c>
      <c r="K1823" s="456">
        <v>2018.2856400391497</v>
      </c>
      <c r="L1823" s="456">
        <v>2030.3893442756496</v>
      </c>
      <c r="M1823" s="456">
        <v>2103.0130686747621</v>
      </c>
      <c r="N1823" s="456">
        <v>2165.5521759353792</v>
      </c>
      <c r="O1823" s="456">
        <v>2330.9867689503444</v>
      </c>
      <c r="P1823" s="456">
        <v>2605.3915962072888</v>
      </c>
      <c r="Q1823" s="456">
        <v>2799.1067118900901</v>
      </c>
      <c r="R1823" s="456">
        <v>2941.3748374471743</v>
      </c>
      <c r="S1823" s="456">
        <v>2905.0503936173795</v>
      </c>
      <c r="T1823" s="456">
        <v>2920.1855237274153</v>
      </c>
      <c r="U1823" s="456">
        <v>3266.2961216058384</v>
      </c>
      <c r="V1823" s="456">
        <v>3466.108698421569</v>
      </c>
      <c r="W1823" s="456">
        <v>3469.13625192982</v>
      </c>
      <c r="X1823" s="456">
        <v>3482.2556809374919</v>
      </c>
      <c r="Y1823" s="456">
        <v>3817.3219559835075</v>
      </c>
      <c r="Z1823" s="456">
        <v>4157.4644866724457</v>
      </c>
      <c r="AA1823" s="456">
        <v>4271.5245562250248</v>
      </c>
      <c r="AB1823" s="456">
        <v>4448.172233784836</v>
      </c>
      <c r="AC1823" s="456">
        <v>4583.438637504436</v>
      </c>
      <c r="AD1823" s="456">
        <v>4681.3578579713339</v>
      </c>
      <c r="AE1823" s="456">
        <v>4348.2392398910824</v>
      </c>
      <c r="AF1823" s="456">
        <v>3950.5493931740411</v>
      </c>
      <c r="AG1823" s="456">
        <v>3589.2313132004015</v>
      </c>
      <c r="AH1823" s="456">
        <v>2262.3904646246178</v>
      </c>
      <c r="AI1823" s="456">
        <v>794.28082863136376</v>
      </c>
      <c r="AJ1823" s="456">
        <v>386.29185899410305</v>
      </c>
      <c r="AK1823" s="456">
        <v>87.389402877861457</v>
      </c>
      <c r="AL1823" s="456">
        <v>0</v>
      </c>
      <c r="AM1823" s="456">
        <v>0</v>
      </c>
      <c r="AN1823" s="456">
        <v>0</v>
      </c>
      <c r="AO1823" s="456">
        <v>0</v>
      </c>
      <c r="AP1823" s="456">
        <v>0</v>
      </c>
      <c r="AQ1823" s="456">
        <v>0</v>
      </c>
      <c r="AR1823" s="456">
        <v>0</v>
      </c>
      <c r="AS1823" s="456">
        <v>0</v>
      </c>
      <c r="AT1823" s="456">
        <v>0</v>
      </c>
      <c r="AU1823" s="456">
        <v>0</v>
      </c>
      <c r="AV1823" s="456">
        <v>0</v>
      </c>
      <c r="AW1823" s="456">
        <v>0</v>
      </c>
      <c r="AX1823" s="456">
        <v>0</v>
      </c>
      <c r="AY1823" s="456">
        <v>0</v>
      </c>
      <c r="AZ1823" s="456">
        <v>0</v>
      </c>
      <c r="BA1823" s="456">
        <v>0</v>
      </c>
      <c r="BB1823" s="456">
        <v>0</v>
      </c>
      <c r="BC1823" s="456">
        <v>0</v>
      </c>
      <c r="BD1823" s="456">
        <v>0</v>
      </c>
      <c r="BE1823" s="456">
        <v>0</v>
      </c>
      <c r="BF1823" s="456">
        <v>0</v>
      </c>
      <c r="BG1823" s="456">
        <v>0</v>
      </c>
      <c r="BH1823" s="456">
        <v>0</v>
      </c>
      <c r="BI1823" s="456">
        <v>0</v>
      </c>
      <c r="BJ1823" s="456">
        <v>0</v>
      </c>
      <c r="BK1823" s="456">
        <v>0</v>
      </c>
      <c r="BL1823" s="456">
        <v>0</v>
      </c>
      <c r="BM1823" s="456">
        <v>0</v>
      </c>
      <c r="BN1823" s="456">
        <v>0</v>
      </c>
      <c r="BO1823" s="456">
        <v>0</v>
      </c>
      <c r="BP1823" s="456">
        <v>0</v>
      </c>
      <c r="BQ1823" s="456">
        <v>0</v>
      </c>
      <c r="BR1823" s="456">
        <v>0</v>
      </c>
      <c r="BS1823" s="456">
        <v>0</v>
      </c>
      <c r="BT1823" s="456">
        <v>0</v>
      </c>
      <c r="BU1823" s="456">
        <v>0</v>
      </c>
      <c r="BV1823" s="456">
        <v>0</v>
      </c>
    </row>
    <row r="1824" spans="1:74">
      <c r="A1824" s="256">
        <v>95</v>
      </c>
      <c r="B1824" s="456">
        <v>1873.0469740525225</v>
      </c>
      <c r="C1824" s="456">
        <v>1864.9784813963506</v>
      </c>
      <c r="D1824" s="456">
        <v>1865.9870410743999</v>
      </c>
      <c r="E1824" s="456">
        <v>1865.9870410743999</v>
      </c>
      <c r="F1824" s="456">
        <v>1873.0469740525225</v>
      </c>
      <c r="G1824" s="456">
        <v>1861.9528056326203</v>
      </c>
      <c r="H1824" s="456">
        <v>1858.927134780701</v>
      </c>
      <c r="I1824" s="456">
        <v>1850.8587032496278</v>
      </c>
      <c r="J1824" s="456">
        <v>1887.1669196612788</v>
      </c>
      <c r="K1824" s="456">
        <v>1911.3727858198192</v>
      </c>
      <c r="L1824" s="456">
        <v>1891.2012092550665</v>
      </c>
      <c r="M1824" s="456">
        <v>1906.3298716528989</v>
      </c>
      <c r="N1824" s="456">
        <v>1889.1840633823624</v>
      </c>
      <c r="O1824" s="456">
        <v>1943.6477497596934</v>
      </c>
      <c r="P1824" s="456">
        <v>1981.9749641634348</v>
      </c>
      <c r="Q1824" s="456">
        <v>2049.5536898985906</v>
      </c>
      <c r="R1824" s="456">
        <v>2256.3379483855174</v>
      </c>
      <c r="S1824" s="456">
        <v>2390.5057869570733</v>
      </c>
      <c r="T1824" s="456">
        <v>2435.9026453891524</v>
      </c>
      <c r="U1824" s="456">
        <v>2523.6722881833584</v>
      </c>
      <c r="V1824" s="456">
        <v>2550.9117679558854</v>
      </c>
      <c r="W1824" s="456">
        <v>2762.784078538577</v>
      </c>
      <c r="X1824" s="456">
        <v>2833.4118536448932</v>
      </c>
      <c r="Y1824" s="456">
        <v>2860.6544679356371</v>
      </c>
      <c r="Z1824" s="456">
        <v>2863.681441123118</v>
      </c>
      <c r="AA1824" s="456">
        <v>2825.3400180682461</v>
      </c>
      <c r="AB1824" s="456">
        <v>2882.8523453988878</v>
      </c>
      <c r="AC1824" s="456">
        <v>3026.1336064696548</v>
      </c>
      <c r="AD1824" s="456">
        <v>3023.1064663370753</v>
      </c>
      <c r="AE1824" s="456">
        <v>2819.2861565006547</v>
      </c>
      <c r="AF1824" s="456">
        <v>2875.7893658032303</v>
      </c>
      <c r="AG1824" s="456">
        <v>2610.4360826839252</v>
      </c>
      <c r="AH1824" s="456">
        <v>1849.850151775712</v>
      </c>
      <c r="AI1824" s="456">
        <v>956.53602026718772</v>
      </c>
      <c r="AJ1824" s="456">
        <v>371.18754265259679</v>
      </c>
      <c r="AK1824" s="456">
        <v>98.450358463414005</v>
      </c>
      <c r="AL1824" s="456">
        <v>0</v>
      </c>
      <c r="AM1824" s="456">
        <v>0</v>
      </c>
      <c r="AN1824" s="456">
        <v>0</v>
      </c>
      <c r="AO1824" s="456">
        <v>0</v>
      </c>
      <c r="AP1824" s="456">
        <v>0</v>
      </c>
      <c r="AQ1824" s="456">
        <v>0</v>
      </c>
      <c r="AR1824" s="456">
        <v>0</v>
      </c>
      <c r="AS1824" s="456">
        <v>0</v>
      </c>
      <c r="AT1824" s="456">
        <v>0</v>
      </c>
      <c r="AU1824" s="456">
        <v>0</v>
      </c>
      <c r="AV1824" s="456">
        <v>0</v>
      </c>
      <c r="AW1824" s="456">
        <v>0</v>
      </c>
      <c r="AX1824" s="456">
        <v>0</v>
      </c>
      <c r="AY1824" s="456">
        <v>0</v>
      </c>
      <c r="AZ1824" s="456">
        <v>0</v>
      </c>
      <c r="BA1824" s="456">
        <v>0</v>
      </c>
      <c r="BB1824" s="456">
        <v>0</v>
      </c>
      <c r="BC1824" s="456">
        <v>0</v>
      </c>
      <c r="BD1824" s="456">
        <v>0</v>
      </c>
      <c r="BE1824" s="456">
        <v>0</v>
      </c>
      <c r="BF1824" s="456">
        <v>0</v>
      </c>
      <c r="BG1824" s="456">
        <v>0</v>
      </c>
      <c r="BH1824" s="456">
        <v>0</v>
      </c>
      <c r="BI1824" s="456">
        <v>0</v>
      </c>
      <c r="BJ1824" s="456">
        <v>0</v>
      </c>
      <c r="BK1824" s="456">
        <v>0</v>
      </c>
      <c r="BL1824" s="456">
        <v>0</v>
      </c>
      <c r="BM1824" s="456">
        <v>0</v>
      </c>
      <c r="BN1824" s="456">
        <v>0</v>
      </c>
      <c r="BO1824" s="456">
        <v>0</v>
      </c>
      <c r="BP1824" s="456">
        <v>0</v>
      </c>
      <c r="BQ1824" s="456">
        <v>0</v>
      </c>
      <c r="BR1824" s="456">
        <v>0</v>
      </c>
      <c r="BS1824" s="456">
        <v>0</v>
      </c>
      <c r="BT1824" s="456">
        <v>0</v>
      </c>
      <c r="BU1824" s="456">
        <v>0</v>
      </c>
      <c r="BV1824" s="456">
        <v>0</v>
      </c>
    </row>
    <row r="1825" spans="1:74">
      <c r="A1825" s="256">
        <v>100</v>
      </c>
      <c r="B1825" s="456">
        <v>1873.0469740525225</v>
      </c>
      <c r="C1825" s="456">
        <v>1856.910023612141</v>
      </c>
      <c r="D1825" s="456">
        <v>1852.875807844227</v>
      </c>
      <c r="E1825" s="456">
        <v>1841.7817597850521</v>
      </c>
      <c r="F1825" s="456">
        <v>1834.7219457534077</v>
      </c>
      <c r="G1825" s="456">
        <v>1799.4232847732765</v>
      </c>
      <c r="H1825" s="456">
        <v>1781.2699562104763</v>
      </c>
      <c r="I1825" s="456">
        <v>1770.1763462862782</v>
      </c>
      <c r="J1825" s="456">
        <v>1792.363635156662</v>
      </c>
      <c r="K1825" s="456">
        <v>1829.6792380542477</v>
      </c>
      <c r="L1825" s="456">
        <v>1815.5597304824182</v>
      </c>
      <c r="M1825" s="456">
        <v>1826.6536200966789</v>
      </c>
      <c r="N1825" s="456">
        <v>1765.1338192544852</v>
      </c>
      <c r="O1825" s="456">
        <v>1724.7941245541988</v>
      </c>
      <c r="P1825" s="456">
        <v>1709.6669808663319</v>
      </c>
      <c r="Q1825" s="456">
        <v>1694.5399708903694</v>
      </c>
      <c r="R1825" s="456">
        <v>1698.573827076319</v>
      </c>
      <c r="S1825" s="456">
        <v>1745.972348128648</v>
      </c>
      <c r="T1825" s="456">
        <v>1787.3210452883925</v>
      </c>
      <c r="U1825" s="456">
        <v>1918.4328879759823</v>
      </c>
      <c r="V1825" s="456">
        <v>2036.44122345151</v>
      </c>
      <c r="W1825" s="456">
        <v>2052.5796556151499</v>
      </c>
      <c r="X1825" s="456">
        <v>2161.5173398079901</v>
      </c>
      <c r="Y1825" s="456">
        <v>2241.2067288426606</v>
      </c>
      <c r="Z1825" s="456">
        <v>2219.0144583128704</v>
      </c>
      <c r="AA1825" s="456">
        <v>2095.9523174376363</v>
      </c>
      <c r="AB1825" s="456">
        <v>2001.1388499370387</v>
      </c>
      <c r="AC1825" s="456">
        <v>2021.3115593170608</v>
      </c>
      <c r="AD1825" s="456">
        <v>1956.7596073044258</v>
      </c>
      <c r="AE1825" s="456">
        <v>1901.2869708129176</v>
      </c>
      <c r="AF1825" s="456">
        <v>1824.6365442391952</v>
      </c>
      <c r="AG1825" s="456">
        <v>1584.6211615713846</v>
      </c>
      <c r="AH1825" s="456">
        <v>1179.3031320662135</v>
      </c>
      <c r="AI1825" s="456">
        <v>717.69945985823824</v>
      </c>
      <c r="AJ1825" s="456">
        <v>332.92608346097444</v>
      </c>
      <c r="AK1825" s="456">
        <v>95.433604846914434</v>
      </c>
      <c r="AL1825" s="456">
        <v>0</v>
      </c>
      <c r="AM1825" s="456">
        <v>0</v>
      </c>
      <c r="AN1825" s="456">
        <v>0</v>
      </c>
      <c r="AO1825" s="456">
        <v>0</v>
      </c>
      <c r="AP1825" s="456">
        <v>0</v>
      </c>
      <c r="AQ1825" s="456">
        <v>0</v>
      </c>
      <c r="AR1825" s="456">
        <v>0</v>
      </c>
      <c r="AS1825" s="456">
        <v>0</v>
      </c>
      <c r="AT1825" s="456">
        <v>0</v>
      </c>
      <c r="AU1825" s="456">
        <v>0</v>
      </c>
      <c r="AV1825" s="456">
        <v>0</v>
      </c>
      <c r="AW1825" s="456">
        <v>0</v>
      </c>
      <c r="AX1825" s="456">
        <v>0</v>
      </c>
      <c r="AY1825" s="456">
        <v>0</v>
      </c>
      <c r="AZ1825" s="456">
        <v>0</v>
      </c>
      <c r="BA1825" s="456">
        <v>0</v>
      </c>
      <c r="BB1825" s="456">
        <v>0</v>
      </c>
      <c r="BC1825" s="456">
        <v>0</v>
      </c>
      <c r="BD1825" s="456">
        <v>0</v>
      </c>
      <c r="BE1825" s="456">
        <v>0</v>
      </c>
      <c r="BF1825" s="456">
        <v>0</v>
      </c>
      <c r="BG1825" s="456">
        <v>0</v>
      </c>
      <c r="BH1825" s="456">
        <v>0</v>
      </c>
      <c r="BI1825" s="456">
        <v>0</v>
      </c>
      <c r="BJ1825" s="456">
        <v>0</v>
      </c>
      <c r="BK1825" s="456">
        <v>0</v>
      </c>
      <c r="BL1825" s="456">
        <v>0</v>
      </c>
      <c r="BM1825" s="456">
        <v>0</v>
      </c>
      <c r="BN1825" s="456">
        <v>0</v>
      </c>
      <c r="BO1825" s="456">
        <v>0</v>
      </c>
      <c r="BP1825" s="456">
        <v>0</v>
      </c>
      <c r="BQ1825" s="456">
        <v>0</v>
      </c>
      <c r="BR1825" s="456">
        <v>0</v>
      </c>
      <c r="BS1825" s="456">
        <v>0</v>
      </c>
      <c r="BT1825" s="456">
        <v>0</v>
      </c>
      <c r="BU1825" s="456">
        <v>0</v>
      </c>
      <c r="BV1825" s="456">
        <v>0</v>
      </c>
    </row>
    <row r="1826" spans="1:74">
      <c r="A1826" s="256">
        <v>105</v>
      </c>
      <c r="B1826" s="456">
        <v>1873.0469740525225</v>
      </c>
      <c r="C1826" s="456">
        <v>1851.8672552725677</v>
      </c>
      <c r="D1826" s="456">
        <v>1839.7646672985848</v>
      </c>
      <c r="E1826" s="456">
        <v>1820.602399209437</v>
      </c>
      <c r="F1826" s="456">
        <v>1795.3891958830063</v>
      </c>
      <c r="G1826" s="456">
        <v>1747.9893352360714</v>
      </c>
      <c r="H1826" s="456">
        <v>1722.7771643791923</v>
      </c>
      <c r="I1826" s="456">
        <v>1697.5653621317338</v>
      </c>
      <c r="J1826" s="456">
        <v>1705.6330984165525</v>
      </c>
      <c r="K1826" s="456">
        <v>1717.7347742684135</v>
      </c>
      <c r="L1826" s="456">
        <v>1714.7093472969634</v>
      </c>
      <c r="M1826" s="456">
        <v>1768.1593337492909</v>
      </c>
      <c r="N1826" s="456">
        <v>1746.9808413915596</v>
      </c>
      <c r="O1826" s="456">
        <v>1756.0573068896419</v>
      </c>
      <c r="P1826" s="456">
        <v>1718.7432511089901</v>
      </c>
      <c r="Q1826" s="456">
        <v>1663.2779124666752</v>
      </c>
      <c r="R1826" s="456">
        <v>1620.9238040982657</v>
      </c>
      <c r="S1826" s="456">
        <v>1579.579193170011</v>
      </c>
      <c r="T1826" s="456">
        <v>1510.0016939064622</v>
      </c>
      <c r="U1826" s="456">
        <v>1506.9766568509476</v>
      </c>
      <c r="V1826" s="456">
        <v>1502.9432835487548</v>
      </c>
      <c r="W1826" s="456">
        <v>1505.9683125132324</v>
      </c>
      <c r="X1826" s="456">
        <v>1543.2774984550331</v>
      </c>
      <c r="Y1826" s="456">
        <v>1597.7303542931845</v>
      </c>
      <c r="Z1826" s="456">
        <v>1632.0164410639579</v>
      </c>
      <c r="AA1826" s="456">
        <v>1656.2188188320179</v>
      </c>
      <c r="AB1826" s="456">
        <v>1716.7262980193179</v>
      </c>
      <c r="AC1826" s="456">
        <v>1610.8396544690274</v>
      </c>
      <c r="AD1826" s="456">
        <v>1426.3112792229169</v>
      </c>
      <c r="AE1826" s="456">
        <v>1294.2316936681152</v>
      </c>
      <c r="AF1826" s="456">
        <v>1160.1494315402317</v>
      </c>
      <c r="AG1826" s="456">
        <v>974.67815528855704</v>
      </c>
      <c r="AH1826" s="456">
        <v>697.5477911939663</v>
      </c>
      <c r="AI1826" s="456">
        <v>436.64372091979766</v>
      </c>
      <c r="AJ1826" s="456">
        <v>233.2670906927834</v>
      </c>
      <c r="AK1826" s="456">
        <v>76.329849463361882</v>
      </c>
      <c r="AL1826" s="456">
        <v>0</v>
      </c>
      <c r="AM1826" s="456">
        <v>0</v>
      </c>
      <c r="AN1826" s="456">
        <v>0</v>
      </c>
      <c r="AO1826" s="456">
        <v>0</v>
      </c>
      <c r="AP1826" s="456">
        <v>0</v>
      </c>
      <c r="AQ1826" s="456">
        <v>0</v>
      </c>
      <c r="AR1826" s="456">
        <v>0</v>
      </c>
      <c r="AS1826" s="456">
        <v>0</v>
      </c>
      <c r="AT1826" s="456">
        <v>0</v>
      </c>
      <c r="AU1826" s="456">
        <v>0</v>
      </c>
      <c r="AV1826" s="456">
        <v>0</v>
      </c>
      <c r="AW1826" s="456">
        <v>0</v>
      </c>
      <c r="AX1826" s="456">
        <v>0</v>
      </c>
      <c r="AY1826" s="456">
        <v>0</v>
      </c>
      <c r="AZ1826" s="456">
        <v>0</v>
      </c>
      <c r="BA1826" s="456">
        <v>0</v>
      </c>
      <c r="BB1826" s="456">
        <v>0</v>
      </c>
      <c r="BC1826" s="456">
        <v>0</v>
      </c>
      <c r="BD1826" s="456">
        <v>0</v>
      </c>
      <c r="BE1826" s="456">
        <v>0</v>
      </c>
      <c r="BF1826" s="456">
        <v>0</v>
      </c>
      <c r="BG1826" s="456">
        <v>0</v>
      </c>
      <c r="BH1826" s="456">
        <v>0</v>
      </c>
      <c r="BI1826" s="456">
        <v>0</v>
      </c>
      <c r="BJ1826" s="456">
        <v>0</v>
      </c>
      <c r="BK1826" s="456">
        <v>0</v>
      </c>
      <c r="BL1826" s="456">
        <v>0</v>
      </c>
      <c r="BM1826" s="456">
        <v>0</v>
      </c>
      <c r="BN1826" s="456">
        <v>0</v>
      </c>
      <c r="BO1826" s="456">
        <v>0</v>
      </c>
      <c r="BP1826" s="456">
        <v>0</v>
      </c>
      <c r="BQ1826" s="456">
        <v>0</v>
      </c>
      <c r="BR1826" s="456">
        <v>0</v>
      </c>
      <c r="BS1826" s="456">
        <v>0</v>
      </c>
      <c r="BT1826" s="456">
        <v>0</v>
      </c>
      <c r="BU1826" s="456">
        <v>0</v>
      </c>
      <c r="BV1826" s="456">
        <v>0</v>
      </c>
    </row>
    <row r="1827" spans="1:74">
      <c r="A1827" s="256">
        <v>110</v>
      </c>
      <c r="B1827" s="456">
        <v>1873.0469740525225</v>
      </c>
      <c r="C1827" s="456">
        <v>1844.8074026519096</v>
      </c>
      <c r="D1827" s="456">
        <v>1825.6450818896419</v>
      </c>
      <c r="E1827" s="456">
        <v>1791.3551160479287</v>
      </c>
      <c r="F1827" s="456">
        <v>1741.9383808997075</v>
      </c>
      <c r="G1827" s="456">
        <v>1692.5230463933431</v>
      </c>
      <c r="H1827" s="456">
        <v>1662.2694686834784</v>
      </c>
      <c r="I1827" s="456">
        <v>1638.0670020974976</v>
      </c>
      <c r="J1827" s="456">
        <v>1644.1175854579226</v>
      </c>
      <c r="K1827" s="456">
        <v>1627.9827461528605</v>
      </c>
      <c r="L1827" s="456">
        <v>1587.6463503082571</v>
      </c>
      <c r="M1827" s="456">
        <v>1563.4450025815011</v>
      </c>
      <c r="N1827" s="456">
        <v>1531.1771221372917</v>
      </c>
      <c r="O1827" s="456">
        <v>1524.1186133530769</v>
      </c>
      <c r="P1827" s="456">
        <v>1539.2440291144057</v>
      </c>
      <c r="Q1827" s="456">
        <v>1549.3277222035513</v>
      </c>
      <c r="R1827" s="456">
        <v>1561.4282404181374</v>
      </c>
      <c r="S1827" s="456">
        <v>1583.6127666073498</v>
      </c>
      <c r="T1827" s="456">
        <v>1584.6211615713846</v>
      </c>
      <c r="U1827" s="456">
        <v>1570.5036905978784</v>
      </c>
      <c r="V1827" s="456">
        <v>1582.6043722847851</v>
      </c>
      <c r="W1827" s="456">
        <v>1540.2523954607502</v>
      </c>
      <c r="X1827" s="456">
        <v>1485.8015680026933</v>
      </c>
      <c r="Y1827" s="456">
        <v>1434.3776160370014</v>
      </c>
      <c r="Z1827" s="456">
        <v>1392.0298593293548</v>
      </c>
      <c r="AA1827" s="456">
        <v>1338.5928654221241</v>
      </c>
      <c r="AB1827" s="456">
        <v>1253.9046726811175</v>
      </c>
      <c r="AC1827" s="456">
        <v>1251.8883553017529</v>
      </c>
      <c r="AD1827" s="456">
        <v>1242.8149673180724</v>
      </c>
      <c r="AE1827" s="456">
        <v>1140.9960469290074</v>
      </c>
      <c r="AF1827" s="456">
        <v>982.74143507382496</v>
      </c>
      <c r="AG1827" s="456">
        <v>764.05041802849428</v>
      </c>
      <c r="AH1827" s="456">
        <v>510.16770989602873</v>
      </c>
      <c r="AI1827" s="456">
        <v>292.65562908951142</v>
      </c>
      <c r="AJ1827" s="456">
        <v>159.80800188016397</v>
      </c>
      <c r="AK1827" s="456">
        <v>53.210843750071625</v>
      </c>
      <c r="AL1827" s="456">
        <v>0</v>
      </c>
      <c r="AM1827" s="456">
        <v>0</v>
      </c>
      <c r="AN1827" s="456">
        <v>0</v>
      </c>
      <c r="AO1827" s="456">
        <v>0</v>
      </c>
      <c r="AP1827" s="456">
        <v>0</v>
      </c>
      <c r="AQ1827" s="456">
        <v>0</v>
      </c>
      <c r="AR1827" s="456">
        <v>0</v>
      </c>
      <c r="AS1827" s="456">
        <v>0</v>
      </c>
      <c r="AT1827" s="456">
        <v>0</v>
      </c>
      <c r="AU1827" s="456">
        <v>0</v>
      </c>
      <c r="AV1827" s="456">
        <v>0</v>
      </c>
      <c r="AW1827" s="456">
        <v>0</v>
      </c>
      <c r="AX1827" s="456">
        <v>0</v>
      </c>
      <c r="AY1827" s="456">
        <v>0</v>
      </c>
      <c r="AZ1827" s="456">
        <v>0</v>
      </c>
      <c r="BA1827" s="456">
        <v>0</v>
      </c>
      <c r="BB1827" s="456">
        <v>0</v>
      </c>
      <c r="BC1827" s="456">
        <v>0</v>
      </c>
      <c r="BD1827" s="456">
        <v>0</v>
      </c>
      <c r="BE1827" s="456">
        <v>0</v>
      </c>
      <c r="BF1827" s="456">
        <v>0</v>
      </c>
      <c r="BG1827" s="456">
        <v>0</v>
      </c>
      <c r="BH1827" s="456">
        <v>0</v>
      </c>
      <c r="BI1827" s="456">
        <v>0</v>
      </c>
      <c r="BJ1827" s="456">
        <v>0</v>
      </c>
      <c r="BK1827" s="456">
        <v>0</v>
      </c>
      <c r="BL1827" s="456">
        <v>0</v>
      </c>
      <c r="BM1827" s="456">
        <v>0</v>
      </c>
      <c r="BN1827" s="456">
        <v>0</v>
      </c>
      <c r="BO1827" s="456">
        <v>0</v>
      </c>
      <c r="BP1827" s="456">
        <v>0</v>
      </c>
      <c r="BQ1827" s="456">
        <v>0</v>
      </c>
      <c r="BR1827" s="456">
        <v>0</v>
      </c>
      <c r="BS1827" s="456">
        <v>0</v>
      </c>
      <c r="BT1827" s="456">
        <v>0</v>
      </c>
      <c r="BU1827" s="456">
        <v>0</v>
      </c>
      <c r="BV1827" s="456">
        <v>0</v>
      </c>
    </row>
    <row r="1828" spans="1:74">
      <c r="A1828" s="256">
        <v>115</v>
      </c>
      <c r="B1828" s="456">
        <v>1873.0469740525225</v>
      </c>
      <c r="C1828" s="456">
        <v>1832.7048610100917</v>
      </c>
      <c r="D1828" s="456">
        <v>1803.4573826984774</v>
      </c>
      <c r="E1828" s="456">
        <v>1759.0828058157663</v>
      </c>
      <c r="F1828" s="456">
        <v>1690.5061242974168</v>
      </c>
      <c r="G1828" s="456">
        <v>1641.0922909919893</v>
      </c>
      <c r="H1828" s="456">
        <v>1602.7723801538846</v>
      </c>
      <c r="I1828" s="456">
        <v>1580.5875855657075</v>
      </c>
      <c r="J1828" s="456">
        <v>1563.4450025815011</v>
      </c>
      <c r="K1828" s="456">
        <v>1541.2607624665918</v>
      </c>
      <c r="L1828" s="456">
        <v>1491.8515628113962</v>
      </c>
      <c r="M1828" s="456">
        <v>1454.543655781004</v>
      </c>
      <c r="N1828" s="456">
        <v>1396.0629241738613</v>
      </c>
      <c r="O1828" s="456">
        <v>1358.757522914859</v>
      </c>
      <c r="P1828" s="456">
        <v>1311.3710600317036</v>
      </c>
      <c r="Q1828" s="456">
        <v>1252.8965135862265</v>
      </c>
      <c r="R1828" s="456">
        <v>1201.4814890447985</v>
      </c>
      <c r="S1828" s="456">
        <v>1150.0686630859591</v>
      </c>
      <c r="T1828" s="456">
        <v>1108.7384438202087</v>
      </c>
      <c r="U1828" s="456">
        <v>1069.4257605404598</v>
      </c>
      <c r="V1828" s="456">
        <v>1027.0906411206226</v>
      </c>
      <c r="W1828" s="456">
        <v>993.82855258696566</v>
      </c>
      <c r="X1828" s="456">
        <v>947.465081258998</v>
      </c>
      <c r="Y1828" s="456">
        <v>899.08822588305679</v>
      </c>
      <c r="Z1828" s="456">
        <v>867.84621381082877</v>
      </c>
      <c r="AA1828" s="456">
        <v>818.46598699481831</v>
      </c>
      <c r="AB1828" s="456">
        <v>750.95094180631554</v>
      </c>
      <c r="AC1828" s="456">
        <v>709.63872365870475</v>
      </c>
      <c r="AD1828" s="456">
        <v>680.41932948416354</v>
      </c>
      <c r="AE1828" s="456">
        <v>643.1412405542178</v>
      </c>
      <c r="AF1828" s="456">
        <v>577.65801598154644</v>
      </c>
      <c r="AG1828" s="456">
        <v>502.10974023527302</v>
      </c>
      <c r="AH1828" s="456">
        <v>390.31977730506173</v>
      </c>
      <c r="AI1828" s="456">
        <v>243.33197514986256</v>
      </c>
      <c r="AJ1828" s="456">
        <v>130.63432201828778</v>
      </c>
      <c r="AK1828" s="456">
        <v>50.19598424777044</v>
      </c>
      <c r="AL1828" s="456">
        <v>0</v>
      </c>
      <c r="AM1828" s="456">
        <v>0</v>
      </c>
      <c r="AN1828" s="456">
        <v>0</v>
      </c>
      <c r="AO1828" s="456">
        <v>0</v>
      </c>
      <c r="AP1828" s="456">
        <v>0</v>
      </c>
      <c r="AQ1828" s="456">
        <v>0</v>
      </c>
      <c r="AR1828" s="456">
        <v>0</v>
      </c>
      <c r="AS1828" s="456">
        <v>0</v>
      </c>
      <c r="AT1828" s="456">
        <v>0</v>
      </c>
      <c r="AU1828" s="456">
        <v>0</v>
      </c>
      <c r="AV1828" s="456">
        <v>0</v>
      </c>
      <c r="AW1828" s="456">
        <v>0</v>
      </c>
      <c r="AX1828" s="456">
        <v>0</v>
      </c>
      <c r="AY1828" s="456">
        <v>0</v>
      </c>
      <c r="AZ1828" s="456">
        <v>0</v>
      </c>
      <c r="BA1828" s="456">
        <v>0</v>
      </c>
      <c r="BB1828" s="456">
        <v>0</v>
      </c>
      <c r="BC1828" s="456">
        <v>0</v>
      </c>
      <c r="BD1828" s="456">
        <v>0</v>
      </c>
      <c r="BE1828" s="456">
        <v>0</v>
      </c>
      <c r="BF1828" s="456">
        <v>0</v>
      </c>
      <c r="BG1828" s="456">
        <v>0</v>
      </c>
      <c r="BH1828" s="456">
        <v>0</v>
      </c>
      <c r="BI1828" s="456">
        <v>0</v>
      </c>
      <c r="BJ1828" s="456">
        <v>0</v>
      </c>
      <c r="BK1828" s="456">
        <v>0</v>
      </c>
      <c r="BL1828" s="456">
        <v>0</v>
      </c>
      <c r="BM1828" s="456">
        <v>0</v>
      </c>
      <c r="BN1828" s="456">
        <v>0</v>
      </c>
      <c r="BO1828" s="456">
        <v>0</v>
      </c>
      <c r="BP1828" s="456">
        <v>0</v>
      </c>
      <c r="BQ1828" s="456">
        <v>0</v>
      </c>
      <c r="BR1828" s="456">
        <v>0</v>
      </c>
      <c r="BS1828" s="456">
        <v>0</v>
      </c>
      <c r="BT1828" s="456">
        <v>0</v>
      </c>
      <c r="BU1828" s="456">
        <v>0</v>
      </c>
      <c r="BV1828" s="456">
        <v>0</v>
      </c>
    </row>
    <row r="1829" spans="1:74">
      <c r="A1829" s="256">
        <v>120</v>
      </c>
      <c r="B1829" s="456">
        <v>1873.0469740525225</v>
      </c>
      <c r="C1829" s="456">
        <v>1825.6450818896419</v>
      </c>
      <c r="D1829" s="456">
        <v>1788.3295621263294</v>
      </c>
      <c r="E1829" s="456">
        <v>1731.8535037042891</v>
      </c>
      <c r="F1829" s="456">
        <v>1661.2610255114619</v>
      </c>
      <c r="G1829" s="456">
        <v>1618.9069691460379</v>
      </c>
      <c r="H1829" s="456">
        <v>1576.5540198432063</v>
      </c>
      <c r="I1829" s="456">
        <v>1540.2523954607502</v>
      </c>
      <c r="J1829" s="456">
        <v>1487.8182302094006</v>
      </c>
      <c r="K1829" s="456">
        <v>1417.236704793469</v>
      </c>
      <c r="L1829" s="456">
        <v>1336.5764162881019</v>
      </c>
      <c r="M1829" s="456">
        <v>1269.0271559147989</v>
      </c>
      <c r="N1829" s="456">
        <v>1207.5302031596229</v>
      </c>
      <c r="O1829" s="456">
        <v>1164.1817634666452</v>
      </c>
      <c r="P1829" s="456">
        <v>1121.8429835254665</v>
      </c>
      <c r="Q1829" s="456">
        <v>1076.4817783804408</v>
      </c>
      <c r="R1829" s="456">
        <v>1038.1782448589063</v>
      </c>
      <c r="S1829" s="456">
        <v>1011.9713744327134</v>
      </c>
      <c r="T1829" s="456">
        <v>991.8127038077688</v>
      </c>
      <c r="U1829" s="456">
        <v>955.52813389648543</v>
      </c>
      <c r="V1829" s="456">
        <v>922.26848628259552</v>
      </c>
      <c r="W1829" s="456">
        <v>882.96317857335953</v>
      </c>
      <c r="X1829" s="456">
        <v>841.64410075501223</v>
      </c>
      <c r="Y1829" s="456">
        <v>775.13476562306744</v>
      </c>
      <c r="Z1829" s="456">
        <v>737.85169386875282</v>
      </c>
      <c r="AA1829" s="456">
        <v>697.5477911939663</v>
      </c>
      <c r="AB1829" s="456">
        <v>626.01418640486224</v>
      </c>
      <c r="AC1829" s="456">
        <v>559.52547729664832</v>
      </c>
      <c r="AD1829" s="456">
        <v>505.13146382936355</v>
      </c>
      <c r="AE1829" s="456">
        <v>446.71481220853684</v>
      </c>
      <c r="AF1829" s="456">
        <v>386.29185899410305</v>
      </c>
      <c r="AG1829" s="456">
        <v>318.83083861221496</v>
      </c>
      <c r="AH1829" s="456">
        <v>253.39727563823948</v>
      </c>
      <c r="AI1829" s="456">
        <v>182.94959793098093</v>
      </c>
      <c r="AJ1829" s="456">
        <v>106.49547896400243</v>
      </c>
      <c r="AK1829" s="456">
        <v>42.157275863478645</v>
      </c>
      <c r="AL1829" s="456">
        <v>0</v>
      </c>
      <c r="AM1829" s="456">
        <v>0</v>
      </c>
      <c r="AN1829" s="456">
        <v>0</v>
      </c>
      <c r="AO1829" s="456">
        <v>0</v>
      </c>
      <c r="AP1829" s="456">
        <v>0</v>
      </c>
      <c r="AQ1829" s="456">
        <v>0</v>
      </c>
      <c r="AR1829" s="456">
        <v>0</v>
      </c>
      <c r="AS1829" s="456">
        <v>0</v>
      </c>
      <c r="AT1829" s="456">
        <v>0</v>
      </c>
      <c r="AU1829" s="456">
        <v>0</v>
      </c>
      <c r="AV1829" s="456">
        <v>0</v>
      </c>
      <c r="AW1829" s="456">
        <v>0</v>
      </c>
      <c r="AX1829" s="456">
        <v>0</v>
      </c>
      <c r="AY1829" s="456">
        <v>0</v>
      </c>
      <c r="AZ1829" s="456">
        <v>0</v>
      </c>
      <c r="BA1829" s="456">
        <v>0</v>
      </c>
      <c r="BB1829" s="456">
        <v>0</v>
      </c>
      <c r="BC1829" s="456">
        <v>0</v>
      </c>
      <c r="BD1829" s="456">
        <v>0</v>
      </c>
      <c r="BE1829" s="456">
        <v>0</v>
      </c>
      <c r="BF1829" s="456">
        <v>0</v>
      </c>
      <c r="BG1829" s="456">
        <v>0</v>
      </c>
      <c r="BH1829" s="456">
        <v>0</v>
      </c>
      <c r="BI1829" s="456">
        <v>0</v>
      </c>
      <c r="BJ1829" s="456">
        <v>0</v>
      </c>
      <c r="BK1829" s="456">
        <v>0</v>
      </c>
      <c r="BL1829" s="456">
        <v>0</v>
      </c>
      <c r="BM1829" s="456">
        <v>0</v>
      </c>
      <c r="BN1829" s="456">
        <v>0</v>
      </c>
      <c r="BO1829" s="456">
        <v>0</v>
      </c>
      <c r="BP1829" s="456">
        <v>0</v>
      </c>
      <c r="BQ1829" s="456">
        <v>0</v>
      </c>
      <c r="BR1829" s="456">
        <v>0</v>
      </c>
      <c r="BS1829" s="456">
        <v>0</v>
      </c>
      <c r="BT1829" s="456">
        <v>0</v>
      </c>
      <c r="BU1829" s="456">
        <v>0</v>
      </c>
      <c r="BV1829" s="456">
        <v>0</v>
      </c>
    </row>
    <row r="1830" spans="1:74">
      <c r="A1830" s="256">
        <v>125</v>
      </c>
      <c r="B1830" s="456">
        <v>1873.0469740525225</v>
      </c>
      <c r="C1830" s="456">
        <v>1819.5938643465445</v>
      </c>
      <c r="D1830" s="456">
        <v>1775.2188876679345</v>
      </c>
      <c r="E1830" s="456">
        <v>1708.6585093616097</v>
      </c>
      <c r="F1830" s="456">
        <v>1641.0922909919893</v>
      </c>
      <c r="G1830" s="456">
        <v>1595.7135483968173</v>
      </c>
      <c r="H1830" s="456">
        <v>1525.1269697549496</v>
      </c>
      <c r="I1830" s="456">
        <v>1446.4772061481001</v>
      </c>
      <c r="J1830" s="456">
        <v>1352.7080940732289</v>
      </c>
      <c r="K1830" s="456">
        <v>1277.0925540561173</v>
      </c>
      <c r="L1830" s="456">
        <v>1218.6195908767722</v>
      </c>
      <c r="M1830" s="456">
        <v>1170.2302875026519</v>
      </c>
      <c r="N1830" s="456">
        <v>1130.9154468603931</v>
      </c>
      <c r="O1830" s="456">
        <v>1092.6099921774353</v>
      </c>
      <c r="P1830" s="456">
        <v>1059.3458158095118</v>
      </c>
      <c r="Q1830" s="456">
        <v>1011.9713744327134</v>
      </c>
      <c r="R1830" s="456">
        <v>978.70978688561252</v>
      </c>
      <c r="S1830" s="456">
        <v>944.44145416149502</v>
      </c>
      <c r="T1830" s="456">
        <v>910.1743638225912</v>
      </c>
      <c r="U1830" s="456">
        <v>863.81506744737169</v>
      </c>
      <c r="V1830" s="456">
        <v>837.61307814199472</v>
      </c>
      <c r="W1830" s="456">
        <v>812.4196296344146</v>
      </c>
      <c r="X1830" s="456">
        <v>772.11174593380383</v>
      </c>
      <c r="Y1830" s="456">
        <v>710.64631070258758</v>
      </c>
      <c r="Z1830" s="456">
        <v>672.35902531066267</v>
      </c>
      <c r="AA1830" s="456">
        <v>628.02910989995701</v>
      </c>
      <c r="AB1830" s="456">
        <v>569.59903862060082</v>
      </c>
      <c r="AC1830" s="456">
        <v>494.05189976489993</v>
      </c>
      <c r="AD1830" s="456">
        <v>438.65792078245397</v>
      </c>
      <c r="AE1830" s="456">
        <v>382.26398264116619</v>
      </c>
      <c r="AF1830" s="456">
        <v>321.85119673416409</v>
      </c>
      <c r="AG1830" s="456">
        <v>263.46297565607262</v>
      </c>
      <c r="AH1830" s="456">
        <v>207.1004714754566</v>
      </c>
      <c r="AI1830" s="456">
        <v>146.72942263482432</v>
      </c>
      <c r="AJ1830" s="456">
        <v>87.389402877861457</v>
      </c>
      <c r="AK1830" s="456">
        <v>31.106636592896205</v>
      </c>
      <c r="AL1830" s="456">
        <v>0</v>
      </c>
      <c r="AM1830" s="456">
        <v>0</v>
      </c>
      <c r="AN1830" s="456">
        <v>0</v>
      </c>
      <c r="AO1830" s="456">
        <v>0</v>
      </c>
      <c r="AP1830" s="456">
        <v>0</v>
      </c>
      <c r="AQ1830" s="456">
        <v>0</v>
      </c>
      <c r="AR1830" s="456">
        <v>0</v>
      </c>
      <c r="AS1830" s="456">
        <v>0</v>
      </c>
      <c r="AT1830" s="456">
        <v>0</v>
      </c>
      <c r="AU1830" s="456">
        <v>0</v>
      </c>
      <c r="AV1830" s="456">
        <v>0</v>
      </c>
      <c r="AW1830" s="456">
        <v>0</v>
      </c>
      <c r="AX1830" s="456">
        <v>0</v>
      </c>
      <c r="AY1830" s="456">
        <v>0</v>
      </c>
      <c r="AZ1830" s="456">
        <v>0</v>
      </c>
      <c r="BA1830" s="456">
        <v>0</v>
      </c>
      <c r="BB1830" s="456">
        <v>0</v>
      </c>
      <c r="BC1830" s="456">
        <v>0</v>
      </c>
      <c r="BD1830" s="456">
        <v>0</v>
      </c>
      <c r="BE1830" s="456">
        <v>0</v>
      </c>
      <c r="BF1830" s="456">
        <v>0</v>
      </c>
      <c r="BG1830" s="456">
        <v>0</v>
      </c>
      <c r="BH1830" s="456">
        <v>0</v>
      </c>
      <c r="BI1830" s="456">
        <v>0</v>
      </c>
      <c r="BJ1830" s="456">
        <v>0</v>
      </c>
      <c r="BK1830" s="456">
        <v>0</v>
      </c>
      <c r="BL1830" s="456">
        <v>0</v>
      </c>
      <c r="BM1830" s="456">
        <v>0</v>
      </c>
      <c r="BN1830" s="456">
        <v>0</v>
      </c>
      <c r="BO1830" s="456">
        <v>0</v>
      </c>
      <c r="BP1830" s="456">
        <v>0</v>
      </c>
      <c r="BQ1830" s="456">
        <v>0</v>
      </c>
      <c r="BR1830" s="456">
        <v>0</v>
      </c>
      <c r="BS1830" s="456">
        <v>0</v>
      </c>
      <c r="BT1830" s="456">
        <v>0</v>
      </c>
      <c r="BU1830" s="456">
        <v>0</v>
      </c>
      <c r="BV1830" s="456">
        <v>0</v>
      </c>
    </row>
    <row r="1831" spans="1:74">
      <c r="A1831" s="256">
        <v>130</v>
      </c>
      <c r="B1831" s="456">
        <v>1873.0469740525225</v>
      </c>
      <c r="C1831" s="456">
        <v>1809.5085464826784</v>
      </c>
      <c r="D1831" s="456">
        <v>1764.1253155737052</v>
      </c>
      <c r="E1831" s="456">
        <v>1685.4638295811908</v>
      </c>
      <c r="F1831" s="456">
        <v>1623.9490612261534</v>
      </c>
      <c r="G1831" s="456">
        <v>1551.3444687027222</v>
      </c>
      <c r="H1831" s="456">
        <v>1440.4273984006345</v>
      </c>
      <c r="I1831" s="456">
        <v>1340.6093175906831</v>
      </c>
      <c r="J1831" s="456">
        <v>1276.084376499027</v>
      </c>
      <c r="K1831" s="456">
        <v>1227.6928013087979</v>
      </c>
      <c r="L1831" s="456">
        <v>1187.3679413468067</v>
      </c>
      <c r="M1831" s="456">
        <v>1143.0121776447149</v>
      </c>
      <c r="N1831" s="456">
        <v>1098.6581338586072</v>
      </c>
      <c r="O1831" s="456">
        <v>1056.3218510332676</v>
      </c>
      <c r="P1831" s="456">
        <v>1012.9793185616809</v>
      </c>
      <c r="Q1831" s="456">
        <v>968.63073915137215</v>
      </c>
      <c r="R1831" s="456">
        <v>927.30775085588652</v>
      </c>
      <c r="S1831" s="456">
        <v>900.09605098701365</v>
      </c>
      <c r="T1831" s="456">
        <v>859.78393987716277</v>
      </c>
      <c r="U1831" s="456">
        <v>821.48918242921968</v>
      </c>
      <c r="V1831" s="456">
        <v>785.21158272846617</v>
      </c>
      <c r="W1831" s="456">
        <v>750.95094180631554</v>
      </c>
      <c r="X1831" s="456">
        <v>723.74507141792458</v>
      </c>
      <c r="Y1831" s="456">
        <v>669.33643607066585</v>
      </c>
      <c r="Z1831" s="456">
        <v>633.06644684686921</v>
      </c>
      <c r="AA1831" s="456">
        <v>611.90990452585947</v>
      </c>
      <c r="AB1831" s="456">
        <v>554.48876437551053</v>
      </c>
      <c r="AC1831" s="456">
        <v>488.0086054558073</v>
      </c>
      <c r="AD1831" s="456">
        <v>419.52340124922512</v>
      </c>
      <c r="AE1831" s="456">
        <v>360.11143289997989</v>
      </c>
      <c r="AF1831" s="456">
        <v>297.68914776956171</v>
      </c>
      <c r="AG1831" s="456">
        <v>238.29947983255269</v>
      </c>
      <c r="AH1831" s="456">
        <v>177.91855373764352</v>
      </c>
      <c r="AI1831" s="456">
        <v>121.58168435931715</v>
      </c>
      <c r="AJ1831" s="456">
        <v>70.298027302456234</v>
      </c>
      <c r="AK1831" s="456">
        <v>25.080601549217004</v>
      </c>
      <c r="AL1831" s="456">
        <v>0</v>
      </c>
      <c r="AM1831" s="456">
        <v>0</v>
      </c>
      <c r="AN1831" s="456">
        <v>0</v>
      </c>
      <c r="AO1831" s="456">
        <v>0</v>
      </c>
      <c r="AP1831" s="456">
        <v>0</v>
      </c>
      <c r="AQ1831" s="456">
        <v>0</v>
      </c>
      <c r="AR1831" s="456">
        <v>0</v>
      </c>
      <c r="AS1831" s="456">
        <v>0</v>
      </c>
      <c r="AT1831" s="456">
        <v>0</v>
      </c>
      <c r="AU1831" s="456">
        <v>0</v>
      </c>
      <c r="AV1831" s="456">
        <v>0</v>
      </c>
      <c r="AW1831" s="456">
        <v>0</v>
      </c>
      <c r="AX1831" s="456">
        <v>0</v>
      </c>
      <c r="AY1831" s="456">
        <v>0</v>
      </c>
      <c r="AZ1831" s="456">
        <v>0</v>
      </c>
      <c r="BA1831" s="456">
        <v>0</v>
      </c>
      <c r="BB1831" s="456">
        <v>0</v>
      </c>
      <c r="BC1831" s="456">
        <v>0</v>
      </c>
      <c r="BD1831" s="456">
        <v>0</v>
      </c>
      <c r="BE1831" s="456">
        <v>0</v>
      </c>
      <c r="BF1831" s="456">
        <v>0</v>
      </c>
      <c r="BG1831" s="456">
        <v>0</v>
      </c>
      <c r="BH1831" s="456">
        <v>0</v>
      </c>
      <c r="BI1831" s="456">
        <v>0</v>
      </c>
      <c r="BJ1831" s="456">
        <v>0</v>
      </c>
      <c r="BK1831" s="456">
        <v>0</v>
      </c>
      <c r="BL1831" s="456">
        <v>0</v>
      </c>
      <c r="BM1831" s="456">
        <v>0</v>
      </c>
      <c r="BN1831" s="456">
        <v>0</v>
      </c>
      <c r="BO1831" s="456">
        <v>0</v>
      </c>
      <c r="BP1831" s="456">
        <v>0</v>
      </c>
      <c r="BQ1831" s="456">
        <v>0</v>
      </c>
      <c r="BR1831" s="456">
        <v>0</v>
      </c>
      <c r="BS1831" s="456">
        <v>0</v>
      </c>
      <c r="BT1831" s="456">
        <v>0</v>
      </c>
      <c r="BU1831" s="456">
        <v>0</v>
      </c>
      <c r="BV1831" s="456">
        <v>0</v>
      </c>
    </row>
    <row r="1832" spans="1:74">
      <c r="A1832" s="256">
        <v>135</v>
      </c>
      <c r="B1832" s="456">
        <v>1873.0469740525225</v>
      </c>
      <c r="C1832" s="456">
        <v>1802.448857371257</v>
      </c>
      <c r="D1832" s="456">
        <v>1753.031813170915</v>
      </c>
      <c r="E1832" s="456">
        <v>1667.311693703846</v>
      </c>
      <c r="F1832" s="456">
        <v>1592.6883443279025</v>
      </c>
      <c r="G1832" s="456">
        <v>1484.7932379245299</v>
      </c>
      <c r="H1832" s="456">
        <v>1372.87296130921</v>
      </c>
      <c r="I1832" s="456">
        <v>1298.2644654647133</v>
      </c>
      <c r="J1832" s="456">
        <v>1248.8638853173522</v>
      </c>
      <c r="K1832" s="456">
        <v>1195.4328053510533</v>
      </c>
      <c r="L1832" s="456">
        <v>1139.9879829053571</v>
      </c>
      <c r="M1832" s="456">
        <v>1082.5298304583089</v>
      </c>
      <c r="N1832" s="456">
        <v>1022.0508606905157</v>
      </c>
      <c r="O1832" s="456">
        <v>977.70187742826306</v>
      </c>
      <c r="P1832" s="456">
        <v>920.25278814681985</v>
      </c>
      <c r="Q1832" s="456">
        <v>871.87737888041204</v>
      </c>
      <c r="R1832" s="456">
        <v>825.52012695763631</v>
      </c>
      <c r="S1832" s="456">
        <v>796.29623070059233</v>
      </c>
      <c r="T1832" s="456">
        <v>772.11174593380383</v>
      </c>
      <c r="U1832" s="456">
        <v>740.87457676757413</v>
      </c>
      <c r="V1832" s="456">
        <v>714.67667312976948</v>
      </c>
      <c r="W1832" s="456">
        <v>684.44951741281852</v>
      </c>
      <c r="X1832" s="456">
        <v>666.3138604664249</v>
      </c>
      <c r="Y1832" s="456">
        <v>617.9545574224918</v>
      </c>
      <c r="Z1832" s="456">
        <v>560.5328253292854</v>
      </c>
      <c r="AA1832" s="456">
        <v>541.39352572941186</v>
      </c>
      <c r="AB1832" s="456">
        <v>500.09526792509121</v>
      </c>
      <c r="AC1832" s="456">
        <v>444.70057563922984</v>
      </c>
      <c r="AD1832" s="456">
        <v>385.28488595522572</v>
      </c>
      <c r="AE1832" s="456">
        <v>328.89880868463291</v>
      </c>
      <c r="AF1832" s="456">
        <v>269.50258105221343</v>
      </c>
      <c r="AG1832" s="456">
        <v>215.15140531108909</v>
      </c>
      <c r="AH1832" s="456">
        <v>156.78976997111801</v>
      </c>
      <c r="AI1832" s="456">
        <v>104.48414005107793</v>
      </c>
      <c r="AJ1832" s="456">
        <v>59.241065852707941</v>
      </c>
      <c r="AK1832" s="456">
        <v>21.064032395764698</v>
      </c>
      <c r="AL1832" s="456">
        <v>0</v>
      </c>
      <c r="AM1832" s="456">
        <v>0</v>
      </c>
      <c r="AN1832" s="456">
        <v>0</v>
      </c>
      <c r="AO1832" s="456">
        <v>0</v>
      </c>
      <c r="AP1832" s="456">
        <v>0</v>
      </c>
      <c r="AQ1832" s="456">
        <v>0</v>
      </c>
      <c r="AR1832" s="456">
        <v>0</v>
      </c>
      <c r="AS1832" s="456">
        <v>0</v>
      </c>
      <c r="AT1832" s="456">
        <v>0</v>
      </c>
      <c r="AU1832" s="456">
        <v>0</v>
      </c>
      <c r="AV1832" s="456">
        <v>0</v>
      </c>
      <c r="AW1832" s="456">
        <v>0</v>
      </c>
      <c r="AX1832" s="456">
        <v>0</v>
      </c>
      <c r="AY1832" s="456">
        <v>0</v>
      </c>
      <c r="AZ1832" s="456">
        <v>0</v>
      </c>
      <c r="BA1832" s="456">
        <v>0</v>
      </c>
      <c r="BB1832" s="456">
        <v>0</v>
      </c>
      <c r="BC1832" s="456">
        <v>0</v>
      </c>
      <c r="BD1832" s="456">
        <v>0</v>
      </c>
      <c r="BE1832" s="456">
        <v>0</v>
      </c>
      <c r="BF1832" s="456">
        <v>0</v>
      </c>
      <c r="BG1832" s="456">
        <v>0</v>
      </c>
      <c r="BH1832" s="456">
        <v>0</v>
      </c>
      <c r="BI1832" s="456">
        <v>0</v>
      </c>
      <c r="BJ1832" s="456">
        <v>0</v>
      </c>
      <c r="BK1832" s="456">
        <v>0</v>
      </c>
      <c r="BL1832" s="456">
        <v>0</v>
      </c>
      <c r="BM1832" s="456">
        <v>0</v>
      </c>
      <c r="BN1832" s="456">
        <v>0</v>
      </c>
      <c r="BO1832" s="456">
        <v>0</v>
      </c>
      <c r="BP1832" s="456">
        <v>0</v>
      </c>
      <c r="BQ1832" s="456">
        <v>0</v>
      </c>
      <c r="BR1832" s="456">
        <v>0</v>
      </c>
      <c r="BS1832" s="456">
        <v>0</v>
      </c>
      <c r="BT1832" s="456">
        <v>0</v>
      </c>
      <c r="BU1832" s="456">
        <v>0</v>
      </c>
      <c r="BV1832" s="456">
        <v>0</v>
      </c>
    </row>
    <row r="1833" spans="1:74">
      <c r="A1833" s="256">
        <v>140</v>
      </c>
      <c r="B1833" s="456">
        <v>1873.0469740525225</v>
      </c>
      <c r="C1833" s="456">
        <v>1795.3891958830063</v>
      </c>
      <c r="D1833" s="456">
        <v>1740.9298905498288</v>
      </c>
      <c r="E1833" s="456">
        <v>1647.1428854850678</v>
      </c>
      <c r="F1833" s="456">
        <v>1543.2774984550331</v>
      </c>
      <c r="G1833" s="456">
        <v>1420.2615565053034</v>
      </c>
      <c r="H1833" s="456">
        <v>1332.5435271419701</v>
      </c>
      <c r="I1833" s="456">
        <v>1266.0026447966725</v>
      </c>
      <c r="J1833" s="456">
        <v>1206.5220820343841</v>
      </c>
      <c r="K1833" s="456">
        <v>1144.0202443352066</v>
      </c>
      <c r="L1833" s="456">
        <v>1076.4817783804408</v>
      </c>
      <c r="M1833" s="456">
        <v>1012.9793185616809</v>
      </c>
      <c r="N1833" s="456">
        <v>950.48871799615188</v>
      </c>
      <c r="O1833" s="456">
        <v>897.07257906215705</v>
      </c>
      <c r="P1833" s="456">
        <v>849.7062037512211</v>
      </c>
      <c r="Q1833" s="456">
        <v>806.37331722858721</v>
      </c>
      <c r="R1833" s="456">
        <v>780.17315792272359</v>
      </c>
      <c r="S1833" s="456">
        <v>763.0427579963532</v>
      </c>
      <c r="T1833" s="456">
        <v>736.84406898263978</v>
      </c>
      <c r="U1833" s="456">
        <v>697.5477911939663</v>
      </c>
      <c r="V1833" s="456">
        <v>659.26123743228948</v>
      </c>
      <c r="W1833" s="456">
        <v>635.08139285545383</v>
      </c>
      <c r="X1833" s="456">
        <v>600.82819623930686</v>
      </c>
      <c r="Y1833" s="456">
        <v>550.45942692668427</v>
      </c>
      <c r="Z1833" s="456">
        <v>483.97978406127578</v>
      </c>
      <c r="AA1833" s="456">
        <v>454.77184881299468</v>
      </c>
      <c r="AB1833" s="456">
        <v>425.56578875210613</v>
      </c>
      <c r="AC1833" s="456">
        <v>386.29185899410305</v>
      </c>
      <c r="AD1833" s="456">
        <v>330.91243995228746</v>
      </c>
      <c r="AE1833" s="456">
        <v>278.56224176899144</v>
      </c>
      <c r="AF1833" s="456">
        <v>229.24125736189183</v>
      </c>
      <c r="AG1833" s="456">
        <v>180.93716345181977</v>
      </c>
      <c r="AH1833" s="456">
        <v>135.66383892015347</v>
      </c>
      <c r="AI1833" s="456">
        <v>89.400386559498514</v>
      </c>
      <c r="AJ1833" s="456">
        <v>49.191070759971105</v>
      </c>
      <c r="AK1833" s="456">
        <v>17.048232921663399</v>
      </c>
      <c r="AL1833" s="456">
        <v>0</v>
      </c>
      <c r="AM1833" s="456">
        <v>0</v>
      </c>
      <c r="AN1833" s="456">
        <v>0</v>
      </c>
      <c r="AO1833" s="456">
        <v>0</v>
      </c>
      <c r="AP1833" s="456">
        <v>0</v>
      </c>
      <c r="AQ1833" s="456">
        <v>0</v>
      </c>
      <c r="AR1833" s="456">
        <v>0</v>
      </c>
      <c r="AS1833" s="456">
        <v>0</v>
      </c>
      <c r="AT1833" s="456">
        <v>0</v>
      </c>
      <c r="AU1833" s="456">
        <v>0</v>
      </c>
      <c r="AV1833" s="456">
        <v>0</v>
      </c>
      <c r="AW1833" s="456">
        <v>0</v>
      </c>
      <c r="AX1833" s="456">
        <v>0</v>
      </c>
      <c r="AY1833" s="456">
        <v>0</v>
      </c>
      <c r="AZ1833" s="456">
        <v>0</v>
      </c>
      <c r="BA1833" s="456">
        <v>0</v>
      </c>
      <c r="BB1833" s="456">
        <v>0</v>
      </c>
      <c r="BC1833" s="456">
        <v>0</v>
      </c>
      <c r="BD1833" s="456">
        <v>0</v>
      </c>
      <c r="BE1833" s="456">
        <v>0</v>
      </c>
      <c r="BF1833" s="456">
        <v>0</v>
      </c>
      <c r="BG1833" s="456">
        <v>0</v>
      </c>
      <c r="BH1833" s="456">
        <v>0</v>
      </c>
      <c r="BI1833" s="456">
        <v>0</v>
      </c>
      <c r="BJ1833" s="456">
        <v>0</v>
      </c>
      <c r="BK1833" s="456">
        <v>0</v>
      </c>
      <c r="BL1833" s="456">
        <v>0</v>
      </c>
      <c r="BM1833" s="456">
        <v>0</v>
      </c>
      <c r="BN1833" s="456">
        <v>0</v>
      </c>
      <c r="BO1833" s="456">
        <v>0</v>
      </c>
      <c r="BP1833" s="456">
        <v>0</v>
      </c>
      <c r="BQ1833" s="456">
        <v>0</v>
      </c>
      <c r="BR1833" s="456">
        <v>0</v>
      </c>
      <c r="BS1833" s="456">
        <v>0</v>
      </c>
      <c r="BT1833" s="456">
        <v>0</v>
      </c>
      <c r="BU1833" s="456">
        <v>0</v>
      </c>
      <c r="BV1833" s="456">
        <v>0</v>
      </c>
    </row>
    <row r="1834" spans="1:74">
      <c r="A1834" s="256">
        <v>145</v>
      </c>
      <c r="B1834" s="456">
        <v>1873.0469740525225</v>
      </c>
      <c r="C1834" s="456">
        <v>1789.3380795324433</v>
      </c>
      <c r="D1834" s="456">
        <v>1729.8365352943624</v>
      </c>
      <c r="E1834" s="456">
        <v>1625.9659024399143</v>
      </c>
      <c r="F1834" s="456">
        <v>1493.8682331993175</v>
      </c>
      <c r="G1834" s="456">
        <v>1384.9720239602775</v>
      </c>
      <c r="H1834" s="456">
        <v>1303.3054478043848</v>
      </c>
      <c r="I1834" s="456">
        <v>1231.7253608106423</v>
      </c>
      <c r="J1834" s="456">
        <v>1167.2060215705862</v>
      </c>
      <c r="K1834" s="456">
        <v>1098.6581338586072</v>
      </c>
      <c r="L1834" s="456">
        <v>1025.0747259772024</v>
      </c>
      <c r="M1834" s="456">
        <v>963.59125450600254</v>
      </c>
      <c r="N1834" s="456">
        <v>905.13519339150332</v>
      </c>
      <c r="O1834" s="456">
        <v>857.76838316697331</v>
      </c>
      <c r="P1834" s="456">
        <v>825.52012695763631</v>
      </c>
      <c r="Q1834" s="456">
        <v>783.19620891882039</v>
      </c>
      <c r="R1834" s="456">
        <v>749.94329919411564</v>
      </c>
      <c r="S1834" s="456">
        <v>718.70705826340179</v>
      </c>
      <c r="T1834" s="456">
        <v>678.4042444537622</v>
      </c>
      <c r="U1834" s="456">
        <v>626.01418640486224</v>
      </c>
      <c r="V1834" s="456">
        <v>584.70971336682805</v>
      </c>
      <c r="W1834" s="456">
        <v>569.59903862060082</v>
      </c>
      <c r="X1834" s="456">
        <v>550.45942692668427</v>
      </c>
      <c r="Y1834" s="456">
        <v>505.13146382936355</v>
      </c>
      <c r="Z1834" s="456">
        <v>434.62953033917995</v>
      </c>
      <c r="AA1834" s="456">
        <v>388.30581293204847</v>
      </c>
      <c r="AB1834" s="456">
        <v>370.18060979006805</v>
      </c>
      <c r="AC1834" s="456">
        <v>341.98762877226108</v>
      </c>
      <c r="AD1834" s="456">
        <v>302.72275148002575</v>
      </c>
      <c r="AE1834" s="456">
        <v>248.36457445281798</v>
      </c>
      <c r="AF1834" s="456">
        <v>206.09412648536997</v>
      </c>
      <c r="AG1834" s="456">
        <v>158.80191819600202</v>
      </c>
      <c r="AH1834" s="456">
        <v>113.53545948863409</v>
      </c>
      <c r="AI1834" s="456">
        <v>74.319187225450264</v>
      </c>
      <c r="AJ1834" s="456">
        <v>40.147827669756929</v>
      </c>
      <c r="AK1834" s="456">
        <v>13.03338714150617</v>
      </c>
      <c r="AL1834" s="456">
        <v>0</v>
      </c>
      <c r="AM1834" s="456">
        <v>0</v>
      </c>
      <c r="AN1834" s="456">
        <v>0</v>
      </c>
      <c r="AO1834" s="456">
        <v>0</v>
      </c>
      <c r="AP1834" s="456">
        <v>0</v>
      </c>
      <c r="AQ1834" s="456">
        <v>0</v>
      </c>
      <c r="AR1834" s="456">
        <v>0</v>
      </c>
      <c r="AS1834" s="456">
        <v>0</v>
      </c>
      <c r="AT1834" s="456">
        <v>0</v>
      </c>
      <c r="AU1834" s="456">
        <v>0</v>
      </c>
      <c r="AV1834" s="456">
        <v>0</v>
      </c>
      <c r="AW1834" s="456">
        <v>0</v>
      </c>
      <c r="AX1834" s="456">
        <v>0</v>
      </c>
      <c r="AY1834" s="456">
        <v>0</v>
      </c>
      <c r="AZ1834" s="456">
        <v>0</v>
      </c>
      <c r="BA1834" s="456">
        <v>0</v>
      </c>
      <c r="BB1834" s="456">
        <v>0</v>
      </c>
      <c r="BC1834" s="456">
        <v>0</v>
      </c>
      <c r="BD1834" s="456">
        <v>0</v>
      </c>
      <c r="BE1834" s="456">
        <v>0</v>
      </c>
      <c r="BF1834" s="456">
        <v>0</v>
      </c>
      <c r="BG1834" s="456">
        <v>0</v>
      </c>
      <c r="BH1834" s="456">
        <v>0</v>
      </c>
      <c r="BI1834" s="456">
        <v>0</v>
      </c>
      <c r="BJ1834" s="456">
        <v>0</v>
      </c>
      <c r="BK1834" s="456">
        <v>0</v>
      </c>
      <c r="BL1834" s="456">
        <v>0</v>
      </c>
      <c r="BM1834" s="456">
        <v>0</v>
      </c>
      <c r="BN1834" s="456">
        <v>0</v>
      </c>
      <c r="BO1834" s="456">
        <v>0</v>
      </c>
      <c r="BP1834" s="456">
        <v>0</v>
      </c>
      <c r="BQ1834" s="456">
        <v>0</v>
      </c>
      <c r="BR1834" s="456">
        <v>0</v>
      </c>
      <c r="BS1834" s="456">
        <v>0</v>
      </c>
      <c r="BT1834" s="456">
        <v>0</v>
      </c>
      <c r="BU1834" s="456">
        <v>0</v>
      </c>
      <c r="BV1834" s="456">
        <v>0</v>
      </c>
    </row>
    <row r="1835" spans="1:74">
      <c r="A1835" s="256">
        <v>150</v>
      </c>
      <c r="B1835" s="456">
        <v>1873.0469740525225</v>
      </c>
      <c r="C1835" s="456">
        <v>1783.2869836248437</v>
      </c>
      <c r="D1835" s="456">
        <v>1720.7602065632027</v>
      </c>
      <c r="E1835" s="456">
        <v>1603.7807872290784</v>
      </c>
      <c r="F1835" s="456">
        <v>1454.543655781004</v>
      </c>
      <c r="G1835" s="456">
        <v>1367.8317165896251</v>
      </c>
      <c r="H1835" s="456">
        <v>1275.0761997376587</v>
      </c>
      <c r="I1835" s="456">
        <v>1195.4328053510533</v>
      </c>
      <c r="J1835" s="456">
        <v>1120.8349365574829</v>
      </c>
      <c r="K1835" s="456">
        <v>1047.2500086926027</v>
      </c>
      <c r="L1835" s="456">
        <v>985.76518206204776</v>
      </c>
      <c r="M1835" s="456">
        <v>935.3706310158758</v>
      </c>
      <c r="N1835" s="456">
        <v>879.93976479348203</v>
      </c>
      <c r="O1835" s="456">
        <v>841.64410075501223</v>
      </c>
      <c r="P1835" s="456">
        <v>799.31934335512847</v>
      </c>
      <c r="Q1835" s="456">
        <v>750.95094180631554</v>
      </c>
      <c r="R1835" s="456">
        <v>703.5932314798099</v>
      </c>
      <c r="S1835" s="456">
        <v>660.26875041270193</v>
      </c>
      <c r="T1835" s="456">
        <v>631.05150724510781</v>
      </c>
      <c r="U1835" s="456">
        <v>590.7540930733503</v>
      </c>
      <c r="V1835" s="456">
        <v>548.44476923822299</v>
      </c>
      <c r="W1835" s="456">
        <v>519.23307765386471</v>
      </c>
      <c r="X1835" s="456">
        <v>490.02302863061311</v>
      </c>
      <c r="Y1835" s="456">
        <v>449.73618406200961</v>
      </c>
      <c r="Z1835" s="456">
        <v>396.36173249989935</v>
      </c>
      <c r="AA1835" s="456">
        <v>346.01505962239901</v>
      </c>
      <c r="AB1835" s="456">
        <v>321.85119673416409</v>
      </c>
      <c r="AC1835" s="456">
        <v>312.79020839351324</v>
      </c>
      <c r="AD1835" s="456">
        <v>287.62219689954674</v>
      </c>
      <c r="AE1835" s="456">
        <v>234.2735599181982</v>
      </c>
      <c r="AF1835" s="456">
        <v>181.94337791178063</v>
      </c>
      <c r="AG1835" s="456">
        <v>138.68163893346625</v>
      </c>
      <c r="AH1835" s="456">
        <v>98.450358463414005</v>
      </c>
      <c r="AI1835" s="456">
        <v>63.261558950597731</v>
      </c>
      <c r="AJ1835" s="456">
        <v>32.111095952304076</v>
      </c>
      <c r="AK1835" s="456">
        <v>9.0197967621976929</v>
      </c>
      <c r="AL1835" s="456">
        <v>0</v>
      </c>
      <c r="AM1835" s="456">
        <v>0</v>
      </c>
      <c r="AN1835" s="456">
        <v>0</v>
      </c>
      <c r="AO1835" s="456">
        <v>0</v>
      </c>
      <c r="AP1835" s="456">
        <v>0</v>
      </c>
      <c r="AQ1835" s="456">
        <v>0</v>
      </c>
      <c r="AR1835" s="456">
        <v>0</v>
      </c>
      <c r="AS1835" s="456">
        <v>0</v>
      </c>
      <c r="AT1835" s="456">
        <v>0</v>
      </c>
      <c r="AU1835" s="456">
        <v>0</v>
      </c>
      <c r="AV1835" s="456">
        <v>0</v>
      </c>
      <c r="AW1835" s="456">
        <v>0</v>
      </c>
      <c r="AX1835" s="456">
        <v>0</v>
      </c>
      <c r="AY1835" s="456">
        <v>0</v>
      </c>
      <c r="AZ1835" s="456">
        <v>0</v>
      </c>
      <c r="BA1835" s="456">
        <v>0</v>
      </c>
      <c r="BB1835" s="456">
        <v>0</v>
      </c>
      <c r="BC1835" s="456">
        <v>0</v>
      </c>
      <c r="BD1835" s="456">
        <v>0</v>
      </c>
      <c r="BE1835" s="456">
        <v>0</v>
      </c>
      <c r="BF1835" s="456">
        <v>0</v>
      </c>
      <c r="BG1835" s="456">
        <v>0</v>
      </c>
      <c r="BH1835" s="456">
        <v>0</v>
      </c>
      <c r="BI1835" s="456">
        <v>0</v>
      </c>
      <c r="BJ1835" s="456">
        <v>0</v>
      </c>
      <c r="BK1835" s="456">
        <v>0</v>
      </c>
      <c r="BL1835" s="456">
        <v>0</v>
      </c>
      <c r="BM1835" s="456">
        <v>0</v>
      </c>
      <c r="BN1835" s="456">
        <v>0</v>
      </c>
      <c r="BO1835" s="456">
        <v>0</v>
      </c>
      <c r="BP1835" s="456">
        <v>0</v>
      </c>
      <c r="BQ1835" s="456">
        <v>0</v>
      </c>
      <c r="BR1835" s="456">
        <v>0</v>
      </c>
      <c r="BS1835" s="456">
        <v>0</v>
      </c>
      <c r="BT1835" s="456">
        <v>0</v>
      </c>
      <c r="BU1835" s="456">
        <v>0</v>
      </c>
      <c r="BV1835" s="456">
        <v>0</v>
      </c>
    </row>
    <row r="1836" spans="1:74">
      <c r="A1836" s="256">
        <v>155</v>
      </c>
      <c r="B1836" s="456">
        <v>1873.0469740525225</v>
      </c>
      <c r="C1836" s="456">
        <v>1775.2188876679345</v>
      </c>
      <c r="D1836" s="456">
        <v>1712.6923989447016</v>
      </c>
      <c r="E1836" s="456">
        <v>1576.5540198432063</v>
      </c>
      <c r="F1836" s="456">
        <v>1423.2864146530021</v>
      </c>
      <c r="G1836" s="456">
        <v>1343.6340015233225</v>
      </c>
      <c r="H1836" s="456">
        <v>1253.9046726811175</v>
      </c>
      <c r="I1836" s="456">
        <v>1163.1736791750855</v>
      </c>
      <c r="J1836" s="456">
        <v>1081.5218194293543</v>
      </c>
      <c r="K1836" s="456">
        <v>1016.0031569562071</v>
      </c>
      <c r="L1836" s="456">
        <v>963.59125450600254</v>
      </c>
      <c r="M1836" s="456">
        <v>915.2135621254165</v>
      </c>
      <c r="N1836" s="456">
        <v>857.76838316697331</v>
      </c>
      <c r="O1836" s="456">
        <v>826.52786616586718</v>
      </c>
      <c r="P1836" s="456">
        <v>775.13476562306744</v>
      </c>
      <c r="Q1836" s="456">
        <v>713.66908038924851</v>
      </c>
      <c r="R1836" s="456">
        <v>661.2762649289582</v>
      </c>
      <c r="S1836" s="456">
        <v>626.01418640486224</v>
      </c>
      <c r="T1836" s="456">
        <v>603.8504602244393</v>
      </c>
      <c r="U1836" s="456">
        <v>557.51078666996455</v>
      </c>
      <c r="V1836" s="456">
        <v>502.10974023527302</v>
      </c>
      <c r="W1836" s="456">
        <v>456.78613034538233</v>
      </c>
      <c r="X1836" s="456">
        <v>440.67212988461301</v>
      </c>
      <c r="Y1836" s="456">
        <v>422.54458421059621</v>
      </c>
      <c r="Z1836" s="456">
        <v>383.27094777186403</v>
      </c>
      <c r="AA1836" s="456">
        <v>333.93290978257897</v>
      </c>
      <c r="AB1836" s="456">
        <v>290.64224575128782</v>
      </c>
      <c r="AC1836" s="456">
        <v>271.5158130503724</v>
      </c>
      <c r="AD1836" s="456">
        <v>260.44322462984479</v>
      </c>
      <c r="AE1836" s="456">
        <v>228.23481001690109</v>
      </c>
      <c r="AF1836" s="456">
        <v>174.89999518835882</v>
      </c>
      <c r="AG1836" s="456">
        <v>129.62844161748095</v>
      </c>
      <c r="AH1836" s="456">
        <v>93.422488515161888</v>
      </c>
      <c r="AI1836" s="456">
        <v>57.230920419256371</v>
      </c>
      <c r="AJ1836" s="456">
        <v>28.093457349309364</v>
      </c>
      <c r="AK1836" s="456">
        <v>6.010760193776199</v>
      </c>
      <c r="AL1836" s="456">
        <v>0</v>
      </c>
      <c r="AM1836" s="456">
        <v>0</v>
      </c>
      <c r="AN1836" s="456">
        <v>0</v>
      </c>
      <c r="AO1836" s="456">
        <v>0</v>
      </c>
      <c r="AP1836" s="456">
        <v>0</v>
      </c>
      <c r="AQ1836" s="456">
        <v>0</v>
      </c>
      <c r="AR1836" s="456">
        <v>0</v>
      </c>
      <c r="AS1836" s="456">
        <v>0</v>
      </c>
      <c r="AT1836" s="456">
        <v>0</v>
      </c>
      <c r="AU1836" s="456">
        <v>0</v>
      </c>
      <c r="AV1836" s="456">
        <v>0</v>
      </c>
      <c r="AW1836" s="456">
        <v>0</v>
      </c>
      <c r="AX1836" s="456">
        <v>0</v>
      </c>
      <c r="AY1836" s="456">
        <v>0</v>
      </c>
      <c r="AZ1836" s="456">
        <v>0</v>
      </c>
      <c r="BA1836" s="456">
        <v>0</v>
      </c>
      <c r="BB1836" s="456">
        <v>0</v>
      </c>
      <c r="BC1836" s="456">
        <v>0</v>
      </c>
      <c r="BD1836" s="456">
        <v>0</v>
      </c>
      <c r="BE1836" s="456">
        <v>0</v>
      </c>
      <c r="BF1836" s="456">
        <v>0</v>
      </c>
      <c r="BG1836" s="456">
        <v>0</v>
      </c>
      <c r="BH1836" s="456">
        <v>0</v>
      </c>
      <c r="BI1836" s="456">
        <v>0</v>
      </c>
      <c r="BJ1836" s="456">
        <v>0</v>
      </c>
      <c r="BK1836" s="456">
        <v>0</v>
      </c>
      <c r="BL1836" s="456">
        <v>0</v>
      </c>
      <c r="BM1836" s="456">
        <v>0</v>
      </c>
      <c r="BN1836" s="456">
        <v>0</v>
      </c>
      <c r="BO1836" s="456">
        <v>0</v>
      </c>
      <c r="BP1836" s="456">
        <v>0</v>
      </c>
      <c r="BQ1836" s="456">
        <v>0</v>
      </c>
      <c r="BR1836" s="456">
        <v>0</v>
      </c>
      <c r="BS1836" s="456">
        <v>0</v>
      </c>
      <c r="BT1836" s="456">
        <v>0</v>
      </c>
      <c r="BU1836" s="456">
        <v>0</v>
      </c>
      <c r="BV1836" s="456">
        <v>0</v>
      </c>
    </row>
    <row r="1837" spans="1:74">
      <c r="A1837" s="256">
        <v>160</v>
      </c>
      <c r="B1837" s="456">
        <v>1873.0469740525225</v>
      </c>
      <c r="C1837" s="456">
        <v>1772.1933611192419</v>
      </c>
      <c r="D1837" s="456">
        <v>1709.6669808663319</v>
      </c>
      <c r="E1837" s="456">
        <v>1553.3612178210465</v>
      </c>
      <c r="F1837" s="456">
        <v>1411.187020732295</v>
      </c>
      <c r="G1837" s="456">
        <v>1330.5270871390355</v>
      </c>
      <c r="H1837" s="456">
        <v>1234.7497890947386</v>
      </c>
      <c r="I1837" s="456">
        <v>1133.939617491865</v>
      </c>
      <c r="J1837" s="456">
        <v>1055.3138646951068</v>
      </c>
      <c r="K1837" s="456">
        <v>996.85233341219282</v>
      </c>
      <c r="L1837" s="456">
        <v>955.52813389648543</v>
      </c>
      <c r="M1837" s="456">
        <v>908.15869229691498</v>
      </c>
      <c r="N1837" s="456">
        <v>855.75283118813752</v>
      </c>
      <c r="O1837" s="456">
        <v>812.4196296344146</v>
      </c>
      <c r="P1837" s="456">
        <v>745.91274228889881</v>
      </c>
      <c r="Q1837" s="456">
        <v>684.44951741281852</v>
      </c>
      <c r="R1837" s="456">
        <v>641.12626911992743</v>
      </c>
      <c r="S1837" s="456">
        <v>590.7540930733503</v>
      </c>
      <c r="T1837" s="456">
        <v>564.56223551278072</v>
      </c>
      <c r="U1837" s="456">
        <v>524.26946157658676</v>
      </c>
      <c r="V1837" s="456">
        <v>468.87200453491903</v>
      </c>
      <c r="W1837" s="456">
        <v>424.55871818329314</v>
      </c>
      <c r="X1837" s="456">
        <v>415.49519113823135</v>
      </c>
      <c r="Y1837" s="456">
        <v>402.40377970846191</v>
      </c>
      <c r="Z1837" s="456">
        <v>391.32676338790498</v>
      </c>
      <c r="AA1837" s="456">
        <v>333.93290978257897</v>
      </c>
      <c r="AB1837" s="456">
        <v>278.56224176899144</v>
      </c>
      <c r="AC1837" s="456">
        <v>240.31246534296974</v>
      </c>
      <c r="AD1837" s="456">
        <v>229.24125736189183</v>
      </c>
      <c r="AE1837" s="456">
        <v>221.18980385521934</v>
      </c>
      <c r="AF1837" s="456">
        <v>194.01837655620983</v>
      </c>
      <c r="AG1837" s="456">
        <v>136.66976487929523</v>
      </c>
      <c r="AH1837" s="456">
        <v>98.450358463414005</v>
      </c>
      <c r="AI1837" s="456">
        <v>68.287532720608553</v>
      </c>
      <c r="AJ1837" s="456">
        <v>28.093457349309364</v>
      </c>
      <c r="AK1837" s="456">
        <v>4.0055490228453374</v>
      </c>
      <c r="AL1837" s="456">
        <v>0</v>
      </c>
      <c r="AM1837" s="456">
        <v>0</v>
      </c>
      <c r="AN1837" s="456">
        <v>0</v>
      </c>
      <c r="AO1837" s="456">
        <v>0</v>
      </c>
      <c r="AP1837" s="456">
        <v>0</v>
      </c>
      <c r="AQ1837" s="456">
        <v>0</v>
      </c>
      <c r="AR1837" s="456">
        <v>0</v>
      </c>
      <c r="AS1837" s="456">
        <v>0</v>
      </c>
      <c r="AT1837" s="456">
        <v>0</v>
      </c>
      <c r="AU1837" s="456">
        <v>0</v>
      </c>
      <c r="AV1837" s="456">
        <v>0</v>
      </c>
      <c r="AW1837" s="456">
        <v>0</v>
      </c>
      <c r="AX1837" s="456">
        <v>0</v>
      </c>
      <c r="AY1837" s="456">
        <v>0</v>
      </c>
      <c r="AZ1837" s="456">
        <v>0</v>
      </c>
      <c r="BA1837" s="456">
        <v>0</v>
      </c>
      <c r="BB1837" s="456">
        <v>0</v>
      </c>
      <c r="BC1837" s="456">
        <v>0</v>
      </c>
      <c r="BD1837" s="456">
        <v>0</v>
      </c>
      <c r="BE1837" s="456">
        <v>0</v>
      </c>
      <c r="BF1837" s="456">
        <v>0</v>
      </c>
      <c r="BG1837" s="456">
        <v>0</v>
      </c>
      <c r="BH1837" s="456">
        <v>0</v>
      </c>
      <c r="BI1837" s="456">
        <v>0</v>
      </c>
      <c r="BJ1837" s="456">
        <v>0</v>
      </c>
      <c r="BK1837" s="456">
        <v>0</v>
      </c>
      <c r="BL1837" s="456">
        <v>0</v>
      </c>
      <c r="BM1837" s="456">
        <v>0</v>
      </c>
      <c r="BN1837" s="456">
        <v>0</v>
      </c>
      <c r="BO1837" s="456">
        <v>0</v>
      </c>
      <c r="BP1837" s="456">
        <v>0</v>
      </c>
      <c r="BQ1837" s="456">
        <v>0</v>
      </c>
      <c r="BR1837" s="456">
        <v>0</v>
      </c>
      <c r="BS1837" s="456">
        <v>0</v>
      </c>
      <c r="BT1837" s="456">
        <v>0</v>
      </c>
      <c r="BU1837" s="456">
        <v>0</v>
      </c>
      <c r="BV1837" s="456">
        <v>0</v>
      </c>
    </row>
    <row r="1838" spans="1:74">
      <c r="A1838" s="256">
        <v>165</v>
      </c>
      <c r="B1838" s="456">
        <v>1873.0469740525225</v>
      </c>
      <c r="C1838" s="456">
        <v>1767.1508283426058</v>
      </c>
      <c r="D1838" s="456">
        <v>1699.5822926190442</v>
      </c>
      <c r="E1838" s="456">
        <v>1530.1687617458649</v>
      </c>
      <c r="F1838" s="456">
        <v>1398.0794609630132</v>
      </c>
      <c r="G1838" s="456">
        <v>1316.4120928596087</v>
      </c>
      <c r="H1838" s="456">
        <v>1212.5708213838691</v>
      </c>
      <c r="I1838" s="456">
        <v>1114.7866737978545</v>
      </c>
      <c r="J1838" s="456">
        <v>1044.226078658143</v>
      </c>
      <c r="K1838" s="456">
        <v>984.75726536836657</v>
      </c>
      <c r="L1838" s="456">
        <v>945.44932878769396</v>
      </c>
      <c r="M1838" s="456">
        <v>901.10387721829318</v>
      </c>
      <c r="N1838" s="456">
        <v>849.7062037512211</v>
      </c>
      <c r="O1838" s="456">
        <v>785.21158272846617</v>
      </c>
      <c r="P1838" s="456">
        <v>722.73746597640445</v>
      </c>
      <c r="Q1838" s="456">
        <v>664.29881766947972</v>
      </c>
      <c r="R1838" s="456">
        <v>610.90246816001093</v>
      </c>
      <c r="S1838" s="456">
        <v>562.54752681690172</v>
      </c>
      <c r="T1838" s="456">
        <v>516.21127069520219</v>
      </c>
      <c r="U1838" s="456">
        <v>498.08080372144371</v>
      </c>
      <c r="V1838" s="456">
        <v>457.79327444158969</v>
      </c>
      <c r="W1838" s="456">
        <v>411.46702004179934</v>
      </c>
      <c r="X1838" s="456">
        <v>375.21530131745635</v>
      </c>
      <c r="Y1838" s="456">
        <v>380.25006033647946</v>
      </c>
      <c r="Z1838" s="456">
        <v>364.13907033784858</v>
      </c>
      <c r="AA1838" s="456">
        <v>346.01505962239901</v>
      </c>
      <c r="AB1838" s="456">
        <v>288.62887634657591</v>
      </c>
      <c r="AC1838" s="456">
        <v>234.2735599181982</v>
      </c>
      <c r="AD1838" s="456">
        <v>203.07512106555058</v>
      </c>
      <c r="AE1838" s="456">
        <v>202.06879585668304</v>
      </c>
      <c r="AF1838" s="456">
        <v>207.1004714754566</v>
      </c>
      <c r="AG1838" s="456">
        <v>197.0372454153181</v>
      </c>
      <c r="AH1838" s="456">
        <v>140.69354214646376</v>
      </c>
      <c r="AI1838" s="456">
        <v>65.271902290436884</v>
      </c>
      <c r="AJ1838" s="456">
        <v>28.093457349309364</v>
      </c>
      <c r="AK1838" s="456">
        <v>3.0032976479526123</v>
      </c>
      <c r="AL1838" s="456">
        <v>0</v>
      </c>
      <c r="AM1838" s="456">
        <v>0</v>
      </c>
      <c r="AN1838" s="456">
        <v>0</v>
      </c>
      <c r="AO1838" s="456">
        <v>0</v>
      </c>
      <c r="AP1838" s="456">
        <v>0</v>
      </c>
      <c r="AQ1838" s="456">
        <v>0</v>
      </c>
      <c r="AR1838" s="456">
        <v>0</v>
      </c>
      <c r="AS1838" s="456">
        <v>0</v>
      </c>
      <c r="AT1838" s="456">
        <v>0</v>
      </c>
      <c r="AU1838" s="456">
        <v>0</v>
      </c>
      <c r="AV1838" s="456">
        <v>0</v>
      </c>
      <c r="AW1838" s="456">
        <v>0</v>
      </c>
      <c r="AX1838" s="456">
        <v>0</v>
      </c>
      <c r="AY1838" s="456">
        <v>0</v>
      </c>
      <c r="AZ1838" s="456">
        <v>0</v>
      </c>
      <c r="BA1838" s="456">
        <v>0</v>
      </c>
      <c r="BB1838" s="456">
        <v>0</v>
      </c>
      <c r="BC1838" s="456">
        <v>0</v>
      </c>
      <c r="BD1838" s="456">
        <v>0</v>
      </c>
      <c r="BE1838" s="456">
        <v>0</v>
      </c>
      <c r="BF1838" s="456">
        <v>0</v>
      </c>
      <c r="BG1838" s="456">
        <v>0</v>
      </c>
      <c r="BH1838" s="456">
        <v>0</v>
      </c>
      <c r="BI1838" s="456">
        <v>0</v>
      </c>
      <c r="BJ1838" s="456">
        <v>0</v>
      </c>
      <c r="BK1838" s="456">
        <v>0</v>
      </c>
      <c r="BL1838" s="456">
        <v>0</v>
      </c>
      <c r="BM1838" s="456">
        <v>0</v>
      </c>
      <c r="BN1838" s="456">
        <v>0</v>
      </c>
      <c r="BO1838" s="456">
        <v>0</v>
      </c>
      <c r="BP1838" s="456">
        <v>0</v>
      </c>
      <c r="BQ1838" s="456">
        <v>0</v>
      </c>
      <c r="BR1838" s="456">
        <v>0</v>
      </c>
      <c r="BS1838" s="456">
        <v>0</v>
      </c>
      <c r="BT1838" s="456">
        <v>0</v>
      </c>
      <c r="BU1838" s="456">
        <v>0</v>
      </c>
      <c r="BV1838" s="456">
        <v>0</v>
      </c>
    </row>
    <row r="1839" spans="1:74">
      <c r="A1839" s="256">
        <v>170</v>
      </c>
      <c r="B1839" s="456">
        <v>1873.0469740525225</v>
      </c>
      <c r="C1839" s="456">
        <v>1766.1423235108944</v>
      </c>
      <c r="D1839" s="456">
        <v>1696.5568977856435</v>
      </c>
      <c r="E1839" s="456">
        <v>1521.0935481479901</v>
      </c>
      <c r="F1839" s="456">
        <v>1395.054656870223</v>
      </c>
      <c r="G1839" s="456">
        <v>1314.3956774101373</v>
      </c>
      <c r="H1839" s="456">
        <v>1203.4977237104949</v>
      </c>
      <c r="I1839" s="456">
        <v>1107.7304086902423</v>
      </c>
      <c r="J1839" s="456">
        <v>1037.1702759753412</v>
      </c>
      <c r="K1839" s="456">
        <v>977.70187742826306</v>
      </c>
      <c r="L1839" s="456">
        <v>947.465081258998</v>
      </c>
      <c r="M1839" s="456">
        <v>913.19787946951817</v>
      </c>
      <c r="N1839" s="456">
        <v>843.65961930001663</v>
      </c>
      <c r="O1839" s="456">
        <v>769.08873806861379</v>
      </c>
      <c r="P1839" s="456">
        <v>709.63872365870475</v>
      </c>
      <c r="Q1839" s="456">
        <v>648.17869668861317</v>
      </c>
      <c r="R1839" s="456">
        <v>596.79853456367937</v>
      </c>
      <c r="S1839" s="456">
        <v>540.38621268984684</v>
      </c>
      <c r="T1839" s="456">
        <v>497.07357466978522</v>
      </c>
      <c r="U1839" s="456">
        <v>468.87200453491903</v>
      </c>
      <c r="V1839" s="456">
        <v>448.72905785103239</v>
      </c>
      <c r="W1839" s="456">
        <v>409.45294924287418</v>
      </c>
      <c r="X1839" s="456">
        <v>367.1598276496963</v>
      </c>
      <c r="Y1839" s="456">
        <v>337.96024530447613</v>
      </c>
      <c r="Z1839" s="456">
        <v>349.03566352307149</v>
      </c>
      <c r="AA1839" s="456">
        <v>330.91243995228746</v>
      </c>
      <c r="AB1839" s="456">
        <v>307.75643880970762</v>
      </c>
      <c r="AC1839" s="456">
        <v>255.41038418438637</v>
      </c>
      <c r="AD1839" s="456">
        <v>214.14502188707684</v>
      </c>
      <c r="AE1839" s="456">
        <v>228.23481001690109</v>
      </c>
      <c r="AF1839" s="456">
        <v>219.17698581717505</v>
      </c>
      <c r="AG1839" s="456">
        <v>213.13864318787526</v>
      </c>
      <c r="AH1839" s="456">
        <v>161.82018819187493</v>
      </c>
      <c r="AI1839" s="456">
        <v>84.37301438003783</v>
      </c>
      <c r="AJ1839" s="456">
        <v>30.102209640499385</v>
      </c>
      <c r="AK1839" s="456">
        <v>1</v>
      </c>
      <c r="AL1839" s="456">
        <v>0</v>
      </c>
      <c r="AM1839" s="456">
        <v>0</v>
      </c>
      <c r="AN1839" s="456">
        <v>0</v>
      </c>
      <c r="AO1839" s="456">
        <v>0</v>
      </c>
      <c r="AP1839" s="456">
        <v>0</v>
      </c>
      <c r="AQ1839" s="456">
        <v>0</v>
      </c>
      <c r="AR1839" s="456">
        <v>0</v>
      </c>
      <c r="AS1839" s="456">
        <v>0</v>
      </c>
      <c r="AT1839" s="456">
        <v>0</v>
      </c>
      <c r="AU1839" s="456">
        <v>0</v>
      </c>
      <c r="AV1839" s="456">
        <v>0</v>
      </c>
      <c r="AW1839" s="456">
        <v>0</v>
      </c>
      <c r="AX1839" s="456">
        <v>0</v>
      </c>
      <c r="AY1839" s="456">
        <v>0</v>
      </c>
      <c r="AZ1839" s="456">
        <v>0</v>
      </c>
      <c r="BA1839" s="456">
        <v>0</v>
      </c>
      <c r="BB1839" s="456">
        <v>0</v>
      </c>
      <c r="BC1839" s="456">
        <v>0</v>
      </c>
      <c r="BD1839" s="456">
        <v>0</v>
      </c>
      <c r="BE1839" s="456">
        <v>0</v>
      </c>
      <c r="BF1839" s="456">
        <v>0</v>
      </c>
      <c r="BG1839" s="456">
        <v>0</v>
      </c>
      <c r="BH1839" s="456">
        <v>0</v>
      </c>
      <c r="BI1839" s="456">
        <v>0</v>
      </c>
      <c r="BJ1839" s="456">
        <v>0</v>
      </c>
      <c r="BK1839" s="456">
        <v>0</v>
      </c>
      <c r="BL1839" s="456">
        <v>0</v>
      </c>
      <c r="BM1839" s="456">
        <v>0</v>
      </c>
      <c r="BN1839" s="456">
        <v>0</v>
      </c>
      <c r="BO1839" s="456">
        <v>0</v>
      </c>
      <c r="BP1839" s="456">
        <v>0</v>
      </c>
      <c r="BQ1839" s="456">
        <v>0</v>
      </c>
      <c r="BR1839" s="456">
        <v>0</v>
      </c>
      <c r="BS1839" s="456">
        <v>0</v>
      </c>
      <c r="BT1839" s="456">
        <v>0</v>
      </c>
      <c r="BU1839" s="456">
        <v>0</v>
      </c>
      <c r="BV1839" s="456">
        <v>0</v>
      </c>
    </row>
    <row r="1840" spans="1:74">
      <c r="A1840" s="256">
        <v>175</v>
      </c>
      <c r="B1840" s="456">
        <v>1873.0469740525225</v>
      </c>
      <c r="C1840" s="456">
        <v>1764.1253155737052</v>
      </c>
      <c r="D1840" s="456">
        <v>1691.5145850450635</v>
      </c>
      <c r="E1840" s="456">
        <v>1512.0183886409504</v>
      </c>
      <c r="F1840" s="456">
        <v>1389.0050683546133</v>
      </c>
      <c r="G1840" s="456">
        <v>1306.3300465626162</v>
      </c>
      <c r="H1840" s="456">
        <v>1190.3922589553699</v>
      </c>
      <c r="I1840" s="456">
        <v>1099.6661607109011</v>
      </c>
      <c r="J1840" s="456">
        <v>1031.1224832580795</v>
      </c>
      <c r="K1840" s="456">
        <v>970.64654035114972</v>
      </c>
      <c r="L1840" s="456">
        <v>946.45720448724194</v>
      </c>
      <c r="M1840" s="456">
        <v>914.20572024248941</v>
      </c>
      <c r="N1840" s="456">
        <v>829.55109114932395</v>
      </c>
      <c r="O1840" s="456">
        <v>759.01213117901898</v>
      </c>
      <c r="P1840" s="456">
        <v>694.5250906509001</v>
      </c>
      <c r="Q1840" s="456">
        <v>639.1113040120789</v>
      </c>
      <c r="R1840" s="456">
        <v>580.68016153438612</v>
      </c>
      <c r="S1840" s="456">
        <v>529.30589383410154</v>
      </c>
      <c r="T1840" s="456">
        <v>487.00139698135308</v>
      </c>
      <c r="U1840" s="456">
        <v>451.75044323818958</v>
      </c>
      <c r="V1840" s="456">
        <v>432.61534908352962</v>
      </c>
      <c r="W1840" s="456">
        <v>406.43186161691915</v>
      </c>
      <c r="X1840" s="456">
        <v>375.21530131745635</v>
      </c>
      <c r="Y1840" s="456">
        <v>334.93973913680242</v>
      </c>
      <c r="Z1840" s="456">
        <v>302.72275148002575</v>
      </c>
      <c r="AA1840" s="456">
        <v>315.81050907438771</v>
      </c>
      <c r="AB1840" s="456">
        <v>297.68914776956171</v>
      </c>
      <c r="AC1840" s="456">
        <v>306.74969472040391</v>
      </c>
      <c r="AD1840" s="456">
        <v>290.64224575128782</v>
      </c>
      <c r="AE1840" s="456">
        <v>268.49597068019642</v>
      </c>
      <c r="AF1840" s="456">
        <v>198.04354533856682</v>
      </c>
      <c r="AG1840" s="456">
        <v>154.77764754354726</v>
      </c>
      <c r="AH1840" s="456">
        <v>133.65200941145397</v>
      </c>
      <c r="AI1840" s="456">
        <v>87.389402877861457</v>
      </c>
      <c r="AJ1840" s="456">
        <v>46.176455080303917</v>
      </c>
      <c r="AK1840" s="456">
        <v>0</v>
      </c>
      <c r="AL1840" s="456">
        <v>0</v>
      </c>
      <c r="AM1840" s="456">
        <v>0</v>
      </c>
      <c r="AN1840" s="456">
        <v>0</v>
      </c>
      <c r="AO1840" s="456">
        <v>0</v>
      </c>
      <c r="AP1840" s="456">
        <v>0</v>
      </c>
      <c r="AQ1840" s="456">
        <v>0</v>
      </c>
      <c r="AR1840" s="456">
        <v>0</v>
      </c>
      <c r="AS1840" s="456">
        <v>0</v>
      </c>
      <c r="AT1840" s="456">
        <v>0</v>
      </c>
      <c r="AU1840" s="456">
        <v>0</v>
      </c>
      <c r="AV1840" s="456">
        <v>0</v>
      </c>
      <c r="AW1840" s="456">
        <v>0</v>
      </c>
      <c r="AX1840" s="456">
        <v>0</v>
      </c>
      <c r="AY1840" s="456">
        <v>0</v>
      </c>
      <c r="AZ1840" s="456">
        <v>0</v>
      </c>
      <c r="BA1840" s="456">
        <v>0</v>
      </c>
      <c r="BB1840" s="456">
        <v>0</v>
      </c>
      <c r="BC1840" s="456">
        <v>0</v>
      </c>
      <c r="BD1840" s="456">
        <v>0</v>
      </c>
      <c r="BE1840" s="456">
        <v>0</v>
      </c>
      <c r="BF1840" s="456">
        <v>0</v>
      </c>
      <c r="BG1840" s="456">
        <v>0</v>
      </c>
      <c r="BH1840" s="456">
        <v>0</v>
      </c>
      <c r="BI1840" s="456">
        <v>0</v>
      </c>
      <c r="BJ1840" s="456">
        <v>0</v>
      </c>
      <c r="BK1840" s="456">
        <v>0</v>
      </c>
      <c r="BL1840" s="456">
        <v>0</v>
      </c>
      <c r="BM1840" s="456">
        <v>0</v>
      </c>
      <c r="BN1840" s="456">
        <v>0</v>
      </c>
      <c r="BO1840" s="456">
        <v>0</v>
      </c>
      <c r="BP1840" s="456">
        <v>0</v>
      </c>
      <c r="BQ1840" s="456">
        <v>0</v>
      </c>
      <c r="BR1840" s="456">
        <v>0</v>
      </c>
      <c r="BS1840" s="456">
        <v>0</v>
      </c>
      <c r="BT1840" s="456">
        <v>0</v>
      </c>
      <c r="BU1840" s="456">
        <v>0</v>
      </c>
      <c r="BV1840" s="456">
        <v>0</v>
      </c>
    </row>
    <row r="1841" spans="1:74">
      <c r="A1841" s="256">
        <v>180</v>
      </c>
      <c r="B1841" s="456">
        <v>1873.0469740525225</v>
      </c>
      <c r="C1841" s="456">
        <v>1765.1338192544852</v>
      </c>
      <c r="D1841" s="456">
        <v>1692.5230463933431</v>
      </c>
      <c r="E1841" s="456">
        <v>1510.0016939064622</v>
      </c>
      <c r="F1841" s="456">
        <v>1391.0215949408339</v>
      </c>
      <c r="G1841" s="456">
        <v>1309.3546523168495</v>
      </c>
      <c r="H1841" s="456">
        <v>1188.3760463622414</v>
      </c>
      <c r="I1841" s="456">
        <v>1097.6501079302609</v>
      </c>
      <c r="J1841" s="456">
        <v>1030.1145212448012</v>
      </c>
      <c r="K1841" s="456">
        <v>969.63863922794894</v>
      </c>
      <c r="L1841" s="456">
        <v>945.44932878769396</v>
      </c>
      <c r="M1841" s="456">
        <v>924.28418881946754</v>
      </c>
      <c r="N1841" s="456">
        <v>827.53560660155279</v>
      </c>
      <c r="O1841" s="456">
        <v>754.98152574436392</v>
      </c>
      <c r="P1841" s="456">
        <v>694.5250906509001</v>
      </c>
      <c r="Q1841" s="456">
        <v>638.10382383678518</v>
      </c>
      <c r="R1841" s="456">
        <v>573.62851316240085</v>
      </c>
      <c r="S1841" s="456">
        <v>527.29131516049324</v>
      </c>
      <c r="T1841" s="456">
        <v>487.00139698135308</v>
      </c>
      <c r="U1841" s="456">
        <v>449.73618406200961</v>
      </c>
      <c r="V1841" s="456">
        <v>414.48814469174425</v>
      </c>
      <c r="W1841" s="456">
        <v>408.44591755181006</v>
      </c>
      <c r="X1841" s="456">
        <v>382.26398264116619</v>
      </c>
      <c r="Y1841" s="456">
        <v>345.0081974980904</v>
      </c>
      <c r="Z1841" s="456">
        <v>295.67573001326275</v>
      </c>
      <c r="AA1841" s="456">
        <v>268.49597068019642</v>
      </c>
      <c r="AB1841" s="456">
        <v>326.88518973280463</v>
      </c>
      <c r="AC1841" s="456">
        <v>334.93973913680242</v>
      </c>
      <c r="AD1841" s="456">
        <v>357.09073432669908</v>
      </c>
      <c r="AE1841" s="456">
        <v>267.48936407825727</v>
      </c>
      <c r="AF1841" s="456">
        <v>182.94959793098093</v>
      </c>
      <c r="AG1841" s="456">
        <v>114.54120724389411</v>
      </c>
      <c r="AH1841" s="456">
        <v>88.394889005535376</v>
      </c>
      <c r="AI1841" s="456">
        <v>111.52399075900288</v>
      </c>
      <c r="AJ1841" s="456">
        <v>65.271902290436884</v>
      </c>
      <c r="AK1841" s="456">
        <v>0</v>
      </c>
      <c r="AL1841" s="456">
        <v>0</v>
      </c>
      <c r="AM1841" s="456">
        <v>0</v>
      </c>
      <c r="AN1841" s="456">
        <v>0</v>
      </c>
      <c r="AO1841" s="456">
        <v>0</v>
      </c>
      <c r="AP1841" s="456">
        <v>0</v>
      </c>
      <c r="AQ1841" s="456">
        <v>0</v>
      </c>
      <c r="AR1841" s="456">
        <v>0</v>
      </c>
      <c r="AS1841" s="456">
        <v>0</v>
      </c>
      <c r="AT1841" s="456">
        <v>0</v>
      </c>
      <c r="AU1841" s="456">
        <v>0</v>
      </c>
      <c r="AV1841" s="456">
        <v>0</v>
      </c>
      <c r="AW1841" s="456">
        <v>0</v>
      </c>
      <c r="AX1841" s="456">
        <v>0</v>
      </c>
      <c r="AY1841" s="456">
        <v>0</v>
      </c>
      <c r="AZ1841" s="456">
        <v>0</v>
      </c>
      <c r="BA1841" s="456">
        <v>0</v>
      </c>
      <c r="BB1841" s="456">
        <v>0</v>
      </c>
      <c r="BC1841" s="456">
        <v>0</v>
      </c>
      <c r="BD1841" s="456">
        <v>0</v>
      </c>
      <c r="BE1841" s="456">
        <v>0</v>
      </c>
      <c r="BF1841" s="456">
        <v>0</v>
      </c>
      <c r="BG1841" s="456">
        <v>0</v>
      </c>
      <c r="BH1841" s="456">
        <v>0</v>
      </c>
      <c r="BI1841" s="456">
        <v>0</v>
      </c>
      <c r="BJ1841" s="456">
        <v>0</v>
      </c>
      <c r="BK1841" s="456">
        <v>0</v>
      </c>
      <c r="BL1841" s="456">
        <v>0</v>
      </c>
      <c r="BM1841" s="456">
        <v>0</v>
      </c>
      <c r="BN1841" s="456">
        <v>0</v>
      </c>
      <c r="BO1841" s="456">
        <v>0</v>
      </c>
      <c r="BP1841" s="456">
        <v>0</v>
      </c>
      <c r="BQ1841" s="456">
        <v>0</v>
      </c>
      <c r="BR1841" s="456">
        <v>0</v>
      </c>
      <c r="BS1841" s="456">
        <v>0</v>
      </c>
      <c r="BT1841" s="456">
        <v>0</v>
      </c>
      <c r="BU1841" s="456">
        <v>0</v>
      </c>
      <c r="BV1841" s="456">
        <v>0</v>
      </c>
    </row>
    <row r="1842" spans="1:74">
      <c r="B1842" s="256" t="s">
        <v>523</v>
      </c>
    </row>
    <row r="1843" spans="1:74">
      <c r="B1843" s="256" t="s">
        <v>524</v>
      </c>
    </row>
    <row r="1844" spans="1:74">
      <c r="B1844" s="256" t="s">
        <v>65</v>
      </c>
    </row>
    <row r="1845" spans="1:74">
      <c r="B1845" s="256" t="s">
        <v>315</v>
      </c>
    </row>
    <row r="1846" spans="1:74">
      <c r="B1846" s="256">
        <v>238</v>
      </c>
    </row>
    <row r="1847" spans="1:74">
      <c r="B1847" s="256" t="s">
        <v>341</v>
      </c>
    </row>
    <row r="1849" spans="1:74">
      <c r="B1849" s="256">
        <v>73</v>
      </c>
    </row>
    <row r="1850" spans="1:74">
      <c r="B1850" s="256">
        <v>145</v>
      </c>
    </row>
    <row r="1851" spans="1:74">
      <c r="B1851" s="256">
        <v>0</v>
      </c>
      <c r="C1851" s="256">
        <v>2.5</v>
      </c>
      <c r="D1851" s="256">
        <v>5</v>
      </c>
      <c r="E1851" s="256">
        <v>7.5</v>
      </c>
      <c r="F1851" s="256">
        <v>10</v>
      </c>
      <c r="G1851" s="256">
        <v>12.5</v>
      </c>
      <c r="H1851" s="256">
        <v>15</v>
      </c>
      <c r="I1851" s="256">
        <v>17.5</v>
      </c>
      <c r="J1851" s="256">
        <v>20</v>
      </c>
      <c r="K1851" s="256">
        <v>22.5</v>
      </c>
      <c r="L1851" s="256">
        <v>25</v>
      </c>
      <c r="M1851" s="256">
        <v>27.5</v>
      </c>
      <c r="N1851" s="256">
        <v>30</v>
      </c>
      <c r="O1851" s="256">
        <v>32.5</v>
      </c>
      <c r="P1851" s="256">
        <v>35</v>
      </c>
      <c r="Q1851" s="256">
        <v>37.5</v>
      </c>
      <c r="R1851" s="256">
        <v>40</v>
      </c>
      <c r="S1851" s="256">
        <v>42.5</v>
      </c>
      <c r="T1851" s="256">
        <v>45</v>
      </c>
      <c r="U1851" s="256">
        <v>47.5</v>
      </c>
      <c r="V1851" s="256">
        <v>50</v>
      </c>
      <c r="W1851" s="256">
        <v>52.5</v>
      </c>
      <c r="X1851" s="256">
        <v>55</v>
      </c>
      <c r="Y1851" s="256">
        <v>57.5</v>
      </c>
      <c r="Z1851" s="256">
        <v>60</v>
      </c>
      <c r="AA1851" s="256">
        <v>62.5</v>
      </c>
      <c r="AB1851" s="256">
        <v>65</v>
      </c>
      <c r="AC1851" s="256">
        <v>67.5</v>
      </c>
      <c r="AD1851" s="256">
        <v>70</v>
      </c>
      <c r="AE1851" s="256">
        <v>72.5</v>
      </c>
      <c r="AF1851" s="256">
        <v>75</v>
      </c>
      <c r="AG1851" s="256">
        <v>77.5</v>
      </c>
      <c r="AH1851" s="256">
        <v>80</v>
      </c>
      <c r="AI1851" s="256">
        <v>82.5</v>
      </c>
      <c r="AJ1851" s="256">
        <v>85</v>
      </c>
      <c r="AK1851" s="256">
        <v>87.5</v>
      </c>
      <c r="AL1851" s="256">
        <v>90</v>
      </c>
      <c r="AM1851" s="256">
        <v>92.5</v>
      </c>
      <c r="AN1851" s="256">
        <v>95</v>
      </c>
      <c r="AO1851" s="256">
        <v>97.5</v>
      </c>
      <c r="AP1851" s="256">
        <v>100</v>
      </c>
      <c r="AQ1851" s="256">
        <v>102.5</v>
      </c>
      <c r="AR1851" s="256">
        <v>105</v>
      </c>
      <c r="AS1851" s="256">
        <v>107.5</v>
      </c>
      <c r="AT1851" s="256">
        <v>110</v>
      </c>
      <c r="AU1851" s="256">
        <v>112.5</v>
      </c>
      <c r="AV1851" s="256">
        <v>115</v>
      </c>
      <c r="AW1851" s="256">
        <v>117.5</v>
      </c>
      <c r="AX1851" s="256">
        <v>120</v>
      </c>
      <c r="AY1851" s="256">
        <v>122.5</v>
      </c>
      <c r="AZ1851" s="256">
        <v>125</v>
      </c>
      <c r="BA1851" s="256">
        <v>127.5</v>
      </c>
      <c r="BB1851" s="256">
        <v>130</v>
      </c>
      <c r="BC1851" s="256">
        <v>132.5</v>
      </c>
      <c r="BD1851" s="256">
        <v>135</v>
      </c>
      <c r="BE1851" s="256">
        <v>137.5</v>
      </c>
      <c r="BF1851" s="256">
        <v>140</v>
      </c>
      <c r="BG1851" s="256">
        <v>142.5</v>
      </c>
      <c r="BH1851" s="256">
        <v>145</v>
      </c>
      <c r="BI1851" s="256">
        <v>147.5</v>
      </c>
      <c r="BJ1851" s="256">
        <v>150</v>
      </c>
      <c r="BK1851" s="256">
        <v>152.5</v>
      </c>
      <c r="BL1851" s="256">
        <v>155</v>
      </c>
      <c r="BM1851" s="256">
        <v>157.5</v>
      </c>
      <c r="BN1851" s="256">
        <v>160</v>
      </c>
      <c r="BO1851" s="256">
        <v>162.5</v>
      </c>
      <c r="BP1851" s="256">
        <v>165</v>
      </c>
      <c r="BQ1851" s="256">
        <v>167.5</v>
      </c>
      <c r="BR1851" s="256">
        <v>170</v>
      </c>
      <c r="BS1851" s="256">
        <v>172.5</v>
      </c>
      <c r="BT1851" s="256">
        <v>175</v>
      </c>
      <c r="BU1851" s="256">
        <v>177.5</v>
      </c>
      <c r="BV1851" s="256">
        <v>180</v>
      </c>
    </row>
    <row r="1852" spans="1:74">
      <c r="A1852" s="256">
        <v>0</v>
      </c>
      <c r="B1852" s="456">
        <v>1671.3454846903555</v>
      </c>
      <c r="C1852" s="456">
        <v>1728.8280519702566</v>
      </c>
      <c r="D1852" s="456">
        <v>1810.5170757472663</v>
      </c>
      <c r="E1852" s="456">
        <v>1928.5187932018594</v>
      </c>
      <c r="F1852" s="456">
        <v>2105.0304305244067</v>
      </c>
      <c r="G1852" s="456">
        <v>2380.4177125827059</v>
      </c>
      <c r="H1852" s="456">
        <v>2795.0708403745029</v>
      </c>
      <c r="I1852" s="456">
        <v>3350.0544942360771</v>
      </c>
      <c r="J1852" s="456">
        <v>3842.5540734313845</v>
      </c>
      <c r="K1852" s="456">
        <v>4103.968357725772</v>
      </c>
      <c r="L1852" s="456">
        <v>4036.3421739838864</v>
      </c>
      <c r="M1852" s="456">
        <v>3883.9351038725899</v>
      </c>
      <c r="N1852" s="456">
        <v>4040.3795265036656</v>
      </c>
      <c r="O1852" s="456">
        <v>4213.9894454022169</v>
      </c>
      <c r="P1852" s="456">
        <v>4111.0338444573727</v>
      </c>
      <c r="Q1852" s="456">
        <v>4196.8300023922084</v>
      </c>
      <c r="R1852" s="456">
        <v>4397.7007412170651</v>
      </c>
      <c r="S1852" s="456">
        <v>4600.5995882153038</v>
      </c>
      <c r="T1852" s="456">
        <v>4569.3061380464214</v>
      </c>
      <c r="U1852" s="456">
        <v>4634.9216812481945</v>
      </c>
      <c r="V1852" s="456">
        <v>4936.7649365653006</v>
      </c>
      <c r="W1852" s="456">
        <v>5043.7774006097743</v>
      </c>
      <c r="X1852" s="456">
        <v>4543.0601835779689</v>
      </c>
      <c r="Y1852" s="456">
        <v>3767.8674901301706</v>
      </c>
      <c r="Z1852" s="456">
        <v>3170.4307417026257</v>
      </c>
      <c r="AA1852" s="456">
        <v>2873.7713748141391</v>
      </c>
      <c r="AB1852" s="456">
        <v>2509.5482289208503</v>
      </c>
      <c r="AC1852" s="456">
        <v>1977.9404854231839</v>
      </c>
      <c r="AD1852" s="456">
        <v>1456.5602751816705</v>
      </c>
      <c r="AE1852" s="456">
        <v>1055.3138646951068</v>
      </c>
      <c r="AF1852" s="456">
        <v>765.05807938825171</v>
      </c>
      <c r="AG1852" s="456">
        <v>544.41547606823053</v>
      </c>
      <c r="AH1852" s="456">
        <v>366.15290577694071</v>
      </c>
      <c r="AI1852" s="456">
        <v>215.15140531108909</v>
      </c>
      <c r="AJ1852" s="456">
        <v>100.46157902783952</v>
      </c>
      <c r="AK1852" s="456">
        <v>28.093457349309364</v>
      </c>
      <c r="AL1852" s="456">
        <v>3.0032976479526123</v>
      </c>
      <c r="AM1852" s="456">
        <v>1</v>
      </c>
      <c r="AN1852" s="456">
        <v>3.0032976479526123</v>
      </c>
      <c r="AO1852" s="456">
        <v>2.001386774925161</v>
      </c>
      <c r="AP1852" s="456">
        <v>1</v>
      </c>
      <c r="AQ1852" s="456">
        <v>1</v>
      </c>
      <c r="AR1852" s="456">
        <v>0</v>
      </c>
      <c r="AS1852" s="456">
        <v>1</v>
      </c>
      <c r="AT1852" s="456">
        <v>1</v>
      </c>
      <c r="AU1852" s="456">
        <v>2.001386774925161</v>
      </c>
      <c r="AV1852" s="456">
        <v>2.001386774925161</v>
      </c>
      <c r="AW1852" s="456">
        <v>1</v>
      </c>
      <c r="AX1852" s="456">
        <v>0</v>
      </c>
      <c r="AY1852" s="456">
        <v>0</v>
      </c>
      <c r="AZ1852" s="456">
        <v>2.001386774925161</v>
      </c>
      <c r="BA1852" s="456">
        <v>2.001386774925161</v>
      </c>
      <c r="BB1852" s="456">
        <v>2.001386774925161</v>
      </c>
      <c r="BC1852" s="456">
        <v>4.0055490228453374</v>
      </c>
      <c r="BD1852" s="456">
        <v>4.0055490228453374</v>
      </c>
      <c r="BE1852" s="456">
        <v>4.0055490228453374</v>
      </c>
      <c r="BF1852" s="456">
        <v>0</v>
      </c>
      <c r="BG1852" s="456">
        <v>2.001386774925161</v>
      </c>
      <c r="BH1852" s="456">
        <v>1</v>
      </c>
      <c r="BI1852" s="456">
        <v>2.001386774925161</v>
      </c>
      <c r="BJ1852" s="456">
        <v>1</v>
      </c>
      <c r="BK1852" s="456">
        <v>2.001386774925161</v>
      </c>
      <c r="BL1852" s="456">
        <v>3.0032976479526123</v>
      </c>
      <c r="BM1852" s="456">
        <v>2.001386774925161</v>
      </c>
      <c r="BN1852" s="456">
        <v>2.001386774925161</v>
      </c>
      <c r="BO1852" s="456">
        <v>4.0055490228453374</v>
      </c>
      <c r="BP1852" s="456">
        <v>3.0032976479526123</v>
      </c>
      <c r="BQ1852" s="456">
        <v>2.001386774925161</v>
      </c>
      <c r="BR1852" s="456">
        <v>2.001386774925161</v>
      </c>
      <c r="BS1852" s="456">
        <v>2.001386774925161</v>
      </c>
      <c r="BT1852" s="456">
        <v>1</v>
      </c>
      <c r="BU1852" s="456">
        <v>0</v>
      </c>
      <c r="BV1852" s="456">
        <v>8.016652840637061</v>
      </c>
    </row>
    <row r="1853" spans="1:74">
      <c r="A1853" s="256">
        <v>2.5</v>
      </c>
      <c r="B1853" s="456">
        <v>1671.3454846903555</v>
      </c>
      <c r="C1853" s="456">
        <v>1730.8450192058197</v>
      </c>
      <c r="D1853" s="456">
        <v>1813.5426669071608</v>
      </c>
      <c r="E1853" s="456">
        <v>1930.5359805793269</v>
      </c>
      <c r="F1853" s="456">
        <v>2106.0391121736243</v>
      </c>
      <c r="G1853" s="456">
        <v>2378.4001028272392</v>
      </c>
      <c r="H1853" s="456">
        <v>2796.0798077079462</v>
      </c>
      <c r="I1853" s="456">
        <v>3364.1826201585659</v>
      </c>
      <c r="J1853" s="456">
        <v>3867.7863564026256</v>
      </c>
      <c r="K1853" s="456">
        <v>4134.2491004484245</v>
      </c>
      <c r="L1853" s="456">
        <v>4067.6317612288967</v>
      </c>
      <c r="M1853" s="456">
        <v>3933.3910590836172</v>
      </c>
      <c r="N1853" s="456">
        <v>4080.7532727081129</v>
      </c>
      <c r="O1853" s="456">
        <v>4237.2052734699027</v>
      </c>
      <c r="P1853" s="456">
        <v>4125.1648542930852</v>
      </c>
      <c r="Q1853" s="456">
        <v>4171.5956547836668</v>
      </c>
      <c r="R1853" s="456">
        <v>4326.0322176631289</v>
      </c>
      <c r="S1853" s="456">
        <v>4519.8427347100214</v>
      </c>
      <c r="T1853" s="456">
        <v>4507.7293303851866</v>
      </c>
      <c r="U1853" s="456">
        <v>4589.4954363205525</v>
      </c>
      <c r="V1853" s="456">
        <v>4899.412072381645</v>
      </c>
      <c r="W1853" s="456">
        <v>5012.4810657928956</v>
      </c>
      <c r="X1853" s="456">
        <v>4529.9372630923535</v>
      </c>
      <c r="Y1853" s="456">
        <v>3773.9231043401892</v>
      </c>
      <c r="Z1853" s="456">
        <v>3177.4944087651411</v>
      </c>
      <c r="AA1853" s="456">
        <v>2887.8973414107272</v>
      </c>
      <c r="AB1853" s="456">
        <v>2513.5836663405926</v>
      </c>
      <c r="AC1853" s="456">
        <v>1994.0784495437802</v>
      </c>
      <c r="AD1853" s="456">
        <v>1470.6766888703037</v>
      </c>
      <c r="AE1853" s="456">
        <v>1075.4737729959711</v>
      </c>
      <c r="AF1853" s="456">
        <v>782.18852395600732</v>
      </c>
      <c r="AG1853" s="456">
        <v>553.48142726268577</v>
      </c>
      <c r="AH1853" s="456">
        <v>370.18060979006805</v>
      </c>
      <c r="AI1853" s="456">
        <v>216.15779343785601</v>
      </c>
      <c r="AJ1853" s="456">
        <v>98.450358463414005</v>
      </c>
      <c r="AK1853" s="456">
        <v>29.097816174642574</v>
      </c>
      <c r="AL1853" s="456">
        <v>4.0055490228453374</v>
      </c>
      <c r="AM1853" s="456">
        <v>1</v>
      </c>
      <c r="AN1853" s="456">
        <v>5.0080536687636448</v>
      </c>
      <c r="AO1853" s="456">
        <v>2.001386774925161</v>
      </c>
      <c r="AP1853" s="456">
        <v>2.001386774925161</v>
      </c>
      <c r="AQ1853" s="456">
        <v>1</v>
      </c>
      <c r="AR1853" s="456">
        <v>0</v>
      </c>
      <c r="AS1853" s="456">
        <v>2.001386774925161</v>
      </c>
      <c r="AT1853" s="456">
        <v>2.001386774925161</v>
      </c>
      <c r="AU1853" s="456">
        <v>2.001386774925161</v>
      </c>
      <c r="AV1853" s="456">
        <v>3.0032976479526123</v>
      </c>
      <c r="AW1853" s="456">
        <v>0</v>
      </c>
      <c r="AX1853" s="456">
        <v>2.001386774925161</v>
      </c>
      <c r="AY1853" s="456">
        <v>1</v>
      </c>
      <c r="AZ1853" s="456">
        <v>2.001386774925161</v>
      </c>
      <c r="BA1853" s="456">
        <v>1</v>
      </c>
      <c r="BB1853" s="456">
        <v>2.001386774925161</v>
      </c>
      <c r="BC1853" s="456">
        <v>3.0032976479526123</v>
      </c>
      <c r="BD1853" s="456">
        <v>2.001386774925161</v>
      </c>
      <c r="BE1853" s="456">
        <v>4.0055490228453374</v>
      </c>
      <c r="BF1853" s="456">
        <v>1</v>
      </c>
      <c r="BG1853" s="456">
        <v>2.001386774925161</v>
      </c>
      <c r="BH1853" s="456">
        <v>0</v>
      </c>
      <c r="BI1853" s="456">
        <v>3.0032976479526123</v>
      </c>
      <c r="BJ1853" s="456">
        <v>2.001386774925161</v>
      </c>
      <c r="BK1853" s="456">
        <v>0</v>
      </c>
      <c r="BL1853" s="456">
        <v>3.0032976479526123</v>
      </c>
      <c r="BM1853" s="456">
        <v>2.001386774925161</v>
      </c>
      <c r="BN1853" s="456">
        <v>2.001386774925161</v>
      </c>
      <c r="BO1853" s="456">
        <v>4.0055490228453374</v>
      </c>
      <c r="BP1853" s="456">
        <v>4.0055490228453374</v>
      </c>
      <c r="BQ1853" s="456">
        <v>2.001386774925161</v>
      </c>
      <c r="BR1853" s="456">
        <v>3.0032976479526123</v>
      </c>
      <c r="BS1853" s="456">
        <v>2.001386774925161</v>
      </c>
      <c r="BT1853" s="456">
        <v>2.001386774925161</v>
      </c>
      <c r="BU1853" s="456">
        <v>1</v>
      </c>
      <c r="BV1853" s="456">
        <v>8.016652840637061</v>
      </c>
    </row>
    <row r="1854" spans="1:74">
      <c r="A1854" s="256">
        <v>5</v>
      </c>
      <c r="B1854" s="456">
        <v>1671.3454846903555</v>
      </c>
      <c r="C1854" s="456">
        <v>1728.8280519702566</v>
      </c>
      <c r="D1854" s="456">
        <v>1814.5511984147977</v>
      </c>
      <c r="E1854" s="456">
        <v>1926.5016079322129</v>
      </c>
      <c r="F1854" s="456">
        <v>2099.9870295257483</v>
      </c>
      <c r="G1854" s="456">
        <v>2371.3384821575992</v>
      </c>
      <c r="H1854" s="456">
        <v>2786.9991148167296</v>
      </c>
      <c r="I1854" s="456">
        <v>3335.9264278362843</v>
      </c>
      <c r="J1854" s="456">
        <v>3829.433351632465</v>
      </c>
      <c r="K1854" s="456">
        <v>4127.1835739353946</v>
      </c>
      <c r="L1854" s="456">
        <v>4059.5570059429479</v>
      </c>
      <c r="M1854" s="456">
        <v>3898.0653129425432</v>
      </c>
      <c r="N1854" s="456">
        <v>4052.4916082287345</v>
      </c>
      <c r="O1854" s="456">
        <v>4227.1114195246219</v>
      </c>
      <c r="P1854" s="456">
        <v>4129.2022945641284</v>
      </c>
      <c r="Q1854" s="456">
        <v>4162.5113269265767</v>
      </c>
      <c r="R1854" s="456">
        <v>4320.9851830181606</v>
      </c>
      <c r="S1854" s="456">
        <v>4516.8143805849077</v>
      </c>
      <c r="T1854" s="456">
        <v>4507.7293303851866</v>
      </c>
      <c r="U1854" s="456">
        <v>4595.552243121916</v>
      </c>
      <c r="V1854" s="456">
        <v>4876.192867626808</v>
      </c>
      <c r="W1854" s="456">
        <v>5018.5384057216352</v>
      </c>
      <c r="X1854" s="456">
        <v>4561.2304436673267</v>
      </c>
      <c r="Y1854" s="456">
        <v>3799.154934525543</v>
      </c>
      <c r="Z1854" s="456">
        <v>3215.840302794591</v>
      </c>
      <c r="AA1854" s="456">
        <v>2928.2576251884852</v>
      </c>
      <c r="AB1854" s="456">
        <v>2559.9916592749919</v>
      </c>
      <c r="AC1854" s="456">
        <v>2044.5104236255195</v>
      </c>
      <c r="AD1854" s="456">
        <v>1519.0768413494509</v>
      </c>
      <c r="AE1854" s="456">
        <v>1103.6982773426655</v>
      </c>
      <c r="AF1854" s="456">
        <v>808.38874968158041</v>
      </c>
      <c r="AG1854" s="456">
        <v>575.64326104967381</v>
      </c>
      <c r="AH1854" s="456">
        <v>379.24310317649696</v>
      </c>
      <c r="AI1854" s="456">
        <v>226.22192864759808</v>
      </c>
      <c r="AJ1854" s="456">
        <v>102.47283981975923</v>
      </c>
      <c r="AK1854" s="456">
        <v>31.106636592896205</v>
      </c>
      <c r="AL1854" s="456">
        <v>4.0055490228453374</v>
      </c>
      <c r="AM1854" s="456">
        <v>2.001386774925161</v>
      </c>
      <c r="AN1854" s="456">
        <v>3.0032976479526123</v>
      </c>
      <c r="AO1854" s="456">
        <v>2.001386774925161</v>
      </c>
      <c r="AP1854" s="456">
        <v>2.001386774925161</v>
      </c>
      <c r="AQ1854" s="456">
        <v>1</v>
      </c>
      <c r="AR1854" s="456">
        <v>1</v>
      </c>
      <c r="AS1854" s="456">
        <v>2.001386774925161</v>
      </c>
      <c r="AT1854" s="456">
        <v>2.001386774925161</v>
      </c>
      <c r="AU1854" s="456">
        <v>2.001386774925161</v>
      </c>
      <c r="AV1854" s="456">
        <v>3.0032976479526123</v>
      </c>
      <c r="AW1854" s="456">
        <v>1</v>
      </c>
      <c r="AX1854" s="456">
        <v>2.001386774925161</v>
      </c>
      <c r="AY1854" s="456">
        <v>1</v>
      </c>
      <c r="AZ1854" s="456">
        <v>3.0032976479526123</v>
      </c>
      <c r="BA1854" s="456">
        <v>3.0032976479526123</v>
      </c>
      <c r="BB1854" s="456">
        <v>2.001386774925161</v>
      </c>
      <c r="BC1854" s="456">
        <v>3.0032976479526123</v>
      </c>
      <c r="BD1854" s="456">
        <v>3.0032976479526123</v>
      </c>
      <c r="BE1854" s="456">
        <v>3.0032976479526123</v>
      </c>
      <c r="BF1854" s="456">
        <v>2.001386774925161</v>
      </c>
      <c r="BG1854" s="456">
        <v>4.0055490228453374</v>
      </c>
      <c r="BH1854" s="456">
        <v>1</v>
      </c>
      <c r="BI1854" s="456">
        <v>3.0032976479526123</v>
      </c>
      <c r="BJ1854" s="456">
        <v>2.001386774925161</v>
      </c>
      <c r="BK1854" s="456">
        <v>2.001386774925161</v>
      </c>
      <c r="BL1854" s="456">
        <v>5.0080536687636448</v>
      </c>
      <c r="BM1854" s="456">
        <v>3.0032976479526123</v>
      </c>
      <c r="BN1854" s="456">
        <v>1</v>
      </c>
      <c r="BO1854" s="456">
        <v>3.0032976479526123</v>
      </c>
      <c r="BP1854" s="456">
        <v>5.0080536687636448</v>
      </c>
      <c r="BQ1854" s="456">
        <v>2.001386774925161</v>
      </c>
      <c r="BR1854" s="456">
        <v>3.0032976479526123</v>
      </c>
      <c r="BS1854" s="456">
        <v>3.0032976479526123</v>
      </c>
      <c r="BT1854" s="456">
        <v>2.001386774925161</v>
      </c>
      <c r="BU1854" s="456">
        <v>1</v>
      </c>
      <c r="BV1854" s="456">
        <v>8.016652840637061</v>
      </c>
    </row>
    <row r="1855" spans="1:74">
      <c r="A1855" s="256">
        <v>7.5</v>
      </c>
      <c r="B1855" s="456">
        <v>1671.3454846903555</v>
      </c>
      <c r="C1855" s="456">
        <v>1728.8280519702566</v>
      </c>
      <c r="D1855" s="456">
        <v>1813.5426669071608</v>
      </c>
      <c r="E1855" s="456">
        <v>1922.4672437252057</v>
      </c>
      <c r="F1855" s="456">
        <v>2097.9696725127405</v>
      </c>
      <c r="G1855" s="456">
        <v>2369.3208801078295</v>
      </c>
      <c r="H1855" s="456">
        <v>2866.7084175069831</v>
      </c>
      <c r="I1855" s="456">
        <v>3298.5882550465558</v>
      </c>
      <c r="J1855" s="456">
        <v>3800.1642112224786</v>
      </c>
      <c r="K1855" s="456">
        <v>4123.1461356376903</v>
      </c>
      <c r="L1855" s="456">
        <v>4064.6037261183878</v>
      </c>
      <c r="M1855" s="456">
        <v>3887.9723012317586</v>
      </c>
      <c r="N1855" s="456">
        <v>4041.3888652634932</v>
      </c>
      <c r="O1855" s="456">
        <v>4243.2615973710872</v>
      </c>
      <c r="P1855" s="456">
        <v>4174.6237684632388</v>
      </c>
      <c r="Q1855" s="456">
        <v>4191.7831207152003</v>
      </c>
      <c r="R1855" s="456">
        <v>4308.8723239112096</v>
      </c>
      <c r="S1855" s="456">
        <v>4531.9561714670817</v>
      </c>
      <c r="T1855" s="456">
        <v>4547.0980128894607</v>
      </c>
      <c r="U1855" s="456">
        <v>4620.7890238478967</v>
      </c>
      <c r="V1855" s="456">
        <v>4928.688617609404</v>
      </c>
      <c r="W1855" s="456">
        <v>5103.3419276609829</v>
      </c>
      <c r="X1855" s="456">
        <v>4716.6900400735003</v>
      </c>
      <c r="Y1855" s="456">
        <v>3940.4562464366991</v>
      </c>
      <c r="Z1855" s="456">
        <v>3336.9355734569467</v>
      </c>
      <c r="AA1855" s="456">
        <v>3021.0883745974716</v>
      </c>
      <c r="AB1855" s="456">
        <v>2640.7032053967155</v>
      </c>
      <c r="AC1855" s="456">
        <v>2082.839556814723</v>
      </c>
      <c r="AD1855" s="456">
        <v>1548.319349937213</v>
      </c>
      <c r="AE1855" s="456">
        <v>1130.9154468603931</v>
      </c>
      <c r="AF1855" s="456">
        <v>832.57432713971048</v>
      </c>
      <c r="AG1855" s="456">
        <v>592.76890006969472</v>
      </c>
      <c r="AH1855" s="456">
        <v>392.33375205940774</v>
      </c>
      <c r="AI1855" s="456">
        <v>240.31246534296974</v>
      </c>
      <c r="AJ1855" s="456">
        <v>109.51255827368547</v>
      </c>
      <c r="AK1855" s="456">
        <v>33.11558670666593</v>
      </c>
      <c r="AL1855" s="456">
        <v>3.0032976479526123</v>
      </c>
      <c r="AM1855" s="456">
        <v>2.001386774925161</v>
      </c>
      <c r="AN1855" s="456">
        <v>4.0055490228453374</v>
      </c>
      <c r="AO1855" s="456">
        <v>3.0032976479526123</v>
      </c>
      <c r="AP1855" s="456">
        <v>3.0032976479526123</v>
      </c>
      <c r="AQ1855" s="456">
        <v>2.001386774925161</v>
      </c>
      <c r="AR1855" s="456">
        <v>1</v>
      </c>
      <c r="AS1855" s="456">
        <v>2.001386774925161</v>
      </c>
      <c r="AT1855" s="456">
        <v>3.0032976479526123</v>
      </c>
      <c r="AU1855" s="456">
        <v>2.001386774925161</v>
      </c>
      <c r="AV1855" s="456">
        <v>3.0032976479526123</v>
      </c>
      <c r="AW1855" s="456">
        <v>1</v>
      </c>
      <c r="AX1855" s="456">
        <v>3.0032976479526123</v>
      </c>
      <c r="AY1855" s="456">
        <v>2.001386774925161</v>
      </c>
      <c r="AZ1855" s="456">
        <v>3.0032976479526123</v>
      </c>
      <c r="BA1855" s="456">
        <v>2.001386774925161</v>
      </c>
      <c r="BB1855" s="456">
        <v>0</v>
      </c>
      <c r="BC1855" s="456">
        <v>4.0055490228453374</v>
      </c>
      <c r="BD1855" s="456">
        <v>4.0055490228453374</v>
      </c>
      <c r="BE1855" s="456">
        <v>5.0080536687636448</v>
      </c>
      <c r="BF1855" s="456">
        <v>2.001386774925161</v>
      </c>
      <c r="BG1855" s="456">
        <v>3.0032976479526123</v>
      </c>
      <c r="BH1855" s="456">
        <v>4.0055490228453374</v>
      </c>
      <c r="BI1855" s="456">
        <v>4.0055490228453374</v>
      </c>
      <c r="BJ1855" s="456">
        <v>3.0032976479526123</v>
      </c>
      <c r="BK1855" s="456">
        <v>1</v>
      </c>
      <c r="BL1855" s="456">
        <v>5.0080536687636448</v>
      </c>
      <c r="BM1855" s="456">
        <v>4.0055490228453374</v>
      </c>
      <c r="BN1855" s="456">
        <v>2.001386774925161</v>
      </c>
      <c r="BO1855" s="456">
        <v>4.0055490228453374</v>
      </c>
      <c r="BP1855" s="456">
        <v>2.001386774925161</v>
      </c>
      <c r="BQ1855" s="456">
        <v>3.0032976479526123</v>
      </c>
      <c r="BR1855" s="456">
        <v>3.0032976479526123</v>
      </c>
      <c r="BS1855" s="456">
        <v>2.001386774925161</v>
      </c>
      <c r="BT1855" s="456">
        <v>3.0032976479526123</v>
      </c>
      <c r="BU1855" s="456">
        <v>2.001386774925161</v>
      </c>
      <c r="BV1855" s="456">
        <v>8.016652840637061</v>
      </c>
    </row>
    <row r="1856" spans="1:74">
      <c r="A1856" s="256">
        <v>10</v>
      </c>
      <c r="B1856" s="456">
        <v>1671.3454846903555</v>
      </c>
      <c r="C1856" s="456">
        <v>1727.8195692338438</v>
      </c>
      <c r="D1856" s="456">
        <v>1814.5511984147977</v>
      </c>
      <c r="E1856" s="456">
        <v>1918.4328879759823</v>
      </c>
      <c r="F1856" s="456">
        <v>2089.9002638583675</v>
      </c>
      <c r="G1856" s="456">
        <v>2361.2504890871387</v>
      </c>
      <c r="H1856" s="456">
        <v>2772.8736513268914</v>
      </c>
      <c r="I1856" s="456">
        <v>3299.5973893215578</v>
      </c>
      <c r="J1856" s="456">
        <v>3817.3219559835075</v>
      </c>
      <c r="K1856" s="456">
        <v>4141.3146390245611</v>
      </c>
      <c r="L1856" s="456">
        <v>4089.8374207393008</v>
      </c>
      <c r="M1856" s="456">
        <v>3915.2234927308177</v>
      </c>
      <c r="N1856" s="456">
        <v>4053.5009500064052</v>
      </c>
      <c r="O1856" s="456">
        <v>4266.4775855495036</v>
      </c>
      <c r="P1856" s="456">
        <v>4227.1114195246219</v>
      </c>
      <c r="Q1856" s="456">
        <v>4235.1865007572915</v>
      </c>
      <c r="R1856" s="456">
        <v>4364.3898727091646</v>
      </c>
      <c r="S1856" s="456">
        <v>4606.6564096290031</v>
      </c>
      <c r="T1856" s="456">
        <v>4658.1397118030727</v>
      </c>
      <c r="U1856" s="456">
        <v>4747.9844793783241</v>
      </c>
      <c r="V1856" s="456">
        <v>5042.7678383875827</v>
      </c>
      <c r="W1856" s="456">
        <v>5259.8282957336651</v>
      </c>
      <c r="X1856" s="456">
        <v>4919.6027745882038</v>
      </c>
      <c r="Y1856" s="456">
        <v>4137.2771869337084</v>
      </c>
      <c r="Z1856" s="456">
        <v>3461.0627817797167</v>
      </c>
      <c r="AA1856" s="456">
        <v>3149.2398349873142</v>
      </c>
      <c r="AB1856" s="456">
        <v>2772.8736513268914</v>
      </c>
      <c r="AC1856" s="456">
        <v>2181.6915954075671</v>
      </c>
      <c r="AD1856" s="456">
        <v>1596.7219510268928</v>
      </c>
      <c r="AE1856" s="456">
        <v>1164.1817634666452</v>
      </c>
      <c r="AF1856" s="456">
        <v>866.83842546287576</v>
      </c>
      <c r="AG1856" s="456">
        <v>622.99181331659202</v>
      </c>
      <c r="AH1856" s="456">
        <v>418.51634508443101</v>
      </c>
      <c r="AI1856" s="456">
        <v>257.42350858200774</v>
      </c>
      <c r="AJ1856" s="456">
        <v>122.58750062023773</v>
      </c>
      <c r="AK1856" s="456">
        <v>36.12923810708449</v>
      </c>
      <c r="AL1856" s="456">
        <v>5.0080536687636448</v>
      </c>
      <c r="AM1856" s="456">
        <v>3.0032976479526123</v>
      </c>
      <c r="AN1856" s="456">
        <v>3.0032976479526123</v>
      </c>
      <c r="AO1856" s="456">
        <v>2.001386774925161</v>
      </c>
      <c r="AP1856" s="456">
        <v>4.0055490228453374</v>
      </c>
      <c r="AQ1856" s="456">
        <v>3.0032976479526123</v>
      </c>
      <c r="AR1856" s="456">
        <v>1</v>
      </c>
      <c r="AS1856" s="456">
        <v>5.0080536687636448</v>
      </c>
      <c r="AT1856" s="456">
        <v>2.001386774925161</v>
      </c>
      <c r="AU1856" s="456">
        <v>4.0055490228453374</v>
      </c>
      <c r="AV1856" s="456">
        <v>4.0055490228453374</v>
      </c>
      <c r="AW1856" s="456">
        <v>2.001386774925161</v>
      </c>
      <c r="AX1856" s="456">
        <v>3.0032976479526123</v>
      </c>
      <c r="AY1856" s="456">
        <v>2.001386774925161</v>
      </c>
      <c r="AZ1856" s="456">
        <v>3.0032976479526123</v>
      </c>
      <c r="BA1856" s="456">
        <v>2.001386774925161</v>
      </c>
      <c r="BB1856" s="456">
        <v>4.0055490228453374</v>
      </c>
      <c r="BC1856" s="456">
        <v>2.001386774925161</v>
      </c>
      <c r="BD1856" s="456">
        <v>4.0055490228453374</v>
      </c>
      <c r="BE1856" s="456">
        <v>4.0055490228453374</v>
      </c>
      <c r="BF1856" s="456">
        <v>3.0032976479526123</v>
      </c>
      <c r="BG1856" s="456">
        <v>3.0032976479526123</v>
      </c>
      <c r="BH1856" s="456">
        <v>5.0080536687636448</v>
      </c>
      <c r="BI1856" s="456">
        <v>4.0055490228453374</v>
      </c>
      <c r="BJ1856" s="456">
        <v>3.0032976479526123</v>
      </c>
      <c r="BK1856" s="456">
        <v>3.0032976479526123</v>
      </c>
      <c r="BL1856" s="456">
        <v>5.0080536687636448</v>
      </c>
      <c r="BM1856" s="456">
        <v>3.0032976479526123</v>
      </c>
      <c r="BN1856" s="456">
        <v>3.0032976479526123</v>
      </c>
      <c r="BO1856" s="456">
        <v>5.0080536687636448</v>
      </c>
      <c r="BP1856" s="456">
        <v>4.0055490228453374</v>
      </c>
      <c r="BQ1856" s="456">
        <v>3.0032976479526123</v>
      </c>
      <c r="BR1856" s="456">
        <v>4.0055490228453374</v>
      </c>
      <c r="BS1856" s="456">
        <v>2.001386774925161</v>
      </c>
      <c r="BT1856" s="456">
        <v>2.001386774925161</v>
      </c>
      <c r="BU1856" s="456">
        <v>2.001386774925161</v>
      </c>
      <c r="BV1856" s="456">
        <v>8.016652840637061</v>
      </c>
    </row>
    <row r="1857" spans="1:74">
      <c r="A1857" s="256">
        <v>12.5</v>
      </c>
      <c r="B1857" s="456">
        <v>1671.3454846903555</v>
      </c>
      <c r="C1857" s="456">
        <v>1726.8110870854687</v>
      </c>
      <c r="D1857" s="456">
        <v>1815.5597304824182</v>
      </c>
      <c r="E1857" s="456">
        <v>1918.4328879759823</v>
      </c>
      <c r="F1857" s="456">
        <v>2090.9089382404209</v>
      </c>
      <c r="G1857" s="456">
        <v>2354.1889195451522</v>
      </c>
      <c r="H1857" s="456">
        <v>2770.8557338308706</v>
      </c>
      <c r="I1857" s="456">
        <v>3292.5334558765348</v>
      </c>
      <c r="J1857" s="456">
        <v>3801.1734881871989</v>
      </c>
      <c r="K1857" s="456">
        <v>4140.3052756330453</v>
      </c>
      <c r="L1857" s="456">
        <v>4116.0806281226387</v>
      </c>
      <c r="M1857" s="456">
        <v>3936.4189949695879</v>
      </c>
      <c r="N1857" s="456">
        <v>4077.7252278514898</v>
      </c>
      <c r="O1857" s="456">
        <v>4328.05103316855</v>
      </c>
      <c r="P1857" s="456">
        <v>4273.5433461636621</v>
      </c>
      <c r="Q1857" s="456">
        <v>4286.6655039669922</v>
      </c>
      <c r="R1857" s="456">
        <v>4452.2099779918444</v>
      </c>
      <c r="S1857" s="456">
        <v>4722.7470121803753</v>
      </c>
      <c r="T1857" s="456">
        <v>4810.5739748260203</v>
      </c>
      <c r="U1857" s="456">
        <v>4897.3930067271458</v>
      </c>
      <c r="V1857" s="456">
        <v>5174.0126057264933</v>
      </c>
      <c r="W1857" s="456">
        <v>5427.4253031691824</v>
      </c>
      <c r="X1857" s="456">
        <v>5142.715471402501</v>
      </c>
      <c r="Y1857" s="456">
        <v>4371.4557933550677</v>
      </c>
      <c r="Z1857" s="456">
        <v>3615.4711093933429</v>
      </c>
      <c r="AA1857" s="456">
        <v>3281.4330196360124</v>
      </c>
      <c r="AB1857" s="456">
        <v>2876.7983618283301</v>
      </c>
      <c r="AC1857" s="456">
        <v>2238.1804971586125</v>
      </c>
      <c r="AD1857" s="456">
        <v>1638.0670020974976</v>
      </c>
      <c r="AE1857" s="456">
        <v>1196.4409171809359</v>
      </c>
      <c r="AF1857" s="456">
        <v>890.01785088596125</v>
      </c>
      <c r="AG1857" s="456">
        <v>647.1712023231205</v>
      </c>
      <c r="AH1857" s="456">
        <v>440.67212988461301</v>
      </c>
      <c r="AI1857" s="456">
        <v>273.5290599615526</v>
      </c>
      <c r="AJ1857" s="456">
        <v>133.65200941145397</v>
      </c>
      <c r="AK1857" s="456">
        <v>40.147827669756929</v>
      </c>
      <c r="AL1857" s="456">
        <v>6.010760193776199</v>
      </c>
      <c r="AM1857" s="456">
        <v>3.0032976479526123</v>
      </c>
      <c r="AN1857" s="456">
        <v>5.0080536687636448</v>
      </c>
      <c r="AO1857" s="456">
        <v>3.0032976479526123</v>
      </c>
      <c r="AP1857" s="456">
        <v>3.0032976479526123</v>
      </c>
      <c r="AQ1857" s="456">
        <v>3.0032976479526123</v>
      </c>
      <c r="AR1857" s="456">
        <v>2.001386774925161</v>
      </c>
      <c r="AS1857" s="456">
        <v>3.0032976479526123</v>
      </c>
      <c r="AT1857" s="456">
        <v>2.001386774925161</v>
      </c>
      <c r="AU1857" s="456">
        <v>3.0032976479526123</v>
      </c>
      <c r="AV1857" s="456">
        <v>4.0055490228453374</v>
      </c>
      <c r="AW1857" s="456">
        <v>1</v>
      </c>
      <c r="AX1857" s="456">
        <v>4.0055490228453374</v>
      </c>
      <c r="AY1857" s="456">
        <v>2.001386774925161</v>
      </c>
      <c r="AZ1857" s="456">
        <v>4.0055490228453374</v>
      </c>
      <c r="BA1857" s="456">
        <v>3.0032976479526123</v>
      </c>
      <c r="BB1857" s="456">
        <v>2.001386774925161</v>
      </c>
      <c r="BC1857" s="456">
        <v>2.001386774925161</v>
      </c>
      <c r="BD1857" s="456">
        <v>2.001386774925161</v>
      </c>
      <c r="BE1857" s="456">
        <v>6.010760193776199</v>
      </c>
      <c r="BF1857" s="456">
        <v>3.0032976479526123</v>
      </c>
      <c r="BG1857" s="456">
        <v>4.0055490228453374</v>
      </c>
      <c r="BH1857" s="456">
        <v>4.0055490228453374</v>
      </c>
      <c r="BI1857" s="456">
        <v>3.0032976479526123</v>
      </c>
      <c r="BJ1857" s="456">
        <v>3.0032976479526123</v>
      </c>
      <c r="BK1857" s="456">
        <v>1</v>
      </c>
      <c r="BL1857" s="456">
        <v>6.010760193776199</v>
      </c>
      <c r="BM1857" s="456">
        <v>5.0080536687636448</v>
      </c>
      <c r="BN1857" s="456">
        <v>3.0032976479526123</v>
      </c>
      <c r="BO1857" s="456">
        <v>5.0080536687636448</v>
      </c>
      <c r="BP1857" s="456">
        <v>4.0055490228453374</v>
      </c>
      <c r="BQ1857" s="456">
        <v>4.0055490228453374</v>
      </c>
      <c r="BR1857" s="456">
        <v>5.0080536687636448</v>
      </c>
      <c r="BS1857" s="456">
        <v>3.0032976479526123</v>
      </c>
      <c r="BT1857" s="456">
        <v>3.0032976479526123</v>
      </c>
      <c r="BU1857" s="456">
        <v>3.0032976479526123</v>
      </c>
      <c r="BV1857" s="456">
        <v>8.016652840637061</v>
      </c>
    </row>
    <row r="1858" spans="1:74">
      <c r="A1858" s="256">
        <v>15</v>
      </c>
      <c r="B1858" s="456">
        <v>1671.3454846903555</v>
      </c>
      <c r="C1858" s="456">
        <v>1726.8110870854687</v>
      </c>
      <c r="D1858" s="456">
        <v>1814.5511984147977</v>
      </c>
      <c r="E1858" s="456">
        <v>1917.4243003622842</v>
      </c>
      <c r="F1858" s="456">
        <v>2087.8829165535226</v>
      </c>
      <c r="G1858" s="456">
        <v>2345.1097898073535</v>
      </c>
      <c r="H1858" s="456">
        <v>2749.6676889645851</v>
      </c>
      <c r="I1858" s="456">
        <v>3254.1866536225034</v>
      </c>
      <c r="J1858" s="456">
        <v>3757.774821393813</v>
      </c>
      <c r="K1858" s="456">
        <v>4094.8841783582679</v>
      </c>
      <c r="L1858" s="456">
        <v>4142.3240026618378</v>
      </c>
      <c r="M1858" s="456">
        <v>3982.8476355252842</v>
      </c>
      <c r="N1858" s="456">
        <v>4116.0806281226387</v>
      </c>
      <c r="O1858" s="456">
        <v>4373.4746299218077</v>
      </c>
      <c r="P1858" s="456">
        <v>4342.1827680225833</v>
      </c>
      <c r="Q1858" s="456">
        <v>4373.4746299218077</v>
      </c>
      <c r="R1858" s="456">
        <v>4539.0223578516579</v>
      </c>
      <c r="S1858" s="456">
        <v>4805.5264045701106</v>
      </c>
      <c r="T1858" s="456">
        <v>4952.9176140535174</v>
      </c>
      <c r="U1858" s="456">
        <v>4992.2899855605283</v>
      </c>
      <c r="V1858" s="456">
        <v>5304.2510861498295</v>
      </c>
      <c r="W1858" s="456">
        <v>5629.3562626633275</v>
      </c>
      <c r="X1858" s="456">
        <v>5410.2615138478914</v>
      </c>
      <c r="Y1858" s="456">
        <v>4588.4859692963882</v>
      </c>
      <c r="Z1858" s="456">
        <v>3818.33123748973</v>
      </c>
      <c r="AA1858" s="456">
        <v>3430.7874366362989</v>
      </c>
      <c r="AB1858" s="456">
        <v>2993.8442682929112</v>
      </c>
      <c r="AC1858" s="456">
        <v>2292.6532876025276</v>
      </c>
      <c r="AD1858" s="456">
        <v>1673.3623838322726</v>
      </c>
      <c r="AE1858" s="456">
        <v>1219.6277220456941</v>
      </c>
      <c r="AF1858" s="456">
        <v>916.22140511708278</v>
      </c>
      <c r="AG1858" s="456">
        <v>670.34396430528011</v>
      </c>
      <c r="AH1858" s="456">
        <v>461.8218729131101</v>
      </c>
      <c r="AI1858" s="456">
        <v>294.66902626557766</v>
      </c>
      <c r="AJ1858" s="456">
        <v>150.7534814279953</v>
      </c>
      <c r="AK1858" s="456">
        <v>44.166819783667599</v>
      </c>
      <c r="AL1858" s="456">
        <v>6.010760193776199</v>
      </c>
      <c r="AM1858" s="456">
        <v>3.0032976479526123</v>
      </c>
      <c r="AN1858" s="456">
        <v>5.0080536687636448</v>
      </c>
      <c r="AO1858" s="456">
        <v>4.0055490228453374</v>
      </c>
      <c r="AP1858" s="456">
        <v>4.0055490228453374</v>
      </c>
      <c r="AQ1858" s="456">
        <v>2.001386774925161</v>
      </c>
      <c r="AR1858" s="456">
        <v>2.001386774925161</v>
      </c>
      <c r="AS1858" s="456">
        <v>3.0032976479526123</v>
      </c>
      <c r="AT1858" s="456">
        <v>3.0032976479526123</v>
      </c>
      <c r="AU1858" s="456">
        <v>4.0055490228453374</v>
      </c>
      <c r="AV1858" s="456">
        <v>3.0032976479526123</v>
      </c>
      <c r="AW1858" s="456">
        <v>2.001386774925161</v>
      </c>
      <c r="AX1858" s="456">
        <v>3.0032976479526123</v>
      </c>
      <c r="AY1858" s="456">
        <v>3.0032976479526123</v>
      </c>
      <c r="AZ1858" s="456">
        <v>4.0055490228453374</v>
      </c>
      <c r="BA1858" s="456">
        <v>4.0055490228453374</v>
      </c>
      <c r="BB1858" s="456">
        <v>3.0032976479526123</v>
      </c>
      <c r="BC1858" s="456">
        <v>3.0032976479526123</v>
      </c>
      <c r="BD1858" s="456">
        <v>2.001386774925161</v>
      </c>
      <c r="BE1858" s="456">
        <v>4.0055490228453374</v>
      </c>
      <c r="BF1858" s="456">
        <v>4.0055490228453374</v>
      </c>
      <c r="BG1858" s="456">
        <v>3.0032976479526123</v>
      </c>
      <c r="BH1858" s="456">
        <v>3.0032976479526123</v>
      </c>
      <c r="BI1858" s="456">
        <v>4.0055490228453374</v>
      </c>
      <c r="BJ1858" s="456">
        <v>4.0055490228453374</v>
      </c>
      <c r="BK1858" s="456">
        <v>2.001386774925161</v>
      </c>
      <c r="BL1858" s="456">
        <v>6.010760193776199</v>
      </c>
      <c r="BM1858" s="456">
        <v>6.010760193776199</v>
      </c>
      <c r="BN1858" s="456">
        <v>4.0055490228453374</v>
      </c>
      <c r="BO1858" s="456">
        <v>5.0080536687636448</v>
      </c>
      <c r="BP1858" s="456">
        <v>5.0080536687636448</v>
      </c>
      <c r="BQ1858" s="456">
        <v>3.0032976479526123</v>
      </c>
      <c r="BR1858" s="456">
        <v>5.0080536687636448</v>
      </c>
      <c r="BS1858" s="456">
        <v>4.0055490228453374</v>
      </c>
      <c r="BT1858" s="456">
        <v>2.001386774925161</v>
      </c>
      <c r="BU1858" s="456">
        <v>2.001386774925161</v>
      </c>
      <c r="BV1858" s="456">
        <v>8.016652840637061</v>
      </c>
    </row>
    <row r="1859" spans="1:74">
      <c r="A1859" s="256">
        <v>17.5</v>
      </c>
      <c r="B1859" s="456">
        <v>1671.3454846903555</v>
      </c>
      <c r="C1859" s="456">
        <v>1724.7941245541988</v>
      </c>
      <c r="D1859" s="456">
        <v>1812.5341359598203</v>
      </c>
      <c r="E1859" s="456">
        <v>1910.3642019219667</v>
      </c>
      <c r="F1859" s="456">
        <v>2077.7962092756316</v>
      </c>
      <c r="G1859" s="456">
        <v>2329.977985011195</v>
      </c>
      <c r="H1859" s="456">
        <v>2717.3814584658967</v>
      </c>
      <c r="I1859" s="456">
        <v>3211.8038712910957</v>
      </c>
      <c r="J1859" s="456">
        <v>3732.5432681866682</v>
      </c>
      <c r="K1859" s="456">
        <v>4102.9590034699058</v>
      </c>
      <c r="L1859" s="456">
        <v>4201.8768901322728</v>
      </c>
      <c r="M1859" s="456">
        <v>4058.5476626597288</v>
      </c>
      <c r="N1859" s="456">
        <v>4155.4457522840712</v>
      </c>
      <c r="O1859" s="456">
        <v>4449.1816694934432</v>
      </c>
      <c r="P1859" s="456">
        <v>4453.219414615317</v>
      </c>
      <c r="Q1859" s="456">
        <v>4462.3043545067949</v>
      </c>
      <c r="R1859" s="456">
        <v>4616.751129659031</v>
      </c>
      <c r="S1859" s="456">
        <v>4886.2881605009807</v>
      </c>
      <c r="T1859" s="456">
        <v>5095.2653407374028</v>
      </c>
      <c r="U1859" s="456">
        <v>5130.6005026840066</v>
      </c>
      <c r="V1859" s="456">
        <v>5454.685550533577</v>
      </c>
      <c r="W1859" s="456">
        <v>5769.7025581433136</v>
      </c>
      <c r="X1859" s="456">
        <v>5598.0564833873996</v>
      </c>
      <c r="Y1859" s="456">
        <v>4722.7470121803753</v>
      </c>
      <c r="Z1859" s="456">
        <v>3830.4426363322</v>
      </c>
      <c r="AA1859" s="456">
        <v>3345.0087493901683</v>
      </c>
      <c r="AB1859" s="456">
        <v>2964.5823559770597</v>
      </c>
      <c r="AC1859" s="456">
        <v>2342.0834210246758</v>
      </c>
      <c r="AD1859" s="456">
        <v>1722.7771643791923</v>
      </c>
      <c r="AE1859" s="456">
        <v>1235.7579335016051</v>
      </c>
      <c r="AF1859" s="456">
        <v>933.35490444308982</v>
      </c>
      <c r="AG1859" s="456">
        <v>691.50240325002358</v>
      </c>
      <c r="AH1859" s="456">
        <v>483.97978406127578</v>
      </c>
      <c r="AI1859" s="456">
        <v>312.79020839351324</v>
      </c>
      <c r="AJ1859" s="456">
        <v>161.82018819187493</v>
      </c>
      <c r="AK1859" s="456">
        <v>48.186177781824156</v>
      </c>
      <c r="AL1859" s="456">
        <v>6.010760193776199</v>
      </c>
      <c r="AM1859" s="456">
        <v>4.0055490228453374</v>
      </c>
      <c r="AN1859" s="456">
        <v>5.0080536687636448</v>
      </c>
      <c r="AO1859" s="456">
        <v>3.0032976479526123</v>
      </c>
      <c r="AP1859" s="456">
        <v>4.0055490228453374</v>
      </c>
      <c r="AQ1859" s="456">
        <v>5.0080536687636448</v>
      </c>
      <c r="AR1859" s="456">
        <v>3.0032976479526123</v>
      </c>
      <c r="AS1859" s="456">
        <v>4.0055490228453374</v>
      </c>
      <c r="AT1859" s="456">
        <v>3.0032976479526123</v>
      </c>
      <c r="AU1859" s="456">
        <v>5.0080536687636448</v>
      </c>
      <c r="AV1859" s="456">
        <v>4.0055490228453374</v>
      </c>
      <c r="AW1859" s="456">
        <v>2.001386774925161</v>
      </c>
      <c r="AX1859" s="456">
        <v>4.0055490228453374</v>
      </c>
      <c r="AY1859" s="456">
        <v>3.0032976479526123</v>
      </c>
      <c r="AZ1859" s="456">
        <v>5.0080536687636448</v>
      </c>
      <c r="BA1859" s="456">
        <v>3.0032976479526123</v>
      </c>
      <c r="BB1859" s="456">
        <v>3.0032976479526123</v>
      </c>
      <c r="BC1859" s="456">
        <v>4.0055490228453374</v>
      </c>
      <c r="BD1859" s="456">
        <v>4.0055490228453374</v>
      </c>
      <c r="BE1859" s="456">
        <v>5.0080536687636448</v>
      </c>
      <c r="BF1859" s="456">
        <v>4.0055490228453374</v>
      </c>
      <c r="BG1859" s="456">
        <v>4.0055490228453374</v>
      </c>
      <c r="BH1859" s="456">
        <v>4.0055490228453374</v>
      </c>
      <c r="BI1859" s="456">
        <v>5.0080536687636448</v>
      </c>
      <c r="BJ1859" s="456">
        <v>4.0055490228453374</v>
      </c>
      <c r="BK1859" s="456">
        <v>4.0055490228453374</v>
      </c>
      <c r="BL1859" s="456">
        <v>5.0080536687636448</v>
      </c>
      <c r="BM1859" s="456">
        <v>5.0080536687636448</v>
      </c>
      <c r="BN1859" s="456">
        <v>5.0080536687636448</v>
      </c>
      <c r="BO1859" s="456">
        <v>6.010760193776199</v>
      </c>
      <c r="BP1859" s="456">
        <v>6.010760193776199</v>
      </c>
      <c r="BQ1859" s="456">
        <v>3.0032976479526123</v>
      </c>
      <c r="BR1859" s="456">
        <v>6.010760193776199</v>
      </c>
      <c r="BS1859" s="456">
        <v>4.0055490228453374</v>
      </c>
      <c r="BT1859" s="456">
        <v>3.0032976479526123</v>
      </c>
      <c r="BU1859" s="456">
        <v>4.0055490228453374</v>
      </c>
      <c r="BV1859" s="456">
        <v>8.016652840637061</v>
      </c>
    </row>
    <row r="1860" spans="1:74">
      <c r="A1860" s="256">
        <v>20</v>
      </c>
      <c r="B1860" s="456">
        <v>1671.3454846903555</v>
      </c>
      <c r="C1860" s="456">
        <v>1725.8026055254718</v>
      </c>
      <c r="D1860" s="456">
        <v>1812.5341359598203</v>
      </c>
      <c r="E1860" s="456">
        <v>1909.3556185560697</v>
      </c>
      <c r="F1860" s="456">
        <v>2073.7615400479999</v>
      </c>
      <c r="G1860" s="456">
        <v>2327.9604184420573</v>
      </c>
      <c r="H1860" s="456">
        <v>2690.1402493831206</v>
      </c>
      <c r="I1860" s="456">
        <v>3162.3579985989209</v>
      </c>
      <c r="J1860" s="456">
        <v>3724.4692070921024</v>
      </c>
      <c r="K1860" s="456">
        <v>4123.1461356376903</v>
      </c>
      <c r="L1860" s="456">
        <v>4262.4400133030322</v>
      </c>
      <c r="M1860" s="456">
        <v>4145.3520950476795</v>
      </c>
      <c r="N1860" s="456">
        <v>4227.1114195246219</v>
      </c>
      <c r="O1860" s="456">
        <v>4525.8994490399446</v>
      </c>
      <c r="P1860" s="456">
        <v>4549.1169288886786</v>
      </c>
      <c r="Q1860" s="456">
        <v>4561.2304436673267</v>
      </c>
      <c r="R1860" s="456">
        <v>4675.3009391612513</v>
      </c>
      <c r="S1860" s="456">
        <v>4937.7744773633103</v>
      </c>
      <c r="T1860" s="456">
        <v>5121.5142948962093</v>
      </c>
      <c r="U1860" s="456">
        <v>5099.3036326017664</v>
      </c>
      <c r="V1860" s="456">
        <v>5221.4634600666695</v>
      </c>
      <c r="W1860" s="456">
        <v>5536.4671065347065</v>
      </c>
      <c r="X1860" s="456">
        <v>5608.1531673246654</v>
      </c>
      <c r="Y1860" s="456">
        <v>4989.2613305539217</v>
      </c>
      <c r="Z1860" s="456">
        <v>4165.5394340137464</v>
      </c>
      <c r="AA1860" s="456">
        <v>3669.969753976713</v>
      </c>
      <c r="AB1860" s="456">
        <v>3290.5151919573705</v>
      </c>
      <c r="AC1860" s="456">
        <v>2588.2404152839531</v>
      </c>
      <c r="AD1860" s="456">
        <v>1821.6109346304568</v>
      </c>
      <c r="AE1860" s="456">
        <v>1262.9781408969488</v>
      </c>
      <c r="AF1860" s="456">
        <v>949.48083801458813</v>
      </c>
      <c r="AG1860" s="456">
        <v>719.71465807976961</v>
      </c>
      <c r="AH1860" s="456">
        <v>503.11697942016013</v>
      </c>
      <c r="AI1860" s="456">
        <v>332.92608346097444</v>
      </c>
      <c r="AJ1860" s="456">
        <v>169.86918038037837</v>
      </c>
      <c r="AK1860" s="456">
        <v>52.205871129025049</v>
      </c>
      <c r="AL1860" s="456">
        <v>7.0136346326260179</v>
      </c>
      <c r="AM1860" s="456">
        <v>5.0080536687636448</v>
      </c>
      <c r="AN1860" s="456">
        <v>6.010760193776199</v>
      </c>
      <c r="AO1860" s="456">
        <v>4.0055490228453374</v>
      </c>
      <c r="AP1860" s="456">
        <v>5.0080536687636448</v>
      </c>
      <c r="AQ1860" s="456">
        <v>4.0055490228453374</v>
      </c>
      <c r="AR1860" s="456">
        <v>4.0055490228453374</v>
      </c>
      <c r="AS1860" s="456">
        <v>4.0055490228453374</v>
      </c>
      <c r="AT1860" s="456">
        <v>3.0032976479526123</v>
      </c>
      <c r="AU1860" s="456">
        <v>4.0055490228453374</v>
      </c>
      <c r="AV1860" s="456">
        <v>4.0055490228453374</v>
      </c>
      <c r="AW1860" s="456">
        <v>1</v>
      </c>
      <c r="AX1860" s="456">
        <v>5.0080536687636448</v>
      </c>
      <c r="AY1860" s="456">
        <v>2.001386774925161</v>
      </c>
      <c r="AZ1860" s="456">
        <v>5.0080536687636448</v>
      </c>
      <c r="BA1860" s="456">
        <v>4.0055490228453374</v>
      </c>
      <c r="BB1860" s="456">
        <v>2.001386774925161</v>
      </c>
      <c r="BC1860" s="456">
        <v>5.0080536687636448</v>
      </c>
      <c r="BD1860" s="456">
        <v>4.0055490228453374</v>
      </c>
      <c r="BE1860" s="456">
        <v>4.0055490228453374</v>
      </c>
      <c r="BF1860" s="456">
        <v>5.0080536687636448</v>
      </c>
      <c r="BG1860" s="456">
        <v>6.010760193776199</v>
      </c>
      <c r="BH1860" s="456">
        <v>5.0080536687636448</v>
      </c>
      <c r="BI1860" s="456">
        <v>5.0080536687636448</v>
      </c>
      <c r="BJ1860" s="456">
        <v>4.0055490228453374</v>
      </c>
      <c r="BK1860" s="456">
        <v>4.0055490228453374</v>
      </c>
      <c r="BL1860" s="456">
        <v>6.010760193776199</v>
      </c>
      <c r="BM1860" s="456">
        <v>7.0136346326260179</v>
      </c>
      <c r="BN1860" s="456">
        <v>4.0055490228453374</v>
      </c>
      <c r="BO1860" s="456">
        <v>5.0080536687636448</v>
      </c>
      <c r="BP1860" s="456">
        <v>5.0080536687636448</v>
      </c>
      <c r="BQ1860" s="456">
        <v>3.0032976479526123</v>
      </c>
      <c r="BR1860" s="456">
        <v>4.0055490228453374</v>
      </c>
      <c r="BS1860" s="456">
        <v>4.0055490228453374</v>
      </c>
      <c r="BT1860" s="456">
        <v>4.0055490228453374</v>
      </c>
      <c r="BU1860" s="456">
        <v>3.0032976479526123</v>
      </c>
      <c r="BV1860" s="456">
        <v>8.016652840637061</v>
      </c>
    </row>
    <row r="1861" spans="1:74">
      <c r="A1861" s="256">
        <v>22.5</v>
      </c>
      <c r="B1861" s="456">
        <v>1671.3454846903555</v>
      </c>
      <c r="C1861" s="456">
        <v>1722.7771643791923</v>
      </c>
      <c r="D1861" s="456">
        <v>1809.5085464826784</v>
      </c>
      <c r="E1861" s="456">
        <v>1903.3041295474241</v>
      </c>
      <c r="F1861" s="456">
        <v>2063.67490132071</v>
      </c>
      <c r="G1861" s="456">
        <v>2307.7848490756414</v>
      </c>
      <c r="H1861" s="456">
        <v>2665.9260725731801</v>
      </c>
      <c r="I1861" s="456">
        <v>3135.1126429229589</v>
      </c>
      <c r="J1861" s="456">
        <v>3703.2748800106847</v>
      </c>
      <c r="K1861" s="456">
        <v>4113.0525571811804</v>
      </c>
      <c r="L1861" s="456">
        <v>4316.9475595420645</v>
      </c>
      <c r="M1861" s="456">
        <v>4270.5151616131225</v>
      </c>
      <c r="N1861" s="456">
        <v>4291.7124984294524</v>
      </c>
      <c r="O1861" s="456">
        <v>4608.6753518686546</v>
      </c>
      <c r="P1861" s="456">
        <v>4676.3104250855085</v>
      </c>
      <c r="Q1861" s="456">
        <v>4570.3156008468741</v>
      </c>
      <c r="R1861" s="456">
        <v>4626.8458717396161</v>
      </c>
      <c r="S1861" s="456">
        <v>4801.4883521786051</v>
      </c>
      <c r="T1861" s="456">
        <v>4985.223126735651</v>
      </c>
      <c r="U1861" s="456">
        <v>5095.2653407374028</v>
      </c>
      <c r="V1861" s="456">
        <v>5417.328949931567</v>
      </c>
      <c r="W1861" s="456">
        <v>6009.0058622173365</v>
      </c>
      <c r="X1861" s="456">
        <v>6239.2306912937966</v>
      </c>
      <c r="Y1861" s="456">
        <v>5622.2885553375536</v>
      </c>
      <c r="Z1861" s="456">
        <v>4613.7227113325334</v>
      </c>
      <c r="AA1861" s="456">
        <v>3917.2421070627061</v>
      </c>
      <c r="AB1861" s="456">
        <v>3428.7690897572511</v>
      </c>
      <c r="AC1861" s="456">
        <v>2844.5106650587786</v>
      </c>
      <c r="AD1861" s="456">
        <v>2014.2510880530133</v>
      </c>
      <c r="AE1861" s="456">
        <v>1309.3546523168495</v>
      </c>
      <c r="AF1861" s="456">
        <v>963.59125450600254</v>
      </c>
      <c r="AG1861" s="456">
        <v>731.80596523781946</v>
      </c>
      <c r="AH1861" s="456">
        <v>525.27674417612116</v>
      </c>
      <c r="AI1861" s="456">
        <v>346.01505962239901</v>
      </c>
      <c r="AJ1861" s="456">
        <v>183.95582347890559</v>
      </c>
      <c r="AK1861" s="456">
        <v>58.235984471133037</v>
      </c>
      <c r="AL1861" s="456">
        <v>8.016652840637061</v>
      </c>
      <c r="AM1861" s="456">
        <v>5.0080536687636448</v>
      </c>
      <c r="AN1861" s="456">
        <v>5.0080536687636448</v>
      </c>
      <c r="AO1861" s="456">
        <v>5.0080536687636448</v>
      </c>
      <c r="AP1861" s="456">
        <v>5.0080536687636448</v>
      </c>
      <c r="AQ1861" s="456">
        <v>5.0080536687636448</v>
      </c>
      <c r="AR1861" s="456">
        <v>2.001386774925161</v>
      </c>
      <c r="AS1861" s="456">
        <v>4.0055490228453374</v>
      </c>
      <c r="AT1861" s="456">
        <v>3.0032976479526123</v>
      </c>
      <c r="AU1861" s="456">
        <v>5.0080536687636448</v>
      </c>
      <c r="AV1861" s="456">
        <v>4.0055490228453374</v>
      </c>
      <c r="AW1861" s="456">
        <v>2.001386774925161</v>
      </c>
      <c r="AX1861" s="456">
        <v>5.0080536687636448</v>
      </c>
      <c r="AY1861" s="456">
        <v>4.0055490228453374</v>
      </c>
      <c r="AZ1861" s="456">
        <v>5.0080536687636448</v>
      </c>
      <c r="BA1861" s="456">
        <v>4.0055490228453374</v>
      </c>
      <c r="BB1861" s="456">
        <v>3.0032976479526123</v>
      </c>
      <c r="BC1861" s="456">
        <v>4.0055490228453374</v>
      </c>
      <c r="BD1861" s="456">
        <v>4.0055490228453374</v>
      </c>
      <c r="BE1861" s="456">
        <v>6.010760193776199</v>
      </c>
      <c r="BF1861" s="456">
        <v>4.0055490228453374</v>
      </c>
      <c r="BG1861" s="456">
        <v>6.010760193776199</v>
      </c>
      <c r="BH1861" s="456">
        <v>5.0080536687636448</v>
      </c>
      <c r="BI1861" s="456">
        <v>6.010760193776199</v>
      </c>
      <c r="BJ1861" s="456">
        <v>5.0080536687636448</v>
      </c>
      <c r="BK1861" s="456">
        <v>3.0032976479526123</v>
      </c>
      <c r="BL1861" s="456">
        <v>6.010760193776199</v>
      </c>
      <c r="BM1861" s="456">
        <v>6.010760193776199</v>
      </c>
      <c r="BN1861" s="456">
        <v>4.0055490228453374</v>
      </c>
      <c r="BO1861" s="456">
        <v>6.010760193776199</v>
      </c>
      <c r="BP1861" s="456">
        <v>5.0080536687636448</v>
      </c>
      <c r="BQ1861" s="456">
        <v>4.0055490228453374</v>
      </c>
      <c r="BR1861" s="456">
        <v>5.0080536687636448</v>
      </c>
      <c r="BS1861" s="456">
        <v>5.0080536687636448</v>
      </c>
      <c r="BT1861" s="456">
        <v>5.0080536687636448</v>
      </c>
      <c r="BU1861" s="456">
        <v>5.0080536687636448</v>
      </c>
      <c r="BV1861" s="456">
        <v>8.016652840637061</v>
      </c>
    </row>
    <row r="1862" spans="1:74">
      <c r="A1862" s="256">
        <v>25</v>
      </c>
      <c r="B1862" s="456">
        <v>1671.3454846903555</v>
      </c>
      <c r="C1862" s="456">
        <v>1724.7941245541988</v>
      </c>
      <c r="D1862" s="456">
        <v>1807.4914896384403</v>
      </c>
      <c r="E1862" s="456">
        <v>1899.2698142163651</v>
      </c>
      <c r="F1862" s="456">
        <v>2058.6316004112473</v>
      </c>
      <c r="G1862" s="456">
        <v>2292.6532876025276</v>
      </c>
      <c r="H1862" s="456">
        <v>2637.6764774638991</v>
      </c>
      <c r="I1862" s="456">
        <v>3096.7677287200486</v>
      </c>
      <c r="J1862" s="456">
        <v>3658.8681122623229</v>
      </c>
      <c r="K1862" s="456">
        <v>4111.0338444573727</v>
      </c>
      <c r="L1862" s="456">
        <v>4386.5970902792023</v>
      </c>
      <c r="M1862" s="456">
        <v>4364.3898727091646</v>
      </c>
      <c r="N1862" s="456">
        <v>4363.3804564065149</v>
      </c>
      <c r="O1862" s="456">
        <v>4625.836396540647</v>
      </c>
      <c r="P1862" s="456">
        <v>4665.206091902749</v>
      </c>
      <c r="Q1862" s="456">
        <v>4576.3723823254804</v>
      </c>
      <c r="R1862" s="456">
        <v>4583.438637504436</v>
      </c>
      <c r="S1862" s="456">
        <v>4849.9452039784919</v>
      </c>
      <c r="T1862" s="456">
        <v>5231.5594422344766</v>
      </c>
      <c r="U1862" s="456">
        <v>5421.3674889728254</v>
      </c>
      <c r="V1862" s="456">
        <v>5651.5691147753441</v>
      </c>
      <c r="W1862" s="456">
        <v>6230.1427061067207</v>
      </c>
      <c r="X1862" s="456">
        <v>6486.6308602163654</v>
      </c>
      <c r="Y1862" s="456">
        <v>6308.9056823221408</v>
      </c>
      <c r="Z1862" s="456">
        <v>5486.9941680401444</v>
      </c>
      <c r="AA1862" s="456">
        <v>4548.1074707771595</v>
      </c>
      <c r="AB1862" s="456">
        <v>3692.1731379515668</v>
      </c>
      <c r="AC1862" s="456">
        <v>2937.3387659004638</v>
      </c>
      <c r="AD1862" s="456">
        <v>2193.7962383350541</v>
      </c>
      <c r="AE1862" s="456">
        <v>1380.9389912984341</v>
      </c>
      <c r="AF1862" s="456">
        <v>962.58336073208568</v>
      </c>
      <c r="AG1862" s="456">
        <v>733.8212025910484</v>
      </c>
      <c r="AH1862" s="456">
        <v>541.39352572941186</v>
      </c>
      <c r="AI1862" s="456">
        <v>362.12524602494449</v>
      </c>
      <c r="AJ1862" s="456">
        <v>195.02466099770112</v>
      </c>
      <c r="AK1862" s="456">
        <v>65.271902290436884</v>
      </c>
      <c r="AL1862" s="456">
        <v>8.016652840637061</v>
      </c>
      <c r="AM1862" s="456">
        <v>6.010760193776199</v>
      </c>
      <c r="AN1862" s="456">
        <v>5.0080536687636448</v>
      </c>
      <c r="AO1862" s="456">
        <v>6.010760193776199</v>
      </c>
      <c r="AP1862" s="456">
        <v>5.0080536687636448</v>
      </c>
      <c r="AQ1862" s="456">
        <v>5.0080536687636448</v>
      </c>
      <c r="AR1862" s="456">
        <v>3.0032976479526123</v>
      </c>
      <c r="AS1862" s="456">
        <v>4.0055490228453374</v>
      </c>
      <c r="AT1862" s="456">
        <v>4.0055490228453374</v>
      </c>
      <c r="AU1862" s="456">
        <v>7.0136346326260179</v>
      </c>
      <c r="AV1862" s="456">
        <v>4.0055490228453374</v>
      </c>
      <c r="AW1862" s="456">
        <v>3.0032976479526123</v>
      </c>
      <c r="AX1862" s="456">
        <v>5.0080536687636448</v>
      </c>
      <c r="AY1862" s="456">
        <v>4.0055490228453374</v>
      </c>
      <c r="AZ1862" s="456">
        <v>6.010760193776199</v>
      </c>
      <c r="BA1862" s="456">
        <v>5.0080536687636448</v>
      </c>
      <c r="BB1862" s="456">
        <v>5.0080536687636448</v>
      </c>
      <c r="BC1862" s="456">
        <v>5.0080536687636448</v>
      </c>
      <c r="BD1862" s="456">
        <v>5.0080536687636448</v>
      </c>
      <c r="BE1862" s="456">
        <v>7.0136346326260179</v>
      </c>
      <c r="BF1862" s="456">
        <v>4.0055490228453374</v>
      </c>
      <c r="BG1862" s="456">
        <v>6.010760193776199</v>
      </c>
      <c r="BH1862" s="456">
        <v>5.0080536687636448</v>
      </c>
      <c r="BI1862" s="456">
        <v>5.0080536687636448</v>
      </c>
      <c r="BJ1862" s="456">
        <v>5.0080536687636448</v>
      </c>
      <c r="BK1862" s="456">
        <v>5.0080536687636448</v>
      </c>
      <c r="BL1862" s="456">
        <v>7.0136346326260179</v>
      </c>
      <c r="BM1862" s="456">
        <v>6.010760193776199</v>
      </c>
      <c r="BN1862" s="456">
        <v>7.0136346326260179</v>
      </c>
      <c r="BO1862" s="456">
        <v>5.0080536687636448</v>
      </c>
      <c r="BP1862" s="456">
        <v>7.0136346326260179</v>
      </c>
      <c r="BQ1862" s="456">
        <v>5.0080536687636448</v>
      </c>
      <c r="BR1862" s="456">
        <v>5.0080536687636448</v>
      </c>
      <c r="BS1862" s="456">
        <v>7.0136346326260179</v>
      </c>
      <c r="BT1862" s="456">
        <v>7.0136346326260179</v>
      </c>
      <c r="BU1862" s="456">
        <v>6.010760193776199</v>
      </c>
      <c r="BV1862" s="456">
        <v>8.016652840637061</v>
      </c>
    </row>
    <row r="1863" spans="1:74">
      <c r="A1863" s="256">
        <v>27.5</v>
      </c>
      <c r="B1863" s="456">
        <v>1671.3454846903555</v>
      </c>
      <c r="C1863" s="456">
        <v>1724.7941245541988</v>
      </c>
      <c r="D1863" s="456">
        <v>1807.4914896384403</v>
      </c>
      <c r="E1863" s="456">
        <v>1895.2355074461827</v>
      </c>
      <c r="F1863" s="456">
        <v>2048.5450356512083</v>
      </c>
      <c r="G1863" s="456">
        <v>2271.4692692998578</v>
      </c>
      <c r="H1863" s="456">
        <v>2598.3293315363621</v>
      </c>
      <c r="I1863" s="456">
        <v>3043.2874576070399</v>
      </c>
      <c r="J1863" s="456">
        <v>3606.3880814188237</v>
      </c>
      <c r="K1863" s="456">
        <v>4110.0244884667936</v>
      </c>
      <c r="L1863" s="456">
        <v>4402.7478645426254</v>
      </c>
      <c r="M1863" s="456">
        <v>4467.3515513220582</v>
      </c>
      <c r="N1863" s="456">
        <v>4400.729014518427</v>
      </c>
      <c r="O1863" s="456">
        <v>4506.7198814914591</v>
      </c>
      <c r="P1863" s="456">
        <v>4618.7700763126541</v>
      </c>
      <c r="Q1863" s="456">
        <v>4667.2250596102003</v>
      </c>
      <c r="R1863" s="456">
        <v>4780.2886328494824</v>
      </c>
      <c r="S1863" s="456">
        <v>5019.5479630867667</v>
      </c>
      <c r="T1863" s="456">
        <v>5411.271147009742</v>
      </c>
      <c r="U1863" s="456">
        <v>5670.7530118010773</v>
      </c>
      <c r="V1863" s="456">
        <v>5923.1786675475278</v>
      </c>
      <c r="W1863" s="456">
        <v>6975.3998004097275</v>
      </c>
      <c r="X1863" s="456">
        <v>7170.311146936835</v>
      </c>
      <c r="Y1863" s="456">
        <v>6325.0623120872579</v>
      </c>
      <c r="Z1863" s="456">
        <v>5633.394956544561</v>
      </c>
      <c r="AA1863" s="456">
        <v>5077.0930669519212</v>
      </c>
      <c r="AB1863" s="456">
        <v>4549.1169288886786</v>
      </c>
      <c r="AC1863" s="456">
        <v>3427.7599167627723</v>
      </c>
      <c r="AD1863" s="456">
        <v>2321.9077292215643</v>
      </c>
      <c r="AE1863" s="456">
        <v>1495.8849063069583</v>
      </c>
      <c r="AF1863" s="456">
        <v>973.67024998967611</v>
      </c>
      <c r="AG1863" s="456">
        <v>737.85169386875282</v>
      </c>
      <c r="AH1863" s="456">
        <v>557.51078666996455</v>
      </c>
      <c r="AI1863" s="456">
        <v>375.21530131745635</v>
      </c>
      <c r="AJ1863" s="456">
        <v>200.05616048375992</v>
      </c>
      <c r="AK1863" s="456">
        <v>67.282307497705418</v>
      </c>
      <c r="AL1863" s="456">
        <v>10.023052380778998</v>
      </c>
      <c r="AM1863" s="456">
        <v>8.016652840637061</v>
      </c>
      <c r="AN1863" s="456">
        <v>7.0136346326260179</v>
      </c>
      <c r="AO1863" s="456">
        <v>7.0136346326260179</v>
      </c>
      <c r="AP1863" s="456">
        <v>6.010760193776199</v>
      </c>
      <c r="AQ1863" s="456">
        <v>6.010760193776199</v>
      </c>
      <c r="AR1863" s="456">
        <v>5.0080536687636448</v>
      </c>
      <c r="AS1863" s="456">
        <v>6.010760193776199</v>
      </c>
      <c r="AT1863" s="456">
        <v>6.010760193776199</v>
      </c>
      <c r="AU1863" s="456">
        <v>6.010760193776199</v>
      </c>
      <c r="AV1863" s="456">
        <v>5.0080536687636448</v>
      </c>
      <c r="AW1863" s="456">
        <v>4.0055490228453374</v>
      </c>
      <c r="AX1863" s="456">
        <v>5.0080536687636448</v>
      </c>
      <c r="AY1863" s="456">
        <v>5.0080536687636448</v>
      </c>
      <c r="AZ1863" s="456">
        <v>6.010760193776199</v>
      </c>
      <c r="BA1863" s="456">
        <v>5.0080536687636448</v>
      </c>
      <c r="BB1863" s="456">
        <v>7.0136346326260179</v>
      </c>
      <c r="BC1863" s="456">
        <v>5.0080536687636448</v>
      </c>
      <c r="BD1863" s="456">
        <v>5.0080536687636448</v>
      </c>
      <c r="BE1863" s="456">
        <v>6.010760193776199</v>
      </c>
      <c r="BF1863" s="456">
        <v>5.0080536687636448</v>
      </c>
      <c r="BG1863" s="456">
        <v>6.010760193776199</v>
      </c>
      <c r="BH1863" s="456">
        <v>6.010760193776199</v>
      </c>
      <c r="BI1863" s="456">
        <v>6.010760193776199</v>
      </c>
      <c r="BJ1863" s="456">
        <v>6.010760193776199</v>
      </c>
      <c r="BK1863" s="456">
        <v>5.0080536687636448</v>
      </c>
      <c r="BL1863" s="456">
        <v>7.0136346326260179</v>
      </c>
      <c r="BM1863" s="456">
        <v>7.0136346326260179</v>
      </c>
      <c r="BN1863" s="456">
        <v>5.0080536687636448</v>
      </c>
      <c r="BO1863" s="456">
        <v>6.010760193776199</v>
      </c>
      <c r="BP1863" s="456">
        <v>6.010760193776199</v>
      </c>
      <c r="BQ1863" s="456">
        <v>6.010760193776199</v>
      </c>
      <c r="BR1863" s="456">
        <v>6.010760193776199</v>
      </c>
      <c r="BS1863" s="456">
        <v>6.010760193776199</v>
      </c>
      <c r="BT1863" s="456">
        <v>7.0136346326260179</v>
      </c>
      <c r="BU1863" s="456">
        <v>6.010760193776199</v>
      </c>
      <c r="BV1863" s="456">
        <v>8.016652840637061</v>
      </c>
    </row>
    <row r="1864" spans="1:74">
      <c r="A1864" s="256">
        <v>30</v>
      </c>
      <c r="B1864" s="456">
        <v>1671.3454846903555</v>
      </c>
      <c r="C1864" s="456">
        <v>1723.7856441719903</v>
      </c>
      <c r="D1864" s="456">
        <v>1802.448857371257</v>
      </c>
      <c r="E1864" s="456">
        <v>1889.1840633823624</v>
      </c>
      <c r="F1864" s="456">
        <v>2034.4239283939207</v>
      </c>
      <c r="G1864" s="456">
        <v>2251.2941972408598</v>
      </c>
      <c r="H1864" s="456">
        <v>2557.9739028641316</v>
      </c>
      <c r="I1864" s="456">
        <v>2981.7358559689492</v>
      </c>
      <c r="J1864" s="456">
        <v>3542.8075287426982</v>
      </c>
      <c r="K1864" s="456">
        <v>4109.01513272385</v>
      </c>
      <c r="L1864" s="456">
        <v>4430.0024302126021</v>
      </c>
      <c r="M1864" s="456">
        <v>4524.8899960890267</v>
      </c>
      <c r="N1864" s="456">
        <v>4398.7101654194566</v>
      </c>
      <c r="O1864" s="456">
        <v>4437.0684561052667</v>
      </c>
      <c r="P1864" s="456">
        <v>4740.9179750236162</v>
      </c>
      <c r="Q1864" s="456">
        <v>4871.1452290168863</v>
      </c>
      <c r="R1864" s="456">
        <v>4900.4216055206289</v>
      </c>
      <c r="S1864" s="456">
        <v>5122.5238727445576</v>
      </c>
      <c r="T1864" s="456">
        <v>5626.3272441518729</v>
      </c>
      <c r="U1864" s="456">
        <v>6298.8078097024218</v>
      </c>
      <c r="V1864" s="456">
        <v>5997.8987441340623</v>
      </c>
      <c r="W1864" s="456">
        <v>6236.2013614277903</v>
      </c>
      <c r="X1864" s="456">
        <v>8085.3521115891772</v>
      </c>
      <c r="Y1864" s="456">
        <v>8145.9546401521047</v>
      </c>
      <c r="Z1864" s="456">
        <v>6140.2733464891198</v>
      </c>
      <c r="AA1864" s="456">
        <v>4920.6123118744053</v>
      </c>
      <c r="AB1864" s="456">
        <v>4471.3893128761338</v>
      </c>
      <c r="AC1864" s="456">
        <v>3799.154934525543</v>
      </c>
      <c r="AD1864" s="456">
        <v>2739.5782010403482</v>
      </c>
      <c r="AE1864" s="456">
        <v>1627.9827461528605</v>
      </c>
      <c r="AF1864" s="456">
        <v>998.86819238794283</v>
      </c>
      <c r="AG1864" s="456">
        <v>743.89747198798739</v>
      </c>
      <c r="AH1864" s="456">
        <v>569.59903862060082</v>
      </c>
      <c r="AI1864" s="456">
        <v>387.29883465531185</v>
      </c>
      <c r="AJ1864" s="456">
        <v>212.13226923574965</v>
      </c>
      <c r="AK1864" s="456">
        <v>73.313876394686872</v>
      </c>
      <c r="AL1864" s="456">
        <v>11.02640849775289</v>
      </c>
      <c r="AM1864" s="456">
        <v>8.016652840637061</v>
      </c>
      <c r="AN1864" s="456">
        <v>8.016652840637061</v>
      </c>
      <c r="AO1864" s="456">
        <v>7.0136346326260179</v>
      </c>
      <c r="AP1864" s="456">
        <v>6.010760193776199</v>
      </c>
      <c r="AQ1864" s="456">
        <v>6.010760193776199</v>
      </c>
      <c r="AR1864" s="456">
        <v>5.0080536687636448</v>
      </c>
      <c r="AS1864" s="456">
        <v>6.010760193776199</v>
      </c>
      <c r="AT1864" s="456">
        <v>6.010760193776199</v>
      </c>
      <c r="AU1864" s="456">
        <v>6.010760193776199</v>
      </c>
      <c r="AV1864" s="456">
        <v>6.010760193776199</v>
      </c>
      <c r="AW1864" s="456">
        <v>5.0080536687636448</v>
      </c>
      <c r="AX1864" s="456">
        <v>6.010760193776199</v>
      </c>
      <c r="AY1864" s="456">
        <v>5.0080536687636448</v>
      </c>
      <c r="AZ1864" s="456">
        <v>5.0080536687636448</v>
      </c>
      <c r="BA1864" s="456">
        <v>6.010760193776199</v>
      </c>
      <c r="BB1864" s="456">
        <v>6.010760193776199</v>
      </c>
      <c r="BC1864" s="456">
        <v>6.010760193776199</v>
      </c>
      <c r="BD1864" s="456">
        <v>6.010760193776199</v>
      </c>
      <c r="BE1864" s="456">
        <v>6.010760193776199</v>
      </c>
      <c r="BF1864" s="456">
        <v>6.010760193776199</v>
      </c>
      <c r="BG1864" s="456">
        <v>6.010760193776199</v>
      </c>
      <c r="BH1864" s="456">
        <v>8.016652840637061</v>
      </c>
      <c r="BI1864" s="456">
        <v>6.010760193776199</v>
      </c>
      <c r="BJ1864" s="456">
        <v>7.0136346326260179</v>
      </c>
      <c r="BK1864" s="456">
        <v>7.0136346326260179</v>
      </c>
      <c r="BL1864" s="456">
        <v>8.016652840637061</v>
      </c>
      <c r="BM1864" s="456">
        <v>7.0136346326260179</v>
      </c>
      <c r="BN1864" s="456">
        <v>7.0136346326260179</v>
      </c>
      <c r="BO1864" s="456">
        <v>7.0136346326260179</v>
      </c>
      <c r="BP1864" s="456">
        <v>7.0136346326260179</v>
      </c>
      <c r="BQ1864" s="456">
        <v>6.010760193776199</v>
      </c>
      <c r="BR1864" s="456">
        <v>7.0136346326260179</v>
      </c>
      <c r="BS1864" s="456">
        <v>6.010760193776199</v>
      </c>
      <c r="BT1864" s="456">
        <v>7.0136346326260179</v>
      </c>
      <c r="BU1864" s="456">
        <v>6.010760193776199</v>
      </c>
      <c r="BV1864" s="456">
        <v>8.016652840637061</v>
      </c>
    </row>
    <row r="1865" spans="1:74">
      <c r="A1865" s="256">
        <v>32.5</v>
      </c>
      <c r="B1865" s="456">
        <v>1671.3454846903555</v>
      </c>
      <c r="C1865" s="456">
        <v>1724.7941245541988</v>
      </c>
      <c r="D1865" s="456">
        <v>1802.448857371257</v>
      </c>
      <c r="E1865" s="456">
        <v>1883.1326386831654</v>
      </c>
      <c r="F1865" s="456">
        <v>2018.2856400391497</v>
      </c>
      <c r="G1865" s="456">
        <v>2229.101826654532</v>
      </c>
      <c r="H1865" s="456">
        <v>2517.6191102325738</v>
      </c>
      <c r="I1865" s="456">
        <v>2924.2215716754254</v>
      </c>
      <c r="J1865" s="456">
        <v>3463.0811475551609</v>
      </c>
      <c r="K1865" s="456">
        <v>4075.7065325282688</v>
      </c>
      <c r="L1865" s="456">
        <v>4401.7384394149003</v>
      </c>
      <c r="M1865" s="456">
        <v>4501.6726404120145</v>
      </c>
      <c r="N1865" s="456">
        <v>4405.7761413128082</v>
      </c>
      <c r="O1865" s="456">
        <v>4512.7765782402139</v>
      </c>
      <c r="P1865" s="456">
        <v>4856.0023445605138</v>
      </c>
      <c r="Q1865" s="456">
        <v>5085.1696250705727</v>
      </c>
      <c r="R1865" s="456">
        <v>5140.6963079676461</v>
      </c>
      <c r="S1865" s="456">
        <v>5366.8474664144433</v>
      </c>
      <c r="T1865" s="456">
        <v>5643.4917038979456</v>
      </c>
      <c r="U1865" s="456">
        <v>5916.110600760162</v>
      </c>
      <c r="V1865" s="456">
        <v>7012.7658074170213</v>
      </c>
      <c r="W1865" s="456">
        <v>7061.2409235510313</v>
      </c>
      <c r="X1865" s="456">
        <v>7150.1128316154964</v>
      </c>
      <c r="Y1865" s="456">
        <v>8131.8140097439127</v>
      </c>
      <c r="Z1865" s="456">
        <v>7168.2913128442315</v>
      </c>
      <c r="AA1865" s="456">
        <v>5717.1985042458618</v>
      </c>
      <c r="AB1865" s="456">
        <v>4863.0690181118598</v>
      </c>
      <c r="AC1865" s="456">
        <v>4202.8862684072046</v>
      </c>
      <c r="AD1865" s="456">
        <v>3201.7128147175085</v>
      </c>
      <c r="AE1865" s="456">
        <v>1877.0812334106956</v>
      </c>
      <c r="AF1865" s="456">
        <v>1082.5298304583089</v>
      </c>
      <c r="AG1865" s="456">
        <v>774.1270910823755</v>
      </c>
      <c r="AH1865" s="456">
        <v>590.7540930733503</v>
      </c>
      <c r="AI1865" s="456">
        <v>406.43186161691915</v>
      </c>
      <c r="AJ1865" s="456">
        <v>224.20906517072982</v>
      </c>
      <c r="AK1865" s="456">
        <v>78.340564620239888</v>
      </c>
      <c r="AL1865" s="456">
        <v>12.029855959070284</v>
      </c>
      <c r="AM1865" s="456">
        <v>10.023052380778998</v>
      </c>
      <c r="AN1865" s="456">
        <v>11.02640849775289</v>
      </c>
      <c r="AO1865" s="456">
        <v>7.0136346326260179</v>
      </c>
      <c r="AP1865" s="456">
        <v>7.0136346326260179</v>
      </c>
      <c r="AQ1865" s="456">
        <v>7.0136346326260179</v>
      </c>
      <c r="AR1865" s="456">
        <v>8.016652840637061</v>
      </c>
      <c r="AS1865" s="456">
        <v>7.0136346326260179</v>
      </c>
      <c r="AT1865" s="456">
        <v>7.0136346326260179</v>
      </c>
      <c r="AU1865" s="456">
        <v>8.016652840637061</v>
      </c>
      <c r="AV1865" s="456">
        <v>7.0136346326260179</v>
      </c>
      <c r="AW1865" s="456">
        <v>6.010760193776199</v>
      </c>
      <c r="AX1865" s="456">
        <v>7.0136346326260179</v>
      </c>
      <c r="AY1865" s="456">
        <v>7.0136346326260179</v>
      </c>
      <c r="AZ1865" s="456">
        <v>6.010760193776199</v>
      </c>
      <c r="BA1865" s="456">
        <v>6.010760193776199</v>
      </c>
      <c r="BB1865" s="456">
        <v>8.016652840637061</v>
      </c>
      <c r="BC1865" s="456">
        <v>7.0136346326260179</v>
      </c>
      <c r="BD1865" s="456">
        <v>7.0136346326260179</v>
      </c>
      <c r="BE1865" s="456">
        <v>8.016652840637061</v>
      </c>
      <c r="BF1865" s="456">
        <v>7.0136346326260179</v>
      </c>
      <c r="BG1865" s="456">
        <v>8.016652840637061</v>
      </c>
      <c r="BH1865" s="456">
        <v>7.0136346326260179</v>
      </c>
      <c r="BI1865" s="456">
        <v>9.0197967621976929</v>
      </c>
      <c r="BJ1865" s="456">
        <v>6.010760193776199</v>
      </c>
      <c r="BK1865" s="456">
        <v>6.010760193776199</v>
      </c>
      <c r="BL1865" s="456">
        <v>8.016652840637061</v>
      </c>
      <c r="BM1865" s="456">
        <v>10.023052380778998</v>
      </c>
      <c r="BN1865" s="456">
        <v>8.016652840637061</v>
      </c>
      <c r="BO1865" s="456">
        <v>9.0197967621976929</v>
      </c>
      <c r="BP1865" s="456">
        <v>8.016652840637061</v>
      </c>
      <c r="BQ1865" s="456">
        <v>7.0136346326260179</v>
      </c>
      <c r="BR1865" s="456">
        <v>8.016652840637061</v>
      </c>
      <c r="BS1865" s="456">
        <v>8.016652840637061</v>
      </c>
      <c r="BT1865" s="456">
        <v>8.016652840637061</v>
      </c>
      <c r="BU1865" s="456">
        <v>8.016652840637061</v>
      </c>
      <c r="BV1865" s="456">
        <v>8.016652840637061</v>
      </c>
    </row>
    <row r="1866" spans="1:74">
      <c r="A1866" s="256">
        <v>35</v>
      </c>
      <c r="B1866" s="456">
        <v>1671.3454846903555</v>
      </c>
      <c r="C1866" s="456">
        <v>1722.7771643791923</v>
      </c>
      <c r="D1866" s="456">
        <v>1801.4403326077718</v>
      </c>
      <c r="E1866" s="456">
        <v>1879.0983663391421</v>
      </c>
      <c r="F1866" s="456">
        <v>2003.1561117669282</v>
      </c>
      <c r="G1866" s="456">
        <v>2210.9445966128064</v>
      </c>
      <c r="H1866" s="456">
        <v>2477.2649638170815</v>
      </c>
      <c r="I1866" s="456">
        <v>2865.6994250240832</v>
      </c>
      <c r="J1866" s="456">
        <v>3372.2558615998032</v>
      </c>
      <c r="K1866" s="456">
        <v>3992.9408900203002</v>
      </c>
      <c r="L1866" s="456">
        <v>4308.8723239112096</v>
      </c>
      <c r="M1866" s="456">
        <v>4437.0684561052667</v>
      </c>
      <c r="N1866" s="456">
        <v>4531.9561714670817</v>
      </c>
      <c r="O1866" s="456">
        <v>4611.7037668846942</v>
      </c>
      <c r="P1866" s="456">
        <v>4888.3072215775901</v>
      </c>
      <c r="Q1866" s="456">
        <v>5337.5684230423976</v>
      </c>
      <c r="R1866" s="456">
        <v>5448.6277060002521</v>
      </c>
      <c r="S1866" s="456">
        <v>5285.0684717834702</v>
      </c>
      <c r="T1866" s="456">
        <v>5966.5969765750197</v>
      </c>
      <c r="U1866" s="456">
        <v>6624.9771287026288</v>
      </c>
      <c r="V1866" s="456">
        <v>6456.3364481467797</v>
      </c>
      <c r="W1866" s="456">
        <v>7186.4698401269225</v>
      </c>
      <c r="X1866" s="456">
        <v>7675.2871017684447</v>
      </c>
      <c r="Y1866" s="456">
        <v>8425.7421019818721</v>
      </c>
      <c r="Z1866" s="456">
        <v>8304.5333793880764</v>
      </c>
      <c r="AA1866" s="456">
        <v>6591.6525788756844</v>
      </c>
      <c r="AB1866" s="456">
        <v>5091.2270520704215</v>
      </c>
      <c r="AC1866" s="456">
        <v>4129.2022945641284</v>
      </c>
      <c r="AD1866" s="456">
        <v>3399.5031937445578</v>
      </c>
      <c r="AE1866" s="456">
        <v>2292.6532876025276</v>
      </c>
      <c r="AF1866" s="456">
        <v>1238.7823716493383</v>
      </c>
      <c r="AG1866" s="456">
        <v>794.28082863136376</v>
      </c>
      <c r="AH1866" s="456">
        <v>605.86531128107947</v>
      </c>
      <c r="AI1866" s="456">
        <v>423.55165000090165</v>
      </c>
      <c r="AJ1866" s="456">
        <v>234.2735599181982</v>
      </c>
      <c r="AK1866" s="456">
        <v>84.37301438003783</v>
      </c>
      <c r="AL1866" s="456">
        <v>14.036995597894803</v>
      </c>
      <c r="AM1866" s="456">
        <v>11.02640849775289</v>
      </c>
      <c r="AN1866" s="456">
        <v>12.029855959070284</v>
      </c>
      <c r="AO1866" s="456">
        <v>10.023052380778998</v>
      </c>
      <c r="AP1866" s="456">
        <v>8.016652840637061</v>
      </c>
      <c r="AQ1866" s="456">
        <v>8.016652840637061</v>
      </c>
      <c r="AR1866" s="456">
        <v>7.0136346326260179</v>
      </c>
      <c r="AS1866" s="456">
        <v>8.016652840637061</v>
      </c>
      <c r="AT1866" s="456">
        <v>7.0136346326260179</v>
      </c>
      <c r="AU1866" s="456">
        <v>9.0197967621976929</v>
      </c>
      <c r="AV1866" s="456">
        <v>7.0136346326260179</v>
      </c>
      <c r="AW1866" s="456">
        <v>7.0136346326260179</v>
      </c>
      <c r="AX1866" s="456">
        <v>7.0136346326260179</v>
      </c>
      <c r="AY1866" s="456">
        <v>8.016652840637061</v>
      </c>
      <c r="AZ1866" s="456">
        <v>8.016652840637061</v>
      </c>
      <c r="BA1866" s="456">
        <v>6.010760193776199</v>
      </c>
      <c r="BB1866" s="456">
        <v>9.0197967621976929</v>
      </c>
      <c r="BC1866" s="456">
        <v>7.0136346326260179</v>
      </c>
      <c r="BD1866" s="456">
        <v>8.016652840637061</v>
      </c>
      <c r="BE1866" s="456">
        <v>9.0197967621976929</v>
      </c>
      <c r="BF1866" s="456">
        <v>8.016652840637061</v>
      </c>
      <c r="BG1866" s="456">
        <v>9.0197967621976929</v>
      </c>
      <c r="BH1866" s="456">
        <v>8.016652840637061</v>
      </c>
      <c r="BI1866" s="456">
        <v>8.016652840637061</v>
      </c>
      <c r="BJ1866" s="456">
        <v>10.023052380778998</v>
      </c>
      <c r="BK1866" s="456">
        <v>8.016652840637061</v>
      </c>
      <c r="BL1866" s="456">
        <v>11.02640849775289</v>
      </c>
      <c r="BM1866" s="456">
        <v>10.023052380778998</v>
      </c>
      <c r="BN1866" s="456">
        <v>9.0197967621976929</v>
      </c>
      <c r="BO1866" s="456">
        <v>8.016652840637061</v>
      </c>
      <c r="BP1866" s="456">
        <v>10.023052380778998</v>
      </c>
      <c r="BQ1866" s="456">
        <v>8.016652840637061</v>
      </c>
      <c r="BR1866" s="456">
        <v>10.023052380778998</v>
      </c>
      <c r="BS1866" s="456">
        <v>9.0197967621976929</v>
      </c>
      <c r="BT1866" s="456">
        <v>10.023052380778998</v>
      </c>
      <c r="BU1866" s="456">
        <v>10.023052380778998</v>
      </c>
      <c r="BV1866" s="456">
        <v>8.016652840637061</v>
      </c>
    </row>
    <row r="1867" spans="1:74">
      <c r="A1867" s="256">
        <v>37.5</v>
      </c>
      <c r="B1867" s="456">
        <v>1671.3454846903555</v>
      </c>
      <c r="C1867" s="456">
        <v>1722.7771643791923</v>
      </c>
      <c r="D1867" s="456">
        <v>1801.4403326077718</v>
      </c>
      <c r="E1867" s="456">
        <v>1878.0897996043796</v>
      </c>
      <c r="F1867" s="456">
        <v>1994.0784495437802</v>
      </c>
      <c r="G1867" s="456">
        <v>2190.7700713335016</v>
      </c>
      <c r="H1867" s="456">
        <v>2441.9556240536649</v>
      </c>
      <c r="I1867" s="456">
        <v>2802.1336193422089</v>
      </c>
      <c r="J1867" s="456">
        <v>3277.3965066608112</v>
      </c>
      <c r="K1867" s="456">
        <v>3895.0374066849859</v>
      </c>
      <c r="L1867" s="456">
        <v>4233.1677290059943</v>
      </c>
      <c r="M1867" s="456">
        <v>4484.5120630662686</v>
      </c>
      <c r="N1867" s="456">
        <v>4627.8553471585974</v>
      </c>
      <c r="O1867" s="456">
        <v>4760.0985112790813</v>
      </c>
      <c r="P1867" s="456">
        <v>5057.9112928987379</v>
      </c>
      <c r="Q1867" s="456">
        <v>5422.3771242028279</v>
      </c>
      <c r="R1867" s="456">
        <v>5420.3578539306636</v>
      </c>
      <c r="S1867" s="456">
        <v>5851.4886682693814</v>
      </c>
      <c r="T1867" s="456">
        <v>5811.1003220107104</v>
      </c>
      <c r="U1867" s="456">
        <v>6422.0029528389696</v>
      </c>
      <c r="V1867" s="456">
        <v>6949.1427258603298</v>
      </c>
      <c r="W1867" s="456">
        <v>7332.9096422437751</v>
      </c>
      <c r="X1867" s="456">
        <v>8166.1555832635459</v>
      </c>
      <c r="Y1867" s="456">
        <v>8435.8429078411082</v>
      </c>
      <c r="Z1867" s="456">
        <v>8116.6633615672254</v>
      </c>
      <c r="AA1867" s="456">
        <v>6899.6585089162381</v>
      </c>
      <c r="AB1867" s="456">
        <v>5622.2885553375536</v>
      </c>
      <c r="AC1867" s="456">
        <v>4648.0449016700122</v>
      </c>
      <c r="AD1867" s="456">
        <v>3765.8489542199927</v>
      </c>
      <c r="AE1867" s="456">
        <v>2591.2670860414801</v>
      </c>
      <c r="AF1867" s="456">
        <v>1459.5852095112941</v>
      </c>
      <c r="AG1867" s="456">
        <v>850.71397201382797</v>
      </c>
      <c r="AH1867" s="456">
        <v>625.00672708558386</v>
      </c>
      <c r="AI1867" s="456">
        <v>440.67212988461301</v>
      </c>
      <c r="AJ1867" s="456">
        <v>247.35804637556123</v>
      </c>
      <c r="AK1867" s="456">
        <v>89.400386559498514</v>
      </c>
      <c r="AL1867" s="456">
        <v>15.040675804218308</v>
      </c>
      <c r="AM1867" s="456">
        <v>12.029855959070284</v>
      </c>
      <c r="AN1867" s="456">
        <v>13.03338714150617</v>
      </c>
      <c r="AO1867" s="456">
        <v>10.023052380778998</v>
      </c>
      <c r="AP1867" s="456">
        <v>9.0197967621976929</v>
      </c>
      <c r="AQ1867" s="456">
        <v>9.0197967621976929</v>
      </c>
      <c r="AR1867" s="456">
        <v>9.0197967621976929</v>
      </c>
      <c r="AS1867" s="456">
        <v>9.0197967621976929</v>
      </c>
      <c r="AT1867" s="456">
        <v>9.0197967621976929</v>
      </c>
      <c r="AU1867" s="456">
        <v>9.0197967621976929</v>
      </c>
      <c r="AV1867" s="456">
        <v>8.016652840637061</v>
      </c>
      <c r="AW1867" s="456">
        <v>7.0136346326260179</v>
      </c>
      <c r="AX1867" s="456">
        <v>8.016652840637061</v>
      </c>
      <c r="AY1867" s="456">
        <v>8.016652840637061</v>
      </c>
      <c r="AZ1867" s="456">
        <v>10.023052380778998</v>
      </c>
      <c r="BA1867" s="456">
        <v>7.0136346326260179</v>
      </c>
      <c r="BB1867" s="456">
        <v>10.023052380778998</v>
      </c>
      <c r="BC1867" s="456">
        <v>8.016652840637061</v>
      </c>
      <c r="BD1867" s="456">
        <v>9.0197967621976929</v>
      </c>
      <c r="BE1867" s="456">
        <v>10.023052380778998</v>
      </c>
      <c r="BF1867" s="456">
        <v>9.0197967621976929</v>
      </c>
      <c r="BG1867" s="456">
        <v>9.0197967621976929</v>
      </c>
      <c r="BH1867" s="456">
        <v>10.023052380778998</v>
      </c>
      <c r="BI1867" s="456">
        <v>10.023052380778998</v>
      </c>
      <c r="BJ1867" s="456">
        <v>9.0197967621976929</v>
      </c>
      <c r="BK1867" s="456">
        <v>10.023052380778998</v>
      </c>
      <c r="BL1867" s="456">
        <v>12.029855959070284</v>
      </c>
      <c r="BM1867" s="456">
        <v>11.02640849775289</v>
      </c>
      <c r="BN1867" s="456">
        <v>9.0197967621976929</v>
      </c>
      <c r="BO1867" s="456">
        <v>10.023052380778998</v>
      </c>
      <c r="BP1867" s="456">
        <v>10.023052380778998</v>
      </c>
      <c r="BQ1867" s="456">
        <v>10.023052380778998</v>
      </c>
      <c r="BR1867" s="456">
        <v>11.02640849775289</v>
      </c>
      <c r="BS1867" s="456">
        <v>9.0197967621976929</v>
      </c>
      <c r="BT1867" s="456">
        <v>11.02640849775289</v>
      </c>
      <c r="BU1867" s="456">
        <v>9.0197967621976929</v>
      </c>
      <c r="BV1867" s="456">
        <v>8.016652840637061</v>
      </c>
    </row>
    <row r="1868" spans="1:74">
      <c r="A1868" s="256">
        <v>40</v>
      </c>
      <c r="B1868" s="456">
        <v>1671.3454846903555</v>
      </c>
      <c r="C1868" s="456">
        <v>1725.8026055254718</v>
      </c>
      <c r="D1868" s="456">
        <v>1807.4914896384403</v>
      </c>
      <c r="E1868" s="456">
        <v>1870.0212852294442</v>
      </c>
      <c r="F1868" s="456">
        <v>1983.9922066112313</v>
      </c>
      <c r="G1868" s="456">
        <v>2161.5173398079901</v>
      </c>
      <c r="H1868" s="456">
        <v>2404.6291624916507</v>
      </c>
      <c r="I1868" s="456">
        <v>2746.6408386977132</v>
      </c>
      <c r="J1868" s="456">
        <v>3209.78565743934</v>
      </c>
      <c r="K1868" s="456">
        <v>3746.6729170638746</v>
      </c>
      <c r="L1868" s="456">
        <v>4149.389554999234</v>
      </c>
      <c r="M1868" s="456">
        <v>4537.0034463339516</v>
      </c>
      <c r="N1868" s="456">
        <v>4810.5739748260203</v>
      </c>
      <c r="O1868" s="456">
        <v>5017.5288485593946</v>
      </c>
      <c r="P1868" s="456">
        <v>4992.2899855605283</v>
      </c>
      <c r="Q1868" s="456">
        <v>5377.9533522428537</v>
      </c>
      <c r="R1868" s="456">
        <v>5985.7819114794156</v>
      </c>
      <c r="S1868" s="456">
        <v>5730.3244727337515</v>
      </c>
      <c r="T1868" s="456">
        <v>6022.13248275553</v>
      </c>
      <c r="U1868" s="456">
        <v>6511.8763116062046</v>
      </c>
      <c r="V1868" s="456">
        <v>7304.631382055637</v>
      </c>
      <c r="W1868" s="456">
        <v>7547.0199750835736</v>
      </c>
      <c r="X1868" s="456">
        <v>7594.4886598364583</v>
      </c>
      <c r="Y1868" s="456">
        <v>8161.1053428006571</v>
      </c>
      <c r="Z1868" s="456">
        <v>8664.1243150175942</v>
      </c>
      <c r="AA1868" s="456">
        <v>7742.9564510977207</v>
      </c>
      <c r="AB1868" s="456">
        <v>6139.2635858328067</v>
      </c>
      <c r="AC1868" s="456">
        <v>5015.5097348437275</v>
      </c>
      <c r="AD1868" s="456">
        <v>4278.5903251773507</v>
      </c>
      <c r="AE1868" s="456">
        <v>3144.1944019675352</v>
      </c>
      <c r="AF1868" s="456">
        <v>1785.3040133183388</v>
      </c>
      <c r="AG1868" s="456">
        <v>961.57546801245155</v>
      </c>
      <c r="AH1868" s="456">
        <v>646.16370952449347</v>
      </c>
      <c r="AI1868" s="456">
        <v>444.70057563922984</v>
      </c>
      <c r="AJ1868" s="456">
        <v>255.41038418438637</v>
      </c>
      <c r="AK1868" s="456">
        <v>93.422488515161888</v>
      </c>
      <c r="AL1868" s="456">
        <v>17.048232921663399</v>
      </c>
      <c r="AM1868" s="456">
        <v>12.029855959070284</v>
      </c>
      <c r="AN1868" s="456">
        <v>15.040675804218308</v>
      </c>
      <c r="AO1868" s="456">
        <v>11.02640849775289</v>
      </c>
      <c r="AP1868" s="456">
        <v>10.023052380778998</v>
      </c>
      <c r="AQ1868" s="456">
        <v>10.023052380778998</v>
      </c>
      <c r="AR1868" s="456">
        <v>11.02640849775289</v>
      </c>
      <c r="AS1868" s="456">
        <v>11.02640849775289</v>
      </c>
      <c r="AT1868" s="456">
        <v>9.0197967621976929</v>
      </c>
      <c r="AU1868" s="456">
        <v>10.023052380778998</v>
      </c>
      <c r="AV1868" s="456">
        <v>11.02640849775289</v>
      </c>
      <c r="AW1868" s="456">
        <v>9.0197967621976929</v>
      </c>
      <c r="AX1868" s="456">
        <v>10.023052380778998</v>
      </c>
      <c r="AY1868" s="456">
        <v>10.023052380778998</v>
      </c>
      <c r="AZ1868" s="456">
        <v>11.02640849775289</v>
      </c>
      <c r="BA1868" s="456">
        <v>10.023052380778998</v>
      </c>
      <c r="BB1868" s="456">
        <v>11.02640849775289</v>
      </c>
      <c r="BC1868" s="456">
        <v>9.0197967621976929</v>
      </c>
      <c r="BD1868" s="456">
        <v>10.023052380778998</v>
      </c>
      <c r="BE1868" s="456">
        <v>11.02640849775289</v>
      </c>
      <c r="BF1868" s="456">
        <v>9.0197967621976929</v>
      </c>
      <c r="BG1868" s="456">
        <v>10.023052380778998</v>
      </c>
      <c r="BH1868" s="456">
        <v>10.023052380778998</v>
      </c>
      <c r="BI1868" s="456">
        <v>11.02640849775289</v>
      </c>
      <c r="BJ1868" s="456">
        <v>10.023052380778998</v>
      </c>
      <c r="BK1868" s="456">
        <v>11.02640849775289</v>
      </c>
      <c r="BL1868" s="456">
        <v>13.03338714150617</v>
      </c>
      <c r="BM1868" s="456">
        <v>12.029855959070284</v>
      </c>
      <c r="BN1868" s="456">
        <v>10.023052380778998</v>
      </c>
      <c r="BO1868" s="456">
        <v>12.029855959070284</v>
      </c>
      <c r="BP1868" s="456">
        <v>12.029855959070284</v>
      </c>
      <c r="BQ1868" s="456">
        <v>12.029855959070284</v>
      </c>
      <c r="BR1868" s="456">
        <v>12.029855959070284</v>
      </c>
      <c r="BS1868" s="456">
        <v>11.02640849775289</v>
      </c>
      <c r="BT1868" s="456">
        <v>11.02640849775289</v>
      </c>
      <c r="BU1868" s="456">
        <v>10.023052380778998</v>
      </c>
      <c r="BV1868" s="456">
        <v>8.016652840637061</v>
      </c>
    </row>
    <row r="1869" spans="1:74">
      <c r="A1869" s="256">
        <v>42.5</v>
      </c>
      <c r="B1869" s="456">
        <v>1671.3454846903555</v>
      </c>
      <c r="C1869" s="456">
        <v>1725.8026055254718</v>
      </c>
      <c r="D1869" s="456">
        <v>1809.5085464826784</v>
      </c>
      <c r="E1869" s="456">
        <v>1872.0384105685773</v>
      </c>
      <c r="F1869" s="456">
        <v>1970.8801674197155</v>
      </c>
      <c r="G1869" s="456">
        <v>2140.3345739099573</v>
      </c>
      <c r="H1869" s="456">
        <v>2374.3648884472714</v>
      </c>
      <c r="I1869" s="456">
        <v>2701.2384866414727</v>
      </c>
      <c r="J1869" s="456">
        <v>3094.7495884289274</v>
      </c>
      <c r="K1869" s="456">
        <v>3583.1760027816035</v>
      </c>
      <c r="L1869" s="456">
        <v>4114.0619139143009</v>
      </c>
      <c r="M1869" s="456">
        <v>4586.4670359136835</v>
      </c>
      <c r="N1869" s="456">
        <v>4919.6027745882038</v>
      </c>
      <c r="O1869" s="456">
        <v>5189.156448366497</v>
      </c>
      <c r="P1869" s="456">
        <v>5160.8879779183026</v>
      </c>
      <c r="Q1869" s="456">
        <v>5440.5505904235724</v>
      </c>
      <c r="R1869" s="456">
        <v>5794.9450619177715</v>
      </c>
      <c r="S1869" s="456">
        <v>6020.1130008106784</v>
      </c>
      <c r="T1869" s="456">
        <v>6202.8788300837459</v>
      </c>
      <c r="U1869" s="456">
        <v>6788.5727864914925</v>
      </c>
      <c r="V1869" s="456">
        <v>7040.0330192007277</v>
      </c>
      <c r="W1869" s="456">
        <v>7393.506280387408</v>
      </c>
      <c r="X1869" s="456">
        <v>7715.6866419462222</v>
      </c>
      <c r="Y1869" s="456">
        <v>8213.6279958637042</v>
      </c>
      <c r="Z1869" s="456">
        <v>8621.6998773188061</v>
      </c>
      <c r="AA1869" s="456">
        <v>8442.9134791324304</v>
      </c>
      <c r="AB1869" s="456">
        <v>7188.489679329452</v>
      </c>
      <c r="AC1869" s="456">
        <v>5602.0951547810828</v>
      </c>
      <c r="AD1869" s="456">
        <v>4368.4275402514786</v>
      </c>
      <c r="AE1869" s="456">
        <v>3414.6406948766157</v>
      </c>
      <c r="AF1869" s="456">
        <v>2208.9271357812904</v>
      </c>
      <c r="AG1869" s="456">
        <v>1152.0848097396088</v>
      </c>
      <c r="AH1869" s="456">
        <v>678.4042444537622</v>
      </c>
      <c r="AI1869" s="456">
        <v>454.77184881299468</v>
      </c>
      <c r="AJ1869" s="456">
        <v>262.45638811906474</v>
      </c>
      <c r="AK1869" s="456">
        <v>97.444763521530547</v>
      </c>
      <c r="AL1869" s="456">
        <v>20.060004479273225</v>
      </c>
      <c r="AM1869" s="456">
        <v>15.040675804218308</v>
      </c>
      <c r="AN1869" s="456">
        <v>16.044422974417238</v>
      </c>
      <c r="AO1869" s="456">
        <v>14.036995597894803</v>
      </c>
      <c r="AP1869" s="456">
        <v>14.036995597894803</v>
      </c>
      <c r="AQ1869" s="456">
        <v>12.029855959070284</v>
      </c>
      <c r="AR1869" s="456">
        <v>11.02640849775289</v>
      </c>
      <c r="AS1869" s="456">
        <v>10.023052380778998</v>
      </c>
      <c r="AT1869" s="456">
        <v>10.023052380778998</v>
      </c>
      <c r="AU1869" s="456">
        <v>12.029855959070284</v>
      </c>
      <c r="AV1869" s="456">
        <v>10.023052380778998</v>
      </c>
      <c r="AW1869" s="456">
        <v>9.0197967621976929</v>
      </c>
      <c r="AX1869" s="456">
        <v>11.02640849775289</v>
      </c>
      <c r="AY1869" s="456">
        <v>11.02640849775289</v>
      </c>
      <c r="AZ1869" s="456">
        <v>10.023052380778998</v>
      </c>
      <c r="BA1869" s="456">
        <v>10.023052380778998</v>
      </c>
      <c r="BB1869" s="456">
        <v>11.02640849775289</v>
      </c>
      <c r="BC1869" s="456">
        <v>10.023052380778998</v>
      </c>
      <c r="BD1869" s="456">
        <v>10.023052380778998</v>
      </c>
      <c r="BE1869" s="456">
        <v>11.02640849775289</v>
      </c>
      <c r="BF1869" s="456">
        <v>11.02640849775289</v>
      </c>
      <c r="BG1869" s="456">
        <v>10.023052380778998</v>
      </c>
      <c r="BH1869" s="456">
        <v>12.029855959070284</v>
      </c>
      <c r="BI1869" s="456">
        <v>11.02640849775289</v>
      </c>
      <c r="BJ1869" s="456">
        <v>10.023052380778998</v>
      </c>
      <c r="BK1869" s="456">
        <v>11.02640849775289</v>
      </c>
      <c r="BL1869" s="456">
        <v>14.036995597894803</v>
      </c>
      <c r="BM1869" s="456">
        <v>13.03338714150617</v>
      </c>
      <c r="BN1869" s="456">
        <v>13.03338714150617</v>
      </c>
      <c r="BO1869" s="456">
        <v>12.029855959070284</v>
      </c>
      <c r="BP1869" s="456">
        <v>13.03338714150617</v>
      </c>
      <c r="BQ1869" s="456">
        <v>11.02640849775289</v>
      </c>
      <c r="BR1869" s="456">
        <v>14.036995597894803</v>
      </c>
      <c r="BS1869" s="456">
        <v>11.02640849775289</v>
      </c>
      <c r="BT1869" s="456">
        <v>12.029855959070284</v>
      </c>
      <c r="BU1869" s="456">
        <v>11.02640849775289</v>
      </c>
      <c r="BV1869" s="456">
        <v>8.016652840637061</v>
      </c>
    </row>
    <row r="1870" spans="1:74">
      <c r="A1870" s="256">
        <v>45</v>
      </c>
      <c r="B1870" s="456">
        <v>1671.3454846903555</v>
      </c>
      <c r="C1870" s="456">
        <v>1723.7856441719903</v>
      </c>
      <c r="D1870" s="456">
        <v>1812.5341359598203</v>
      </c>
      <c r="E1870" s="456">
        <v>1870.0212852294442</v>
      </c>
      <c r="F1870" s="456">
        <v>1956.7596073044258</v>
      </c>
      <c r="G1870" s="456">
        <v>2114.108582722447</v>
      </c>
      <c r="H1870" s="456">
        <v>2337.0394817375332</v>
      </c>
      <c r="I1870" s="456">
        <v>2628.5963144995176</v>
      </c>
      <c r="J1870" s="456">
        <v>2978.7087605553952</v>
      </c>
      <c r="K1870" s="456">
        <v>3439.8700122614036</v>
      </c>
      <c r="L1870" s="456">
        <v>4035.33283648415</v>
      </c>
      <c r="M1870" s="456">
        <v>4590.5049035665306</v>
      </c>
      <c r="N1870" s="456">
        <v>5105.3610763878687</v>
      </c>
      <c r="O1870" s="456">
        <v>5284.0588624255679</v>
      </c>
      <c r="P1870" s="456">
        <v>5330.5010917510726</v>
      </c>
      <c r="Q1870" s="456">
        <v>5453.6759093110832</v>
      </c>
      <c r="R1870" s="456">
        <v>5860.5760846259909</v>
      </c>
      <c r="S1870" s="456">
        <v>6305.8763188397024</v>
      </c>
      <c r="T1870" s="456">
        <v>6456.3364481467797</v>
      </c>
      <c r="U1870" s="456">
        <v>6475.5228926777727</v>
      </c>
      <c r="V1870" s="456">
        <v>6935.0043421314558</v>
      </c>
      <c r="W1870" s="456">
        <v>7552.0698210190085</v>
      </c>
      <c r="X1870" s="456">
        <v>7728.8165380581086</v>
      </c>
      <c r="Y1870" s="456">
        <v>8337.8656030052189</v>
      </c>
      <c r="Z1870" s="456">
        <v>9026.7606129169635</v>
      </c>
      <c r="AA1870" s="456">
        <v>8823.7228597445483</v>
      </c>
      <c r="AB1870" s="456">
        <v>7532.880424429547</v>
      </c>
      <c r="AC1870" s="456">
        <v>6009.0058622173365</v>
      </c>
      <c r="AD1870" s="456">
        <v>4929.6981567563171</v>
      </c>
      <c r="AE1870" s="456">
        <v>3922.2886474376769</v>
      </c>
      <c r="AF1870" s="456">
        <v>2686.1045380743644</v>
      </c>
      <c r="AG1870" s="456">
        <v>1450.5104253628438</v>
      </c>
      <c r="AH1870" s="456">
        <v>768.08107141579546</v>
      </c>
      <c r="AI1870" s="456">
        <v>459.80756926967933</v>
      </c>
      <c r="AJ1870" s="456">
        <v>268.49597068019642</v>
      </c>
      <c r="AK1870" s="456">
        <v>103.4784850535453</v>
      </c>
      <c r="AL1870" s="456">
        <v>21.064032395764698</v>
      </c>
      <c r="AM1870" s="456">
        <v>16.044422974417238</v>
      </c>
      <c r="AN1870" s="456">
        <v>17.048232921663399</v>
      </c>
      <c r="AO1870" s="456">
        <v>14.036995597894803</v>
      </c>
      <c r="AP1870" s="456">
        <v>13.03338714150617</v>
      </c>
      <c r="AQ1870" s="456">
        <v>13.03338714150617</v>
      </c>
      <c r="AR1870" s="456">
        <v>12.029855959070284</v>
      </c>
      <c r="AS1870" s="456">
        <v>12.029855959070284</v>
      </c>
      <c r="AT1870" s="456">
        <v>11.02640849775289</v>
      </c>
      <c r="AU1870" s="456">
        <v>12.029855959070284</v>
      </c>
      <c r="AV1870" s="456">
        <v>11.02640849775289</v>
      </c>
      <c r="AW1870" s="456">
        <v>9.0197967621976929</v>
      </c>
      <c r="AX1870" s="456">
        <v>11.02640849775289</v>
      </c>
      <c r="AY1870" s="456">
        <v>12.029855959070284</v>
      </c>
      <c r="AZ1870" s="456">
        <v>11.02640849775289</v>
      </c>
      <c r="BA1870" s="456">
        <v>11.02640849775289</v>
      </c>
      <c r="BB1870" s="456">
        <v>12.029855959070284</v>
      </c>
      <c r="BC1870" s="456">
        <v>11.02640849775289</v>
      </c>
      <c r="BD1870" s="456">
        <v>10.023052380778998</v>
      </c>
      <c r="BE1870" s="456">
        <v>12.029855959070284</v>
      </c>
      <c r="BF1870" s="456">
        <v>11.02640849775289</v>
      </c>
      <c r="BG1870" s="456">
        <v>12.029855959070284</v>
      </c>
      <c r="BH1870" s="456">
        <v>12.029855959070284</v>
      </c>
      <c r="BI1870" s="456">
        <v>13.03338714150617</v>
      </c>
      <c r="BJ1870" s="456">
        <v>12.029855959070284</v>
      </c>
      <c r="BK1870" s="456">
        <v>13.03338714150617</v>
      </c>
      <c r="BL1870" s="456">
        <v>13.03338714150617</v>
      </c>
      <c r="BM1870" s="456">
        <v>14.036995597894803</v>
      </c>
      <c r="BN1870" s="456">
        <v>12.029855959070284</v>
      </c>
      <c r="BO1870" s="456">
        <v>14.036995597894803</v>
      </c>
      <c r="BP1870" s="456">
        <v>13.03338714150617</v>
      </c>
      <c r="BQ1870" s="456">
        <v>11.02640849775289</v>
      </c>
      <c r="BR1870" s="456">
        <v>13.03338714150617</v>
      </c>
      <c r="BS1870" s="456">
        <v>13.03338714150617</v>
      </c>
      <c r="BT1870" s="456">
        <v>12.029855959070284</v>
      </c>
      <c r="BU1870" s="456">
        <v>12.029855959070284</v>
      </c>
      <c r="BV1870" s="456">
        <v>8.016652840637061</v>
      </c>
    </row>
    <row r="1871" spans="1:74">
      <c r="A1871" s="256">
        <v>47.5</v>
      </c>
      <c r="B1871" s="456">
        <v>1671.3454846903555</v>
      </c>
      <c r="C1871" s="456">
        <v>1722.7771643791923</v>
      </c>
      <c r="D1871" s="456">
        <v>1813.5426669071608</v>
      </c>
      <c r="E1871" s="456">
        <v>1872.0384105685773</v>
      </c>
      <c r="F1871" s="456">
        <v>1946.6735552179014</v>
      </c>
      <c r="G1871" s="456">
        <v>2087.8829165535226</v>
      </c>
      <c r="H1871" s="456">
        <v>2303.7497562979956</v>
      </c>
      <c r="I1871" s="456">
        <v>2553.9383948137743</v>
      </c>
      <c r="J1871" s="456">
        <v>2849.5555936496726</v>
      </c>
      <c r="K1871" s="456">
        <v>3313.7253015026035</v>
      </c>
      <c r="L1871" s="456">
        <v>3941.4655599493135</v>
      </c>
      <c r="M1871" s="456">
        <v>4529.9372630923535</v>
      </c>
      <c r="N1871" s="456">
        <v>5139.6867265473093</v>
      </c>
      <c r="O1871" s="456">
        <v>5355.741603544996</v>
      </c>
      <c r="P1871" s="456">
        <v>5601.0854866598975</v>
      </c>
      <c r="Q1871" s="456">
        <v>5361.7993440793198</v>
      </c>
      <c r="R1871" s="456">
        <v>5989.8208529774965</v>
      </c>
      <c r="S1871" s="456">
        <v>6445.2285325996017</v>
      </c>
      <c r="T1871" s="456">
        <v>6396.7578526321122</v>
      </c>
      <c r="U1871" s="456">
        <v>6548.2299332818884</v>
      </c>
      <c r="V1871" s="456">
        <v>7113.7560077879734</v>
      </c>
      <c r="W1871" s="456">
        <v>7448.0436790479316</v>
      </c>
      <c r="X1871" s="456">
        <v>8245.9497954258113</v>
      </c>
      <c r="Y1871" s="456">
        <v>8457.0546394562607</v>
      </c>
      <c r="Z1871" s="456">
        <v>8586.3463384999995</v>
      </c>
      <c r="AA1871" s="456">
        <v>8745.9434586100269</v>
      </c>
      <c r="AB1871" s="456">
        <v>8320.6944408472391</v>
      </c>
      <c r="AC1871" s="456">
        <v>7007.7163353641718</v>
      </c>
      <c r="AD1871" s="456">
        <v>5648.5400843439129</v>
      </c>
      <c r="AE1871" s="456">
        <v>4484.5120630662686</v>
      </c>
      <c r="AF1871" s="456">
        <v>3152.2670986761445</v>
      </c>
      <c r="AG1871" s="456">
        <v>1832.7048610100917</v>
      </c>
      <c r="AH1871" s="456">
        <v>931.33918221922693</v>
      </c>
      <c r="AI1871" s="456">
        <v>496.0663476570511</v>
      </c>
      <c r="AJ1871" s="456">
        <v>270.50919518025506</v>
      </c>
      <c r="AK1871" s="456">
        <v>104.48414005107793</v>
      </c>
      <c r="AL1871" s="456">
        <v>22.068108142325048</v>
      </c>
      <c r="AM1871" s="456">
        <v>16.044422974417238</v>
      </c>
      <c r="AN1871" s="456">
        <v>17.048232921663399</v>
      </c>
      <c r="AO1871" s="456">
        <v>15.040675804218308</v>
      </c>
      <c r="AP1871" s="456">
        <v>13.03338714150617</v>
      </c>
      <c r="AQ1871" s="456">
        <v>13.03338714150617</v>
      </c>
      <c r="AR1871" s="456">
        <v>13.03338714150617</v>
      </c>
      <c r="AS1871" s="456">
        <v>14.036995597894803</v>
      </c>
      <c r="AT1871" s="456">
        <v>12.029855959070284</v>
      </c>
      <c r="AU1871" s="456">
        <v>13.03338714150617</v>
      </c>
      <c r="AV1871" s="456">
        <v>13.03338714150617</v>
      </c>
      <c r="AW1871" s="456">
        <v>12.029855959070284</v>
      </c>
      <c r="AX1871" s="456">
        <v>11.02640849775289</v>
      </c>
      <c r="AY1871" s="456">
        <v>12.029855959070284</v>
      </c>
      <c r="AZ1871" s="456">
        <v>12.029855959070284</v>
      </c>
      <c r="BA1871" s="456">
        <v>12.029855959070284</v>
      </c>
      <c r="BB1871" s="456">
        <v>12.029855959070284</v>
      </c>
      <c r="BC1871" s="456">
        <v>11.02640849775289</v>
      </c>
      <c r="BD1871" s="456">
        <v>11.02640849775289</v>
      </c>
      <c r="BE1871" s="456">
        <v>12.029855959070284</v>
      </c>
      <c r="BF1871" s="456">
        <v>12.029855959070284</v>
      </c>
      <c r="BG1871" s="456">
        <v>11.02640849775289</v>
      </c>
      <c r="BH1871" s="456">
        <v>12.029855959070284</v>
      </c>
      <c r="BI1871" s="456">
        <v>14.036995597894803</v>
      </c>
      <c r="BJ1871" s="456">
        <v>13.03338714150617</v>
      </c>
      <c r="BK1871" s="456">
        <v>12.029855959070284</v>
      </c>
      <c r="BL1871" s="456">
        <v>14.036995597894803</v>
      </c>
      <c r="BM1871" s="456">
        <v>14.036995597894803</v>
      </c>
      <c r="BN1871" s="456">
        <v>13.03338714150617</v>
      </c>
      <c r="BO1871" s="456">
        <v>13.03338714150617</v>
      </c>
      <c r="BP1871" s="456">
        <v>14.036995597894803</v>
      </c>
      <c r="BQ1871" s="456">
        <v>12.029855959070284</v>
      </c>
      <c r="BR1871" s="456">
        <v>14.036995597894803</v>
      </c>
      <c r="BS1871" s="456">
        <v>14.036995597894803</v>
      </c>
      <c r="BT1871" s="456">
        <v>13.03338714150617</v>
      </c>
      <c r="BU1871" s="456">
        <v>12.029855959070284</v>
      </c>
      <c r="BV1871" s="456">
        <v>8.016652840637061</v>
      </c>
    </row>
    <row r="1872" spans="1:74">
      <c r="A1872" s="256">
        <v>50</v>
      </c>
      <c r="B1872" s="456">
        <v>1671.3454846903555</v>
      </c>
      <c r="C1872" s="456">
        <v>1722.7771643791923</v>
      </c>
      <c r="D1872" s="456">
        <v>1815.5597304824182</v>
      </c>
      <c r="E1872" s="456">
        <v>1877.0812334106956</v>
      </c>
      <c r="F1872" s="456">
        <v>1936.5875553367143</v>
      </c>
      <c r="G1872" s="456">
        <v>2065.6922251337533</v>
      </c>
      <c r="H1872" s="456">
        <v>2273.4867863779655</v>
      </c>
      <c r="I1872" s="456">
        <v>2483.318044173941</v>
      </c>
      <c r="J1872" s="456">
        <v>2747.6497884165942</v>
      </c>
      <c r="K1872" s="456">
        <v>3213.8220864097789</v>
      </c>
      <c r="L1872" s="456">
        <v>3773.9231043401892</v>
      </c>
      <c r="M1872" s="456">
        <v>4518.8332831096877</v>
      </c>
      <c r="N1872" s="456">
        <v>5024.5957529542566</v>
      </c>
      <c r="O1872" s="456">
        <v>5476.897704601025</v>
      </c>
      <c r="P1872" s="456">
        <v>5537.4767629527105</v>
      </c>
      <c r="Q1872" s="456">
        <v>5677.8207796916076</v>
      </c>
      <c r="R1872" s="456">
        <v>5997.8987441340623</v>
      </c>
      <c r="S1872" s="456">
        <v>6273.5631989628328</v>
      </c>
      <c r="T1872" s="456">
        <v>6612.8590911638121</v>
      </c>
      <c r="U1872" s="456">
        <v>6693.6464251745992</v>
      </c>
      <c r="V1872" s="456">
        <v>7173.3408991414635</v>
      </c>
      <c r="W1872" s="456">
        <v>7871.2268349055739</v>
      </c>
      <c r="X1872" s="456">
        <v>8038.8904801576437</v>
      </c>
      <c r="Y1872" s="456">
        <v>7993.43914375851</v>
      </c>
      <c r="Z1872" s="456">
        <v>8434.8328267112392</v>
      </c>
      <c r="AA1872" s="456">
        <v>9172.223307083681</v>
      </c>
      <c r="AB1872" s="456">
        <v>9041.9128682754163</v>
      </c>
      <c r="AC1872" s="456">
        <v>7859.1067087700985</v>
      </c>
      <c r="AD1872" s="456">
        <v>6091.8050226118276</v>
      </c>
      <c r="AE1872" s="456">
        <v>4640.9785476059524</v>
      </c>
      <c r="AF1872" s="456">
        <v>3490.3292002664198</v>
      </c>
      <c r="AG1872" s="456">
        <v>2252.302946567509</v>
      </c>
      <c r="AH1872" s="456">
        <v>1153.0928843885954</v>
      </c>
      <c r="AI1872" s="456">
        <v>547.4374431647625</v>
      </c>
      <c r="AJ1872" s="456">
        <v>273.5290599615526</v>
      </c>
      <c r="AK1872" s="456">
        <v>106.49547896400243</v>
      </c>
      <c r="AL1872" s="456">
        <v>23.072229545451361</v>
      </c>
      <c r="AM1872" s="456">
        <v>17.048232921663399</v>
      </c>
      <c r="AN1872" s="456">
        <v>18.052101952375242</v>
      </c>
      <c r="AO1872" s="456">
        <v>15.040675804218308</v>
      </c>
      <c r="AP1872" s="456">
        <v>14.036995597894803</v>
      </c>
      <c r="AQ1872" s="456">
        <v>14.036995597894803</v>
      </c>
      <c r="AR1872" s="456">
        <v>13.03338714150617</v>
      </c>
      <c r="AS1872" s="456">
        <v>14.036995597894803</v>
      </c>
      <c r="AT1872" s="456">
        <v>13.03338714150617</v>
      </c>
      <c r="AU1872" s="456">
        <v>12.029855959070284</v>
      </c>
      <c r="AV1872" s="456">
        <v>12.029855959070284</v>
      </c>
      <c r="AW1872" s="456">
        <v>11.02640849775289</v>
      </c>
      <c r="AX1872" s="456">
        <v>12.029855959070284</v>
      </c>
      <c r="AY1872" s="456">
        <v>13.03338714150617</v>
      </c>
      <c r="AZ1872" s="456">
        <v>13.03338714150617</v>
      </c>
      <c r="BA1872" s="456">
        <v>12.029855959070284</v>
      </c>
      <c r="BB1872" s="456">
        <v>14.036995597894803</v>
      </c>
      <c r="BC1872" s="456">
        <v>12.029855959070284</v>
      </c>
      <c r="BD1872" s="456">
        <v>12.029855959070284</v>
      </c>
      <c r="BE1872" s="456">
        <v>13.03338714150617</v>
      </c>
      <c r="BF1872" s="456">
        <v>10.023052380778998</v>
      </c>
      <c r="BG1872" s="456">
        <v>13.03338714150617</v>
      </c>
      <c r="BH1872" s="456">
        <v>13.03338714150617</v>
      </c>
      <c r="BI1872" s="456">
        <v>14.036995597894803</v>
      </c>
      <c r="BJ1872" s="456">
        <v>14.036995597894803</v>
      </c>
      <c r="BK1872" s="456">
        <v>14.036995597894803</v>
      </c>
      <c r="BL1872" s="456">
        <v>14.036995597894803</v>
      </c>
      <c r="BM1872" s="456">
        <v>14.036995597894803</v>
      </c>
      <c r="BN1872" s="456">
        <v>13.03338714150617</v>
      </c>
      <c r="BO1872" s="456">
        <v>13.03338714150617</v>
      </c>
      <c r="BP1872" s="456">
        <v>12.029855959070284</v>
      </c>
      <c r="BQ1872" s="456">
        <v>11.02640849775289</v>
      </c>
      <c r="BR1872" s="456">
        <v>14.036995597894803</v>
      </c>
      <c r="BS1872" s="456">
        <v>13.03338714150617</v>
      </c>
      <c r="BT1872" s="456">
        <v>12.029855959070284</v>
      </c>
      <c r="BU1872" s="456">
        <v>12.029855959070284</v>
      </c>
      <c r="BV1872" s="456">
        <v>8.016652840637061</v>
      </c>
    </row>
    <row r="1873" spans="1:74">
      <c r="A1873" s="256">
        <v>52.5</v>
      </c>
      <c r="B1873" s="456">
        <v>1671.3454846903555</v>
      </c>
      <c r="C1873" s="456">
        <v>1724.7941245541988</v>
      </c>
      <c r="D1873" s="456">
        <v>1819.5938643465445</v>
      </c>
      <c r="E1873" s="456">
        <v>1877.0812334106956</v>
      </c>
      <c r="F1873" s="456">
        <v>1928.5187932018594</v>
      </c>
      <c r="G1873" s="456">
        <v>2045.5190758868755</v>
      </c>
      <c r="H1873" s="456">
        <v>2230.1105660002718</v>
      </c>
      <c r="I1873" s="456">
        <v>2420.7702645484264</v>
      </c>
      <c r="J1873" s="456">
        <v>2666.9349922340652</v>
      </c>
      <c r="K1873" s="456">
        <v>3069.5229459997654</v>
      </c>
      <c r="L1873" s="456">
        <v>3620.5172458997545</v>
      </c>
      <c r="M1873" s="456">
        <v>4308.8723239112096</v>
      </c>
      <c r="N1873" s="456">
        <v>4882.2500408485312</v>
      </c>
      <c r="O1873" s="456">
        <v>5508.1968016335077</v>
      </c>
      <c r="P1873" s="456">
        <v>5573.8245162247067</v>
      </c>
      <c r="Q1873" s="456">
        <v>5878.7509595481797</v>
      </c>
      <c r="R1873" s="456">
        <v>6081.7075035257594</v>
      </c>
      <c r="S1873" s="456">
        <v>6062.5222634265783</v>
      </c>
      <c r="T1873" s="456">
        <v>6681.5282626868266</v>
      </c>
      <c r="U1873" s="456">
        <v>6968.3305783022861</v>
      </c>
      <c r="V1873" s="456">
        <v>7392.4963323413303</v>
      </c>
      <c r="W1873" s="456">
        <v>7616.7081461448543</v>
      </c>
      <c r="X1873" s="456">
        <v>7849.0066179198338</v>
      </c>
      <c r="Y1873" s="456">
        <v>8278.2717215545199</v>
      </c>
      <c r="Z1873" s="456">
        <v>8725.7411295616275</v>
      </c>
      <c r="AA1873" s="456">
        <v>9152.0200164657363</v>
      </c>
      <c r="AB1873" s="456">
        <v>9024.7403141213636</v>
      </c>
      <c r="AC1873" s="456">
        <v>8000.5093347227503</v>
      </c>
      <c r="AD1873" s="456">
        <v>6384.6402398621567</v>
      </c>
      <c r="AE1873" s="456">
        <v>5188.1468574821529</v>
      </c>
      <c r="AF1873" s="456">
        <v>4065.6130709049071</v>
      </c>
      <c r="AG1873" s="456">
        <v>2826.3489962567992</v>
      </c>
      <c r="AH1873" s="456">
        <v>1581.5959786041019</v>
      </c>
      <c r="AI1873" s="456">
        <v>679.41178622263476</v>
      </c>
      <c r="AJ1873" s="456">
        <v>290.64224575128782</v>
      </c>
      <c r="AK1873" s="456">
        <v>106.49547896400243</v>
      </c>
      <c r="AL1873" s="456">
        <v>23.072229545451361</v>
      </c>
      <c r="AM1873" s="456">
        <v>19.056026783849234</v>
      </c>
      <c r="AN1873" s="456">
        <v>18.052101952375242</v>
      </c>
      <c r="AO1873" s="456">
        <v>16.044422974417238</v>
      </c>
      <c r="AP1873" s="456">
        <v>14.036995597894803</v>
      </c>
      <c r="AQ1873" s="456">
        <v>15.040675804218308</v>
      </c>
      <c r="AR1873" s="456">
        <v>12.029855959070284</v>
      </c>
      <c r="AS1873" s="456">
        <v>14.036995597894803</v>
      </c>
      <c r="AT1873" s="456">
        <v>14.036995597894803</v>
      </c>
      <c r="AU1873" s="456">
        <v>14.036995597894803</v>
      </c>
      <c r="AV1873" s="456">
        <v>13.03338714150617</v>
      </c>
      <c r="AW1873" s="456">
        <v>12.029855959070284</v>
      </c>
      <c r="AX1873" s="456">
        <v>11.02640849775289</v>
      </c>
      <c r="AY1873" s="456">
        <v>13.03338714150617</v>
      </c>
      <c r="AZ1873" s="456">
        <v>12.029855959070284</v>
      </c>
      <c r="BA1873" s="456">
        <v>11.02640849775289</v>
      </c>
      <c r="BB1873" s="456">
        <v>13.03338714150617</v>
      </c>
      <c r="BC1873" s="456">
        <v>12.029855959070284</v>
      </c>
      <c r="BD1873" s="456">
        <v>13.03338714150617</v>
      </c>
      <c r="BE1873" s="456">
        <v>13.03338714150617</v>
      </c>
      <c r="BF1873" s="456">
        <v>13.03338714150617</v>
      </c>
      <c r="BG1873" s="456">
        <v>12.029855959070284</v>
      </c>
      <c r="BH1873" s="456">
        <v>12.029855959070284</v>
      </c>
      <c r="BI1873" s="456">
        <v>14.036995597894803</v>
      </c>
      <c r="BJ1873" s="456">
        <v>13.03338714150617</v>
      </c>
      <c r="BK1873" s="456">
        <v>12.029855959070284</v>
      </c>
      <c r="BL1873" s="456">
        <v>14.036995597894803</v>
      </c>
      <c r="BM1873" s="456">
        <v>14.036995597894803</v>
      </c>
      <c r="BN1873" s="456">
        <v>13.03338714150617</v>
      </c>
      <c r="BO1873" s="456">
        <v>13.03338714150617</v>
      </c>
      <c r="BP1873" s="456">
        <v>14.036995597894803</v>
      </c>
      <c r="BQ1873" s="456">
        <v>13.03338714150617</v>
      </c>
      <c r="BR1873" s="456">
        <v>14.036995597894803</v>
      </c>
      <c r="BS1873" s="456">
        <v>13.03338714150617</v>
      </c>
      <c r="BT1873" s="456">
        <v>12.029855959070284</v>
      </c>
      <c r="BU1873" s="456">
        <v>11.02640849775289</v>
      </c>
      <c r="BV1873" s="456">
        <v>8.016652840637061</v>
      </c>
    </row>
    <row r="1874" spans="1:74">
      <c r="A1874" s="256">
        <v>55</v>
      </c>
      <c r="B1874" s="456">
        <v>1671.3454846903555</v>
      </c>
      <c r="C1874" s="456">
        <v>1723.7856441719903</v>
      </c>
      <c r="D1874" s="456">
        <v>1819.5938643465445</v>
      </c>
      <c r="E1874" s="456">
        <v>1876.0726677583752</v>
      </c>
      <c r="F1874" s="456">
        <v>1920.4500647922634</v>
      </c>
      <c r="G1874" s="456">
        <v>2030.3893442756496</v>
      </c>
      <c r="H1874" s="456">
        <v>2178.6654451444333</v>
      </c>
      <c r="I1874" s="456">
        <v>2356.2065086863936</v>
      </c>
      <c r="J1874" s="456">
        <v>2606.400492722641</v>
      </c>
      <c r="K1874" s="456">
        <v>2931.2846689707371</v>
      </c>
      <c r="L1874" s="456">
        <v>3496.3843520086962</v>
      </c>
      <c r="M1874" s="456">
        <v>4046.4355628388789</v>
      </c>
      <c r="N1874" s="456">
        <v>4715.6805454775331</v>
      </c>
      <c r="O1874" s="456">
        <v>5320.4049204330613</v>
      </c>
      <c r="P1874" s="456">
        <v>5756.5764997508313</v>
      </c>
      <c r="Q1874" s="456">
        <v>5987.8013818882409</v>
      </c>
      <c r="R1874" s="456">
        <v>6073.6295003142841</v>
      </c>
      <c r="S1874" s="456">
        <v>6271.5436344822883</v>
      </c>
      <c r="T1874" s="456">
        <v>6537.1218607712681</v>
      </c>
      <c r="U1874" s="456">
        <v>7174.3508168271082</v>
      </c>
      <c r="V1874" s="456">
        <v>7316.7506230551508</v>
      </c>
      <c r="W1874" s="456">
        <v>7538.9402286089853</v>
      </c>
      <c r="X1874" s="456">
        <v>8069.1915138045424</v>
      </c>
      <c r="Y1874" s="456">
        <v>8621.6998773188061</v>
      </c>
      <c r="Z1874" s="456">
        <v>8704.5287343524524</v>
      </c>
      <c r="AA1874" s="456">
        <v>8576.2453540924707</v>
      </c>
      <c r="AB1874" s="456">
        <v>8437.8630704633124</v>
      </c>
      <c r="AC1874" s="456">
        <v>8044.9506777727765</v>
      </c>
      <c r="AD1874" s="456">
        <v>7324.8301281979493</v>
      </c>
      <c r="AE1874" s="456">
        <v>6013.0448193347393</v>
      </c>
      <c r="AF1874" s="456">
        <v>4658.1397118030727</v>
      </c>
      <c r="AG1874" s="456">
        <v>3306.6613378743223</v>
      </c>
      <c r="AH1874" s="456">
        <v>1986.0094511080301</v>
      </c>
      <c r="AI1874" s="456">
        <v>875.9085625698043</v>
      </c>
      <c r="AJ1874" s="456">
        <v>326.88518973280463</v>
      </c>
      <c r="AK1874" s="456">
        <v>108.50685582932681</v>
      </c>
      <c r="AL1874" s="456">
        <v>24.076394620737908</v>
      </c>
      <c r="AM1874" s="456">
        <v>17.048232921663399</v>
      </c>
      <c r="AN1874" s="456">
        <v>18.052101952375242</v>
      </c>
      <c r="AO1874" s="456">
        <v>16.044422974417238</v>
      </c>
      <c r="AP1874" s="456">
        <v>14.036995597894803</v>
      </c>
      <c r="AQ1874" s="456">
        <v>12.029855959070284</v>
      </c>
      <c r="AR1874" s="456">
        <v>13.03338714150617</v>
      </c>
      <c r="AS1874" s="456">
        <v>14.036995597894803</v>
      </c>
      <c r="AT1874" s="456">
        <v>12.029855959070284</v>
      </c>
      <c r="AU1874" s="456">
        <v>12.029855959070284</v>
      </c>
      <c r="AV1874" s="456">
        <v>12.029855959070284</v>
      </c>
      <c r="AW1874" s="456">
        <v>11.02640849775289</v>
      </c>
      <c r="AX1874" s="456">
        <v>13.03338714150617</v>
      </c>
      <c r="AY1874" s="456">
        <v>14.036995597894803</v>
      </c>
      <c r="AZ1874" s="456">
        <v>12.029855959070284</v>
      </c>
      <c r="BA1874" s="456">
        <v>11.02640849775289</v>
      </c>
      <c r="BB1874" s="456">
        <v>12.029855959070284</v>
      </c>
      <c r="BC1874" s="456">
        <v>13.03338714150617</v>
      </c>
      <c r="BD1874" s="456">
        <v>12.029855959070284</v>
      </c>
      <c r="BE1874" s="456">
        <v>15.040675804218308</v>
      </c>
      <c r="BF1874" s="456">
        <v>13.03338714150617</v>
      </c>
      <c r="BG1874" s="456">
        <v>12.029855959070284</v>
      </c>
      <c r="BH1874" s="456">
        <v>11.02640849775289</v>
      </c>
      <c r="BI1874" s="456">
        <v>14.036995597894803</v>
      </c>
      <c r="BJ1874" s="456">
        <v>12.029855959070284</v>
      </c>
      <c r="BK1874" s="456">
        <v>13.03338714150617</v>
      </c>
      <c r="BL1874" s="456">
        <v>15.040675804218308</v>
      </c>
      <c r="BM1874" s="456">
        <v>13.03338714150617</v>
      </c>
      <c r="BN1874" s="456">
        <v>12.029855959070284</v>
      </c>
      <c r="BO1874" s="456">
        <v>13.03338714150617</v>
      </c>
      <c r="BP1874" s="456">
        <v>13.03338714150617</v>
      </c>
      <c r="BQ1874" s="456">
        <v>11.02640849775289</v>
      </c>
      <c r="BR1874" s="456">
        <v>14.036995597894803</v>
      </c>
      <c r="BS1874" s="456">
        <v>13.03338714150617</v>
      </c>
      <c r="BT1874" s="456">
        <v>13.03338714150617</v>
      </c>
      <c r="BU1874" s="456">
        <v>12.029855959070284</v>
      </c>
      <c r="BV1874" s="456">
        <v>8.016652840637061</v>
      </c>
    </row>
    <row r="1875" spans="1:74">
      <c r="A1875" s="256">
        <v>57.5</v>
      </c>
      <c r="B1875" s="456">
        <v>1671.3454846903555</v>
      </c>
      <c r="C1875" s="456">
        <v>1722.7771643791923</v>
      </c>
      <c r="D1875" s="456">
        <v>1816.5682631097154</v>
      </c>
      <c r="E1875" s="456">
        <v>1874.0555380789974</v>
      </c>
      <c r="F1875" s="456">
        <v>1913.389955210263</v>
      </c>
      <c r="G1875" s="456">
        <v>2017.2770012866408</v>
      </c>
      <c r="H1875" s="456">
        <v>2129.2389228451902</v>
      </c>
      <c r="I1875" s="456">
        <v>2284.5831622360674</v>
      </c>
      <c r="J1875" s="456">
        <v>2515.601387478202</v>
      </c>
      <c r="K1875" s="456">
        <v>2810.2053885076148</v>
      </c>
      <c r="L1875" s="456">
        <v>3343.999601333046</v>
      </c>
      <c r="M1875" s="456">
        <v>3790.0714563151123</v>
      </c>
      <c r="N1875" s="456">
        <v>4556.1831419322725</v>
      </c>
      <c r="O1875" s="456">
        <v>5035.700908488021</v>
      </c>
      <c r="P1875" s="456">
        <v>5708.1113129242794</v>
      </c>
      <c r="Q1875" s="456">
        <v>5991.8403247469259</v>
      </c>
      <c r="R1875" s="456">
        <v>6086.7562609769975</v>
      </c>
      <c r="S1875" s="456">
        <v>6445.2285325996017</v>
      </c>
      <c r="T1875" s="456">
        <v>6589.6329145899426</v>
      </c>
      <c r="U1875" s="456">
        <v>7002.6668669461233</v>
      </c>
      <c r="V1875" s="456">
        <v>7241.005697139075</v>
      </c>
      <c r="W1875" s="456">
        <v>7680.337032696053</v>
      </c>
      <c r="X1875" s="456">
        <v>8233.8291057313745</v>
      </c>
      <c r="Y1875" s="456">
        <v>8655.0333465770618</v>
      </c>
      <c r="Z1875" s="456">
        <v>8267.161045202758</v>
      </c>
      <c r="AA1875" s="456">
        <v>7928.7976881685918</v>
      </c>
      <c r="AB1875" s="456">
        <v>8403.5203716925607</v>
      </c>
      <c r="AC1875" s="456">
        <v>8642.9120701636966</v>
      </c>
      <c r="AD1875" s="456">
        <v>7989.399037440664</v>
      </c>
      <c r="AE1875" s="456">
        <v>6519.9548767191745</v>
      </c>
      <c r="AF1875" s="456">
        <v>5131.6100823199376</v>
      </c>
      <c r="AG1875" s="456">
        <v>3863.7491800486409</v>
      </c>
      <c r="AH1875" s="456">
        <v>2449.017451437222</v>
      </c>
      <c r="AI1875" s="456">
        <v>1134.9476761605938</v>
      </c>
      <c r="AJ1875" s="456">
        <v>371.18754265259679</v>
      </c>
      <c r="AK1875" s="456">
        <v>113.53545948863409</v>
      </c>
      <c r="AL1875" s="456">
        <v>25.080601549217004</v>
      </c>
      <c r="AM1875" s="456">
        <v>19.056026783849234</v>
      </c>
      <c r="AN1875" s="456">
        <v>18.052101952375242</v>
      </c>
      <c r="AO1875" s="456">
        <v>16.044422974417238</v>
      </c>
      <c r="AP1875" s="456">
        <v>16.044422974417238</v>
      </c>
      <c r="AQ1875" s="456">
        <v>13.03338714150617</v>
      </c>
      <c r="AR1875" s="456">
        <v>14.036995597894803</v>
      </c>
      <c r="AS1875" s="456">
        <v>13.03338714150617</v>
      </c>
      <c r="AT1875" s="456">
        <v>12.029855959070284</v>
      </c>
      <c r="AU1875" s="456">
        <v>12.029855959070284</v>
      </c>
      <c r="AV1875" s="456">
        <v>12.029855959070284</v>
      </c>
      <c r="AW1875" s="456">
        <v>11.02640849775289</v>
      </c>
      <c r="AX1875" s="456">
        <v>13.03338714150617</v>
      </c>
      <c r="AY1875" s="456">
        <v>11.02640849775289</v>
      </c>
      <c r="AZ1875" s="456">
        <v>12.029855959070284</v>
      </c>
      <c r="BA1875" s="456">
        <v>11.02640849775289</v>
      </c>
      <c r="BB1875" s="456">
        <v>13.03338714150617</v>
      </c>
      <c r="BC1875" s="456">
        <v>12.029855959070284</v>
      </c>
      <c r="BD1875" s="456">
        <v>13.03338714150617</v>
      </c>
      <c r="BE1875" s="456">
        <v>13.03338714150617</v>
      </c>
      <c r="BF1875" s="456">
        <v>13.03338714150617</v>
      </c>
      <c r="BG1875" s="456">
        <v>13.03338714150617</v>
      </c>
      <c r="BH1875" s="456">
        <v>11.02640849775289</v>
      </c>
      <c r="BI1875" s="456">
        <v>12.029855959070284</v>
      </c>
      <c r="BJ1875" s="456">
        <v>12.029855959070284</v>
      </c>
      <c r="BK1875" s="456">
        <v>11.02640849775289</v>
      </c>
      <c r="BL1875" s="456">
        <v>13.03338714150617</v>
      </c>
      <c r="BM1875" s="456">
        <v>12.029855959070284</v>
      </c>
      <c r="BN1875" s="456">
        <v>13.03338714150617</v>
      </c>
      <c r="BO1875" s="456">
        <v>13.03338714150617</v>
      </c>
      <c r="BP1875" s="456">
        <v>14.036995597894803</v>
      </c>
      <c r="BQ1875" s="456">
        <v>11.02640849775289</v>
      </c>
      <c r="BR1875" s="456">
        <v>13.03338714150617</v>
      </c>
      <c r="BS1875" s="456">
        <v>12.029855959070284</v>
      </c>
      <c r="BT1875" s="456">
        <v>14.036995597894803</v>
      </c>
      <c r="BU1875" s="456">
        <v>10.023052380778998</v>
      </c>
      <c r="BV1875" s="456">
        <v>8.016652840637061</v>
      </c>
    </row>
    <row r="1876" spans="1:74">
      <c r="A1876" s="256">
        <v>60</v>
      </c>
      <c r="B1876" s="456">
        <v>1671.3454846903555</v>
      </c>
      <c r="C1876" s="456">
        <v>1719.7517285407014</v>
      </c>
      <c r="D1876" s="456">
        <v>1810.5170757472663</v>
      </c>
      <c r="E1876" s="456">
        <v>1868.0041620639367</v>
      </c>
      <c r="F1876" s="456">
        <v>1909.3556185560697</v>
      </c>
      <c r="G1876" s="456">
        <v>2002.1474805981763</v>
      </c>
      <c r="H1876" s="456">
        <v>2092.9262884626178</v>
      </c>
      <c r="I1876" s="456">
        <v>2213.9707913078155</v>
      </c>
      <c r="J1876" s="456">
        <v>2435.9026453891524</v>
      </c>
      <c r="K1876" s="456">
        <v>2718.3903973918368</v>
      </c>
      <c r="L1876" s="456">
        <v>3126.0309101600064</v>
      </c>
      <c r="M1876" s="456">
        <v>3567.0285583565583</v>
      </c>
      <c r="N1876" s="456">
        <v>4220.0457360864184</v>
      </c>
      <c r="O1876" s="456">
        <v>4880.2309822733505</v>
      </c>
      <c r="P1876" s="456">
        <v>5478.9169958024386</v>
      </c>
      <c r="Q1876" s="456">
        <v>5713.1597507646329</v>
      </c>
      <c r="R1876" s="456">
        <v>6189.751821329467</v>
      </c>
      <c r="S1876" s="456">
        <v>6508.8468522694202</v>
      </c>
      <c r="T1876" s="456">
        <v>6736.0601662177596</v>
      </c>
      <c r="U1876" s="456">
        <v>6761.3065674228365</v>
      </c>
      <c r="V1876" s="456">
        <v>7051.1419135316619</v>
      </c>
      <c r="W1876" s="456">
        <v>7767.1963620121278</v>
      </c>
      <c r="X1876" s="456">
        <v>8230.7989360918291</v>
      </c>
      <c r="Y1876" s="456">
        <v>8077.2718086592395</v>
      </c>
      <c r="Z1876" s="456">
        <v>8096.4625412884388</v>
      </c>
      <c r="AA1876" s="456">
        <v>8386.3490748494351</v>
      </c>
      <c r="AB1876" s="456">
        <v>8615.639260362228</v>
      </c>
      <c r="AC1876" s="456">
        <v>8496.4479962216519</v>
      </c>
      <c r="AD1876" s="456">
        <v>7815.6764103248361</v>
      </c>
      <c r="AE1876" s="456">
        <v>7165.2615627714295</v>
      </c>
      <c r="AF1876" s="456">
        <v>6015.0642989099097</v>
      </c>
      <c r="AG1876" s="456">
        <v>4579.4007760684681</v>
      </c>
      <c r="AH1876" s="456">
        <v>2924.2215716754254</v>
      </c>
      <c r="AI1876" s="456">
        <v>1418.2449879814724</v>
      </c>
      <c r="AJ1876" s="456">
        <v>440.67212988461301</v>
      </c>
      <c r="AK1876" s="456">
        <v>117.55850313942643</v>
      </c>
      <c r="AL1876" s="456">
        <v>25.080601549217004</v>
      </c>
      <c r="AM1876" s="456">
        <v>21.064032395764698</v>
      </c>
      <c r="AN1876" s="456">
        <v>17.048232921663399</v>
      </c>
      <c r="AO1876" s="456">
        <v>18.052101952375242</v>
      </c>
      <c r="AP1876" s="456">
        <v>15.040675804218308</v>
      </c>
      <c r="AQ1876" s="456">
        <v>14.036995597894803</v>
      </c>
      <c r="AR1876" s="456">
        <v>13.03338714150617</v>
      </c>
      <c r="AS1876" s="456">
        <v>14.036995597894803</v>
      </c>
      <c r="AT1876" s="456">
        <v>11.02640849775289</v>
      </c>
      <c r="AU1876" s="456">
        <v>12.029855959070284</v>
      </c>
      <c r="AV1876" s="456">
        <v>11.02640849775289</v>
      </c>
      <c r="AW1876" s="456">
        <v>12.029855959070284</v>
      </c>
      <c r="AX1876" s="456">
        <v>12.029855959070284</v>
      </c>
      <c r="AY1876" s="456">
        <v>13.03338714150617</v>
      </c>
      <c r="AZ1876" s="456">
        <v>12.029855959070284</v>
      </c>
      <c r="BA1876" s="456">
        <v>10.023052380778998</v>
      </c>
      <c r="BB1876" s="456">
        <v>11.02640849775289</v>
      </c>
      <c r="BC1876" s="456">
        <v>12.029855959070284</v>
      </c>
      <c r="BD1876" s="456">
        <v>10.023052380778998</v>
      </c>
      <c r="BE1876" s="456">
        <v>13.03338714150617</v>
      </c>
      <c r="BF1876" s="456">
        <v>12.029855959070284</v>
      </c>
      <c r="BG1876" s="456">
        <v>13.03338714150617</v>
      </c>
      <c r="BH1876" s="456">
        <v>12.029855959070284</v>
      </c>
      <c r="BI1876" s="456">
        <v>12.029855959070284</v>
      </c>
      <c r="BJ1876" s="456">
        <v>11.02640849775289</v>
      </c>
      <c r="BK1876" s="456">
        <v>12.029855959070284</v>
      </c>
      <c r="BL1876" s="456">
        <v>14.036995597894803</v>
      </c>
      <c r="BM1876" s="456">
        <v>13.03338714150617</v>
      </c>
      <c r="BN1876" s="456">
        <v>10.023052380778998</v>
      </c>
      <c r="BO1876" s="456">
        <v>14.036995597894803</v>
      </c>
      <c r="BP1876" s="456">
        <v>11.02640849775289</v>
      </c>
      <c r="BQ1876" s="456">
        <v>11.02640849775289</v>
      </c>
      <c r="BR1876" s="456">
        <v>11.02640849775289</v>
      </c>
      <c r="BS1876" s="456">
        <v>12.029855959070284</v>
      </c>
      <c r="BT1876" s="456">
        <v>11.02640849775289</v>
      </c>
      <c r="BU1876" s="456">
        <v>11.02640849775289</v>
      </c>
      <c r="BV1876" s="456">
        <v>8.016652840637061</v>
      </c>
    </row>
    <row r="1877" spans="1:74">
      <c r="A1877" s="256">
        <v>62.5</v>
      </c>
      <c r="B1877" s="456">
        <v>1671.3454846903555</v>
      </c>
      <c r="C1877" s="456">
        <v>1714.7093472969634</v>
      </c>
      <c r="D1877" s="456">
        <v>1802.448857371257</v>
      </c>
      <c r="E1877" s="456">
        <v>1859.9356911850903</v>
      </c>
      <c r="F1877" s="456">
        <v>1901.2869708129176</v>
      </c>
      <c r="G1877" s="456">
        <v>1987.0180741241566</v>
      </c>
      <c r="H1877" s="456">
        <v>2059.6402596066764</v>
      </c>
      <c r="I1877" s="456">
        <v>2156.4738052312582</v>
      </c>
      <c r="J1877" s="456">
        <v>2358.2240995535481</v>
      </c>
      <c r="K1877" s="456">
        <v>2649.783409973666</v>
      </c>
      <c r="L1877" s="456">
        <v>2933.3026998939999</v>
      </c>
      <c r="M1877" s="456">
        <v>3400.5123583950576</v>
      </c>
      <c r="N1877" s="456">
        <v>3813.2848326251697</v>
      </c>
      <c r="O1877" s="456">
        <v>4548.1074707771595</v>
      </c>
      <c r="P1877" s="456">
        <v>5174.0126057264933</v>
      </c>
      <c r="Q1877" s="456">
        <v>5520.3126288854728</v>
      </c>
      <c r="R1877" s="456">
        <v>6040.3078506765314</v>
      </c>
      <c r="S1877" s="456">
        <v>6541.1611576859987</v>
      </c>
      <c r="T1877" s="456">
        <v>6752.2178521216738</v>
      </c>
      <c r="U1877" s="456">
        <v>6892.5893639503784</v>
      </c>
      <c r="V1877" s="456">
        <v>6956.2119285046247</v>
      </c>
      <c r="W1877" s="456">
        <v>7406.6356175212795</v>
      </c>
      <c r="X1877" s="456">
        <v>7800.5263628677794</v>
      </c>
      <c r="Y1877" s="456">
        <v>7847.9966095486507</v>
      </c>
      <c r="Z1877" s="456">
        <v>8406.5506041878689</v>
      </c>
      <c r="AA1877" s="456">
        <v>8812.6114746495787</v>
      </c>
      <c r="AB1877" s="456">
        <v>8538.8718152334204</v>
      </c>
      <c r="AC1877" s="456">
        <v>8345.9461621315077</v>
      </c>
      <c r="AD1877" s="456">
        <v>8364.1274487307455</v>
      </c>
      <c r="AE1877" s="456">
        <v>7666.1972344647302</v>
      </c>
      <c r="AF1877" s="456">
        <v>6655.2723193394622</v>
      </c>
      <c r="AG1877" s="456">
        <v>5039.7391529326314</v>
      </c>
      <c r="AH1877" s="456">
        <v>3353.0819447885815</v>
      </c>
      <c r="AI1877" s="456">
        <v>1627.9827461528605</v>
      </c>
      <c r="AJ1877" s="456">
        <v>528.29860353797324</v>
      </c>
      <c r="AK1877" s="456">
        <v>116.55272914527278</v>
      </c>
      <c r="AL1877" s="456">
        <v>26.08484865749011</v>
      </c>
      <c r="AM1877" s="456">
        <v>20.060004479273225</v>
      </c>
      <c r="AN1877" s="456">
        <v>18.052101952375242</v>
      </c>
      <c r="AO1877" s="456">
        <v>17.048232921663399</v>
      </c>
      <c r="AP1877" s="456">
        <v>16.044422974417238</v>
      </c>
      <c r="AQ1877" s="456">
        <v>15.040675804218308</v>
      </c>
      <c r="AR1877" s="456">
        <v>14.036995597894803</v>
      </c>
      <c r="AS1877" s="456">
        <v>13.03338714150617</v>
      </c>
      <c r="AT1877" s="456">
        <v>12.029855959070284</v>
      </c>
      <c r="AU1877" s="456">
        <v>12.029855959070284</v>
      </c>
      <c r="AV1877" s="456">
        <v>13.03338714150617</v>
      </c>
      <c r="AW1877" s="456">
        <v>11.02640849775289</v>
      </c>
      <c r="AX1877" s="456">
        <v>12.029855959070284</v>
      </c>
      <c r="AY1877" s="456">
        <v>12.029855959070284</v>
      </c>
      <c r="AZ1877" s="456">
        <v>12.029855959070284</v>
      </c>
      <c r="BA1877" s="456">
        <v>12.029855959070284</v>
      </c>
      <c r="BB1877" s="456">
        <v>12.029855959070284</v>
      </c>
      <c r="BC1877" s="456">
        <v>11.02640849775289</v>
      </c>
      <c r="BD1877" s="456">
        <v>12.029855959070284</v>
      </c>
      <c r="BE1877" s="456">
        <v>12.029855959070284</v>
      </c>
      <c r="BF1877" s="456">
        <v>12.029855959070284</v>
      </c>
      <c r="BG1877" s="456">
        <v>12.029855959070284</v>
      </c>
      <c r="BH1877" s="456">
        <v>10.023052380778998</v>
      </c>
      <c r="BI1877" s="456">
        <v>12.029855959070284</v>
      </c>
      <c r="BJ1877" s="456">
        <v>11.02640849775289</v>
      </c>
      <c r="BK1877" s="456">
        <v>12.029855959070284</v>
      </c>
      <c r="BL1877" s="456">
        <v>13.03338714150617</v>
      </c>
      <c r="BM1877" s="456">
        <v>13.03338714150617</v>
      </c>
      <c r="BN1877" s="456">
        <v>12.029855959070284</v>
      </c>
      <c r="BO1877" s="456">
        <v>12.029855959070284</v>
      </c>
      <c r="BP1877" s="456">
        <v>11.02640849775289</v>
      </c>
      <c r="BQ1877" s="456">
        <v>11.02640849775289</v>
      </c>
      <c r="BR1877" s="456">
        <v>12.029855959070284</v>
      </c>
      <c r="BS1877" s="456">
        <v>11.02640849775289</v>
      </c>
      <c r="BT1877" s="456">
        <v>11.02640849775289</v>
      </c>
      <c r="BU1877" s="456">
        <v>10.023052380778998</v>
      </c>
      <c r="BV1877" s="456">
        <v>8.016652840637061</v>
      </c>
    </row>
    <row r="1878" spans="1:74">
      <c r="A1878" s="256">
        <v>65</v>
      </c>
      <c r="B1878" s="456">
        <v>1671.3454846903555</v>
      </c>
      <c r="C1878" s="456">
        <v>1712.6923989447016</v>
      </c>
      <c r="D1878" s="456">
        <v>1793.3721548322997</v>
      </c>
      <c r="E1878" s="456">
        <v>1849.850151775712</v>
      </c>
      <c r="F1878" s="456">
        <v>1901.2869708129176</v>
      </c>
      <c r="G1878" s="456">
        <v>1965.8370985958388</v>
      </c>
      <c r="H1878" s="456">
        <v>2021.3115593170608</v>
      </c>
      <c r="I1878" s="456">
        <v>2108.0564769196958</v>
      </c>
      <c r="J1878" s="456">
        <v>2270.4605114320148</v>
      </c>
      <c r="K1878" s="456">
        <v>2549.9028931335961</v>
      </c>
      <c r="L1878" s="456">
        <v>2779.9363741089437</v>
      </c>
      <c r="M1878" s="456">
        <v>3249.1410552393327</v>
      </c>
      <c r="N1878" s="456">
        <v>3518.5866645549195</v>
      </c>
      <c r="O1878" s="456">
        <v>4150.3989206004999</v>
      </c>
      <c r="P1878" s="456">
        <v>4761.1080153287685</v>
      </c>
      <c r="Q1878" s="456">
        <v>5256.7994827273351</v>
      </c>
      <c r="R1878" s="456">
        <v>5788.8868509759295</v>
      </c>
      <c r="S1878" s="456">
        <v>6433.1108283607846</v>
      </c>
      <c r="T1878" s="456">
        <v>6697.6858175428843</v>
      </c>
      <c r="U1878" s="456">
        <v>6909.7572999885679</v>
      </c>
      <c r="V1878" s="456">
        <v>7087.4984170789148</v>
      </c>
      <c r="W1878" s="456">
        <v>6949.1427258603298</v>
      </c>
      <c r="X1878" s="456">
        <v>7185.4599207383253</v>
      </c>
      <c r="Y1878" s="456">
        <v>7763.1563716052606</v>
      </c>
      <c r="Z1878" s="456">
        <v>8555.0333255387141</v>
      </c>
      <c r="AA1878" s="456">
        <v>8699.4781716714151</v>
      </c>
      <c r="AB1878" s="456">
        <v>8641.9019645621611</v>
      </c>
      <c r="AC1878" s="456">
        <v>8771.1964354659904</v>
      </c>
      <c r="AD1878" s="456">
        <v>8494.4278196340056</v>
      </c>
      <c r="AE1878" s="456">
        <v>7769.2163580028564</v>
      </c>
      <c r="AF1878" s="456">
        <v>6973.3800219341192</v>
      </c>
      <c r="AG1878" s="456">
        <v>5741.4310849175608</v>
      </c>
      <c r="AH1878" s="456">
        <v>3893.0188038195333</v>
      </c>
      <c r="AI1878" s="456">
        <v>1894.226932093404</v>
      </c>
      <c r="AJ1878" s="456">
        <v>565.56959255578886</v>
      </c>
      <c r="AK1878" s="456">
        <v>118.56428573008029</v>
      </c>
      <c r="AL1878" s="456">
        <v>25.080601549217004</v>
      </c>
      <c r="AM1878" s="456">
        <v>19.056026783849234</v>
      </c>
      <c r="AN1878" s="456">
        <v>18.052101952375242</v>
      </c>
      <c r="AO1878" s="456">
        <v>16.044422974417238</v>
      </c>
      <c r="AP1878" s="456">
        <v>15.040675804218308</v>
      </c>
      <c r="AQ1878" s="456">
        <v>13.03338714150617</v>
      </c>
      <c r="AR1878" s="456">
        <v>14.036995597894803</v>
      </c>
      <c r="AS1878" s="456">
        <v>12.029855959070284</v>
      </c>
      <c r="AT1878" s="456">
        <v>10.023052380778998</v>
      </c>
      <c r="AU1878" s="456">
        <v>12.029855959070284</v>
      </c>
      <c r="AV1878" s="456">
        <v>12.029855959070284</v>
      </c>
      <c r="AW1878" s="456">
        <v>11.02640849775289</v>
      </c>
      <c r="AX1878" s="456">
        <v>12.029855959070284</v>
      </c>
      <c r="AY1878" s="456">
        <v>11.02640849775289</v>
      </c>
      <c r="AZ1878" s="456">
        <v>12.029855959070284</v>
      </c>
      <c r="BA1878" s="456">
        <v>10.023052380778998</v>
      </c>
      <c r="BB1878" s="456">
        <v>11.02640849775289</v>
      </c>
      <c r="BC1878" s="456">
        <v>10.023052380778998</v>
      </c>
      <c r="BD1878" s="456">
        <v>10.023052380778998</v>
      </c>
      <c r="BE1878" s="456">
        <v>11.02640849775289</v>
      </c>
      <c r="BF1878" s="456">
        <v>10.023052380778998</v>
      </c>
      <c r="BG1878" s="456">
        <v>12.029855959070284</v>
      </c>
      <c r="BH1878" s="456">
        <v>10.023052380778998</v>
      </c>
      <c r="BI1878" s="456">
        <v>11.02640849775289</v>
      </c>
      <c r="BJ1878" s="456">
        <v>10.023052380778998</v>
      </c>
      <c r="BK1878" s="456">
        <v>12.029855959070284</v>
      </c>
      <c r="BL1878" s="456">
        <v>12.029855959070284</v>
      </c>
      <c r="BM1878" s="456">
        <v>11.02640849775289</v>
      </c>
      <c r="BN1878" s="456">
        <v>11.02640849775289</v>
      </c>
      <c r="BO1878" s="456">
        <v>11.02640849775289</v>
      </c>
      <c r="BP1878" s="456">
        <v>12.029855959070284</v>
      </c>
      <c r="BQ1878" s="456">
        <v>10.023052380778998</v>
      </c>
      <c r="BR1878" s="456">
        <v>12.029855959070284</v>
      </c>
      <c r="BS1878" s="456">
        <v>10.023052380778998</v>
      </c>
      <c r="BT1878" s="456">
        <v>11.02640849775289</v>
      </c>
      <c r="BU1878" s="456">
        <v>9.0197967621976929</v>
      </c>
      <c r="BV1878" s="456">
        <v>8.016652840637061</v>
      </c>
    </row>
    <row r="1879" spans="1:74">
      <c r="A1879" s="256">
        <v>67.5</v>
      </c>
      <c r="B1879" s="456">
        <v>1671.3454846903555</v>
      </c>
      <c r="C1879" s="456">
        <v>1706.6415681363681</v>
      </c>
      <c r="D1879" s="456">
        <v>1778.2444193679287</v>
      </c>
      <c r="E1879" s="456">
        <v>1835.7304889559762</v>
      </c>
      <c r="F1879" s="456">
        <v>1892.2097829975603</v>
      </c>
      <c r="G1879" s="456">
        <v>1944.656351056595</v>
      </c>
      <c r="H1879" s="456">
        <v>1990.0439462403338</v>
      </c>
      <c r="I1879" s="456">
        <v>2049.5536898985906</v>
      </c>
      <c r="J1879" s="456">
        <v>2184.7177498639853</v>
      </c>
      <c r="K1879" s="456">
        <v>2412.6997000353836</v>
      </c>
      <c r="L1879" s="456">
        <v>2639.6942957005026</v>
      </c>
      <c r="M1879" s="456">
        <v>2983.7539212837764</v>
      </c>
      <c r="N1879" s="456">
        <v>3321.7984212107694</v>
      </c>
      <c r="O1879" s="456">
        <v>3765.8489542199927</v>
      </c>
      <c r="P1879" s="456">
        <v>4311.9005355025902</v>
      </c>
      <c r="Q1879" s="456">
        <v>4918.5932375089596</v>
      </c>
      <c r="R1879" s="456">
        <v>5376.9437253109763</v>
      </c>
      <c r="S1879" s="456">
        <v>6150.3709621715225</v>
      </c>
      <c r="T1879" s="456">
        <v>6547.2201077298423</v>
      </c>
      <c r="U1879" s="456">
        <v>6735.0503121333777</v>
      </c>
      <c r="V1879" s="456">
        <v>7072.3498512373199</v>
      </c>
      <c r="W1879" s="456">
        <v>7029.9340395499557</v>
      </c>
      <c r="X1879" s="456">
        <v>6761.3065674228365</v>
      </c>
      <c r="Y1879" s="456">
        <v>7410.67541824198</v>
      </c>
      <c r="Z1879" s="456">
        <v>8129.7939216899022</v>
      </c>
      <c r="AA1879" s="456">
        <v>8530.7910715365124</v>
      </c>
      <c r="AB1879" s="456">
        <v>8904.5333525636379</v>
      </c>
      <c r="AC1879" s="456">
        <v>8876.2495963971178</v>
      </c>
      <c r="AD1879" s="456">
        <v>8680.286060212442</v>
      </c>
      <c r="AE1879" s="456">
        <v>8072.2216234282223</v>
      </c>
      <c r="AF1879" s="456">
        <v>7316.7506230551508</v>
      </c>
      <c r="AG1879" s="456">
        <v>6063.5320113950511</v>
      </c>
      <c r="AH1879" s="456">
        <v>4348.2392398910824</v>
      </c>
      <c r="AI1879" s="456">
        <v>2113.0998972186903</v>
      </c>
      <c r="AJ1879" s="456">
        <v>637.09634525057652</v>
      </c>
      <c r="AK1879" s="456">
        <v>116.55272914527278</v>
      </c>
      <c r="AL1879" s="456">
        <v>27.089134400918912</v>
      </c>
      <c r="AM1879" s="456">
        <v>21.064032395764698</v>
      </c>
      <c r="AN1879" s="456">
        <v>17.048232921663399</v>
      </c>
      <c r="AO1879" s="456">
        <v>16.044422974417238</v>
      </c>
      <c r="AP1879" s="456">
        <v>16.044422974417238</v>
      </c>
      <c r="AQ1879" s="456">
        <v>14.036995597894803</v>
      </c>
      <c r="AR1879" s="456">
        <v>13.03338714150617</v>
      </c>
      <c r="AS1879" s="456">
        <v>12.029855959070284</v>
      </c>
      <c r="AT1879" s="456">
        <v>12.029855959070284</v>
      </c>
      <c r="AU1879" s="456">
        <v>11.02640849775289</v>
      </c>
      <c r="AV1879" s="456">
        <v>11.02640849775289</v>
      </c>
      <c r="AW1879" s="456">
        <v>11.02640849775289</v>
      </c>
      <c r="AX1879" s="456">
        <v>11.02640849775289</v>
      </c>
      <c r="AY1879" s="456">
        <v>12.029855959070284</v>
      </c>
      <c r="AZ1879" s="456">
        <v>12.029855959070284</v>
      </c>
      <c r="BA1879" s="456">
        <v>10.023052380778998</v>
      </c>
      <c r="BB1879" s="456">
        <v>12.029855959070284</v>
      </c>
      <c r="BC1879" s="456">
        <v>11.02640849775289</v>
      </c>
      <c r="BD1879" s="456">
        <v>11.02640849775289</v>
      </c>
      <c r="BE1879" s="456">
        <v>12.029855959070284</v>
      </c>
      <c r="BF1879" s="456">
        <v>11.02640849775289</v>
      </c>
      <c r="BG1879" s="456">
        <v>10.023052380778998</v>
      </c>
      <c r="BH1879" s="456">
        <v>11.02640849775289</v>
      </c>
      <c r="BI1879" s="456">
        <v>11.02640849775289</v>
      </c>
      <c r="BJ1879" s="456">
        <v>11.02640849775289</v>
      </c>
      <c r="BK1879" s="456">
        <v>12.029855959070284</v>
      </c>
      <c r="BL1879" s="456">
        <v>12.029855959070284</v>
      </c>
      <c r="BM1879" s="456">
        <v>12.029855959070284</v>
      </c>
      <c r="BN1879" s="456">
        <v>10.023052380778998</v>
      </c>
      <c r="BO1879" s="456">
        <v>12.029855959070284</v>
      </c>
      <c r="BP1879" s="456">
        <v>10.023052380778998</v>
      </c>
      <c r="BQ1879" s="456">
        <v>9.0197967621976929</v>
      </c>
      <c r="BR1879" s="456">
        <v>10.023052380778998</v>
      </c>
      <c r="BS1879" s="456">
        <v>11.02640849775289</v>
      </c>
      <c r="BT1879" s="456">
        <v>10.023052380778998</v>
      </c>
      <c r="BU1879" s="456">
        <v>9.0197967621976929</v>
      </c>
      <c r="BV1879" s="456">
        <v>8.016652840637061</v>
      </c>
    </row>
    <row r="1880" spans="1:74">
      <c r="A1880" s="256">
        <v>70</v>
      </c>
      <c r="B1880" s="456">
        <v>1671.3454846903555</v>
      </c>
      <c r="C1880" s="456">
        <v>1700.5907587595589</v>
      </c>
      <c r="D1880" s="456">
        <v>1767.1508283426058</v>
      </c>
      <c r="E1880" s="456">
        <v>1817.5767962963719</v>
      </c>
      <c r="F1880" s="456">
        <v>1873.0469740525225</v>
      </c>
      <c r="G1880" s="456">
        <v>1918.4328879759823</v>
      </c>
      <c r="H1880" s="456">
        <v>1965.8370985958388</v>
      </c>
      <c r="I1880" s="456">
        <v>1996.0957042545253</v>
      </c>
      <c r="J1880" s="456">
        <v>2112.0912121959464</v>
      </c>
      <c r="K1880" s="456">
        <v>2278.5305868948162</v>
      </c>
      <c r="L1880" s="456">
        <v>2515.601387478202</v>
      </c>
      <c r="M1880" s="456">
        <v>2729.4887502371312</v>
      </c>
      <c r="N1880" s="456">
        <v>3107.8675237841871</v>
      </c>
      <c r="O1880" s="456">
        <v>3457.0260537570985</v>
      </c>
      <c r="P1880" s="456">
        <v>3922.2886474376769</v>
      </c>
      <c r="Q1880" s="456">
        <v>4533.9750807403116</v>
      </c>
      <c r="R1880" s="456">
        <v>4919.6027745882038</v>
      </c>
      <c r="S1880" s="456">
        <v>5576.8535063739664</v>
      </c>
      <c r="T1880" s="456">
        <v>6169.5564775730045</v>
      </c>
      <c r="U1880" s="456">
        <v>6543.1808070779116</v>
      </c>
      <c r="V1880" s="456">
        <v>6779.4840346240635</v>
      </c>
      <c r="W1880" s="456">
        <v>6898.6486306208153</v>
      </c>
      <c r="X1880" s="456">
        <v>6786.5530628031847</v>
      </c>
      <c r="Y1880" s="456">
        <v>7105.6767387791588</v>
      </c>
      <c r="Z1880" s="456">
        <v>7400.5759205678924</v>
      </c>
      <c r="AA1880" s="456">
        <v>8096.4625412884388</v>
      </c>
      <c r="AB1880" s="456">
        <v>8705.5388472400064</v>
      </c>
      <c r="AC1880" s="456">
        <v>8919.6854017323549</v>
      </c>
      <c r="AD1880" s="456">
        <v>8730.7917074473062</v>
      </c>
      <c r="AE1880" s="456">
        <v>8424.7320220610236</v>
      </c>
      <c r="AF1880" s="456">
        <v>7406.6356175212795</v>
      </c>
      <c r="AG1880" s="456">
        <v>6118.0586504188605</v>
      </c>
      <c r="AH1880" s="456">
        <v>4484.5120630662686</v>
      </c>
      <c r="AI1880" s="456">
        <v>2542.8407805517922</v>
      </c>
      <c r="AJ1880" s="456">
        <v>697.5477911939663</v>
      </c>
      <c r="AK1880" s="456">
        <v>126.61084744487482</v>
      </c>
      <c r="AL1880" s="456">
        <v>26.08484865749011</v>
      </c>
      <c r="AM1880" s="456">
        <v>19.056026783849234</v>
      </c>
      <c r="AN1880" s="456">
        <v>17.048232921663399</v>
      </c>
      <c r="AO1880" s="456">
        <v>16.044422974417238</v>
      </c>
      <c r="AP1880" s="456">
        <v>15.040675804218308</v>
      </c>
      <c r="AQ1880" s="456">
        <v>13.03338714150617</v>
      </c>
      <c r="AR1880" s="456">
        <v>13.03338714150617</v>
      </c>
      <c r="AS1880" s="456">
        <v>14.036995597894803</v>
      </c>
      <c r="AT1880" s="456">
        <v>11.02640849775289</v>
      </c>
      <c r="AU1880" s="456">
        <v>12.029855959070284</v>
      </c>
      <c r="AV1880" s="456">
        <v>12.029855959070284</v>
      </c>
      <c r="AW1880" s="456">
        <v>10.023052380778998</v>
      </c>
      <c r="AX1880" s="456">
        <v>11.02640849775289</v>
      </c>
      <c r="AY1880" s="456">
        <v>10.023052380778998</v>
      </c>
      <c r="AZ1880" s="456">
        <v>10.023052380778998</v>
      </c>
      <c r="BA1880" s="456">
        <v>9.0197967621976929</v>
      </c>
      <c r="BB1880" s="456">
        <v>11.02640849775289</v>
      </c>
      <c r="BC1880" s="456">
        <v>10.023052380778998</v>
      </c>
      <c r="BD1880" s="456">
        <v>10.023052380778998</v>
      </c>
      <c r="BE1880" s="456">
        <v>12.029855959070284</v>
      </c>
      <c r="BF1880" s="456">
        <v>11.02640849775289</v>
      </c>
      <c r="BG1880" s="456">
        <v>10.023052380778998</v>
      </c>
      <c r="BH1880" s="456">
        <v>11.02640849775289</v>
      </c>
      <c r="BI1880" s="456">
        <v>11.02640849775289</v>
      </c>
      <c r="BJ1880" s="456">
        <v>10.023052380778998</v>
      </c>
      <c r="BK1880" s="456">
        <v>10.023052380778998</v>
      </c>
      <c r="BL1880" s="456">
        <v>13.03338714150617</v>
      </c>
      <c r="BM1880" s="456">
        <v>11.02640849775289</v>
      </c>
      <c r="BN1880" s="456">
        <v>8.016652840637061</v>
      </c>
      <c r="BO1880" s="456">
        <v>11.02640849775289</v>
      </c>
      <c r="BP1880" s="456">
        <v>10.023052380778998</v>
      </c>
      <c r="BQ1880" s="456">
        <v>9.0197967621976929</v>
      </c>
      <c r="BR1880" s="456">
        <v>11.02640849775289</v>
      </c>
      <c r="BS1880" s="456">
        <v>9.0197967621976929</v>
      </c>
      <c r="BT1880" s="456">
        <v>9.0197967621976929</v>
      </c>
      <c r="BU1880" s="456">
        <v>8.016652840637061</v>
      </c>
      <c r="BV1880" s="456">
        <v>8.016652840637061</v>
      </c>
    </row>
    <row r="1881" spans="1:74">
      <c r="A1881" s="256">
        <v>72.5</v>
      </c>
      <c r="B1881" s="456">
        <v>1671.3454846903555</v>
      </c>
      <c r="C1881" s="456">
        <v>1692.5230463933431</v>
      </c>
      <c r="D1881" s="456">
        <v>1751.0148202558562</v>
      </c>
      <c r="E1881" s="456">
        <v>1793.3721548322997</v>
      </c>
      <c r="F1881" s="456">
        <v>1852.875807844227</v>
      </c>
      <c r="G1881" s="456">
        <v>1885.1497780941129</v>
      </c>
      <c r="H1881" s="456">
        <v>1930.5359805793269</v>
      </c>
      <c r="I1881" s="456">
        <v>1953.7337862129405</v>
      </c>
      <c r="J1881" s="456">
        <v>2055.6056257882178</v>
      </c>
      <c r="K1881" s="456">
        <v>2161.5173398079901</v>
      </c>
      <c r="L1881" s="456">
        <v>2367.3032797744399</v>
      </c>
      <c r="M1881" s="456">
        <v>2551.9206431767848</v>
      </c>
      <c r="N1881" s="456">
        <v>2863.681441123118</v>
      </c>
      <c r="O1881" s="456">
        <v>3113.9219741570109</v>
      </c>
      <c r="P1881" s="456">
        <v>3506.4762948503562</v>
      </c>
      <c r="Q1881" s="456">
        <v>4052.4916082287345</v>
      </c>
      <c r="R1881" s="456">
        <v>4494.606512399695</v>
      </c>
      <c r="S1881" s="456">
        <v>4864.0785437426839</v>
      </c>
      <c r="T1881" s="456">
        <v>5502.1388979876274</v>
      </c>
      <c r="U1881" s="456">
        <v>6218.0254131282791</v>
      </c>
      <c r="V1881" s="456">
        <v>6341.2189830814905</v>
      </c>
      <c r="W1881" s="456">
        <v>6501.7781192960301</v>
      </c>
      <c r="X1881" s="456">
        <v>6749.1882830696977</v>
      </c>
      <c r="Y1881" s="456">
        <v>6916.8264625136944</v>
      </c>
      <c r="Z1881" s="456">
        <v>7123.8551069383793</v>
      </c>
      <c r="AA1881" s="456">
        <v>7439.964039187259</v>
      </c>
      <c r="AB1881" s="456">
        <v>7987.3789850470421</v>
      </c>
      <c r="AC1881" s="456">
        <v>8532.8112567441312</v>
      </c>
      <c r="AD1881" s="456">
        <v>8819.6823544554136</v>
      </c>
      <c r="AE1881" s="456">
        <v>8328.7749833398575</v>
      </c>
      <c r="AF1881" s="456">
        <v>7489.4519705588846</v>
      </c>
      <c r="AG1881" s="456">
        <v>6479.5621514001778</v>
      </c>
      <c r="AH1881" s="456">
        <v>4729.8134894459508</v>
      </c>
      <c r="AI1881" s="456">
        <v>2662.8993158797643</v>
      </c>
      <c r="AJ1881" s="456">
        <v>811.41190776924054</v>
      </c>
      <c r="AK1881" s="456">
        <v>126.61084744487482</v>
      </c>
      <c r="AL1881" s="456">
        <v>24.076394620737908</v>
      </c>
      <c r="AM1881" s="456">
        <v>20.060004479273225</v>
      </c>
      <c r="AN1881" s="456">
        <v>18.052101952375242</v>
      </c>
      <c r="AO1881" s="456">
        <v>17.048232921663399</v>
      </c>
      <c r="AP1881" s="456">
        <v>16.044422974417238</v>
      </c>
      <c r="AQ1881" s="456">
        <v>14.036995597894803</v>
      </c>
      <c r="AR1881" s="456">
        <v>13.03338714150617</v>
      </c>
      <c r="AS1881" s="456">
        <v>12.029855959070284</v>
      </c>
      <c r="AT1881" s="456">
        <v>11.02640849775289</v>
      </c>
      <c r="AU1881" s="456">
        <v>10.023052380778998</v>
      </c>
      <c r="AV1881" s="456">
        <v>12.029855959070284</v>
      </c>
      <c r="AW1881" s="456">
        <v>11.02640849775289</v>
      </c>
      <c r="AX1881" s="456">
        <v>12.029855959070284</v>
      </c>
      <c r="AY1881" s="456">
        <v>11.02640849775289</v>
      </c>
      <c r="AZ1881" s="456">
        <v>11.02640849775289</v>
      </c>
      <c r="BA1881" s="456">
        <v>9.0197967621976929</v>
      </c>
      <c r="BB1881" s="456">
        <v>11.02640849775289</v>
      </c>
      <c r="BC1881" s="456">
        <v>10.023052380778998</v>
      </c>
      <c r="BD1881" s="456">
        <v>10.023052380778998</v>
      </c>
      <c r="BE1881" s="456">
        <v>12.029855959070284</v>
      </c>
      <c r="BF1881" s="456">
        <v>9.0197967621976929</v>
      </c>
      <c r="BG1881" s="456">
        <v>10.023052380778998</v>
      </c>
      <c r="BH1881" s="456">
        <v>11.02640849775289</v>
      </c>
      <c r="BI1881" s="456">
        <v>12.029855959070284</v>
      </c>
      <c r="BJ1881" s="456">
        <v>11.02640849775289</v>
      </c>
      <c r="BK1881" s="456">
        <v>10.023052380778998</v>
      </c>
      <c r="BL1881" s="456">
        <v>11.02640849775289</v>
      </c>
      <c r="BM1881" s="456">
        <v>11.02640849775289</v>
      </c>
      <c r="BN1881" s="456">
        <v>10.023052380778998</v>
      </c>
      <c r="BO1881" s="456">
        <v>10.023052380778998</v>
      </c>
      <c r="BP1881" s="456">
        <v>10.023052380778998</v>
      </c>
      <c r="BQ1881" s="456">
        <v>10.023052380778998</v>
      </c>
      <c r="BR1881" s="456">
        <v>12.029855959070284</v>
      </c>
      <c r="BS1881" s="456">
        <v>9.0197967621976929</v>
      </c>
      <c r="BT1881" s="456">
        <v>9.0197967621976929</v>
      </c>
      <c r="BU1881" s="456">
        <v>8.016652840637061</v>
      </c>
      <c r="BV1881" s="456">
        <v>8.016652840637061</v>
      </c>
    </row>
    <row r="1882" spans="1:74">
      <c r="A1882" s="256">
        <v>75</v>
      </c>
      <c r="B1882" s="456">
        <v>1671.3454846903555</v>
      </c>
      <c r="C1882" s="456">
        <v>1686.4722873203068</v>
      </c>
      <c r="D1882" s="456">
        <v>1736.8959349898671</v>
      </c>
      <c r="E1882" s="456">
        <v>1772.1933611192419</v>
      </c>
      <c r="F1882" s="456">
        <v>1827.6621588599942</v>
      </c>
      <c r="G1882" s="456">
        <v>1855.9014688485684</v>
      </c>
      <c r="H1882" s="456">
        <v>1895.2355074461827</v>
      </c>
      <c r="I1882" s="456">
        <v>1919.441476119403</v>
      </c>
      <c r="J1882" s="456">
        <v>2008.1992752159911</v>
      </c>
      <c r="K1882" s="456">
        <v>2073.7615400479999</v>
      </c>
      <c r="L1882" s="456">
        <v>2222.0406640147612</v>
      </c>
      <c r="M1882" s="456">
        <v>2359.2328956338811</v>
      </c>
      <c r="N1882" s="456">
        <v>2630.614125787446</v>
      </c>
      <c r="O1882" s="456">
        <v>2845.5196500623811</v>
      </c>
      <c r="P1882" s="456">
        <v>3134.1035602056086</v>
      </c>
      <c r="Q1882" s="456">
        <v>3591.2497522754325</v>
      </c>
      <c r="R1882" s="456">
        <v>4133.2397387789551</v>
      </c>
      <c r="S1882" s="456">
        <v>4261.430620838265</v>
      </c>
      <c r="T1882" s="456">
        <v>4800.4788396107178</v>
      </c>
      <c r="U1882" s="456">
        <v>5474.878414143368</v>
      </c>
      <c r="V1882" s="456">
        <v>5827.2556269716943</v>
      </c>
      <c r="W1882" s="456">
        <v>5943.3731904767819</v>
      </c>
      <c r="X1882" s="456">
        <v>6566.4068197984043</v>
      </c>
      <c r="Y1882" s="456">
        <v>6631.0361557783935</v>
      </c>
      <c r="Z1882" s="456">
        <v>6878.4510957550046</v>
      </c>
      <c r="AA1882" s="456">
        <v>7202.6285696134519</v>
      </c>
      <c r="AB1882" s="456">
        <v>7371.2874552435023</v>
      </c>
      <c r="AC1882" s="456">
        <v>7782.3463447253953</v>
      </c>
      <c r="AD1882" s="456">
        <v>7965.1584424300809</v>
      </c>
      <c r="AE1882" s="456">
        <v>7984.3489074135796</v>
      </c>
      <c r="AF1882" s="456">
        <v>7794.4663521123011</v>
      </c>
      <c r="AG1882" s="456">
        <v>6667.3904342044798</v>
      </c>
      <c r="AH1882" s="456">
        <v>4645.0164628988859</v>
      </c>
      <c r="AI1882" s="456">
        <v>2558.9827808708856</v>
      </c>
      <c r="AJ1882" s="456">
        <v>805.36560288841395</v>
      </c>
      <c r="AK1882" s="456">
        <v>139.68758692140284</v>
      </c>
      <c r="AL1882" s="456">
        <v>27.089134400918912</v>
      </c>
      <c r="AM1882" s="456">
        <v>20.060004479273225</v>
      </c>
      <c r="AN1882" s="456">
        <v>19.056026783849234</v>
      </c>
      <c r="AO1882" s="456">
        <v>16.044422974417238</v>
      </c>
      <c r="AP1882" s="456">
        <v>16.044422974417238</v>
      </c>
      <c r="AQ1882" s="456">
        <v>14.036995597894803</v>
      </c>
      <c r="AR1882" s="456">
        <v>13.03338714150617</v>
      </c>
      <c r="AS1882" s="456">
        <v>13.03338714150617</v>
      </c>
      <c r="AT1882" s="456">
        <v>12.029855959070284</v>
      </c>
      <c r="AU1882" s="456">
        <v>11.02640849775289</v>
      </c>
      <c r="AV1882" s="456">
        <v>12.029855959070284</v>
      </c>
      <c r="AW1882" s="456">
        <v>10.023052380778998</v>
      </c>
      <c r="AX1882" s="456">
        <v>10.023052380778998</v>
      </c>
      <c r="AY1882" s="456">
        <v>11.02640849775289</v>
      </c>
      <c r="AZ1882" s="456">
        <v>9.0197967621976929</v>
      </c>
      <c r="BA1882" s="456">
        <v>10.023052380778998</v>
      </c>
      <c r="BB1882" s="456">
        <v>11.02640849775289</v>
      </c>
      <c r="BC1882" s="456">
        <v>9.0197967621976929</v>
      </c>
      <c r="BD1882" s="456">
        <v>10.023052380778998</v>
      </c>
      <c r="BE1882" s="456">
        <v>12.029855959070284</v>
      </c>
      <c r="BF1882" s="456">
        <v>9.0197967621976929</v>
      </c>
      <c r="BG1882" s="456">
        <v>10.023052380778998</v>
      </c>
      <c r="BH1882" s="456">
        <v>10.023052380778998</v>
      </c>
      <c r="BI1882" s="456">
        <v>9.0197967621976929</v>
      </c>
      <c r="BJ1882" s="456">
        <v>10.023052380778998</v>
      </c>
      <c r="BK1882" s="456">
        <v>10.023052380778998</v>
      </c>
      <c r="BL1882" s="456">
        <v>11.02640849775289</v>
      </c>
      <c r="BM1882" s="456">
        <v>10.023052380778998</v>
      </c>
      <c r="BN1882" s="456">
        <v>9.0197967621976929</v>
      </c>
      <c r="BO1882" s="456">
        <v>9.0197967621976929</v>
      </c>
      <c r="BP1882" s="456">
        <v>11.02640849775289</v>
      </c>
      <c r="BQ1882" s="456">
        <v>9.0197967621976929</v>
      </c>
      <c r="BR1882" s="456">
        <v>9.0197967621976929</v>
      </c>
      <c r="BS1882" s="456">
        <v>7.0136346326260179</v>
      </c>
      <c r="BT1882" s="456">
        <v>6.010760193776199</v>
      </c>
      <c r="BU1882" s="456">
        <v>8.016652840637061</v>
      </c>
      <c r="BV1882" s="456">
        <v>8.016652840637061</v>
      </c>
    </row>
    <row r="1883" spans="1:74">
      <c r="A1883" s="256">
        <v>77.5</v>
      </c>
      <c r="B1883" s="456">
        <v>1671.3454846903555</v>
      </c>
      <c r="C1883" s="456">
        <v>1678.4046423055361</v>
      </c>
      <c r="D1883" s="456">
        <v>1721.768685176148</v>
      </c>
      <c r="E1883" s="456">
        <v>1750.0063246685534</v>
      </c>
      <c r="F1883" s="456">
        <v>1801.4403326077718</v>
      </c>
      <c r="G1883" s="456">
        <v>1836.7390327120816</v>
      </c>
      <c r="H1883" s="456">
        <v>1860.9442481358299</v>
      </c>
      <c r="I1883" s="456">
        <v>1883.1326386831654</v>
      </c>
      <c r="J1883" s="456">
        <v>1958.7768239626887</v>
      </c>
      <c r="K1883" s="456">
        <v>1998.1129610018729</v>
      </c>
      <c r="L1883" s="456">
        <v>2088.8915899626568</v>
      </c>
      <c r="M1883" s="456">
        <v>2192.7875155375646</v>
      </c>
      <c r="N1883" s="456">
        <v>2388.4881686740619</v>
      </c>
      <c r="O1883" s="456">
        <v>2590.2581953963549</v>
      </c>
      <c r="P1883" s="456">
        <v>2870.744390985134</v>
      </c>
      <c r="Q1883" s="456">
        <v>3126.0309101600064</v>
      </c>
      <c r="R1883" s="456">
        <v>3654.8311599766735</v>
      </c>
      <c r="S1883" s="456">
        <v>3903.1118285923417</v>
      </c>
      <c r="T1883" s="456">
        <v>4109.01513272385</v>
      </c>
      <c r="U1883" s="456">
        <v>4635.9311584256548</v>
      </c>
      <c r="V1883" s="456">
        <v>5203.2907413340026</v>
      </c>
      <c r="W1883" s="456">
        <v>5381.9918618635193</v>
      </c>
      <c r="X1883" s="456">
        <v>6023.1422239816684</v>
      </c>
      <c r="Y1883" s="456">
        <v>6285.6805994779688</v>
      </c>
      <c r="Z1883" s="456">
        <v>6491.6799426541165</v>
      </c>
      <c r="AA1883" s="456">
        <v>6681.5282626868266</v>
      </c>
      <c r="AB1883" s="456">
        <v>7030.943936863172</v>
      </c>
      <c r="AC1883" s="456">
        <v>6988.5283747350104</v>
      </c>
      <c r="AD1883" s="456">
        <v>7046.0924139393774</v>
      </c>
      <c r="AE1883" s="456">
        <v>7249.0851183357236</v>
      </c>
      <c r="AF1883" s="456">
        <v>7370.2775102342484</v>
      </c>
      <c r="AG1883" s="456">
        <v>6331.1210588841968</v>
      </c>
      <c r="AH1883" s="456">
        <v>4381.5499854943173</v>
      </c>
      <c r="AI1883" s="456">
        <v>2417.7437997012785</v>
      </c>
      <c r="AJ1883" s="456">
        <v>858.77616093134179</v>
      </c>
      <c r="AK1883" s="456">
        <v>154.77764754354726</v>
      </c>
      <c r="AL1883" s="456">
        <v>25.080601549217004</v>
      </c>
      <c r="AM1883" s="456">
        <v>21.064032395764698</v>
      </c>
      <c r="AN1883" s="456">
        <v>17.048232921663399</v>
      </c>
      <c r="AO1883" s="456">
        <v>18.052101952375242</v>
      </c>
      <c r="AP1883" s="456">
        <v>17.048232921663399</v>
      </c>
      <c r="AQ1883" s="456">
        <v>15.040675804218308</v>
      </c>
      <c r="AR1883" s="456">
        <v>14.036995597894803</v>
      </c>
      <c r="AS1883" s="456">
        <v>14.036995597894803</v>
      </c>
      <c r="AT1883" s="456">
        <v>12.029855959070284</v>
      </c>
      <c r="AU1883" s="456">
        <v>12.029855959070284</v>
      </c>
      <c r="AV1883" s="456">
        <v>12.029855959070284</v>
      </c>
      <c r="AW1883" s="456">
        <v>10.023052380778998</v>
      </c>
      <c r="AX1883" s="456">
        <v>12.029855959070284</v>
      </c>
      <c r="AY1883" s="456">
        <v>11.02640849775289</v>
      </c>
      <c r="AZ1883" s="456">
        <v>10.023052380778998</v>
      </c>
      <c r="BA1883" s="456">
        <v>10.023052380778998</v>
      </c>
      <c r="BB1883" s="456">
        <v>10.023052380778998</v>
      </c>
      <c r="BC1883" s="456">
        <v>9.0197967621976929</v>
      </c>
      <c r="BD1883" s="456">
        <v>10.023052380778998</v>
      </c>
      <c r="BE1883" s="456">
        <v>9.0197967621976929</v>
      </c>
      <c r="BF1883" s="456">
        <v>9.0197967621976929</v>
      </c>
      <c r="BG1883" s="456">
        <v>10.023052380778998</v>
      </c>
      <c r="BH1883" s="456">
        <v>10.023052380778998</v>
      </c>
      <c r="BI1883" s="456">
        <v>11.02640849775289</v>
      </c>
      <c r="BJ1883" s="456">
        <v>9.0197967621976929</v>
      </c>
      <c r="BK1883" s="456">
        <v>10.023052380778998</v>
      </c>
      <c r="BL1883" s="456">
        <v>11.02640849775289</v>
      </c>
      <c r="BM1883" s="456">
        <v>9.0197967621976929</v>
      </c>
      <c r="BN1883" s="456">
        <v>8.016652840637061</v>
      </c>
      <c r="BO1883" s="456">
        <v>9.0197967621976929</v>
      </c>
      <c r="BP1883" s="456">
        <v>9.0197967621976929</v>
      </c>
      <c r="BQ1883" s="456">
        <v>8.016652840637061</v>
      </c>
      <c r="BR1883" s="456">
        <v>9.0197967621976929</v>
      </c>
      <c r="BS1883" s="456">
        <v>8.016652840637061</v>
      </c>
      <c r="BT1883" s="456">
        <v>9.0197967621976929</v>
      </c>
      <c r="BU1883" s="456">
        <v>9.0197967621976929</v>
      </c>
      <c r="BV1883" s="456">
        <v>8.016652840637061</v>
      </c>
    </row>
    <row r="1884" spans="1:74">
      <c r="A1884" s="256">
        <v>80</v>
      </c>
      <c r="B1884" s="456">
        <v>1671.3454846903555</v>
      </c>
      <c r="C1884" s="456">
        <v>1671.3454846903555</v>
      </c>
      <c r="D1884" s="456">
        <v>1705.6330984165525</v>
      </c>
      <c r="E1884" s="456">
        <v>1726.8110870854687</v>
      </c>
      <c r="F1884" s="456">
        <v>1776.2273976626655</v>
      </c>
      <c r="G1884" s="456">
        <v>1817.5767962963719</v>
      </c>
      <c r="H1884" s="456">
        <v>1835.7304889559762</v>
      </c>
      <c r="I1884" s="456">
        <v>1848.8416008511138</v>
      </c>
      <c r="J1884" s="456">
        <v>1906.3298716528989</v>
      </c>
      <c r="K1884" s="456">
        <v>1939.6133498034187</v>
      </c>
      <c r="L1884" s="456">
        <v>1976.9318670220041</v>
      </c>
      <c r="M1884" s="456">
        <v>2064.6835629810971</v>
      </c>
      <c r="N1884" s="456">
        <v>2169.5870195729431</v>
      </c>
      <c r="O1884" s="456">
        <v>2319.8901696487505</v>
      </c>
      <c r="P1884" s="456">
        <v>2595.3026525445794</v>
      </c>
      <c r="Q1884" s="456">
        <v>2845.5196500623811</v>
      </c>
      <c r="R1884" s="456">
        <v>3072.5501321889683</v>
      </c>
      <c r="S1884" s="456">
        <v>3514.5498700196258</v>
      </c>
      <c r="T1884" s="456">
        <v>3691.1638903255634</v>
      </c>
      <c r="U1884" s="456">
        <v>3954.5866590857477</v>
      </c>
      <c r="V1884" s="456">
        <v>4300.7971033989688</v>
      </c>
      <c r="W1884" s="456">
        <v>4849.9452039784919</v>
      </c>
      <c r="X1884" s="456">
        <v>5160.8879779183026</v>
      </c>
      <c r="Y1884" s="456">
        <v>5635.4143045700048</v>
      </c>
      <c r="Z1884" s="456">
        <v>6068.5807537566216</v>
      </c>
      <c r="AA1884" s="456">
        <v>6150.3709621715225</v>
      </c>
      <c r="AB1884" s="456">
        <v>6293.7588794554931</v>
      </c>
      <c r="AC1884" s="456">
        <v>6451.2873932566108</v>
      </c>
      <c r="AD1884" s="456">
        <v>6378.5814420902443</v>
      </c>
      <c r="AE1884" s="456">
        <v>6683.5479549111051</v>
      </c>
      <c r="AF1884" s="456">
        <v>6500.7683009263756</v>
      </c>
      <c r="AG1884" s="456">
        <v>5433.4831241202237</v>
      </c>
      <c r="AH1884" s="456">
        <v>3862.7398866184449</v>
      </c>
      <c r="AI1884" s="456">
        <v>2499.4596637558006</v>
      </c>
      <c r="AJ1884" s="456">
        <v>937.38636192823219</v>
      </c>
      <c r="AK1884" s="456">
        <v>201.06247565441669</v>
      </c>
      <c r="AL1884" s="456">
        <v>26.08484865749011</v>
      </c>
      <c r="AM1884" s="456">
        <v>19.056026783849234</v>
      </c>
      <c r="AN1884" s="456">
        <v>19.056026783849234</v>
      </c>
      <c r="AO1884" s="456">
        <v>17.048232921663399</v>
      </c>
      <c r="AP1884" s="456">
        <v>17.048232921663399</v>
      </c>
      <c r="AQ1884" s="456">
        <v>16.044422974417238</v>
      </c>
      <c r="AR1884" s="456">
        <v>14.036995597894803</v>
      </c>
      <c r="AS1884" s="456">
        <v>13.03338714150617</v>
      </c>
      <c r="AT1884" s="456">
        <v>13.03338714150617</v>
      </c>
      <c r="AU1884" s="456">
        <v>12.029855959070284</v>
      </c>
      <c r="AV1884" s="456">
        <v>11.02640849775289</v>
      </c>
      <c r="AW1884" s="456">
        <v>10.023052380778998</v>
      </c>
      <c r="AX1884" s="456">
        <v>11.02640849775289</v>
      </c>
      <c r="AY1884" s="456">
        <v>10.023052380778998</v>
      </c>
      <c r="AZ1884" s="456">
        <v>10.023052380778998</v>
      </c>
      <c r="BA1884" s="456">
        <v>9.0197967621976929</v>
      </c>
      <c r="BB1884" s="456">
        <v>10.023052380778998</v>
      </c>
      <c r="BC1884" s="456">
        <v>9.0197967621976929</v>
      </c>
      <c r="BD1884" s="456">
        <v>10.023052380778998</v>
      </c>
      <c r="BE1884" s="456">
        <v>10.023052380778998</v>
      </c>
      <c r="BF1884" s="456">
        <v>10.023052380778998</v>
      </c>
      <c r="BG1884" s="456">
        <v>10.023052380778998</v>
      </c>
      <c r="BH1884" s="456">
        <v>9.0197967621976929</v>
      </c>
      <c r="BI1884" s="456">
        <v>10.023052380778998</v>
      </c>
      <c r="BJ1884" s="456">
        <v>8.016652840637061</v>
      </c>
      <c r="BK1884" s="456">
        <v>9.0197967621976929</v>
      </c>
      <c r="BL1884" s="456">
        <v>12.029855959070284</v>
      </c>
      <c r="BM1884" s="456">
        <v>9.0197967621976929</v>
      </c>
      <c r="BN1884" s="456">
        <v>7.0136346326260179</v>
      </c>
      <c r="BO1884" s="456">
        <v>8.016652840637061</v>
      </c>
      <c r="BP1884" s="456">
        <v>9.0197967621976929</v>
      </c>
      <c r="BQ1884" s="456">
        <v>7.0136346326260179</v>
      </c>
      <c r="BR1884" s="456">
        <v>9.0197967621976929</v>
      </c>
      <c r="BS1884" s="456">
        <v>7.0136346326260179</v>
      </c>
      <c r="BT1884" s="456">
        <v>8.016652840637061</v>
      </c>
      <c r="BU1884" s="456">
        <v>7.0136346326260179</v>
      </c>
      <c r="BV1884" s="456">
        <v>8.016652840637061</v>
      </c>
    </row>
    <row r="1885" spans="1:74">
      <c r="A1885" s="256">
        <v>82.5</v>
      </c>
      <c r="B1885" s="456">
        <v>1671.3454846903555</v>
      </c>
      <c r="C1885" s="456">
        <v>1663.2779124666752</v>
      </c>
      <c r="D1885" s="456">
        <v>1686.4722873203068</v>
      </c>
      <c r="E1885" s="456">
        <v>1706.6415681363681</v>
      </c>
      <c r="F1885" s="456">
        <v>1747.9893352360714</v>
      </c>
      <c r="G1885" s="456">
        <v>1798.4147617028943</v>
      </c>
      <c r="H1885" s="456">
        <v>1819.5938643465445</v>
      </c>
      <c r="I1885" s="456">
        <v>1817.5767962963719</v>
      </c>
      <c r="J1885" s="456">
        <v>1864.9784813963506</v>
      </c>
      <c r="K1885" s="456">
        <v>1895.2355074461827</v>
      </c>
      <c r="L1885" s="456">
        <v>1886.158348608313</v>
      </c>
      <c r="M1885" s="456">
        <v>1959.7854330702003</v>
      </c>
      <c r="N1885" s="456">
        <v>2013.2424513172753</v>
      </c>
      <c r="O1885" s="456">
        <v>2102.0043884748015</v>
      </c>
      <c r="P1885" s="456">
        <v>2255.3291972547081</v>
      </c>
      <c r="Q1885" s="456">
        <v>2547.8851446854642</v>
      </c>
      <c r="R1885" s="456">
        <v>2761.775123282071</v>
      </c>
      <c r="S1885" s="456">
        <v>3013.016021115458</v>
      </c>
      <c r="T1885" s="456">
        <v>3365.1917742812184</v>
      </c>
      <c r="U1885" s="456">
        <v>3496.3843520086962</v>
      </c>
      <c r="V1885" s="456">
        <v>3554.9180229417984</v>
      </c>
      <c r="W1885" s="456">
        <v>4160.4925900909593</v>
      </c>
      <c r="X1885" s="456">
        <v>4481.4837326903198</v>
      </c>
      <c r="Y1885" s="456">
        <v>4823.6976822392398</v>
      </c>
      <c r="Z1885" s="456">
        <v>5190.1660394470728</v>
      </c>
      <c r="AA1885" s="456">
        <v>5523.3415898515295</v>
      </c>
      <c r="AB1885" s="456">
        <v>5702.0531934041192</v>
      </c>
      <c r="AC1885" s="456">
        <v>5625.3175716766973</v>
      </c>
      <c r="AD1885" s="456">
        <v>5757.5861954895854</v>
      </c>
      <c r="AE1885" s="456">
        <v>5901.9744925031364</v>
      </c>
      <c r="AF1885" s="456">
        <v>5716.1888156082759</v>
      </c>
      <c r="AG1885" s="456">
        <v>4901.4311388673768</v>
      </c>
      <c r="AH1885" s="456">
        <v>3800.1642112224786</v>
      </c>
      <c r="AI1885" s="456">
        <v>2287.6094559165385</v>
      </c>
      <c r="AJ1885" s="456">
        <v>924.28418881946754</v>
      </c>
      <c r="AK1885" s="456">
        <v>173.89382052669683</v>
      </c>
      <c r="AL1885" s="456">
        <v>24.076394620737908</v>
      </c>
      <c r="AM1885" s="456">
        <v>19.056026783849234</v>
      </c>
      <c r="AN1885" s="456">
        <v>19.056026783849234</v>
      </c>
      <c r="AO1885" s="456">
        <v>16.044422974417238</v>
      </c>
      <c r="AP1885" s="456">
        <v>17.048232921663399</v>
      </c>
      <c r="AQ1885" s="456">
        <v>15.040675804218308</v>
      </c>
      <c r="AR1885" s="456">
        <v>16.044422974417238</v>
      </c>
      <c r="AS1885" s="456">
        <v>14.036995597894803</v>
      </c>
      <c r="AT1885" s="456">
        <v>12.029855959070284</v>
      </c>
      <c r="AU1885" s="456">
        <v>12.029855959070284</v>
      </c>
      <c r="AV1885" s="456">
        <v>12.029855959070284</v>
      </c>
      <c r="AW1885" s="456">
        <v>11.02640849775289</v>
      </c>
      <c r="AX1885" s="456">
        <v>12.029855959070284</v>
      </c>
      <c r="AY1885" s="456">
        <v>11.02640849775289</v>
      </c>
      <c r="AZ1885" s="456">
        <v>11.02640849775289</v>
      </c>
      <c r="BA1885" s="456">
        <v>9.0197967621976929</v>
      </c>
      <c r="BB1885" s="456">
        <v>11.02640849775289</v>
      </c>
      <c r="BC1885" s="456">
        <v>10.023052380778998</v>
      </c>
      <c r="BD1885" s="456">
        <v>9.0197967621976929</v>
      </c>
      <c r="BE1885" s="456">
        <v>11.02640849775289</v>
      </c>
      <c r="BF1885" s="456">
        <v>9.0197967621976929</v>
      </c>
      <c r="BG1885" s="456">
        <v>10.023052380778998</v>
      </c>
      <c r="BH1885" s="456">
        <v>10.023052380778998</v>
      </c>
      <c r="BI1885" s="456">
        <v>10.023052380778998</v>
      </c>
      <c r="BJ1885" s="456">
        <v>10.023052380778998</v>
      </c>
      <c r="BK1885" s="456">
        <v>9.0197967621976929</v>
      </c>
      <c r="BL1885" s="456">
        <v>11.02640849775289</v>
      </c>
      <c r="BM1885" s="456">
        <v>10.023052380778998</v>
      </c>
      <c r="BN1885" s="456">
        <v>8.016652840637061</v>
      </c>
      <c r="BO1885" s="456">
        <v>8.016652840637061</v>
      </c>
      <c r="BP1885" s="456">
        <v>8.016652840637061</v>
      </c>
      <c r="BQ1885" s="456">
        <v>9.0197967621976929</v>
      </c>
      <c r="BR1885" s="456">
        <v>7.0136346326260179</v>
      </c>
      <c r="BS1885" s="456">
        <v>7.0136346326260179</v>
      </c>
      <c r="BT1885" s="456">
        <v>7.0136346326260179</v>
      </c>
      <c r="BU1885" s="456">
        <v>8.016652840637061</v>
      </c>
      <c r="BV1885" s="456">
        <v>8.016652840637061</v>
      </c>
    </row>
    <row r="1886" spans="1:74">
      <c r="A1886" s="256">
        <v>85</v>
      </c>
      <c r="B1886" s="456">
        <v>1671.3454846903555</v>
      </c>
      <c r="C1886" s="456">
        <v>1656.2188188320179</v>
      </c>
      <c r="D1886" s="456">
        <v>1672.3539339575655</v>
      </c>
      <c r="E1886" s="456">
        <v>1683.4469159116732</v>
      </c>
      <c r="F1886" s="456">
        <v>1726.8110870854687</v>
      </c>
      <c r="G1886" s="456">
        <v>1773.2018693958976</v>
      </c>
      <c r="H1886" s="456">
        <v>1792.363635156662</v>
      </c>
      <c r="I1886" s="456">
        <v>1792.363635156662</v>
      </c>
      <c r="J1886" s="456">
        <v>1833.7134031046771</v>
      </c>
      <c r="K1886" s="456">
        <v>1866.9956012970247</v>
      </c>
      <c r="L1886" s="456">
        <v>1832.7048610100917</v>
      </c>
      <c r="M1886" s="456">
        <v>1856.910023612141</v>
      </c>
      <c r="N1886" s="456">
        <v>1896.2440833351525</v>
      </c>
      <c r="O1886" s="456">
        <v>1960.7940426962784</v>
      </c>
      <c r="P1886" s="456">
        <v>2039.4671697804051</v>
      </c>
      <c r="Q1886" s="456">
        <v>2206.9096767905257</v>
      </c>
      <c r="R1886" s="456">
        <v>2342.0834210246758</v>
      </c>
      <c r="S1886" s="456">
        <v>2684.0866846909244</v>
      </c>
      <c r="T1886" s="456">
        <v>2930.275654029515</v>
      </c>
      <c r="U1886" s="456">
        <v>3108.8765980286867</v>
      </c>
      <c r="V1886" s="456">
        <v>3156.3034547785969</v>
      </c>
      <c r="W1886" s="456">
        <v>3505.4670992590668</v>
      </c>
      <c r="X1886" s="456">
        <v>3882.9258051876818</v>
      </c>
      <c r="Y1886" s="456">
        <v>4055.5196343149314</v>
      </c>
      <c r="Z1886" s="456">
        <v>4402.7478645426254</v>
      </c>
      <c r="AA1886" s="456">
        <v>4669.2440281901545</v>
      </c>
      <c r="AB1886" s="456">
        <v>5020.5575206547337</v>
      </c>
      <c r="AC1886" s="456">
        <v>5073.0547927045272</v>
      </c>
      <c r="AD1886" s="456">
        <v>5020.5575206547337</v>
      </c>
      <c r="AE1886" s="456">
        <v>5090.2174804035585</v>
      </c>
      <c r="AF1886" s="456">
        <v>4912.5360193819606</v>
      </c>
      <c r="AG1886" s="456">
        <v>4571.3250638700774</v>
      </c>
      <c r="AH1886" s="456">
        <v>3542.8075287426982</v>
      </c>
      <c r="AI1886" s="456">
        <v>1993.0698229527777</v>
      </c>
      <c r="AJ1886" s="456">
        <v>831.56658058905714</v>
      </c>
      <c r="AK1886" s="456">
        <v>160.81409189195779</v>
      </c>
      <c r="AL1886" s="456">
        <v>22.068108142325048</v>
      </c>
      <c r="AM1886" s="456">
        <v>20.060004479273225</v>
      </c>
      <c r="AN1886" s="456">
        <v>18.052101952375242</v>
      </c>
      <c r="AO1886" s="456">
        <v>18.052101952375242</v>
      </c>
      <c r="AP1886" s="456">
        <v>16.044422974417238</v>
      </c>
      <c r="AQ1886" s="456">
        <v>16.044422974417238</v>
      </c>
      <c r="AR1886" s="456">
        <v>16.044422974417238</v>
      </c>
      <c r="AS1886" s="456">
        <v>16.044422974417238</v>
      </c>
      <c r="AT1886" s="456">
        <v>13.03338714150617</v>
      </c>
      <c r="AU1886" s="456">
        <v>13.03338714150617</v>
      </c>
      <c r="AV1886" s="456">
        <v>13.03338714150617</v>
      </c>
      <c r="AW1886" s="456">
        <v>12.029855959070284</v>
      </c>
      <c r="AX1886" s="456">
        <v>12.029855959070284</v>
      </c>
      <c r="AY1886" s="456">
        <v>12.029855959070284</v>
      </c>
      <c r="AZ1886" s="456">
        <v>9.0197967621976929</v>
      </c>
      <c r="BA1886" s="456">
        <v>9.0197967621976929</v>
      </c>
      <c r="BB1886" s="456">
        <v>11.02640849775289</v>
      </c>
      <c r="BC1886" s="456">
        <v>9.0197967621976929</v>
      </c>
      <c r="BD1886" s="456">
        <v>10.023052380778998</v>
      </c>
      <c r="BE1886" s="456">
        <v>10.023052380778998</v>
      </c>
      <c r="BF1886" s="456">
        <v>9.0197967621976929</v>
      </c>
      <c r="BG1886" s="456">
        <v>10.023052380778998</v>
      </c>
      <c r="BH1886" s="456">
        <v>10.023052380778998</v>
      </c>
      <c r="BI1886" s="456">
        <v>11.02640849775289</v>
      </c>
      <c r="BJ1886" s="456">
        <v>9.0197967621976929</v>
      </c>
      <c r="BK1886" s="456">
        <v>9.0197967621976929</v>
      </c>
      <c r="BL1886" s="456">
        <v>11.02640849775289</v>
      </c>
      <c r="BM1886" s="456">
        <v>10.023052380778998</v>
      </c>
      <c r="BN1886" s="456">
        <v>8.016652840637061</v>
      </c>
      <c r="BO1886" s="456">
        <v>9.0197967621976929</v>
      </c>
      <c r="BP1886" s="456">
        <v>8.016652840637061</v>
      </c>
      <c r="BQ1886" s="456">
        <v>7.0136346326260179</v>
      </c>
      <c r="BR1886" s="456">
        <v>7.0136346326260179</v>
      </c>
      <c r="BS1886" s="456">
        <v>7.0136346326260179</v>
      </c>
      <c r="BT1886" s="456">
        <v>8.016652840637061</v>
      </c>
      <c r="BU1886" s="456">
        <v>7.0136346326260179</v>
      </c>
      <c r="BV1886" s="456">
        <v>8.016652840637061</v>
      </c>
    </row>
    <row r="1887" spans="1:74">
      <c r="A1887" s="256">
        <v>87.5</v>
      </c>
      <c r="B1887" s="456">
        <v>1671.3454846903555</v>
      </c>
      <c r="C1887" s="456">
        <v>1648.1513200615109</v>
      </c>
      <c r="D1887" s="456">
        <v>1653.1935021822549</v>
      </c>
      <c r="E1887" s="456">
        <v>1664.2863568606779</v>
      </c>
      <c r="F1887" s="456">
        <v>1702.6076928325283</v>
      </c>
      <c r="G1887" s="456">
        <v>1736.8959349898671</v>
      </c>
      <c r="H1887" s="456">
        <v>1760.0913066134603</v>
      </c>
      <c r="I1887" s="456">
        <v>1770.1763462862782</v>
      </c>
      <c r="J1887" s="456">
        <v>1801.4403326077718</v>
      </c>
      <c r="K1887" s="456">
        <v>1845.8159513762348</v>
      </c>
      <c r="L1887" s="456">
        <v>1799.4232847732765</v>
      </c>
      <c r="M1887" s="456">
        <v>1777.2359082294392</v>
      </c>
      <c r="N1887" s="456">
        <v>1778.2444193679287</v>
      </c>
      <c r="O1887" s="456">
        <v>1834.7219457534077</v>
      </c>
      <c r="P1887" s="456">
        <v>1877.0812334106956</v>
      </c>
      <c r="Q1887" s="456">
        <v>1963.8198746832438</v>
      </c>
      <c r="R1887" s="456">
        <v>2015.2597252933201</v>
      </c>
      <c r="S1887" s="456">
        <v>2193.7962383350541</v>
      </c>
      <c r="T1887" s="456">
        <v>2442.9644552893333</v>
      </c>
      <c r="U1887" s="456">
        <v>2773.8826106251081</v>
      </c>
      <c r="V1887" s="456">
        <v>2911.1044362313983</v>
      </c>
      <c r="W1887" s="456">
        <v>2988.7990905344013</v>
      </c>
      <c r="X1887" s="456">
        <v>3266.2961216058384</v>
      </c>
      <c r="Y1887" s="456">
        <v>3552.8996043759612</v>
      </c>
      <c r="Z1887" s="456">
        <v>3700.2471288748839</v>
      </c>
      <c r="AA1887" s="456">
        <v>3911.1862671867352</v>
      </c>
      <c r="AB1887" s="456">
        <v>4158.4738542338755</v>
      </c>
      <c r="AC1887" s="456">
        <v>4270.5151616131225</v>
      </c>
      <c r="AD1887" s="456">
        <v>4402.7478645426254</v>
      </c>
      <c r="AE1887" s="456">
        <v>4304.8347117634894</v>
      </c>
      <c r="AF1887" s="456">
        <v>4258.4024448772943</v>
      </c>
      <c r="AG1887" s="456">
        <v>4046.4355628388789</v>
      </c>
      <c r="AH1887" s="456">
        <v>3087.6861077692765</v>
      </c>
      <c r="AI1887" s="456">
        <v>1723.7856441719903</v>
      </c>
      <c r="AJ1887" s="456">
        <v>690.4948437134459</v>
      </c>
      <c r="AK1887" s="456">
        <v>139.68758692140284</v>
      </c>
      <c r="AL1887" s="456">
        <v>23.072229545451361</v>
      </c>
      <c r="AM1887" s="456">
        <v>21.064032395764698</v>
      </c>
      <c r="AN1887" s="456">
        <v>20.060004479273225</v>
      </c>
      <c r="AO1887" s="456">
        <v>18.052101952375242</v>
      </c>
      <c r="AP1887" s="456">
        <v>18.052101952375242</v>
      </c>
      <c r="AQ1887" s="456">
        <v>17.048232921663399</v>
      </c>
      <c r="AR1887" s="456">
        <v>16.044422974417238</v>
      </c>
      <c r="AS1887" s="456">
        <v>15.040675804218308</v>
      </c>
      <c r="AT1887" s="456">
        <v>14.036995597894803</v>
      </c>
      <c r="AU1887" s="456">
        <v>14.036995597894803</v>
      </c>
      <c r="AV1887" s="456">
        <v>13.03338714150617</v>
      </c>
      <c r="AW1887" s="456">
        <v>11.02640849775289</v>
      </c>
      <c r="AX1887" s="456">
        <v>13.03338714150617</v>
      </c>
      <c r="AY1887" s="456">
        <v>13.03338714150617</v>
      </c>
      <c r="AZ1887" s="456">
        <v>12.029855959070284</v>
      </c>
      <c r="BA1887" s="456">
        <v>10.023052380778998</v>
      </c>
      <c r="BB1887" s="456">
        <v>12.029855959070284</v>
      </c>
      <c r="BC1887" s="456">
        <v>10.023052380778998</v>
      </c>
      <c r="BD1887" s="456">
        <v>10.023052380778998</v>
      </c>
      <c r="BE1887" s="456">
        <v>11.02640849775289</v>
      </c>
      <c r="BF1887" s="456">
        <v>9.0197967621976929</v>
      </c>
      <c r="BG1887" s="456">
        <v>10.023052380778998</v>
      </c>
      <c r="BH1887" s="456">
        <v>9.0197967621976929</v>
      </c>
      <c r="BI1887" s="456">
        <v>10.023052380778998</v>
      </c>
      <c r="BJ1887" s="456">
        <v>9.0197967621976929</v>
      </c>
      <c r="BK1887" s="456">
        <v>9.0197967621976929</v>
      </c>
      <c r="BL1887" s="456">
        <v>10.023052380778998</v>
      </c>
      <c r="BM1887" s="456">
        <v>10.023052380778998</v>
      </c>
      <c r="BN1887" s="456">
        <v>8.016652840637061</v>
      </c>
      <c r="BO1887" s="456">
        <v>9.0197967621976929</v>
      </c>
      <c r="BP1887" s="456">
        <v>7.0136346326260179</v>
      </c>
      <c r="BQ1887" s="456">
        <v>7.0136346326260179</v>
      </c>
      <c r="BR1887" s="456">
        <v>7.0136346326260179</v>
      </c>
      <c r="BS1887" s="456">
        <v>6.010760193776199</v>
      </c>
      <c r="BT1887" s="456">
        <v>6.010760193776199</v>
      </c>
      <c r="BU1887" s="456">
        <v>6.010760193776199</v>
      </c>
      <c r="BV1887" s="456">
        <v>8.016652840637061</v>
      </c>
    </row>
    <row r="1888" spans="1:74">
      <c r="A1888" s="256">
        <v>90</v>
      </c>
      <c r="B1888" s="456">
        <v>1671.3454846903555</v>
      </c>
      <c r="C1888" s="456">
        <v>1641.0922909919893</v>
      </c>
      <c r="D1888" s="456">
        <v>1637.0585737058739</v>
      </c>
      <c r="E1888" s="456">
        <v>1642.1007218620907</v>
      </c>
      <c r="F1888" s="456">
        <v>1675.3792854027276</v>
      </c>
      <c r="G1888" s="456">
        <v>1700.5907587595589</v>
      </c>
      <c r="H1888" s="456">
        <v>1713.7008728243975</v>
      </c>
      <c r="I1888" s="456">
        <v>1734.8789607183505</v>
      </c>
      <c r="J1888" s="456">
        <v>1778.2444193679287</v>
      </c>
      <c r="K1888" s="456">
        <v>1818.5853300420854</v>
      </c>
      <c r="L1888" s="456">
        <v>1792.363635156662</v>
      </c>
      <c r="M1888" s="456">
        <v>1747.9893352360714</v>
      </c>
      <c r="N1888" s="456">
        <v>1694.5399708903694</v>
      </c>
      <c r="O1888" s="456">
        <v>1711.6839256582271</v>
      </c>
      <c r="P1888" s="456">
        <v>1750.0063246685534</v>
      </c>
      <c r="Q1888" s="456">
        <v>1787.3210452883925</v>
      </c>
      <c r="R1888" s="456">
        <v>1815.5597304824182</v>
      </c>
      <c r="S1888" s="456">
        <v>1903.3041295474241</v>
      </c>
      <c r="T1888" s="456">
        <v>2012.2338150863627</v>
      </c>
      <c r="U1888" s="456">
        <v>2160.5086319512475</v>
      </c>
      <c r="V1888" s="456">
        <v>2473.2295851189601</v>
      </c>
      <c r="W1888" s="456">
        <v>2779.9363741089437</v>
      </c>
      <c r="X1888" s="456">
        <v>2829.3759329809595</v>
      </c>
      <c r="Y1888" s="456">
        <v>2960.5462527205259</v>
      </c>
      <c r="Z1888" s="456">
        <v>3189.6035887781859</v>
      </c>
      <c r="AA1888" s="456">
        <v>3323.8167042023138</v>
      </c>
      <c r="AB1888" s="456">
        <v>3459.0444171801373</v>
      </c>
      <c r="AC1888" s="456">
        <v>3531.7062787204231</v>
      </c>
      <c r="AD1888" s="456">
        <v>3614.4618829360575</v>
      </c>
      <c r="AE1888" s="456">
        <v>3672.9974802710899</v>
      </c>
      <c r="AF1888" s="456">
        <v>3581.1575682462135</v>
      </c>
      <c r="AG1888" s="456">
        <v>3364.1826201585659</v>
      </c>
      <c r="AH1888" s="456">
        <v>2735.5424162568956</v>
      </c>
      <c r="AI1888" s="456">
        <v>1564.4533846379861</v>
      </c>
      <c r="AJ1888" s="456">
        <v>638.10382383678518</v>
      </c>
      <c r="AK1888" s="456">
        <v>124.59915780868042</v>
      </c>
      <c r="AL1888" s="456">
        <v>24.076394620737908</v>
      </c>
      <c r="AM1888" s="456">
        <v>20.060004479273225</v>
      </c>
      <c r="AN1888" s="456">
        <v>20.060004479273225</v>
      </c>
      <c r="AO1888" s="456">
        <v>19.056026783849234</v>
      </c>
      <c r="AP1888" s="456">
        <v>17.048232921663399</v>
      </c>
      <c r="AQ1888" s="456">
        <v>18.052101952375242</v>
      </c>
      <c r="AR1888" s="456">
        <v>18.052101952375242</v>
      </c>
      <c r="AS1888" s="456">
        <v>17.048232921663399</v>
      </c>
      <c r="AT1888" s="456">
        <v>15.040675804218308</v>
      </c>
      <c r="AU1888" s="456">
        <v>15.040675804218308</v>
      </c>
      <c r="AV1888" s="456">
        <v>17.048232921663399</v>
      </c>
      <c r="AW1888" s="456">
        <v>14.036995597894803</v>
      </c>
      <c r="AX1888" s="456">
        <v>13.03338714150617</v>
      </c>
      <c r="AY1888" s="456">
        <v>13.03338714150617</v>
      </c>
      <c r="AZ1888" s="456">
        <v>12.029855959070284</v>
      </c>
      <c r="BA1888" s="456">
        <v>10.023052380778998</v>
      </c>
      <c r="BB1888" s="456">
        <v>11.02640849775289</v>
      </c>
      <c r="BC1888" s="456">
        <v>10.023052380778998</v>
      </c>
      <c r="BD1888" s="456">
        <v>11.02640849775289</v>
      </c>
      <c r="BE1888" s="456">
        <v>11.02640849775289</v>
      </c>
      <c r="BF1888" s="456">
        <v>10.023052380778998</v>
      </c>
      <c r="BG1888" s="456">
        <v>10.023052380778998</v>
      </c>
      <c r="BH1888" s="456">
        <v>11.02640849775289</v>
      </c>
      <c r="BI1888" s="456">
        <v>10.023052380778998</v>
      </c>
      <c r="BJ1888" s="456">
        <v>10.023052380778998</v>
      </c>
      <c r="BK1888" s="456">
        <v>10.023052380778998</v>
      </c>
      <c r="BL1888" s="456">
        <v>10.023052380778998</v>
      </c>
      <c r="BM1888" s="456">
        <v>9.0197967621976929</v>
      </c>
      <c r="BN1888" s="456">
        <v>8.016652840637061</v>
      </c>
      <c r="BO1888" s="456">
        <v>9.0197967621976929</v>
      </c>
      <c r="BP1888" s="456">
        <v>8.016652840637061</v>
      </c>
      <c r="BQ1888" s="456">
        <v>6.010760193776199</v>
      </c>
      <c r="BR1888" s="456">
        <v>8.016652840637061</v>
      </c>
      <c r="BS1888" s="456">
        <v>6.010760193776199</v>
      </c>
      <c r="BT1888" s="456">
        <v>6.010760193776199</v>
      </c>
      <c r="BU1888" s="456">
        <v>7.0136346326260179</v>
      </c>
      <c r="BV1888" s="456">
        <v>8.016652840637061</v>
      </c>
    </row>
    <row r="1889" spans="1:74">
      <c r="A1889" s="256">
        <v>92.5</v>
      </c>
      <c r="B1889" s="456">
        <v>1671.3454846903555</v>
      </c>
      <c r="C1889" s="456">
        <v>1634.0332922559537</v>
      </c>
      <c r="D1889" s="456">
        <v>1622.9406415574351</v>
      </c>
      <c r="E1889" s="456">
        <v>1625.9659024399143</v>
      </c>
      <c r="F1889" s="456">
        <v>1652.1850645275526</v>
      </c>
      <c r="G1889" s="456">
        <v>1660.2525829509932</v>
      </c>
      <c r="H1889" s="456">
        <v>1672.3539339575655</v>
      </c>
      <c r="I1889" s="456">
        <v>1698.573827076319</v>
      </c>
      <c r="J1889" s="456">
        <v>1733.8704744608951</v>
      </c>
      <c r="K1889" s="456">
        <v>1763.1168124688832</v>
      </c>
      <c r="L1889" s="456">
        <v>1806.4829620594148</v>
      </c>
      <c r="M1889" s="456">
        <v>1775.2188876679345</v>
      </c>
      <c r="N1889" s="456">
        <v>1675.3792854027276</v>
      </c>
      <c r="O1889" s="456">
        <v>1623.9490612261534</v>
      </c>
      <c r="P1889" s="456">
        <v>1639.0754311093124</v>
      </c>
      <c r="Q1889" s="456">
        <v>1656.2188188320179</v>
      </c>
      <c r="R1889" s="456">
        <v>1679.4130958175858</v>
      </c>
      <c r="S1889" s="456">
        <v>1720.7602065632027</v>
      </c>
      <c r="T1889" s="456">
        <v>1765.1338192544852</v>
      </c>
      <c r="U1889" s="456">
        <v>1789.3380795324433</v>
      </c>
      <c r="V1889" s="456">
        <v>1974.9146317621396</v>
      </c>
      <c r="W1889" s="456">
        <v>2207.9184060557081</v>
      </c>
      <c r="X1889" s="456">
        <v>2373.3560859222871</v>
      </c>
      <c r="Y1889" s="456">
        <v>2573.1071146165109</v>
      </c>
      <c r="Z1889" s="456">
        <v>2754.7124468045627</v>
      </c>
      <c r="AA1889" s="456">
        <v>2873.7713748141391</v>
      </c>
      <c r="AB1889" s="456">
        <v>2900.0053677325118</v>
      </c>
      <c r="AC1889" s="456">
        <v>3006.9617701793968</v>
      </c>
      <c r="AD1889" s="456">
        <v>3044.2965106873748</v>
      </c>
      <c r="AE1889" s="456">
        <v>3058.4232888448901</v>
      </c>
      <c r="AF1889" s="456">
        <v>2970.6365211522202</v>
      </c>
      <c r="AG1889" s="456">
        <v>2848.5466072171685</v>
      </c>
      <c r="AH1889" s="456">
        <v>2390.5057869570733</v>
      </c>
      <c r="AI1889" s="456">
        <v>1506.9766568509476</v>
      </c>
      <c r="AJ1889" s="456">
        <v>706.6159711103785</v>
      </c>
      <c r="AK1889" s="456">
        <v>132.64610597383572</v>
      </c>
      <c r="AL1889" s="456">
        <v>23.072229545451361</v>
      </c>
      <c r="AM1889" s="456">
        <v>20.060004479273225</v>
      </c>
      <c r="AN1889" s="456">
        <v>21.064032395764698</v>
      </c>
      <c r="AO1889" s="456">
        <v>19.056026783849234</v>
      </c>
      <c r="AP1889" s="456">
        <v>19.056026783849234</v>
      </c>
      <c r="AQ1889" s="456">
        <v>19.056026783849234</v>
      </c>
      <c r="AR1889" s="456">
        <v>18.052101952375242</v>
      </c>
      <c r="AS1889" s="456">
        <v>17.048232921663399</v>
      </c>
      <c r="AT1889" s="456">
        <v>17.048232921663399</v>
      </c>
      <c r="AU1889" s="456">
        <v>16.044422974417238</v>
      </c>
      <c r="AV1889" s="456">
        <v>16.044422974417238</v>
      </c>
      <c r="AW1889" s="456">
        <v>14.036995597894803</v>
      </c>
      <c r="AX1889" s="456">
        <v>16.044422974417238</v>
      </c>
      <c r="AY1889" s="456">
        <v>15.040675804218308</v>
      </c>
      <c r="AZ1889" s="456">
        <v>12.029855959070284</v>
      </c>
      <c r="BA1889" s="456">
        <v>11.02640849775289</v>
      </c>
      <c r="BB1889" s="456">
        <v>12.029855959070284</v>
      </c>
      <c r="BC1889" s="456">
        <v>11.02640849775289</v>
      </c>
      <c r="BD1889" s="456">
        <v>11.02640849775289</v>
      </c>
      <c r="BE1889" s="456">
        <v>12.029855959070284</v>
      </c>
      <c r="BF1889" s="456">
        <v>12.029855959070284</v>
      </c>
      <c r="BG1889" s="456">
        <v>10.023052380778998</v>
      </c>
      <c r="BH1889" s="456">
        <v>11.02640849775289</v>
      </c>
      <c r="BI1889" s="456">
        <v>11.02640849775289</v>
      </c>
      <c r="BJ1889" s="456">
        <v>10.023052380778998</v>
      </c>
      <c r="BK1889" s="456">
        <v>11.02640849775289</v>
      </c>
      <c r="BL1889" s="456">
        <v>11.02640849775289</v>
      </c>
      <c r="BM1889" s="456">
        <v>10.023052380778998</v>
      </c>
      <c r="BN1889" s="456">
        <v>8.016652840637061</v>
      </c>
      <c r="BO1889" s="456">
        <v>9.0197967621976929</v>
      </c>
      <c r="BP1889" s="456">
        <v>9.0197967621976929</v>
      </c>
      <c r="BQ1889" s="456">
        <v>8.016652840637061</v>
      </c>
      <c r="BR1889" s="456">
        <v>9.0197967621976929</v>
      </c>
      <c r="BS1889" s="456">
        <v>8.016652840637061</v>
      </c>
      <c r="BT1889" s="456">
        <v>7.0136346326260179</v>
      </c>
      <c r="BU1889" s="456">
        <v>7.0136346326260179</v>
      </c>
      <c r="BV1889" s="456">
        <v>8.016652840637061</v>
      </c>
    </row>
    <row r="1890" spans="1:74">
      <c r="A1890" s="256">
        <v>95</v>
      </c>
      <c r="B1890" s="456">
        <v>1671.3454846903555</v>
      </c>
      <c r="C1890" s="456">
        <v>1633.024866348906</v>
      </c>
      <c r="D1890" s="456">
        <v>1613.8648927538252</v>
      </c>
      <c r="E1890" s="456">
        <v>1613.8648927538252</v>
      </c>
      <c r="F1890" s="456">
        <v>1626.9743239841825</v>
      </c>
      <c r="G1890" s="456">
        <v>1620.9238040982657</v>
      </c>
      <c r="H1890" s="456">
        <v>1628.9911689455628</v>
      </c>
      <c r="I1890" s="456">
        <v>1644.1175854579226</v>
      </c>
      <c r="J1890" s="456">
        <v>1676.3877370977445</v>
      </c>
      <c r="K1890" s="456">
        <v>1700.5907587595589</v>
      </c>
      <c r="L1890" s="456">
        <v>1798.4147617028943</v>
      </c>
      <c r="M1890" s="456">
        <v>1812.5341359598203</v>
      </c>
      <c r="N1890" s="456">
        <v>1734.8789607183505</v>
      </c>
      <c r="O1890" s="456">
        <v>1644.1175854579226</v>
      </c>
      <c r="P1890" s="456">
        <v>1594.7051464033593</v>
      </c>
      <c r="Q1890" s="456">
        <v>1560.4198603120992</v>
      </c>
      <c r="R1890" s="456">
        <v>1563.4450025815011</v>
      </c>
      <c r="S1890" s="456">
        <v>1604.789194937694</v>
      </c>
      <c r="T1890" s="456">
        <v>1619.9153863085889</v>
      </c>
      <c r="U1890" s="456">
        <v>1626.9743239841825</v>
      </c>
      <c r="V1890" s="456">
        <v>1698.573827076319</v>
      </c>
      <c r="W1890" s="456">
        <v>1767.1508283426058</v>
      </c>
      <c r="X1890" s="456">
        <v>1926.5016079322129</v>
      </c>
      <c r="Y1890" s="456">
        <v>2107.0477943054639</v>
      </c>
      <c r="Z1890" s="456">
        <v>2268.4429970397496</v>
      </c>
      <c r="AA1890" s="456">
        <v>2405.637978206652</v>
      </c>
      <c r="AB1890" s="456">
        <v>2455.0704625308163</v>
      </c>
      <c r="AC1890" s="456">
        <v>2532.7520822945526</v>
      </c>
      <c r="AD1890" s="456">
        <v>2668.9528326995928</v>
      </c>
      <c r="AE1890" s="456">
        <v>2613.4627792455449</v>
      </c>
      <c r="AF1890" s="456">
        <v>2482.3091964232399</v>
      </c>
      <c r="AG1890" s="456">
        <v>2381.4265181011756</v>
      </c>
      <c r="AH1890" s="456">
        <v>2051.5709998808056</v>
      </c>
      <c r="AI1890" s="456">
        <v>1353.716330339915</v>
      </c>
      <c r="AJ1890" s="456">
        <v>718.70705826340179</v>
      </c>
      <c r="AK1890" s="456">
        <v>165.84463549957897</v>
      </c>
      <c r="AL1890" s="456">
        <v>24.076394620737908</v>
      </c>
      <c r="AM1890" s="456">
        <v>19.056026783849234</v>
      </c>
      <c r="AN1890" s="456">
        <v>21.064032395764698</v>
      </c>
      <c r="AO1890" s="456">
        <v>20.060004479273225</v>
      </c>
      <c r="AP1890" s="456">
        <v>19.056026783849234</v>
      </c>
      <c r="AQ1890" s="456">
        <v>19.056026783849234</v>
      </c>
      <c r="AR1890" s="456">
        <v>19.056026783849234</v>
      </c>
      <c r="AS1890" s="456">
        <v>19.056026783849234</v>
      </c>
      <c r="AT1890" s="456">
        <v>18.052101952375242</v>
      </c>
      <c r="AU1890" s="456">
        <v>17.048232921663399</v>
      </c>
      <c r="AV1890" s="456">
        <v>17.048232921663399</v>
      </c>
      <c r="AW1890" s="456">
        <v>15.040675804218308</v>
      </c>
      <c r="AX1890" s="456">
        <v>16.044422974417238</v>
      </c>
      <c r="AY1890" s="456">
        <v>15.040675804218308</v>
      </c>
      <c r="AZ1890" s="456">
        <v>14.036995597894803</v>
      </c>
      <c r="BA1890" s="456">
        <v>12.029855959070284</v>
      </c>
      <c r="BB1890" s="456">
        <v>12.029855959070284</v>
      </c>
      <c r="BC1890" s="456">
        <v>13.03338714150617</v>
      </c>
      <c r="BD1890" s="456">
        <v>11.02640849775289</v>
      </c>
      <c r="BE1890" s="456">
        <v>11.02640849775289</v>
      </c>
      <c r="BF1890" s="456">
        <v>11.02640849775289</v>
      </c>
      <c r="BG1890" s="456">
        <v>10.023052380778998</v>
      </c>
      <c r="BH1890" s="456">
        <v>10.023052380778998</v>
      </c>
      <c r="BI1890" s="456">
        <v>11.02640849775289</v>
      </c>
      <c r="BJ1890" s="456">
        <v>9.0197967621976929</v>
      </c>
      <c r="BK1890" s="456">
        <v>10.023052380778998</v>
      </c>
      <c r="BL1890" s="456">
        <v>11.02640849775289</v>
      </c>
      <c r="BM1890" s="456">
        <v>9.0197967621976929</v>
      </c>
      <c r="BN1890" s="456">
        <v>9.0197967621976929</v>
      </c>
      <c r="BO1890" s="456">
        <v>9.0197967621976929</v>
      </c>
      <c r="BP1890" s="456">
        <v>9.0197967621976929</v>
      </c>
      <c r="BQ1890" s="456">
        <v>9.0197967621976929</v>
      </c>
      <c r="BR1890" s="456">
        <v>9.0197967621976929</v>
      </c>
      <c r="BS1890" s="456">
        <v>8.016652840637061</v>
      </c>
      <c r="BT1890" s="456">
        <v>7.0136346326260179</v>
      </c>
      <c r="BU1890" s="456">
        <v>6.010760193776199</v>
      </c>
      <c r="BV1890" s="456">
        <v>8.016652840637061</v>
      </c>
    </row>
    <row r="1891" spans="1:74">
      <c r="A1891" s="256">
        <v>97.5</v>
      </c>
      <c r="B1891" s="456">
        <v>1671.3454846903555</v>
      </c>
      <c r="C1891" s="456">
        <v>1632.0164410639579</v>
      </c>
      <c r="D1891" s="456">
        <v>1606.806012253599</v>
      </c>
      <c r="E1891" s="456">
        <v>1602.7723801538846</v>
      </c>
      <c r="F1891" s="456">
        <v>1604.789194937694</v>
      </c>
      <c r="G1891" s="456">
        <v>1587.6463503082571</v>
      </c>
      <c r="H1891" s="456">
        <v>1587.6463503082571</v>
      </c>
      <c r="I1891" s="456">
        <v>1594.7051464033593</v>
      </c>
      <c r="J1891" s="456">
        <v>1601.7639737125119</v>
      </c>
      <c r="K1891" s="456">
        <v>1615.8817214250384</v>
      </c>
      <c r="L1891" s="456">
        <v>1656.2188188320179</v>
      </c>
      <c r="M1891" s="456">
        <v>1769.1678397306264</v>
      </c>
      <c r="N1891" s="456">
        <v>1788.3295621263294</v>
      </c>
      <c r="O1891" s="456">
        <v>1748.9978296618476</v>
      </c>
      <c r="P1891" s="456">
        <v>1654.2019404514808</v>
      </c>
      <c r="Q1891" s="456">
        <v>1561.4282404181374</v>
      </c>
      <c r="R1891" s="456">
        <v>1511.0100409375907</v>
      </c>
      <c r="S1891" s="456">
        <v>1503.9516258616848</v>
      </c>
      <c r="T1891" s="456">
        <v>1516.0517861677681</v>
      </c>
      <c r="U1891" s="456">
        <v>1514.0350860625763</v>
      </c>
      <c r="V1891" s="456">
        <v>1568.4869193528862</v>
      </c>
      <c r="W1891" s="456">
        <v>1577.5624103083503</v>
      </c>
      <c r="X1891" s="456">
        <v>1606.806012253599</v>
      </c>
      <c r="Y1891" s="456">
        <v>1711.6839256582271</v>
      </c>
      <c r="Z1891" s="456">
        <v>1834.7219457534077</v>
      </c>
      <c r="AA1891" s="456">
        <v>2033.4152816143667</v>
      </c>
      <c r="AB1891" s="456">
        <v>2112.0912121959464</v>
      </c>
      <c r="AC1891" s="456">
        <v>2181.6915954075671</v>
      </c>
      <c r="AD1891" s="456">
        <v>2222.0406640147612</v>
      </c>
      <c r="AE1891" s="456">
        <v>2151.4302824384849</v>
      </c>
      <c r="AF1891" s="456">
        <v>2036.44122345151</v>
      </c>
      <c r="AG1891" s="456">
        <v>1934.5703616489466</v>
      </c>
      <c r="AH1891" s="456">
        <v>1693.5315083418986</v>
      </c>
      <c r="AI1891" s="456">
        <v>1186.3598371864221</v>
      </c>
      <c r="AJ1891" s="456">
        <v>677.39670417975822</v>
      </c>
      <c r="AK1891" s="456">
        <v>169.86918038037837</v>
      </c>
      <c r="AL1891" s="456">
        <v>24.076394620737908</v>
      </c>
      <c r="AM1891" s="456">
        <v>21.064032395764698</v>
      </c>
      <c r="AN1891" s="456">
        <v>21.064032395764698</v>
      </c>
      <c r="AO1891" s="456">
        <v>21.064032395764698</v>
      </c>
      <c r="AP1891" s="456">
        <v>20.060004479273225</v>
      </c>
      <c r="AQ1891" s="456">
        <v>20.060004479273225</v>
      </c>
      <c r="AR1891" s="456">
        <v>19.056026783849234</v>
      </c>
      <c r="AS1891" s="456">
        <v>19.056026783849234</v>
      </c>
      <c r="AT1891" s="456">
        <v>18.052101952375242</v>
      </c>
      <c r="AU1891" s="456">
        <v>18.052101952375242</v>
      </c>
      <c r="AV1891" s="456">
        <v>18.052101952375242</v>
      </c>
      <c r="AW1891" s="456">
        <v>17.048232921663399</v>
      </c>
      <c r="AX1891" s="456">
        <v>16.044422974417238</v>
      </c>
      <c r="AY1891" s="456">
        <v>16.044422974417238</v>
      </c>
      <c r="AZ1891" s="456">
        <v>16.044422974417238</v>
      </c>
      <c r="BA1891" s="456">
        <v>14.036995597894803</v>
      </c>
      <c r="BB1891" s="456">
        <v>14.036995597894803</v>
      </c>
      <c r="BC1891" s="456">
        <v>13.03338714150617</v>
      </c>
      <c r="BD1891" s="456">
        <v>13.03338714150617</v>
      </c>
      <c r="BE1891" s="456">
        <v>13.03338714150617</v>
      </c>
      <c r="BF1891" s="456">
        <v>11.02640849775289</v>
      </c>
      <c r="BG1891" s="456">
        <v>12.029855959070284</v>
      </c>
      <c r="BH1891" s="456">
        <v>11.02640849775289</v>
      </c>
      <c r="BI1891" s="456">
        <v>12.029855959070284</v>
      </c>
      <c r="BJ1891" s="456">
        <v>12.029855959070284</v>
      </c>
      <c r="BK1891" s="456">
        <v>13.03338714150617</v>
      </c>
      <c r="BL1891" s="456">
        <v>10.023052380778998</v>
      </c>
      <c r="BM1891" s="456">
        <v>10.023052380778998</v>
      </c>
      <c r="BN1891" s="456">
        <v>9.0197967621976929</v>
      </c>
      <c r="BO1891" s="456">
        <v>9.0197967621976929</v>
      </c>
      <c r="BP1891" s="456">
        <v>9.0197967621976929</v>
      </c>
      <c r="BQ1891" s="456">
        <v>9.0197967621976929</v>
      </c>
      <c r="BR1891" s="456">
        <v>8.016652840637061</v>
      </c>
      <c r="BS1891" s="456">
        <v>9.0197967621976929</v>
      </c>
      <c r="BT1891" s="456">
        <v>8.016652840637061</v>
      </c>
      <c r="BU1891" s="456">
        <v>7.0136346326260179</v>
      </c>
      <c r="BV1891" s="456">
        <v>8.016652840637061</v>
      </c>
    </row>
    <row r="1892" spans="1:74">
      <c r="A1892" s="256">
        <v>100</v>
      </c>
      <c r="B1892" s="456">
        <v>1671.3454846903555</v>
      </c>
      <c r="C1892" s="456">
        <v>1628.9911689455628</v>
      </c>
      <c r="D1892" s="456">
        <v>1595.7135483968173</v>
      </c>
      <c r="E1892" s="456">
        <v>1590.6715448037448</v>
      </c>
      <c r="F1892" s="456">
        <v>1581.5959786041019</v>
      </c>
      <c r="G1892" s="456">
        <v>1556.3863464020239</v>
      </c>
      <c r="H1892" s="456">
        <v>1544.2858674367747</v>
      </c>
      <c r="I1892" s="456">
        <v>1541.2607624665918</v>
      </c>
      <c r="J1892" s="456">
        <v>1533.1938449098943</v>
      </c>
      <c r="K1892" s="456">
        <v>1526.1353268228436</v>
      </c>
      <c r="L1892" s="456">
        <v>1534.2022072902007</v>
      </c>
      <c r="M1892" s="456">
        <v>1570.5036905978784</v>
      </c>
      <c r="N1892" s="456">
        <v>1655.2103793348597</v>
      </c>
      <c r="O1892" s="456">
        <v>1726.8110870854687</v>
      </c>
      <c r="P1892" s="456">
        <v>1725.8026055254718</v>
      </c>
      <c r="Q1892" s="456">
        <v>1643.1091533508616</v>
      </c>
      <c r="R1892" s="456">
        <v>1584.6211615713846</v>
      </c>
      <c r="S1892" s="456">
        <v>1511.0100409375907</v>
      </c>
      <c r="T1892" s="456">
        <v>1464.6267806383148</v>
      </c>
      <c r="U1892" s="456">
        <v>1428.3278591640444</v>
      </c>
      <c r="V1892" s="456">
        <v>1455.5519651324416</v>
      </c>
      <c r="W1892" s="456">
        <v>1443.4522991080316</v>
      </c>
      <c r="X1892" s="456">
        <v>1421.2698418401155</v>
      </c>
      <c r="Y1892" s="456">
        <v>1467.6517316400773</v>
      </c>
      <c r="Z1892" s="456">
        <v>1521.0935481479901</v>
      </c>
      <c r="AA1892" s="456">
        <v>1645.1260181828966</v>
      </c>
      <c r="AB1892" s="456">
        <v>1690.5061242974168</v>
      </c>
      <c r="AC1892" s="456">
        <v>1897.2526597600297</v>
      </c>
      <c r="AD1892" s="456">
        <v>1922.4672437252057</v>
      </c>
      <c r="AE1892" s="456">
        <v>1844.8074026519096</v>
      </c>
      <c r="AF1892" s="456">
        <v>1745.972348128648</v>
      </c>
      <c r="AG1892" s="456">
        <v>1567.4785347016514</v>
      </c>
      <c r="AH1892" s="456">
        <v>1333.5517482868315</v>
      </c>
      <c r="AI1892" s="456">
        <v>941.4178367344432</v>
      </c>
      <c r="AJ1892" s="456">
        <v>541.39352572941186</v>
      </c>
      <c r="AK1892" s="456">
        <v>154.77764754354726</v>
      </c>
      <c r="AL1892" s="456">
        <v>23.072229545451361</v>
      </c>
      <c r="AM1892" s="456">
        <v>21.064032395764698</v>
      </c>
      <c r="AN1892" s="456">
        <v>21.064032395764698</v>
      </c>
      <c r="AO1892" s="456">
        <v>21.064032395764698</v>
      </c>
      <c r="AP1892" s="456">
        <v>20.060004479273225</v>
      </c>
      <c r="AQ1892" s="456">
        <v>20.060004479273225</v>
      </c>
      <c r="AR1892" s="456">
        <v>20.060004479273225</v>
      </c>
      <c r="AS1892" s="456">
        <v>20.060004479273225</v>
      </c>
      <c r="AT1892" s="456">
        <v>18.052101952375242</v>
      </c>
      <c r="AU1892" s="456">
        <v>18.052101952375242</v>
      </c>
      <c r="AV1892" s="456">
        <v>18.052101952375242</v>
      </c>
      <c r="AW1892" s="456">
        <v>17.048232921663399</v>
      </c>
      <c r="AX1892" s="456">
        <v>17.048232921663399</v>
      </c>
      <c r="AY1892" s="456">
        <v>18.052101952375242</v>
      </c>
      <c r="AZ1892" s="456">
        <v>14.036995597894803</v>
      </c>
      <c r="BA1892" s="456">
        <v>15.040675804218308</v>
      </c>
      <c r="BB1892" s="456">
        <v>14.036995597894803</v>
      </c>
      <c r="BC1892" s="456">
        <v>13.03338714150617</v>
      </c>
      <c r="BD1892" s="456">
        <v>12.029855959070284</v>
      </c>
      <c r="BE1892" s="456">
        <v>14.036995597894803</v>
      </c>
      <c r="BF1892" s="456">
        <v>13.03338714150617</v>
      </c>
      <c r="BG1892" s="456">
        <v>14.036995597894803</v>
      </c>
      <c r="BH1892" s="456">
        <v>13.03338714150617</v>
      </c>
      <c r="BI1892" s="456">
        <v>12.029855959070284</v>
      </c>
      <c r="BJ1892" s="456">
        <v>13.03338714150617</v>
      </c>
      <c r="BK1892" s="456">
        <v>11.02640849775289</v>
      </c>
      <c r="BL1892" s="456">
        <v>12.029855959070284</v>
      </c>
      <c r="BM1892" s="456">
        <v>11.02640849775289</v>
      </c>
      <c r="BN1892" s="456">
        <v>9.0197967621976929</v>
      </c>
      <c r="BO1892" s="456">
        <v>10.023052380778998</v>
      </c>
      <c r="BP1892" s="456">
        <v>10.023052380778998</v>
      </c>
      <c r="BQ1892" s="456">
        <v>9.0197967621976929</v>
      </c>
      <c r="BR1892" s="456">
        <v>8.016652840637061</v>
      </c>
      <c r="BS1892" s="456">
        <v>8.016652840637061</v>
      </c>
      <c r="BT1892" s="456">
        <v>10.023052380778998</v>
      </c>
      <c r="BU1892" s="456">
        <v>10.023052380778998</v>
      </c>
      <c r="BV1892" s="456">
        <v>8.016652840637061</v>
      </c>
    </row>
    <row r="1893" spans="1:74">
      <c r="A1893" s="256">
        <v>102.5</v>
      </c>
      <c r="B1893" s="456">
        <v>1671.3454846903555</v>
      </c>
      <c r="C1893" s="456">
        <v>1622.9406415574351</v>
      </c>
      <c r="D1893" s="456">
        <v>1585.6295571764856</v>
      </c>
      <c r="E1893" s="456">
        <v>1577.5624103083503</v>
      </c>
      <c r="F1893" s="456">
        <v>1553.3612178210465</v>
      </c>
      <c r="G1893" s="456">
        <v>1522.1019025491566</v>
      </c>
      <c r="H1893" s="456">
        <v>1503.9516258616848</v>
      </c>
      <c r="I1893" s="456">
        <v>1489.834895146864</v>
      </c>
      <c r="J1893" s="456">
        <v>1464.6267806383148</v>
      </c>
      <c r="K1893" s="456">
        <v>1446.4772061481001</v>
      </c>
      <c r="L1893" s="456">
        <v>1430.3444419494335</v>
      </c>
      <c r="M1893" s="456">
        <v>1425.3029903202066</v>
      </c>
      <c r="N1893" s="456">
        <v>1427.3195688376973</v>
      </c>
      <c r="O1893" s="456">
        <v>1438.4108014537403</v>
      </c>
      <c r="P1893" s="456">
        <v>1566.4701506984791</v>
      </c>
      <c r="Q1893" s="456">
        <v>1593.6967450469183</v>
      </c>
      <c r="R1893" s="456">
        <v>1615.8817214250384</v>
      </c>
      <c r="S1893" s="456">
        <v>1602.7723801538846</v>
      </c>
      <c r="T1893" s="456">
        <v>1555.3779695551311</v>
      </c>
      <c r="U1893" s="456">
        <v>1494.8765694134015</v>
      </c>
      <c r="V1893" s="456">
        <v>1452.5270391734393</v>
      </c>
      <c r="W1893" s="456">
        <v>1368.8399640508226</v>
      </c>
      <c r="X1893" s="456">
        <v>1318.4285113946478</v>
      </c>
      <c r="Y1893" s="456">
        <v>1297.2562713408183</v>
      </c>
      <c r="Z1893" s="456">
        <v>1284.1498191833634</v>
      </c>
      <c r="AA1893" s="456">
        <v>1308.3464496224353</v>
      </c>
      <c r="AB1893" s="456">
        <v>1351.6998585572758</v>
      </c>
      <c r="AC1893" s="456">
        <v>1471.685009328937</v>
      </c>
      <c r="AD1893" s="456">
        <v>1665.2948018651193</v>
      </c>
      <c r="AE1893" s="456">
        <v>1602.7723801538846</v>
      </c>
      <c r="AF1893" s="456">
        <v>1483.7849085304433</v>
      </c>
      <c r="AG1893" s="456">
        <v>1317.4203017417269</v>
      </c>
      <c r="AH1893" s="456">
        <v>1074.4657685553254</v>
      </c>
      <c r="AI1893" s="456">
        <v>764.05041802849428</v>
      </c>
      <c r="AJ1893" s="456">
        <v>442.68634818412619</v>
      </c>
      <c r="AK1893" s="456">
        <v>132.64610597383572</v>
      </c>
      <c r="AL1893" s="456">
        <v>23.072229545451361</v>
      </c>
      <c r="AM1893" s="456">
        <v>21.064032395764698</v>
      </c>
      <c r="AN1893" s="456">
        <v>22.068108142325048</v>
      </c>
      <c r="AO1893" s="456">
        <v>21.064032395764698</v>
      </c>
      <c r="AP1893" s="456">
        <v>21.064032395764698</v>
      </c>
      <c r="AQ1893" s="456">
        <v>19.056026783849234</v>
      </c>
      <c r="AR1893" s="456">
        <v>21.064032395764698</v>
      </c>
      <c r="AS1893" s="456">
        <v>20.060004479273225</v>
      </c>
      <c r="AT1893" s="456">
        <v>18.052101952375242</v>
      </c>
      <c r="AU1893" s="456">
        <v>19.056026783849234</v>
      </c>
      <c r="AV1893" s="456">
        <v>19.056026783849234</v>
      </c>
      <c r="AW1893" s="456">
        <v>19.056026783849234</v>
      </c>
      <c r="AX1893" s="456">
        <v>19.056026783849234</v>
      </c>
      <c r="AY1893" s="456">
        <v>17.048232921663399</v>
      </c>
      <c r="AZ1893" s="456">
        <v>18.052101952375242</v>
      </c>
      <c r="BA1893" s="456">
        <v>15.040675804218308</v>
      </c>
      <c r="BB1893" s="456">
        <v>17.048232921663399</v>
      </c>
      <c r="BC1893" s="456">
        <v>15.040675804218308</v>
      </c>
      <c r="BD1893" s="456">
        <v>16.044422974417238</v>
      </c>
      <c r="BE1893" s="456">
        <v>13.03338714150617</v>
      </c>
      <c r="BF1893" s="456">
        <v>14.036995597894803</v>
      </c>
      <c r="BG1893" s="456">
        <v>13.03338714150617</v>
      </c>
      <c r="BH1893" s="456">
        <v>13.03338714150617</v>
      </c>
      <c r="BI1893" s="456">
        <v>15.040675804218308</v>
      </c>
      <c r="BJ1893" s="456">
        <v>13.03338714150617</v>
      </c>
      <c r="BK1893" s="456">
        <v>13.03338714150617</v>
      </c>
      <c r="BL1893" s="456">
        <v>13.03338714150617</v>
      </c>
      <c r="BM1893" s="456">
        <v>12.029855959070284</v>
      </c>
      <c r="BN1893" s="456">
        <v>11.02640849775289</v>
      </c>
      <c r="BO1893" s="456">
        <v>10.023052380778998</v>
      </c>
      <c r="BP1893" s="456">
        <v>10.023052380778998</v>
      </c>
      <c r="BQ1893" s="456">
        <v>10.023052380778998</v>
      </c>
      <c r="BR1893" s="456">
        <v>9.0197967621976929</v>
      </c>
      <c r="BS1893" s="456">
        <v>8.016652840637061</v>
      </c>
      <c r="BT1893" s="456">
        <v>9.0197967621976929</v>
      </c>
      <c r="BU1893" s="456">
        <v>7.0136346326260179</v>
      </c>
      <c r="BV1893" s="456">
        <v>8.016652840637061</v>
      </c>
    </row>
    <row r="1894" spans="1:74">
      <c r="A1894" s="256">
        <v>105</v>
      </c>
      <c r="B1894" s="456">
        <v>1671.3454846903555</v>
      </c>
      <c r="C1894" s="456">
        <v>1615.8817214250384</v>
      </c>
      <c r="D1894" s="456">
        <v>1574.5372408463463</v>
      </c>
      <c r="E1894" s="456">
        <v>1561.4282404181374</v>
      </c>
      <c r="F1894" s="456">
        <v>1523.1102576176645</v>
      </c>
      <c r="G1894" s="456">
        <v>1487.8182302094006</v>
      </c>
      <c r="H1894" s="456">
        <v>1461.6018358778508</v>
      </c>
      <c r="I1894" s="456">
        <v>1439.4190995743888</v>
      </c>
      <c r="J1894" s="456">
        <v>1400.0960006578398</v>
      </c>
      <c r="K1894" s="456">
        <v>1376.9059704032798</v>
      </c>
      <c r="L1894" s="456">
        <v>1344.6422310132136</v>
      </c>
      <c r="M1894" s="456">
        <v>1326.4942162964878</v>
      </c>
      <c r="N1894" s="456">
        <v>1295.2398854419098</v>
      </c>
      <c r="O1894" s="456">
        <v>1273.0598486045944</v>
      </c>
      <c r="P1894" s="456">
        <v>1263.9863080604141</v>
      </c>
      <c r="Q1894" s="456">
        <v>1281.1252722291497</v>
      </c>
      <c r="R1894" s="456">
        <v>1320.4449330105424</v>
      </c>
      <c r="S1894" s="456">
        <v>1412.1952996129335</v>
      </c>
      <c r="T1894" s="456">
        <v>1447.485509899763</v>
      </c>
      <c r="U1894" s="456">
        <v>1487.8182302094006</v>
      </c>
      <c r="V1894" s="456">
        <v>1488.826562337018</v>
      </c>
      <c r="W1894" s="456">
        <v>1454.543655781004</v>
      </c>
      <c r="X1894" s="456">
        <v>1378.9224793778756</v>
      </c>
      <c r="Y1894" s="456">
        <v>1328.5106501890004</v>
      </c>
      <c r="Z1894" s="456">
        <v>1232.7335027485854</v>
      </c>
      <c r="AA1894" s="456">
        <v>1178.2950347724434</v>
      </c>
      <c r="AB1894" s="456">
        <v>1167.2060215705862</v>
      </c>
      <c r="AC1894" s="456">
        <v>1191.4003665316188</v>
      </c>
      <c r="AD1894" s="456">
        <v>1254.912832585775</v>
      </c>
      <c r="AE1894" s="456">
        <v>1336.5764162881019</v>
      </c>
      <c r="AF1894" s="456">
        <v>1293.223502678904</v>
      </c>
      <c r="AG1894" s="456">
        <v>1124.8671298555184</v>
      </c>
      <c r="AH1894" s="456">
        <v>876.91636139145783</v>
      </c>
      <c r="AI1894" s="456">
        <v>611.90990452585947</v>
      </c>
      <c r="AJ1894" s="456">
        <v>358.09763102539472</v>
      </c>
      <c r="AK1894" s="456">
        <v>117.55850313942643</v>
      </c>
      <c r="AL1894" s="456">
        <v>22.068108142325048</v>
      </c>
      <c r="AM1894" s="456">
        <v>21.064032395764698</v>
      </c>
      <c r="AN1894" s="456">
        <v>22.068108142325048</v>
      </c>
      <c r="AO1894" s="456">
        <v>22.068108142325048</v>
      </c>
      <c r="AP1894" s="456">
        <v>21.064032395764698</v>
      </c>
      <c r="AQ1894" s="456">
        <v>21.064032395764698</v>
      </c>
      <c r="AR1894" s="456">
        <v>21.064032395764698</v>
      </c>
      <c r="AS1894" s="456">
        <v>21.064032395764698</v>
      </c>
      <c r="AT1894" s="456">
        <v>20.060004479273225</v>
      </c>
      <c r="AU1894" s="456">
        <v>20.060004479273225</v>
      </c>
      <c r="AV1894" s="456">
        <v>20.060004479273225</v>
      </c>
      <c r="AW1894" s="456">
        <v>20.060004479273225</v>
      </c>
      <c r="AX1894" s="456">
        <v>21.064032395764698</v>
      </c>
      <c r="AY1894" s="456">
        <v>19.056026783849234</v>
      </c>
      <c r="AZ1894" s="456">
        <v>17.048232921663399</v>
      </c>
      <c r="BA1894" s="456">
        <v>16.044422974417238</v>
      </c>
      <c r="BB1894" s="456">
        <v>17.048232921663399</v>
      </c>
      <c r="BC1894" s="456">
        <v>15.040675804218308</v>
      </c>
      <c r="BD1894" s="456">
        <v>15.040675804218308</v>
      </c>
      <c r="BE1894" s="456">
        <v>17.048232921663399</v>
      </c>
      <c r="BF1894" s="456">
        <v>14.036995597894803</v>
      </c>
      <c r="BG1894" s="456">
        <v>13.03338714150617</v>
      </c>
      <c r="BH1894" s="456">
        <v>14.036995597894803</v>
      </c>
      <c r="BI1894" s="456">
        <v>14.036995597894803</v>
      </c>
      <c r="BJ1894" s="456">
        <v>14.036995597894803</v>
      </c>
      <c r="BK1894" s="456">
        <v>13.03338714150617</v>
      </c>
      <c r="BL1894" s="456">
        <v>14.036995597894803</v>
      </c>
      <c r="BM1894" s="456">
        <v>14.036995597894803</v>
      </c>
      <c r="BN1894" s="456">
        <v>12.029855959070284</v>
      </c>
      <c r="BO1894" s="456">
        <v>12.029855959070284</v>
      </c>
      <c r="BP1894" s="456">
        <v>12.029855959070284</v>
      </c>
      <c r="BQ1894" s="456">
        <v>10.023052380778998</v>
      </c>
      <c r="BR1894" s="456">
        <v>8.016652840637061</v>
      </c>
      <c r="BS1894" s="456">
        <v>10.023052380778998</v>
      </c>
      <c r="BT1894" s="456">
        <v>10.023052380778998</v>
      </c>
      <c r="BU1894" s="456">
        <v>9.0197967621976929</v>
      </c>
      <c r="BV1894" s="456">
        <v>8.016652840637061</v>
      </c>
    </row>
    <row r="1895" spans="1:74">
      <c r="A1895" s="256">
        <v>107.5</v>
      </c>
      <c r="B1895" s="456">
        <v>1671.3454846903555</v>
      </c>
      <c r="C1895" s="456">
        <v>1609.8312429682078</v>
      </c>
      <c r="D1895" s="456">
        <v>1562.436621174744</v>
      </c>
      <c r="E1895" s="456">
        <v>1540.2523954607502</v>
      </c>
      <c r="F1895" s="456">
        <v>1494.8765694134015</v>
      </c>
      <c r="G1895" s="456">
        <v>1453.5353471278422</v>
      </c>
      <c r="H1895" s="456">
        <v>1419.2532718855859</v>
      </c>
      <c r="I1895" s="456">
        <v>1393.0381244474436</v>
      </c>
      <c r="J1895" s="456">
        <v>1346.6586922581143</v>
      </c>
      <c r="K1895" s="456">
        <v>1317.4203017417269</v>
      </c>
      <c r="L1895" s="456">
        <v>1285.1580030837267</v>
      </c>
      <c r="M1895" s="456">
        <v>1256.929154821795</v>
      </c>
      <c r="N1895" s="456">
        <v>1223.660255039309</v>
      </c>
      <c r="O1895" s="456">
        <v>1190.3922589553699</v>
      </c>
      <c r="P1895" s="456">
        <v>1166.1979346651469</v>
      </c>
      <c r="Q1895" s="456">
        <v>1128.8993375929786</v>
      </c>
      <c r="R1895" s="456">
        <v>1119.8268904951999</v>
      </c>
      <c r="S1895" s="456">
        <v>1135.9557357237859</v>
      </c>
      <c r="T1895" s="456">
        <v>1126.8832319225462</v>
      </c>
      <c r="U1895" s="456">
        <v>1111.7625547001749</v>
      </c>
      <c r="V1895" s="456">
        <v>1176.2788427705009</v>
      </c>
      <c r="W1895" s="456">
        <v>1181.3193292356812</v>
      </c>
      <c r="X1895" s="456">
        <v>1194.4246943704641</v>
      </c>
      <c r="Y1895" s="456">
        <v>1201.4814890447985</v>
      </c>
      <c r="Z1895" s="456">
        <v>1203.4977237104949</v>
      </c>
      <c r="AA1895" s="456">
        <v>1164.1817634666452</v>
      </c>
      <c r="AB1895" s="456">
        <v>1093.6180134733102</v>
      </c>
      <c r="AC1895" s="456">
        <v>1114.7866737978545</v>
      </c>
      <c r="AD1895" s="456">
        <v>1112.770593487423</v>
      </c>
      <c r="AE1895" s="456">
        <v>1110.7545168260053</v>
      </c>
      <c r="AF1895" s="456">
        <v>1109.7464798657393</v>
      </c>
      <c r="AG1895" s="456">
        <v>1004.9157936679831</v>
      </c>
      <c r="AH1895" s="456">
        <v>767.07340608364041</v>
      </c>
      <c r="AI1895" s="456">
        <v>504.12422061952947</v>
      </c>
      <c r="AJ1895" s="456">
        <v>296.68243718512292</v>
      </c>
      <c r="AK1895" s="456">
        <v>104.48414005107793</v>
      </c>
      <c r="AL1895" s="456">
        <v>21.064032395764698</v>
      </c>
      <c r="AM1895" s="456">
        <v>21.064032395764698</v>
      </c>
      <c r="AN1895" s="456">
        <v>23.072229545451361</v>
      </c>
      <c r="AO1895" s="456">
        <v>22.068108142325048</v>
      </c>
      <c r="AP1895" s="456">
        <v>23.072229545451361</v>
      </c>
      <c r="AQ1895" s="456">
        <v>22.068108142325048</v>
      </c>
      <c r="AR1895" s="456">
        <v>22.068108142325048</v>
      </c>
      <c r="AS1895" s="456">
        <v>21.064032395764698</v>
      </c>
      <c r="AT1895" s="456">
        <v>20.060004479273225</v>
      </c>
      <c r="AU1895" s="456">
        <v>20.060004479273225</v>
      </c>
      <c r="AV1895" s="456">
        <v>19.056026783849234</v>
      </c>
      <c r="AW1895" s="456">
        <v>20.060004479273225</v>
      </c>
      <c r="AX1895" s="456">
        <v>21.064032395764698</v>
      </c>
      <c r="AY1895" s="456">
        <v>20.060004479273225</v>
      </c>
      <c r="AZ1895" s="456">
        <v>19.056026783849234</v>
      </c>
      <c r="BA1895" s="456">
        <v>17.048232921663399</v>
      </c>
      <c r="BB1895" s="456">
        <v>18.052101952375242</v>
      </c>
      <c r="BC1895" s="456">
        <v>17.048232921663399</v>
      </c>
      <c r="BD1895" s="456">
        <v>16.044422974417238</v>
      </c>
      <c r="BE1895" s="456">
        <v>17.048232921663399</v>
      </c>
      <c r="BF1895" s="456">
        <v>16.044422974417238</v>
      </c>
      <c r="BG1895" s="456">
        <v>15.040675804218308</v>
      </c>
      <c r="BH1895" s="456">
        <v>15.040675804218308</v>
      </c>
      <c r="BI1895" s="456">
        <v>13.03338714150617</v>
      </c>
      <c r="BJ1895" s="456">
        <v>14.036995597894803</v>
      </c>
      <c r="BK1895" s="456">
        <v>14.036995597894803</v>
      </c>
      <c r="BL1895" s="456">
        <v>13.03338714150617</v>
      </c>
      <c r="BM1895" s="456">
        <v>13.03338714150617</v>
      </c>
      <c r="BN1895" s="456">
        <v>13.03338714150617</v>
      </c>
      <c r="BO1895" s="456">
        <v>12.029855959070284</v>
      </c>
      <c r="BP1895" s="456">
        <v>11.02640849775289</v>
      </c>
      <c r="BQ1895" s="456">
        <v>12.029855959070284</v>
      </c>
      <c r="BR1895" s="456">
        <v>11.02640849775289</v>
      </c>
      <c r="BS1895" s="456">
        <v>11.02640849775289</v>
      </c>
      <c r="BT1895" s="456">
        <v>10.023052380778998</v>
      </c>
      <c r="BU1895" s="456">
        <v>10.023052380778998</v>
      </c>
      <c r="BV1895" s="456">
        <v>8.016652840637061</v>
      </c>
    </row>
    <row r="1896" spans="1:74">
      <c r="A1896" s="256">
        <v>110</v>
      </c>
      <c r="B1896" s="456">
        <v>1671.3454846903555</v>
      </c>
      <c r="C1896" s="456">
        <v>1607.8144218600987</v>
      </c>
      <c r="D1896" s="456">
        <v>1553.3612178210465</v>
      </c>
      <c r="E1896" s="456">
        <v>1525.1269697549496</v>
      </c>
      <c r="F1896" s="456">
        <v>1472.6933304777274</v>
      </c>
      <c r="G1896" s="456">
        <v>1423.2864146530021</v>
      </c>
      <c r="H1896" s="456">
        <v>1384.9720239602775</v>
      </c>
      <c r="I1896" s="456">
        <v>1353.716330339915</v>
      </c>
      <c r="J1896" s="456">
        <v>1306.3300465626162</v>
      </c>
      <c r="K1896" s="456">
        <v>1278.1007324082996</v>
      </c>
      <c r="L1896" s="456">
        <v>1242.8149673180724</v>
      </c>
      <c r="M1896" s="456">
        <v>1212.5708213838691</v>
      </c>
      <c r="N1896" s="456">
        <v>1178.2950347724434</v>
      </c>
      <c r="O1896" s="456">
        <v>1140.9960469290074</v>
      </c>
      <c r="P1896" s="456">
        <v>1106.7223744766704</v>
      </c>
      <c r="Q1896" s="456">
        <v>1076.4817783804408</v>
      </c>
      <c r="R1896" s="456">
        <v>1059.3458158095118</v>
      </c>
      <c r="S1896" s="456">
        <v>1046.2420310439961</v>
      </c>
      <c r="T1896" s="456">
        <v>1025.0747259772024</v>
      </c>
      <c r="U1896" s="456">
        <v>999.87612340042017</v>
      </c>
      <c r="V1896" s="456">
        <v>979.71769737990815</v>
      </c>
      <c r="W1896" s="456">
        <v>938.39422900883744</v>
      </c>
      <c r="X1896" s="456">
        <v>897.07257906215705</v>
      </c>
      <c r="Y1896" s="456">
        <v>890.01785088596125</v>
      </c>
      <c r="Z1896" s="456">
        <v>875.9085625698043</v>
      </c>
      <c r="AA1896" s="456">
        <v>859.78393987716277</v>
      </c>
      <c r="AB1896" s="456">
        <v>878.93196250462074</v>
      </c>
      <c r="AC1896" s="456">
        <v>866.83842546287576</v>
      </c>
      <c r="AD1896" s="456">
        <v>904.1273626634927</v>
      </c>
      <c r="AE1896" s="456">
        <v>889.01003712505587</v>
      </c>
      <c r="AF1896" s="456">
        <v>896.06475734774426</v>
      </c>
      <c r="AG1896" s="456">
        <v>828.54334826320076</v>
      </c>
      <c r="AH1896" s="456">
        <v>674.37409234918084</v>
      </c>
      <c r="AI1896" s="456">
        <v>446.71481220853684</v>
      </c>
      <c r="AJ1896" s="456">
        <v>254.40382792207021</v>
      </c>
      <c r="AK1896" s="456">
        <v>95.433604846914434</v>
      </c>
      <c r="AL1896" s="456">
        <v>22.068108142325048</v>
      </c>
      <c r="AM1896" s="456">
        <v>20.060004479273225</v>
      </c>
      <c r="AN1896" s="456">
        <v>24.076394620737908</v>
      </c>
      <c r="AO1896" s="456">
        <v>22.068108142325048</v>
      </c>
      <c r="AP1896" s="456">
        <v>21.064032395764698</v>
      </c>
      <c r="AQ1896" s="456">
        <v>22.068108142325048</v>
      </c>
      <c r="AR1896" s="456">
        <v>23.072229545451361</v>
      </c>
      <c r="AS1896" s="456">
        <v>21.064032395764698</v>
      </c>
      <c r="AT1896" s="456">
        <v>20.060004479273225</v>
      </c>
      <c r="AU1896" s="456">
        <v>22.068108142325048</v>
      </c>
      <c r="AV1896" s="456">
        <v>22.068108142325048</v>
      </c>
      <c r="AW1896" s="456">
        <v>21.064032395764698</v>
      </c>
      <c r="AX1896" s="456">
        <v>22.068108142325048</v>
      </c>
      <c r="AY1896" s="456">
        <v>21.064032395764698</v>
      </c>
      <c r="AZ1896" s="456">
        <v>20.060004479273225</v>
      </c>
      <c r="BA1896" s="456">
        <v>19.056026783849234</v>
      </c>
      <c r="BB1896" s="456">
        <v>20.060004479273225</v>
      </c>
      <c r="BC1896" s="456">
        <v>17.048232921663399</v>
      </c>
      <c r="BD1896" s="456">
        <v>17.048232921663399</v>
      </c>
      <c r="BE1896" s="456">
        <v>17.048232921663399</v>
      </c>
      <c r="BF1896" s="456">
        <v>16.044422974417238</v>
      </c>
      <c r="BG1896" s="456">
        <v>16.044422974417238</v>
      </c>
      <c r="BH1896" s="456">
        <v>16.044422974417238</v>
      </c>
      <c r="BI1896" s="456">
        <v>15.040675804218308</v>
      </c>
      <c r="BJ1896" s="456">
        <v>15.040675804218308</v>
      </c>
      <c r="BK1896" s="456">
        <v>15.040675804218308</v>
      </c>
      <c r="BL1896" s="456">
        <v>14.036995597894803</v>
      </c>
      <c r="BM1896" s="456">
        <v>13.03338714150617</v>
      </c>
      <c r="BN1896" s="456">
        <v>12.029855959070284</v>
      </c>
      <c r="BO1896" s="456">
        <v>12.029855959070284</v>
      </c>
      <c r="BP1896" s="456">
        <v>13.03338714150617</v>
      </c>
      <c r="BQ1896" s="456">
        <v>12.029855959070284</v>
      </c>
      <c r="BR1896" s="456">
        <v>11.02640849775289</v>
      </c>
      <c r="BS1896" s="456">
        <v>11.02640849775289</v>
      </c>
      <c r="BT1896" s="456">
        <v>10.023052380778998</v>
      </c>
      <c r="BU1896" s="456">
        <v>10.023052380778998</v>
      </c>
      <c r="BV1896" s="456">
        <v>8.016652840637061</v>
      </c>
    </row>
    <row r="1897" spans="1:74">
      <c r="A1897" s="256">
        <v>112.5</v>
      </c>
      <c r="B1897" s="456">
        <v>1671.3454846903555</v>
      </c>
      <c r="C1897" s="456">
        <v>1610.8396544690274</v>
      </c>
      <c r="D1897" s="456">
        <v>1552.3528429347011</v>
      </c>
      <c r="E1897" s="456">
        <v>1514.0350860625763</v>
      </c>
      <c r="F1897" s="456">
        <v>1454.543655781004</v>
      </c>
      <c r="G1897" s="456">
        <v>1398.0794609630132</v>
      </c>
      <c r="H1897" s="456">
        <v>1360.7740051805092</v>
      </c>
      <c r="I1897" s="456">
        <v>1325.4860004982527</v>
      </c>
      <c r="J1897" s="456">
        <v>1277.0925540561173</v>
      </c>
      <c r="K1897" s="456">
        <v>1246.8475760584727</v>
      </c>
      <c r="L1897" s="456">
        <v>1213.5789475434437</v>
      </c>
      <c r="M1897" s="456">
        <v>1182.3274291099117</v>
      </c>
      <c r="N1897" s="456">
        <v>1140.9960469290074</v>
      </c>
      <c r="O1897" s="456">
        <v>1103.6982773426655</v>
      </c>
      <c r="P1897" s="456">
        <v>1072.4497625090453</v>
      </c>
      <c r="Q1897" s="456">
        <v>1033.1384102366906</v>
      </c>
      <c r="R1897" s="456">
        <v>1017.011105086951</v>
      </c>
      <c r="S1897" s="456">
        <v>995.84440545096857</v>
      </c>
      <c r="T1897" s="456">
        <v>969.63863922794894</v>
      </c>
      <c r="U1897" s="456">
        <v>944.44145416149502</v>
      </c>
      <c r="V1897" s="456">
        <v>922.26848628259552</v>
      </c>
      <c r="W1897" s="456">
        <v>871.87737888041204</v>
      </c>
      <c r="X1897" s="456">
        <v>834.58982389522112</v>
      </c>
      <c r="Y1897" s="456">
        <v>811.41190776924054</v>
      </c>
      <c r="Z1897" s="456">
        <v>779.16547685559692</v>
      </c>
      <c r="AA1897" s="456">
        <v>734.82882334190344</v>
      </c>
      <c r="AB1897" s="456">
        <v>694.5250906509001</v>
      </c>
      <c r="AC1897" s="456">
        <v>671.35149405270056</v>
      </c>
      <c r="AD1897" s="456">
        <v>672.35902531066267</v>
      </c>
      <c r="AE1897" s="456">
        <v>670.34396430528011</v>
      </c>
      <c r="AF1897" s="456">
        <v>616.94711115541907</v>
      </c>
      <c r="AG1897" s="456">
        <v>578.66539608153823</v>
      </c>
      <c r="AH1897" s="456">
        <v>504.12422061952947</v>
      </c>
      <c r="AI1897" s="456">
        <v>378.23614868748763</v>
      </c>
      <c r="AJ1897" s="456">
        <v>218.17058371244863</v>
      </c>
      <c r="AK1897" s="456">
        <v>91.411415436090294</v>
      </c>
      <c r="AL1897" s="456">
        <v>23.072229545451361</v>
      </c>
      <c r="AM1897" s="456">
        <v>20.060004479273225</v>
      </c>
      <c r="AN1897" s="456">
        <v>22.068108142325048</v>
      </c>
      <c r="AO1897" s="456">
        <v>22.068108142325048</v>
      </c>
      <c r="AP1897" s="456">
        <v>22.068108142325048</v>
      </c>
      <c r="AQ1897" s="456">
        <v>22.068108142325048</v>
      </c>
      <c r="AR1897" s="456">
        <v>22.068108142325048</v>
      </c>
      <c r="AS1897" s="456">
        <v>23.072229545451361</v>
      </c>
      <c r="AT1897" s="456">
        <v>21.064032395764698</v>
      </c>
      <c r="AU1897" s="456">
        <v>24.076394620737908</v>
      </c>
      <c r="AV1897" s="456">
        <v>22.068108142325048</v>
      </c>
      <c r="AW1897" s="456">
        <v>22.068108142325048</v>
      </c>
      <c r="AX1897" s="456">
        <v>21.064032395764698</v>
      </c>
      <c r="AY1897" s="456">
        <v>22.068108142325048</v>
      </c>
      <c r="AZ1897" s="456">
        <v>21.064032395764698</v>
      </c>
      <c r="BA1897" s="456">
        <v>21.064032395764698</v>
      </c>
      <c r="BB1897" s="456">
        <v>21.064032395764698</v>
      </c>
      <c r="BC1897" s="456">
        <v>17.048232921663399</v>
      </c>
      <c r="BD1897" s="456">
        <v>19.056026783849234</v>
      </c>
      <c r="BE1897" s="456">
        <v>18.052101952375242</v>
      </c>
      <c r="BF1897" s="456">
        <v>19.056026783849234</v>
      </c>
      <c r="BG1897" s="456">
        <v>17.048232921663399</v>
      </c>
      <c r="BH1897" s="456">
        <v>16.044422974417238</v>
      </c>
      <c r="BI1897" s="456">
        <v>16.044422974417238</v>
      </c>
      <c r="BJ1897" s="456">
        <v>17.048232921663399</v>
      </c>
      <c r="BK1897" s="456">
        <v>17.048232921663399</v>
      </c>
      <c r="BL1897" s="456">
        <v>14.036995597894803</v>
      </c>
      <c r="BM1897" s="456">
        <v>15.040675804218308</v>
      </c>
      <c r="BN1897" s="456">
        <v>15.040675804218308</v>
      </c>
      <c r="BO1897" s="456">
        <v>14.036995597894803</v>
      </c>
      <c r="BP1897" s="456">
        <v>14.036995597894803</v>
      </c>
      <c r="BQ1897" s="456">
        <v>13.03338714150617</v>
      </c>
      <c r="BR1897" s="456">
        <v>12.029855959070284</v>
      </c>
      <c r="BS1897" s="456">
        <v>10.023052380778998</v>
      </c>
      <c r="BT1897" s="456">
        <v>11.02640849775289</v>
      </c>
      <c r="BU1897" s="456">
        <v>11.02640849775289</v>
      </c>
      <c r="BV1897" s="456">
        <v>8.016652840637061</v>
      </c>
    </row>
    <row r="1898" spans="1:74">
      <c r="A1898" s="256">
        <v>115</v>
      </c>
      <c r="B1898" s="456">
        <v>1671.3454846903555</v>
      </c>
      <c r="C1898" s="456">
        <v>1609.8312429682078</v>
      </c>
      <c r="D1898" s="456">
        <v>1548.319349937213</v>
      </c>
      <c r="E1898" s="456">
        <v>1499.9182606667734</v>
      </c>
      <c r="F1898" s="456">
        <v>1435.3859113303176</v>
      </c>
      <c r="G1898" s="456">
        <v>1377.9142245220639</v>
      </c>
      <c r="H1898" s="456">
        <v>1339.6010911273706</v>
      </c>
      <c r="I1898" s="456">
        <v>1304.3136466121296</v>
      </c>
      <c r="J1898" s="456">
        <v>1256.929154821795</v>
      </c>
      <c r="K1898" s="456">
        <v>1222.6521205445858</v>
      </c>
      <c r="L1898" s="456">
        <v>1187.3679413468067</v>
      </c>
      <c r="M1898" s="456">
        <v>1151.0767359718063</v>
      </c>
      <c r="N1898" s="456">
        <v>1109.7464798657393</v>
      </c>
      <c r="O1898" s="456">
        <v>1071.4417609051841</v>
      </c>
      <c r="P1898" s="456">
        <v>1034.1463752001064</v>
      </c>
      <c r="Q1898" s="456">
        <v>999.87612340042017</v>
      </c>
      <c r="R1898" s="456">
        <v>981.73352147507615</v>
      </c>
      <c r="S1898" s="456">
        <v>957.54390769882389</v>
      </c>
      <c r="T1898" s="456">
        <v>924.28418881946754</v>
      </c>
      <c r="U1898" s="456">
        <v>906.14302524057416</v>
      </c>
      <c r="V1898" s="456">
        <v>879.93976479348203</v>
      </c>
      <c r="W1898" s="456">
        <v>823.50465222952312</v>
      </c>
      <c r="X1898" s="456">
        <v>783.19620891882039</v>
      </c>
      <c r="Y1898" s="456">
        <v>761.02744192192483</v>
      </c>
      <c r="Z1898" s="456">
        <v>726.76789614310997</v>
      </c>
      <c r="AA1898" s="456">
        <v>681.426874236142</v>
      </c>
      <c r="AB1898" s="456">
        <v>639.1113040120789</v>
      </c>
      <c r="AC1898" s="456">
        <v>601.83561588397004</v>
      </c>
      <c r="AD1898" s="456">
        <v>561.54017517044895</v>
      </c>
      <c r="AE1898" s="456">
        <v>526.28402870531886</v>
      </c>
      <c r="AF1898" s="456">
        <v>481.96538591056179</v>
      </c>
      <c r="AG1898" s="456">
        <v>446.71481220853684</v>
      </c>
      <c r="AH1898" s="456">
        <v>384.27791554552124</v>
      </c>
      <c r="AI1898" s="456">
        <v>299.70257913018418</v>
      </c>
      <c r="AJ1898" s="456">
        <v>198.04354533856682</v>
      </c>
      <c r="AK1898" s="456">
        <v>96.439178946735424</v>
      </c>
      <c r="AL1898" s="456">
        <v>20.060004479273225</v>
      </c>
      <c r="AM1898" s="456">
        <v>20.060004479273225</v>
      </c>
      <c r="AN1898" s="456">
        <v>23.072229545451361</v>
      </c>
      <c r="AO1898" s="456">
        <v>23.072229545451361</v>
      </c>
      <c r="AP1898" s="456">
        <v>23.072229545451361</v>
      </c>
      <c r="AQ1898" s="456">
        <v>24.076394620737908</v>
      </c>
      <c r="AR1898" s="456">
        <v>22.068108142325048</v>
      </c>
      <c r="AS1898" s="456">
        <v>23.072229545451361</v>
      </c>
      <c r="AT1898" s="456">
        <v>22.068108142325048</v>
      </c>
      <c r="AU1898" s="456">
        <v>23.072229545451361</v>
      </c>
      <c r="AV1898" s="456">
        <v>24.076394620737908</v>
      </c>
      <c r="AW1898" s="456">
        <v>22.068108142325048</v>
      </c>
      <c r="AX1898" s="456">
        <v>23.072229545451361</v>
      </c>
      <c r="AY1898" s="456">
        <v>23.072229545451361</v>
      </c>
      <c r="AZ1898" s="456">
        <v>22.068108142325048</v>
      </c>
      <c r="BA1898" s="456">
        <v>21.064032395764698</v>
      </c>
      <c r="BB1898" s="456">
        <v>22.068108142325048</v>
      </c>
      <c r="BC1898" s="456">
        <v>17.048232921663399</v>
      </c>
      <c r="BD1898" s="456">
        <v>20.060004479273225</v>
      </c>
      <c r="BE1898" s="456">
        <v>18.052101952375242</v>
      </c>
      <c r="BF1898" s="456">
        <v>17.048232921663399</v>
      </c>
      <c r="BG1898" s="456">
        <v>17.048232921663399</v>
      </c>
      <c r="BH1898" s="456">
        <v>16.044422974417238</v>
      </c>
      <c r="BI1898" s="456">
        <v>16.044422974417238</v>
      </c>
      <c r="BJ1898" s="456">
        <v>17.048232921663399</v>
      </c>
      <c r="BK1898" s="456">
        <v>16.044422974417238</v>
      </c>
      <c r="BL1898" s="456">
        <v>15.040675804218308</v>
      </c>
      <c r="BM1898" s="456">
        <v>16.044422974417238</v>
      </c>
      <c r="BN1898" s="456">
        <v>14.036995597894803</v>
      </c>
      <c r="BO1898" s="456">
        <v>14.036995597894803</v>
      </c>
      <c r="BP1898" s="456">
        <v>13.03338714150617</v>
      </c>
      <c r="BQ1898" s="456">
        <v>13.03338714150617</v>
      </c>
      <c r="BR1898" s="456">
        <v>12.029855959070284</v>
      </c>
      <c r="BS1898" s="456">
        <v>13.03338714150617</v>
      </c>
      <c r="BT1898" s="456">
        <v>11.02640849775289</v>
      </c>
      <c r="BU1898" s="456">
        <v>11.02640849775289</v>
      </c>
      <c r="BV1898" s="456">
        <v>8.016652840637061</v>
      </c>
    </row>
    <row r="1899" spans="1:74">
      <c r="A1899" s="256">
        <v>117.5</v>
      </c>
      <c r="B1899" s="456">
        <v>1671.3454846903555</v>
      </c>
      <c r="C1899" s="456">
        <v>1604.789194937694</v>
      </c>
      <c r="D1899" s="456">
        <v>1537.2272984019205</v>
      </c>
      <c r="E1899" s="456">
        <v>1480.7599244572896</v>
      </c>
      <c r="F1899" s="456">
        <v>1413.2035792127422</v>
      </c>
      <c r="G1899" s="456">
        <v>1358.757522914859</v>
      </c>
      <c r="H1899" s="456">
        <v>1320.4449330105424</v>
      </c>
      <c r="I1899" s="456">
        <v>1283.1416360737333</v>
      </c>
      <c r="J1899" s="456">
        <v>1233.7416455101745</v>
      </c>
      <c r="K1899" s="456">
        <v>1199.4652577592099</v>
      </c>
      <c r="L1899" s="456">
        <v>1157.1251917810205</v>
      </c>
      <c r="M1899" s="456">
        <v>1117.8108010909987</v>
      </c>
      <c r="N1899" s="456">
        <v>1072.4497625090453</v>
      </c>
      <c r="O1899" s="456">
        <v>1037.1702759753412</v>
      </c>
      <c r="P1899" s="456">
        <v>1000.884055427933</v>
      </c>
      <c r="Q1899" s="456">
        <v>964.5991493330996</v>
      </c>
      <c r="R1899" s="456">
        <v>945.44932878769396</v>
      </c>
      <c r="S1899" s="456">
        <v>917.22924921626895</v>
      </c>
      <c r="T1899" s="456">
        <v>885.98660269562492</v>
      </c>
      <c r="U1899" s="456">
        <v>873.8929684029963</v>
      </c>
      <c r="V1899" s="456">
        <v>839.62858703182133</v>
      </c>
      <c r="W1899" s="456">
        <v>777.15011862876509</v>
      </c>
      <c r="X1899" s="456">
        <v>739.86694776308775</v>
      </c>
      <c r="Y1899" s="456">
        <v>719.71465807976961</v>
      </c>
      <c r="Z1899" s="456">
        <v>684.44951741281852</v>
      </c>
      <c r="AA1899" s="456">
        <v>637.09634525057652</v>
      </c>
      <c r="AB1899" s="456">
        <v>591.76149571488634</v>
      </c>
      <c r="AC1899" s="456">
        <v>553.48142726268577</v>
      </c>
      <c r="AD1899" s="456">
        <v>508.15320548172508</v>
      </c>
      <c r="AE1899" s="456">
        <v>465.85050649283932</v>
      </c>
      <c r="AF1899" s="456">
        <v>410.45998340822337</v>
      </c>
      <c r="AG1899" s="456">
        <v>363.13215678677932</v>
      </c>
      <c r="AH1899" s="456">
        <v>306.74969472040391</v>
      </c>
      <c r="AI1899" s="456">
        <v>247.35804637556123</v>
      </c>
      <c r="AJ1899" s="456">
        <v>166.85076266433626</v>
      </c>
      <c r="AK1899" s="456">
        <v>84.37301438003783</v>
      </c>
      <c r="AL1899" s="456">
        <v>21.064032395764698</v>
      </c>
      <c r="AM1899" s="456">
        <v>20.060004479273225</v>
      </c>
      <c r="AN1899" s="456">
        <v>22.068108142325048</v>
      </c>
      <c r="AO1899" s="456">
        <v>22.068108142325048</v>
      </c>
      <c r="AP1899" s="456">
        <v>23.072229545451361</v>
      </c>
      <c r="AQ1899" s="456">
        <v>22.068108142325048</v>
      </c>
      <c r="AR1899" s="456">
        <v>24.076394620737908</v>
      </c>
      <c r="AS1899" s="456">
        <v>24.076394620737908</v>
      </c>
      <c r="AT1899" s="456">
        <v>23.072229545451361</v>
      </c>
      <c r="AU1899" s="456">
        <v>24.076394620737908</v>
      </c>
      <c r="AV1899" s="456">
        <v>23.072229545451361</v>
      </c>
      <c r="AW1899" s="456">
        <v>24.076394620737908</v>
      </c>
      <c r="AX1899" s="456">
        <v>22.068108142325048</v>
      </c>
      <c r="AY1899" s="456">
        <v>23.072229545451361</v>
      </c>
      <c r="AZ1899" s="456">
        <v>22.068108142325048</v>
      </c>
      <c r="BA1899" s="456">
        <v>22.068108142325048</v>
      </c>
      <c r="BB1899" s="456">
        <v>22.068108142325048</v>
      </c>
      <c r="BC1899" s="456">
        <v>20.060004479273225</v>
      </c>
      <c r="BD1899" s="456">
        <v>20.060004479273225</v>
      </c>
      <c r="BE1899" s="456">
        <v>19.056026783849234</v>
      </c>
      <c r="BF1899" s="456">
        <v>18.052101952375242</v>
      </c>
      <c r="BG1899" s="456">
        <v>18.052101952375242</v>
      </c>
      <c r="BH1899" s="456">
        <v>19.056026783849234</v>
      </c>
      <c r="BI1899" s="456">
        <v>17.048232921663399</v>
      </c>
      <c r="BJ1899" s="456">
        <v>17.048232921663399</v>
      </c>
      <c r="BK1899" s="456">
        <v>18.052101952375242</v>
      </c>
      <c r="BL1899" s="456">
        <v>16.044422974417238</v>
      </c>
      <c r="BM1899" s="456">
        <v>16.044422974417238</v>
      </c>
      <c r="BN1899" s="456">
        <v>16.044422974417238</v>
      </c>
      <c r="BO1899" s="456">
        <v>15.040675804218308</v>
      </c>
      <c r="BP1899" s="456">
        <v>14.036995597894803</v>
      </c>
      <c r="BQ1899" s="456">
        <v>14.036995597894803</v>
      </c>
      <c r="BR1899" s="456">
        <v>13.03338714150617</v>
      </c>
      <c r="BS1899" s="456">
        <v>13.03338714150617</v>
      </c>
      <c r="BT1899" s="456">
        <v>13.03338714150617</v>
      </c>
      <c r="BU1899" s="456">
        <v>12.029855959070284</v>
      </c>
      <c r="BV1899" s="456">
        <v>8.016652840637061</v>
      </c>
    </row>
    <row r="1900" spans="1:74">
      <c r="A1900" s="256">
        <v>120</v>
      </c>
      <c r="B1900" s="456">
        <v>1671.3454846903555</v>
      </c>
      <c r="C1900" s="456">
        <v>1600.7555679053571</v>
      </c>
      <c r="D1900" s="456">
        <v>1527.143684556321</v>
      </c>
      <c r="E1900" s="456">
        <v>1462.6101501037324</v>
      </c>
      <c r="F1900" s="456">
        <v>1397.0711922049652</v>
      </c>
      <c r="G1900" s="456">
        <v>1340.6093175906831</v>
      </c>
      <c r="H1900" s="456">
        <v>1300.2808560583592</v>
      </c>
      <c r="I1900" s="456">
        <v>1259.9536442328774</v>
      </c>
      <c r="J1900" s="456">
        <v>1214.5870745396398</v>
      </c>
      <c r="K1900" s="456">
        <v>1176.2788427705009</v>
      </c>
      <c r="L1900" s="456">
        <v>1131.9235028409682</v>
      </c>
      <c r="M1900" s="456">
        <v>1091.6019718106104</v>
      </c>
      <c r="N1900" s="456">
        <v>1046.2420310439961</v>
      </c>
      <c r="O1900" s="456">
        <v>1006.9316688518034</v>
      </c>
      <c r="P1900" s="456">
        <v>971.654442519893</v>
      </c>
      <c r="Q1900" s="456">
        <v>935.3706310158758</v>
      </c>
      <c r="R1900" s="456">
        <v>916.22140511708278</v>
      </c>
      <c r="S1900" s="456">
        <v>883.9709854667052</v>
      </c>
      <c r="T1900" s="456">
        <v>849.7062037512211</v>
      </c>
      <c r="U1900" s="456">
        <v>838.62083198201321</v>
      </c>
      <c r="V1900" s="456">
        <v>802.34246743205267</v>
      </c>
      <c r="W1900" s="456">
        <v>742.8898388818767</v>
      </c>
      <c r="X1900" s="456">
        <v>706.6159711103785</v>
      </c>
      <c r="Y1900" s="456">
        <v>687.47217392475886</v>
      </c>
      <c r="Z1900" s="456">
        <v>650.19369011047684</v>
      </c>
      <c r="AA1900" s="456">
        <v>603.8504602244393</v>
      </c>
      <c r="AB1900" s="456">
        <v>554.48876437551053</v>
      </c>
      <c r="AC1900" s="456">
        <v>515.20400563086378</v>
      </c>
      <c r="AD1900" s="456">
        <v>472.90069882800782</v>
      </c>
      <c r="AE1900" s="456">
        <v>427.57993702648378</v>
      </c>
      <c r="AF1900" s="456">
        <v>376.22224775081384</v>
      </c>
      <c r="AG1900" s="456">
        <v>322.85798908042426</v>
      </c>
      <c r="AH1900" s="456">
        <v>269.50258105221343</v>
      </c>
      <c r="AI1900" s="456">
        <v>209.1131760876558</v>
      </c>
      <c r="AJ1900" s="456">
        <v>147.73542711369169</v>
      </c>
      <c r="AK1900" s="456">
        <v>71.303296239406109</v>
      </c>
      <c r="AL1900" s="456">
        <v>19.056026783849234</v>
      </c>
      <c r="AM1900" s="456">
        <v>19.056026783849234</v>
      </c>
      <c r="AN1900" s="456">
        <v>21.064032395764698</v>
      </c>
      <c r="AO1900" s="456">
        <v>22.068108142325048</v>
      </c>
      <c r="AP1900" s="456">
        <v>23.072229545451361</v>
      </c>
      <c r="AQ1900" s="456">
        <v>24.076394620737908</v>
      </c>
      <c r="AR1900" s="456">
        <v>24.076394620737908</v>
      </c>
      <c r="AS1900" s="456">
        <v>25.080601549217004</v>
      </c>
      <c r="AT1900" s="456">
        <v>24.076394620737908</v>
      </c>
      <c r="AU1900" s="456">
        <v>24.076394620737908</v>
      </c>
      <c r="AV1900" s="456">
        <v>25.080601549217004</v>
      </c>
      <c r="AW1900" s="456">
        <v>24.076394620737908</v>
      </c>
      <c r="AX1900" s="456">
        <v>25.080601549217004</v>
      </c>
      <c r="AY1900" s="456">
        <v>26.08484865749011</v>
      </c>
      <c r="AZ1900" s="456">
        <v>24.076394620737908</v>
      </c>
      <c r="BA1900" s="456">
        <v>23.072229545451361</v>
      </c>
      <c r="BB1900" s="456">
        <v>24.076394620737908</v>
      </c>
      <c r="BC1900" s="456">
        <v>22.068108142325048</v>
      </c>
      <c r="BD1900" s="456">
        <v>21.064032395764698</v>
      </c>
      <c r="BE1900" s="456">
        <v>21.064032395764698</v>
      </c>
      <c r="BF1900" s="456">
        <v>21.064032395764698</v>
      </c>
      <c r="BG1900" s="456">
        <v>19.056026783849234</v>
      </c>
      <c r="BH1900" s="456">
        <v>19.056026783849234</v>
      </c>
      <c r="BI1900" s="456">
        <v>18.052101952375242</v>
      </c>
      <c r="BJ1900" s="456">
        <v>17.048232921663399</v>
      </c>
      <c r="BK1900" s="456">
        <v>17.048232921663399</v>
      </c>
      <c r="BL1900" s="456">
        <v>19.056026783849234</v>
      </c>
      <c r="BM1900" s="456">
        <v>17.048232921663399</v>
      </c>
      <c r="BN1900" s="456">
        <v>15.040675804218308</v>
      </c>
      <c r="BO1900" s="456">
        <v>16.044422974417238</v>
      </c>
      <c r="BP1900" s="456">
        <v>15.040675804218308</v>
      </c>
      <c r="BQ1900" s="456">
        <v>14.036995597894803</v>
      </c>
      <c r="BR1900" s="456">
        <v>14.036995597894803</v>
      </c>
      <c r="BS1900" s="456">
        <v>14.036995597894803</v>
      </c>
      <c r="BT1900" s="456">
        <v>12.029855959070284</v>
      </c>
      <c r="BU1900" s="456">
        <v>13.03338714150617</v>
      </c>
      <c r="BV1900" s="456">
        <v>8.016652840637061</v>
      </c>
    </row>
    <row r="1901" spans="1:74">
      <c r="A1901" s="256">
        <v>122.5</v>
      </c>
      <c r="B1901" s="456">
        <v>1671.3454846903555</v>
      </c>
      <c r="C1901" s="456">
        <v>1598.7387581952937</v>
      </c>
      <c r="D1901" s="456">
        <v>1518.0684889529637</v>
      </c>
      <c r="E1901" s="456">
        <v>1445.4689030985978</v>
      </c>
      <c r="F1901" s="456">
        <v>1379.9307349701794</v>
      </c>
      <c r="G1901" s="456">
        <v>1324.477785466137</v>
      </c>
      <c r="H1901" s="456">
        <v>1285.1580030837267</v>
      </c>
      <c r="I1901" s="456">
        <v>1241.8068171737657</v>
      </c>
      <c r="J1901" s="456">
        <v>1195.4328053510533</v>
      </c>
      <c r="K1901" s="456">
        <v>1156.117113614974</v>
      </c>
      <c r="L1901" s="456">
        <v>1107.7304086902423</v>
      </c>
      <c r="M1901" s="456">
        <v>1066.4017671142508</v>
      </c>
      <c r="N1901" s="456">
        <v>1022.0508606905157</v>
      </c>
      <c r="O1901" s="456">
        <v>982.74143507382496</v>
      </c>
      <c r="P1901" s="456">
        <v>944.44145416149502</v>
      </c>
      <c r="Q1901" s="456">
        <v>910.1743638225912</v>
      </c>
      <c r="R1901" s="456">
        <v>885.98660269562492</v>
      </c>
      <c r="S1901" s="456">
        <v>857.76838316697331</v>
      </c>
      <c r="T1901" s="456">
        <v>820.48144938076518</v>
      </c>
      <c r="U1901" s="456">
        <v>806.37331722858721</v>
      </c>
      <c r="V1901" s="456">
        <v>768.08107141579546</v>
      </c>
      <c r="W1901" s="456">
        <v>713.66908038924851</v>
      </c>
      <c r="X1901" s="456">
        <v>677.39670417975822</v>
      </c>
      <c r="Y1901" s="456">
        <v>653.21619193423737</v>
      </c>
      <c r="Z1901" s="456">
        <v>627.02164734385292</v>
      </c>
      <c r="AA1901" s="456">
        <v>577.65801598154644</v>
      </c>
      <c r="AB1901" s="456">
        <v>527.29131516049324</v>
      </c>
      <c r="AC1901" s="456">
        <v>489.01581600698364</v>
      </c>
      <c r="AD1901" s="456">
        <v>447.721933898185</v>
      </c>
      <c r="AE1901" s="456">
        <v>405.42483738535867</v>
      </c>
      <c r="AF1901" s="456">
        <v>350.04253730445583</v>
      </c>
      <c r="AG1901" s="456">
        <v>295.67573001326275</v>
      </c>
      <c r="AH1901" s="456">
        <v>241.3189644239616</v>
      </c>
      <c r="AI1901" s="456">
        <v>185.96829104052892</v>
      </c>
      <c r="AJ1901" s="456">
        <v>125.60499860335548</v>
      </c>
      <c r="AK1901" s="456">
        <v>66.277097278608665</v>
      </c>
      <c r="AL1901" s="456">
        <v>19.056026783849234</v>
      </c>
      <c r="AM1901" s="456">
        <v>18.052101952375242</v>
      </c>
      <c r="AN1901" s="456">
        <v>21.064032395764698</v>
      </c>
      <c r="AO1901" s="456">
        <v>22.068108142325048</v>
      </c>
      <c r="AP1901" s="456">
        <v>22.068108142325048</v>
      </c>
      <c r="AQ1901" s="456">
        <v>23.072229545451361</v>
      </c>
      <c r="AR1901" s="456">
        <v>23.072229545451361</v>
      </c>
      <c r="AS1901" s="456">
        <v>25.080601549217004</v>
      </c>
      <c r="AT1901" s="456">
        <v>22.068108142325048</v>
      </c>
      <c r="AU1901" s="456">
        <v>26.08484865749011</v>
      </c>
      <c r="AV1901" s="456">
        <v>26.08484865749011</v>
      </c>
      <c r="AW1901" s="456">
        <v>25.080601549217004</v>
      </c>
      <c r="AX1901" s="456">
        <v>26.08484865749011</v>
      </c>
      <c r="AY1901" s="456">
        <v>26.08484865749011</v>
      </c>
      <c r="AZ1901" s="456">
        <v>24.076394620737908</v>
      </c>
      <c r="BA1901" s="456">
        <v>23.072229545451361</v>
      </c>
      <c r="BB1901" s="456">
        <v>25.080601549217004</v>
      </c>
      <c r="BC1901" s="456">
        <v>22.068108142325048</v>
      </c>
      <c r="BD1901" s="456">
        <v>23.072229545451361</v>
      </c>
      <c r="BE1901" s="456">
        <v>22.068108142325048</v>
      </c>
      <c r="BF1901" s="456">
        <v>22.068108142325048</v>
      </c>
      <c r="BG1901" s="456">
        <v>21.064032395764698</v>
      </c>
      <c r="BH1901" s="456">
        <v>20.060004479273225</v>
      </c>
      <c r="BI1901" s="456">
        <v>19.056026783849234</v>
      </c>
      <c r="BJ1901" s="456">
        <v>17.048232921663399</v>
      </c>
      <c r="BK1901" s="456">
        <v>19.056026783849234</v>
      </c>
      <c r="BL1901" s="456">
        <v>18.052101952375242</v>
      </c>
      <c r="BM1901" s="456">
        <v>17.048232921663399</v>
      </c>
      <c r="BN1901" s="456">
        <v>16.044422974417238</v>
      </c>
      <c r="BO1901" s="456">
        <v>17.048232921663399</v>
      </c>
      <c r="BP1901" s="456">
        <v>15.040675804218308</v>
      </c>
      <c r="BQ1901" s="456">
        <v>15.040675804218308</v>
      </c>
      <c r="BR1901" s="456">
        <v>13.03338714150617</v>
      </c>
      <c r="BS1901" s="456">
        <v>13.03338714150617</v>
      </c>
      <c r="BT1901" s="456">
        <v>14.036995597894803</v>
      </c>
      <c r="BU1901" s="456">
        <v>13.03338714150617</v>
      </c>
      <c r="BV1901" s="456">
        <v>8.016652840637061</v>
      </c>
    </row>
    <row r="1902" spans="1:74">
      <c r="A1902" s="256">
        <v>125</v>
      </c>
      <c r="B1902" s="456">
        <v>1671.3454846903555</v>
      </c>
      <c r="C1902" s="456">
        <v>1595.7135483968173</v>
      </c>
      <c r="D1902" s="456">
        <v>1513.0267370160941</v>
      </c>
      <c r="E1902" s="456">
        <v>1432.3610275750814</v>
      </c>
      <c r="F1902" s="456">
        <v>1368.8399640508226</v>
      </c>
      <c r="G1902" s="456">
        <v>1311.3710600317036</v>
      </c>
      <c r="H1902" s="456">
        <v>1269.0271559147989</v>
      </c>
      <c r="I1902" s="456">
        <v>1223.660255039309</v>
      </c>
      <c r="J1902" s="456">
        <v>1176.2788427705009</v>
      </c>
      <c r="K1902" s="456">
        <v>1133.939617491865</v>
      </c>
      <c r="L1902" s="456">
        <v>1086.561883942285</v>
      </c>
      <c r="M1902" s="456">
        <v>1044.226078658143</v>
      </c>
      <c r="N1902" s="456">
        <v>998.86819238794283</v>
      </c>
      <c r="O1902" s="456">
        <v>957.54390769882389</v>
      </c>
      <c r="P1902" s="456">
        <v>917.22924921626895</v>
      </c>
      <c r="Q1902" s="456">
        <v>886.99441302859464</v>
      </c>
      <c r="R1902" s="456">
        <v>860.79172000305243</v>
      </c>
      <c r="S1902" s="456">
        <v>829.55109114932395</v>
      </c>
      <c r="T1902" s="456">
        <v>794.28082863136376</v>
      </c>
      <c r="U1902" s="456">
        <v>776.14244147242925</v>
      </c>
      <c r="V1902" s="456">
        <v>738.85932012952514</v>
      </c>
      <c r="W1902" s="456">
        <v>685.45706810466959</v>
      </c>
      <c r="X1902" s="456">
        <v>645.15621829516817</v>
      </c>
      <c r="Y1902" s="456">
        <v>622.99181331659202</v>
      </c>
      <c r="Z1902" s="456">
        <v>601.83561588397004</v>
      </c>
      <c r="AA1902" s="456">
        <v>561.54017517044895</v>
      </c>
      <c r="AB1902" s="456">
        <v>512.18222225713123</v>
      </c>
      <c r="AC1902" s="456">
        <v>466.85767033780468</v>
      </c>
      <c r="AD1902" s="456">
        <v>425.56578875210613</v>
      </c>
      <c r="AE1902" s="456">
        <v>378.23614868748763</v>
      </c>
      <c r="AF1902" s="456">
        <v>327.89199766453015</v>
      </c>
      <c r="AG1902" s="456">
        <v>276.5489580510407</v>
      </c>
      <c r="AH1902" s="456">
        <v>223.20264019194434</v>
      </c>
      <c r="AI1902" s="456">
        <v>168.86303514077807</v>
      </c>
      <c r="AJ1902" s="456">
        <v>116.55272914527278</v>
      </c>
      <c r="AK1902" s="456">
        <v>63.261558950597731</v>
      </c>
      <c r="AL1902" s="456">
        <v>18.052101952375242</v>
      </c>
      <c r="AM1902" s="456">
        <v>18.052101952375242</v>
      </c>
      <c r="AN1902" s="456">
        <v>20.060004479273225</v>
      </c>
      <c r="AO1902" s="456">
        <v>21.064032395764698</v>
      </c>
      <c r="AP1902" s="456">
        <v>22.068108142325048</v>
      </c>
      <c r="AQ1902" s="456">
        <v>22.068108142325048</v>
      </c>
      <c r="AR1902" s="456">
        <v>23.072229545451361</v>
      </c>
      <c r="AS1902" s="456">
        <v>25.080601549217004</v>
      </c>
      <c r="AT1902" s="456">
        <v>24.076394620737908</v>
      </c>
      <c r="AU1902" s="456">
        <v>26.08484865749011</v>
      </c>
      <c r="AV1902" s="456">
        <v>25.080601549217004</v>
      </c>
      <c r="AW1902" s="456">
        <v>26.08484865749011</v>
      </c>
      <c r="AX1902" s="456">
        <v>25.080601549217004</v>
      </c>
      <c r="AY1902" s="456">
        <v>25.080601549217004</v>
      </c>
      <c r="AZ1902" s="456">
        <v>25.080601549217004</v>
      </c>
      <c r="BA1902" s="456">
        <v>24.076394620737908</v>
      </c>
      <c r="BB1902" s="456">
        <v>23.072229545451361</v>
      </c>
      <c r="BC1902" s="456">
        <v>22.068108142325048</v>
      </c>
      <c r="BD1902" s="456">
        <v>23.072229545451361</v>
      </c>
      <c r="BE1902" s="456">
        <v>22.068108142325048</v>
      </c>
      <c r="BF1902" s="456">
        <v>22.068108142325048</v>
      </c>
      <c r="BG1902" s="456">
        <v>22.068108142325048</v>
      </c>
      <c r="BH1902" s="456">
        <v>20.060004479273225</v>
      </c>
      <c r="BI1902" s="456">
        <v>19.056026783849234</v>
      </c>
      <c r="BJ1902" s="456">
        <v>18.052101952375242</v>
      </c>
      <c r="BK1902" s="456">
        <v>18.052101952375242</v>
      </c>
      <c r="BL1902" s="456">
        <v>18.052101952375242</v>
      </c>
      <c r="BM1902" s="456">
        <v>17.048232921663399</v>
      </c>
      <c r="BN1902" s="456">
        <v>17.048232921663399</v>
      </c>
      <c r="BO1902" s="456">
        <v>15.040675804218308</v>
      </c>
      <c r="BP1902" s="456">
        <v>16.044422974417238</v>
      </c>
      <c r="BQ1902" s="456">
        <v>15.040675804218308</v>
      </c>
      <c r="BR1902" s="456">
        <v>15.040675804218308</v>
      </c>
      <c r="BS1902" s="456">
        <v>15.040675804218308</v>
      </c>
      <c r="BT1902" s="456">
        <v>15.040675804218308</v>
      </c>
      <c r="BU1902" s="456">
        <v>13.03338714150617</v>
      </c>
      <c r="BV1902" s="456">
        <v>8.016652840637061</v>
      </c>
    </row>
    <row r="1903" spans="1:74">
      <c r="A1903" s="256">
        <v>127.5</v>
      </c>
      <c r="B1903" s="456">
        <v>1671.3454846903555</v>
      </c>
      <c r="C1903" s="456">
        <v>1592.6883443279025</v>
      </c>
      <c r="D1903" s="456">
        <v>1505.9683125132324</v>
      </c>
      <c r="E1903" s="456">
        <v>1418.2449879814724</v>
      </c>
      <c r="F1903" s="456">
        <v>1353.716330339915</v>
      </c>
      <c r="G1903" s="456">
        <v>1298.2644654647133</v>
      </c>
      <c r="H1903" s="456">
        <v>1253.9046726811175</v>
      </c>
      <c r="I1903" s="456">
        <v>1204.5058423091175</v>
      </c>
      <c r="J1903" s="456">
        <v>1157.1251917810205</v>
      </c>
      <c r="K1903" s="456">
        <v>1114.7866737978545</v>
      </c>
      <c r="L1903" s="456">
        <v>1065.3937712079951</v>
      </c>
      <c r="M1903" s="456">
        <v>1019.0270043413617</v>
      </c>
      <c r="N1903" s="456">
        <v>975.68606162866456</v>
      </c>
      <c r="O1903" s="456">
        <v>932.34704278695699</v>
      </c>
      <c r="P1903" s="456">
        <v>892.03348182666912</v>
      </c>
      <c r="Q1903" s="456">
        <v>863.81506744737169</v>
      </c>
      <c r="R1903" s="456">
        <v>832.57432713971048</v>
      </c>
      <c r="S1903" s="456">
        <v>801.33475813991458</v>
      </c>
      <c r="T1903" s="456">
        <v>765.05807938825171</v>
      </c>
      <c r="U1903" s="456">
        <v>749.94329919411564</v>
      </c>
      <c r="V1903" s="456">
        <v>714.67667312976948</v>
      </c>
      <c r="W1903" s="456">
        <v>659.26123743228948</v>
      </c>
      <c r="X1903" s="456">
        <v>626.01418640486224</v>
      </c>
      <c r="Y1903" s="456">
        <v>611.90990452585947</v>
      </c>
      <c r="Z1903" s="456">
        <v>591.76149571488634</v>
      </c>
      <c r="AA1903" s="456">
        <v>546.43011894300389</v>
      </c>
      <c r="AB1903" s="456">
        <v>489.01581600698364</v>
      </c>
      <c r="AC1903" s="456">
        <v>445.70769278718001</v>
      </c>
      <c r="AD1903" s="456">
        <v>404.41781565261778</v>
      </c>
      <c r="AE1903" s="456">
        <v>359.10453055246012</v>
      </c>
      <c r="AF1903" s="456">
        <v>311.78344796045536</v>
      </c>
      <c r="AG1903" s="456">
        <v>264.46956703503446</v>
      </c>
      <c r="AH1903" s="456">
        <v>210.11953566284186</v>
      </c>
      <c r="AI1903" s="456">
        <v>157.79584087948061</v>
      </c>
      <c r="AJ1903" s="456">
        <v>107.50116269711758</v>
      </c>
      <c r="AK1903" s="456">
        <v>58.235984471133037</v>
      </c>
      <c r="AL1903" s="456">
        <v>18.052101952375242</v>
      </c>
      <c r="AM1903" s="456">
        <v>18.052101952375242</v>
      </c>
      <c r="AN1903" s="456">
        <v>19.056026783849234</v>
      </c>
      <c r="AO1903" s="456">
        <v>21.064032395764698</v>
      </c>
      <c r="AP1903" s="456">
        <v>22.068108142325048</v>
      </c>
      <c r="AQ1903" s="456">
        <v>23.072229545451361</v>
      </c>
      <c r="AR1903" s="456">
        <v>23.072229545451361</v>
      </c>
      <c r="AS1903" s="456">
        <v>25.080601549217004</v>
      </c>
      <c r="AT1903" s="456">
        <v>24.076394620737908</v>
      </c>
      <c r="AU1903" s="456">
        <v>25.080601549217004</v>
      </c>
      <c r="AV1903" s="456">
        <v>25.080601549217004</v>
      </c>
      <c r="AW1903" s="456">
        <v>24.076394620737908</v>
      </c>
      <c r="AX1903" s="456">
        <v>25.080601549217004</v>
      </c>
      <c r="AY1903" s="456">
        <v>25.080601549217004</v>
      </c>
      <c r="AZ1903" s="456">
        <v>24.076394620737908</v>
      </c>
      <c r="BA1903" s="456">
        <v>24.076394620737908</v>
      </c>
      <c r="BB1903" s="456">
        <v>25.080601549217004</v>
      </c>
      <c r="BC1903" s="456">
        <v>22.068108142325048</v>
      </c>
      <c r="BD1903" s="456">
        <v>24.076394620737908</v>
      </c>
      <c r="BE1903" s="456">
        <v>22.068108142325048</v>
      </c>
      <c r="BF1903" s="456">
        <v>22.068108142325048</v>
      </c>
      <c r="BG1903" s="456">
        <v>21.064032395764698</v>
      </c>
      <c r="BH1903" s="456">
        <v>21.064032395764698</v>
      </c>
      <c r="BI1903" s="456">
        <v>19.056026783849234</v>
      </c>
      <c r="BJ1903" s="456">
        <v>20.060004479273225</v>
      </c>
      <c r="BK1903" s="456">
        <v>19.056026783849234</v>
      </c>
      <c r="BL1903" s="456">
        <v>19.056026783849234</v>
      </c>
      <c r="BM1903" s="456">
        <v>17.048232921663399</v>
      </c>
      <c r="BN1903" s="456">
        <v>18.052101952375242</v>
      </c>
      <c r="BO1903" s="456">
        <v>17.048232921663399</v>
      </c>
      <c r="BP1903" s="456">
        <v>16.044422974417238</v>
      </c>
      <c r="BQ1903" s="456">
        <v>15.040675804218308</v>
      </c>
      <c r="BR1903" s="456">
        <v>15.040675804218308</v>
      </c>
      <c r="BS1903" s="456">
        <v>15.040675804218308</v>
      </c>
      <c r="BT1903" s="456">
        <v>15.040675804218308</v>
      </c>
      <c r="BU1903" s="456">
        <v>14.036995597894803</v>
      </c>
      <c r="BV1903" s="456">
        <v>8.016652840637061</v>
      </c>
    </row>
    <row r="1904" spans="1:74">
      <c r="A1904" s="256">
        <v>130</v>
      </c>
      <c r="B1904" s="456">
        <v>1671.3454846903555</v>
      </c>
      <c r="C1904" s="456">
        <v>1590.6715448037448</v>
      </c>
      <c r="D1904" s="456">
        <v>1498.9099210598927</v>
      </c>
      <c r="E1904" s="456">
        <v>1405.1373625798565</v>
      </c>
      <c r="F1904" s="456">
        <v>1340.6093175906831</v>
      </c>
      <c r="G1904" s="456">
        <v>1285.1580030837267</v>
      </c>
      <c r="H1904" s="456">
        <v>1242.8149673180724</v>
      </c>
      <c r="I1904" s="456">
        <v>1189.3841522320038</v>
      </c>
      <c r="J1904" s="456">
        <v>1139.9879829053571</v>
      </c>
      <c r="K1904" s="456">
        <v>1094.6260356973835</v>
      </c>
      <c r="L1904" s="456">
        <v>1045.2340543655314</v>
      </c>
      <c r="M1904" s="456">
        <v>998.86819238794283</v>
      </c>
      <c r="N1904" s="456">
        <v>951.49659904538589</v>
      </c>
      <c r="O1904" s="456">
        <v>910.1743638225912</v>
      </c>
      <c r="P1904" s="456">
        <v>872.88517306050676</v>
      </c>
      <c r="Q1904" s="456">
        <v>841.64410075501223</v>
      </c>
      <c r="R1904" s="456">
        <v>810.40418715434259</v>
      </c>
      <c r="S1904" s="456">
        <v>775.13476562306744</v>
      </c>
      <c r="T1904" s="456">
        <v>742.8898388818767</v>
      </c>
      <c r="U1904" s="456">
        <v>731.80596523781946</v>
      </c>
      <c r="V1904" s="456">
        <v>700.57050482238492</v>
      </c>
      <c r="W1904" s="456">
        <v>649.18619261853939</v>
      </c>
      <c r="X1904" s="456">
        <v>615.93966653181371</v>
      </c>
      <c r="Y1904" s="456">
        <v>591.76149571488634</v>
      </c>
      <c r="Z1904" s="456">
        <v>569.59903862060082</v>
      </c>
      <c r="AA1904" s="456">
        <v>526.28402870531886</v>
      </c>
      <c r="AB1904" s="456">
        <v>472.90069882800782</v>
      </c>
      <c r="AC1904" s="456">
        <v>423.55165000090165</v>
      </c>
      <c r="AD1904" s="456">
        <v>381.25702016037638</v>
      </c>
      <c r="AE1904" s="456">
        <v>342.99448206442173</v>
      </c>
      <c r="AF1904" s="456">
        <v>300.70929988356477</v>
      </c>
      <c r="AG1904" s="456">
        <v>249.37110660510621</v>
      </c>
      <c r="AH1904" s="456">
        <v>196.03095062626178</v>
      </c>
      <c r="AI1904" s="456">
        <v>145.72342504642882</v>
      </c>
      <c r="AJ1904" s="456">
        <v>101.46720444534975</v>
      </c>
      <c r="AK1904" s="456">
        <v>56.225874000831865</v>
      </c>
      <c r="AL1904" s="456">
        <v>18.052101952375242</v>
      </c>
      <c r="AM1904" s="456">
        <v>17.048232921663399</v>
      </c>
      <c r="AN1904" s="456">
        <v>19.056026783849234</v>
      </c>
      <c r="AO1904" s="456">
        <v>20.060004479273225</v>
      </c>
      <c r="AP1904" s="456">
        <v>20.060004479273225</v>
      </c>
      <c r="AQ1904" s="456">
        <v>22.068108142325048</v>
      </c>
      <c r="AR1904" s="456">
        <v>23.072229545451361</v>
      </c>
      <c r="AS1904" s="456">
        <v>25.080601549217004</v>
      </c>
      <c r="AT1904" s="456">
        <v>23.072229545451361</v>
      </c>
      <c r="AU1904" s="456">
        <v>25.080601549217004</v>
      </c>
      <c r="AV1904" s="456">
        <v>26.08484865749011</v>
      </c>
      <c r="AW1904" s="456">
        <v>24.076394620737908</v>
      </c>
      <c r="AX1904" s="456">
        <v>24.076394620737908</v>
      </c>
      <c r="AY1904" s="456">
        <v>24.076394620737908</v>
      </c>
      <c r="AZ1904" s="456">
        <v>24.076394620737908</v>
      </c>
      <c r="BA1904" s="456">
        <v>24.076394620737908</v>
      </c>
      <c r="BB1904" s="456">
        <v>24.076394620737908</v>
      </c>
      <c r="BC1904" s="456">
        <v>24.076394620737908</v>
      </c>
      <c r="BD1904" s="456">
        <v>25.080601549217004</v>
      </c>
      <c r="BE1904" s="456">
        <v>24.076394620737908</v>
      </c>
      <c r="BF1904" s="456">
        <v>21.064032395764698</v>
      </c>
      <c r="BG1904" s="456">
        <v>20.060004479273225</v>
      </c>
      <c r="BH1904" s="456">
        <v>20.060004479273225</v>
      </c>
      <c r="BI1904" s="456">
        <v>20.060004479273225</v>
      </c>
      <c r="BJ1904" s="456">
        <v>20.060004479273225</v>
      </c>
      <c r="BK1904" s="456">
        <v>19.056026783849234</v>
      </c>
      <c r="BL1904" s="456">
        <v>17.048232921663399</v>
      </c>
      <c r="BM1904" s="456">
        <v>17.048232921663399</v>
      </c>
      <c r="BN1904" s="456">
        <v>17.048232921663399</v>
      </c>
      <c r="BO1904" s="456">
        <v>17.048232921663399</v>
      </c>
      <c r="BP1904" s="456">
        <v>17.048232921663399</v>
      </c>
      <c r="BQ1904" s="456">
        <v>15.040675804218308</v>
      </c>
      <c r="BR1904" s="456">
        <v>15.040675804218308</v>
      </c>
      <c r="BS1904" s="456">
        <v>15.040675804218308</v>
      </c>
      <c r="BT1904" s="456">
        <v>16.044422974417238</v>
      </c>
      <c r="BU1904" s="456">
        <v>13.03338714150617</v>
      </c>
      <c r="BV1904" s="456">
        <v>8.016652840637061</v>
      </c>
    </row>
    <row r="1905" spans="1:74">
      <c r="A1905" s="256">
        <v>132.5</v>
      </c>
      <c r="B1905" s="456">
        <v>1671.3454846903555</v>
      </c>
      <c r="C1905" s="456">
        <v>1590.6715448037448</v>
      </c>
      <c r="D1905" s="456">
        <v>1493.8682331993175</v>
      </c>
      <c r="E1905" s="456">
        <v>1395.054656870223</v>
      </c>
      <c r="F1905" s="456">
        <v>1329.5188682821172</v>
      </c>
      <c r="G1905" s="456">
        <v>1276.084376499027</v>
      </c>
      <c r="H1905" s="456">
        <v>1229.7090794083842</v>
      </c>
      <c r="I1905" s="456">
        <v>1174.2626542209405</v>
      </c>
      <c r="J1905" s="456">
        <v>1123.8590801752944</v>
      </c>
      <c r="K1905" s="456">
        <v>1076.4817783804408</v>
      </c>
      <c r="L1905" s="456">
        <v>1027.0906411206226</v>
      </c>
      <c r="M1905" s="456">
        <v>977.70187742826306</v>
      </c>
      <c r="N1905" s="456">
        <v>934.36276718645331</v>
      </c>
      <c r="O1905" s="456">
        <v>889.01003712505587</v>
      </c>
      <c r="P1905" s="456">
        <v>849.7062037512211</v>
      </c>
      <c r="Q1905" s="456">
        <v>821.48918242921968</v>
      </c>
      <c r="R1905" s="456">
        <v>792.26543167088664</v>
      </c>
      <c r="S1905" s="456">
        <v>759.01213117901898</v>
      </c>
      <c r="T1905" s="456">
        <v>728.78311960771214</v>
      </c>
      <c r="U1905" s="456">
        <v>722.73746597640445</v>
      </c>
      <c r="V1905" s="456">
        <v>686.46462027603934</v>
      </c>
      <c r="W1905" s="456">
        <v>630.04403985316117</v>
      </c>
      <c r="X1905" s="456">
        <v>588.73929294176708</v>
      </c>
      <c r="Y1905" s="456">
        <v>565.56959255578886</v>
      </c>
      <c r="Z1905" s="456">
        <v>539.37890152609612</v>
      </c>
      <c r="AA1905" s="456">
        <v>500.09526792509121</v>
      </c>
      <c r="AB1905" s="456">
        <v>447.721933898185</v>
      </c>
      <c r="AC1905" s="456">
        <v>403.41079642490519</v>
      </c>
      <c r="AD1905" s="456">
        <v>369.17367966376946</v>
      </c>
      <c r="AE1905" s="456">
        <v>327.89199766453015</v>
      </c>
      <c r="AF1905" s="456">
        <v>284.6021797270547</v>
      </c>
      <c r="AG1905" s="456">
        <v>232.26062580560185</v>
      </c>
      <c r="AH1905" s="456">
        <v>184.96205452537305</v>
      </c>
      <c r="AI1905" s="456">
        <v>137.67569823504508</v>
      </c>
      <c r="AJ1905" s="456">
        <v>95.433604846914434</v>
      </c>
      <c r="AK1905" s="456">
        <v>51.200917835379968</v>
      </c>
      <c r="AL1905" s="456">
        <v>16.044422974417238</v>
      </c>
      <c r="AM1905" s="456">
        <v>15.040675804218308</v>
      </c>
      <c r="AN1905" s="456">
        <v>19.056026783849234</v>
      </c>
      <c r="AO1905" s="456">
        <v>19.056026783849234</v>
      </c>
      <c r="AP1905" s="456">
        <v>20.060004479273225</v>
      </c>
      <c r="AQ1905" s="456">
        <v>22.068108142325048</v>
      </c>
      <c r="AR1905" s="456">
        <v>23.072229545451361</v>
      </c>
      <c r="AS1905" s="456">
        <v>22.068108142325048</v>
      </c>
      <c r="AT1905" s="456">
        <v>21.064032395764698</v>
      </c>
      <c r="AU1905" s="456">
        <v>24.076394620737908</v>
      </c>
      <c r="AV1905" s="456">
        <v>24.076394620737908</v>
      </c>
      <c r="AW1905" s="456">
        <v>24.076394620737908</v>
      </c>
      <c r="AX1905" s="456">
        <v>23.072229545451361</v>
      </c>
      <c r="AY1905" s="456">
        <v>24.076394620737908</v>
      </c>
      <c r="AZ1905" s="456">
        <v>25.080601549217004</v>
      </c>
      <c r="BA1905" s="456">
        <v>23.072229545451361</v>
      </c>
      <c r="BB1905" s="456">
        <v>24.076394620737908</v>
      </c>
      <c r="BC1905" s="456">
        <v>24.076394620737908</v>
      </c>
      <c r="BD1905" s="456">
        <v>22.068108142325048</v>
      </c>
      <c r="BE1905" s="456">
        <v>23.072229545451361</v>
      </c>
      <c r="BF1905" s="456">
        <v>21.064032395764698</v>
      </c>
      <c r="BG1905" s="456">
        <v>20.060004479273225</v>
      </c>
      <c r="BH1905" s="456">
        <v>21.064032395764698</v>
      </c>
      <c r="BI1905" s="456">
        <v>20.060004479273225</v>
      </c>
      <c r="BJ1905" s="456">
        <v>19.056026783849234</v>
      </c>
      <c r="BK1905" s="456">
        <v>18.052101952375242</v>
      </c>
      <c r="BL1905" s="456">
        <v>19.056026783849234</v>
      </c>
      <c r="BM1905" s="456">
        <v>18.052101952375242</v>
      </c>
      <c r="BN1905" s="456">
        <v>17.048232921663399</v>
      </c>
      <c r="BO1905" s="456">
        <v>16.044422974417238</v>
      </c>
      <c r="BP1905" s="456">
        <v>17.048232921663399</v>
      </c>
      <c r="BQ1905" s="456">
        <v>15.040675804218308</v>
      </c>
      <c r="BR1905" s="456">
        <v>15.040675804218308</v>
      </c>
      <c r="BS1905" s="456">
        <v>15.040675804218308</v>
      </c>
      <c r="BT1905" s="456">
        <v>14.036995597894803</v>
      </c>
      <c r="BU1905" s="456">
        <v>13.03338714150617</v>
      </c>
      <c r="BV1905" s="456">
        <v>8.016652840637061</v>
      </c>
    </row>
    <row r="1906" spans="1:74">
      <c r="A1906" s="256">
        <v>135</v>
      </c>
      <c r="B1906" s="456">
        <v>1671.3454846903555</v>
      </c>
      <c r="C1906" s="456">
        <v>1586.6379534222458</v>
      </c>
      <c r="D1906" s="456">
        <v>1485.8015680026933</v>
      </c>
      <c r="E1906" s="456">
        <v>1385.9802839602717</v>
      </c>
      <c r="F1906" s="456">
        <v>1321.4531449723431</v>
      </c>
      <c r="G1906" s="456">
        <v>1266.0026447966725</v>
      </c>
      <c r="H1906" s="456">
        <v>1218.6195908767722</v>
      </c>
      <c r="I1906" s="456">
        <v>1161.1575132111223</v>
      </c>
      <c r="J1906" s="456">
        <v>1108.7384438202087</v>
      </c>
      <c r="K1906" s="456">
        <v>1059.3458158095118</v>
      </c>
      <c r="L1906" s="456">
        <v>1009.955489184565</v>
      </c>
      <c r="M1906" s="456">
        <v>959.55968574044186</v>
      </c>
      <c r="N1906" s="456">
        <v>913.19787946951817</v>
      </c>
      <c r="O1906" s="456">
        <v>870.86958586405092</v>
      </c>
      <c r="P1906" s="456">
        <v>833.58207490892198</v>
      </c>
      <c r="Q1906" s="456">
        <v>810.40418715434259</v>
      </c>
      <c r="R1906" s="456">
        <v>778.15779709038316</v>
      </c>
      <c r="S1906" s="456">
        <v>747.92801802915096</v>
      </c>
      <c r="T1906" s="456">
        <v>710.64631070258758</v>
      </c>
      <c r="U1906" s="456">
        <v>695.5326560411628</v>
      </c>
      <c r="V1906" s="456">
        <v>657.24621608837697</v>
      </c>
      <c r="W1906" s="456">
        <v>603.8504602244393</v>
      </c>
      <c r="X1906" s="456">
        <v>563.55488026541718</v>
      </c>
      <c r="Y1906" s="456">
        <v>534.34237396739513</v>
      </c>
      <c r="Z1906" s="456">
        <v>508.15320548172508</v>
      </c>
      <c r="AA1906" s="456">
        <v>479.95099617070338</v>
      </c>
      <c r="AB1906" s="456">
        <v>434.62953033917995</v>
      </c>
      <c r="AC1906" s="456">
        <v>384.27791554552124</v>
      </c>
      <c r="AD1906" s="456">
        <v>346.01505962239901</v>
      </c>
      <c r="AE1906" s="456">
        <v>307.75643880970762</v>
      </c>
      <c r="AF1906" s="456">
        <v>267.48936407825727</v>
      </c>
      <c r="AG1906" s="456">
        <v>220.18339253845178</v>
      </c>
      <c r="AH1906" s="456">
        <v>170.87533157355321</v>
      </c>
      <c r="AI1906" s="456">
        <v>128.62256901424442</v>
      </c>
      <c r="AJ1906" s="456">
        <v>88.394889005535376</v>
      </c>
      <c r="AK1906" s="456">
        <v>48.186177781824156</v>
      </c>
      <c r="AL1906" s="456">
        <v>15.040675804218308</v>
      </c>
      <c r="AM1906" s="456">
        <v>15.040675804218308</v>
      </c>
      <c r="AN1906" s="456">
        <v>17.048232921663399</v>
      </c>
      <c r="AO1906" s="456">
        <v>18.052101952375242</v>
      </c>
      <c r="AP1906" s="456">
        <v>18.052101952375242</v>
      </c>
      <c r="AQ1906" s="456">
        <v>20.060004479273225</v>
      </c>
      <c r="AR1906" s="456">
        <v>21.064032395764698</v>
      </c>
      <c r="AS1906" s="456">
        <v>21.064032395764698</v>
      </c>
      <c r="AT1906" s="456">
        <v>20.060004479273225</v>
      </c>
      <c r="AU1906" s="456">
        <v>23.072229545451361</v>
      </c>
      <c r="AV1906" s="456">
        <v>21.064032395764698</v>
      </c>
      <c r="AW1906" s="456">
        <v>24.076394620737908</v>
      </c>
      <c r="AX1906" s="456">
        <v>25.080601549217004</v>
      </c>
      <c r="AY1906" s="456">
        <v>24.076394620737908</v>
      </c>
      <c r="AZ1906" s="456">
        <v>24.076394620737908</v>
      </c>
      <c r="BA1906" s="456">
        <v>23.072229545451361</v>
      </c>
      <c r="BB1906" s="456">
        <v>24.076394620737908</v>
      </c>
      <c r="BC1906" s="456">
        <v>22.068108142325048</v>
      </c>
      <c r="BD1906" s="456">
        <v>24.076394620737908</v>
      </c>
      <c r="BE1906" s="456">
        <v>21.064032395764698</v>
      </c>
      <c r="BF1906" s="456">
        <v>21.064032395764698</v>
      </c>
      <c r="BG1906" s="456">
        <v>20.060004479273225</v>
      </c>
      <c r="BH1906" s="456">
        <v>21.064032395764698</v>
      </c>
      <c r="BI1906" s="456">
        <v>20.060004479273225</v>
      </c>
      <c r="BJ1906" s="456">
        <v>18.052101952375242</v>
      </c>
      <c r="BK1906" s="456">
        <v>18.052101952375242</v>
      </c>
      <c r="BL1906" s="456">
        <v>19.056026783849234</v>
      </c>
      <c r="BM1906" s="456">
        <v>16.044422974417238</v>
      </c>
      <c r="BN1906" s="456">
        <v>16.044422974417238</v>
      </c>
      <c r="BO1906" s="456">
        <v>17.048232921663399</v>
      </c>
      <c r="BP1906" s="456">
        <v>16.044422974417238</v>
      </c>
      <c r="BQ1906" s="456">
        <v>14.036995597894803</v>
      </c>
      <c r="BR1906" s="456">
        <v>15.040675804218308</v>
      </c>
      <c r="BS1906" s="456">
        <v>14.036995597894803</v>
      </c>
      <c r="BT1906" s="456">
        <v>14.036995597894803</v>
      </c>
      <c r="BU1906" s="456">
        <v>12.029855959070284</v>
      </c>
      <c r="BV1906" s="456">
        <v>8.016652840637061</v>
      </c>
    </row>
    <row r="1907" spans="1:74">
      <c r="A1907" s="256">
        <v>137.5</v>
      </c>
      <c r="B1907" s="456">
        <v>1671.3454846903555</v>
      </c>
      <c r="C1907" s="456">
        <v>1586.6379534222458</v>
      </c>
      <c r="D1907" s="456">
        <v>1480.7599244572896</v>
      </c>
      <c r="E1907" s="456">
        <v>1377.9142245220639</v>
      </c>
      <c r="F1907" s="456">
        <v>1309.3546523168495</v>
      </c>
      <c r="G1907" s="456">
        <v>1257.937317151861</v>
      </c>
      <c r="H1907" s="456">
        <v>1204.5058423091175</v>
      </c>
      <c r="I1907" s="456">
        <v>1146.0363803775579</v>
      </c>
      <c r="J1907" s="456">
        <v>1093.6180134733102</v>
      </c>
      <c r="K1907" s="456">
        <v>1043.2181039227637</v>
      </c>
      <c r="L1907" s="456">
        <v>991.8127038077688</v>
      </c>
      <c r="M1907" s="456">
        <v>938.39422900883744</v>
      </c>
      <c r="N1907" s="456">
        <v>897.07257906215705</v>
      </c>
      <c r="O1907" s="456">
        <v>853.73728395177477</v>
      </c>
      <c r="P1907" s="456">
        <v>819.47371756879136</v>
      </c>
      <c r="Q1907" s="456">
        <v>792.26543167088664</v>
      </c>
      <c r="R1907" s="456">
        <v>759.01213117901898</v>
      </c>
      <c r="S1907" s="456">
        <v>723.74507141792458</v>
      </c>
      <c r="T1907" s="456">
        <v>688.47972904866845</v>
      </c>
      <c r="U1907" s="456">
        <v>678.4042444537622</v>
      </c>
      <c r="V1907" s="456">
        <v>638.10382383678518</v>
      </c>
      <c r="W1907" s="456">
        <v>577.65801598154644</v>
      </c>
      <c r="X1907" s="456">
        <v>533.33507413241443</v>
      </c>
      <c r="Y1907" s="456">
        <v>505.13146382936355</v>
      </c>
      <c r="Z1907" s="456">
        <v>489.01581600698364</v>
      </c>
      <c r="AA1907" s="456">
        <v>464.84334482317331</v>
      </c>
      <c r="AB1907" s="456">
        <v>419.52340124922512</v>
      </c>
      <c r="AC1907" s="456">
        <v>367.1598276496963</v>
      </c>
      <c r="AD1907" s="456">
        <v>330.91243995228746</v>
      </c>
      <c r="AE1907" s="456">
        <v>290.64224575128782</v>
      </c>
      <c r="AF1907" s="456">
        <v>251.38418306924891</v>
      </c>
      <c r="AG1907" s="456">
        <v>209.1131760876558</v>
      </c>
      <c r="AH1907" s="456">
        <v>167.85689589015533</v>
      </c>
      <c r="AI1907" s="456">
        <v>125.60499860335548</v>
      </c>
      <c r="AJ1907" s="456">
        <v>84.37301438003783</v>
      </c>
      <c r="AK1907" s="456">
        <v>46.176455080303917</v>
      </c>
      <c r="AL1907" s="456">
        <v>14.036995597894803</v>
      </c>
      <c r="AM1907" s="456">
        <v>14.036995597894803</v>
      </c>
      <c r="AN1907" s="456">
        <v>17.048232921663399</v>
      </c>
      <c r="AO1907" s="456">
        <v>16.044422974417238</v>
      </c>
      <c r="AP1907" s="456">
        <v>17.048232921663399</v>
      </c>
      <c r="AQ1907" s="456">
        <v>19.056026783849234</v>
      </c>
      <c r="AR1907" s="456">
        <v>20.060004479273225</v>
      </c>
      <c r="AS1907" s="456">
        <v>21.064032395764698</v>
      </c>
      <c r="AT1907" s="456">
        <v>21.064032395764698</v>
      </c>
      <c r="AU1907" s="456">
        <v>21.064032395764698</v>
      </c>
      <c r="AV1907" s="456">
        <v>21.064032395764698</v>
      </c>
      <c r="AW1907" s="456">
        <v>21.064032395764698</v>
      </c>
      <c r="AX1907" s="456">
        <v>23.072229545451361</v>
      </c>
      <c r="AY1907" s="456">
        <v>24.076394620737908</v>
      </c>
      <c r="AZ1907" s="456">
        <v>23.072229545451361</v>
      </c>
      <c r="BA1907" s="456">
        <v>22.068108142325048</v>
      </c>
      <c r="BB1907" s="456">
        <v>24.076394620737908</v>
      </c>
      <c r="BC1907" s="456">
        <v>22.068108142325048</v>
      </c>
      <c r="BD1907" s="456">
        <v>21.064032395764698</v>
      </c>
      <c r="BE1907" s="456">
        <v>21.064032395764698</v>
      </c>
      <c r="BF1907" s="456">
        <v>21.064032395764698</v>
      </c>
      <c r="BG1907" s="456">
        <v>19.056026783849234</v>
      </c>
      <c r="BH1907" s="456">
        <v>20.060004479273225</v>
      </c>
      <c r="BI1907" s="456">
        <v>18.052101952375242</v>
      </c>
      <c r="BJ1907" s="456">
        <v>17.048232921663399</v>
      </c>
      <c r="BK1907" s="456">
        <v>18.052101952375242</v>
      </c>
      <c r="BL1907" s="456">
        <v>17.048232921663399</v>
      </c>
      <c r="BM1907" s="456">
        <v>17.048232921663399</v>
      </c>
      <c r="BN1907" s="456">
        <v>15.040675804218308</v>
      </c>
      <c r="BO1907" s="456">
        <v>15.040675804218308</v>
      </c>
      <c r="BP1907" s="456">
        <v>15.040675804218308</v>
      </c>
      <c r="BQ1907" s="456">
        <v>14.036995597894803</v>
      </c>
      <c r="BR1907" s="456">
        <v>15.040675804218308</v>
      </c>
      <c r="BS1907" s="456">
        <v>14.036995597894803</v>
      </c>
      <c r="BT1907" s="456">
        <v>13.03338714150617</v>
      </c>
      <c r="BU1907" s="456">
        <v>12.029855959070284</v>
      </c>
      <c r="BV1907" s="456">
        <v>8.016652840637061</v>
      </c>
    </row>
    <row r="1908" spans="1:74">
      <c r="A1908" s="256">
        <v>140</v>
      </c>
      <c r="B1908" s="456">
        <v>1671.3454846903555</v>
      </c>
      <c r="C1908" s="456">
        <v>1578.5708014174231</v>
      </c>
      <c r="D1908" s="456">
        <v>1471.685009328937</v>
      </c>
      <c r="E1908" s="456">
        <v>1367.8317165896251</v>
      </c>
      <c r="F1908" s="456">
        <v>1300.2808560583592</v>
      </c>
      <c r="G1908" s="456">
        <v>1245.8394226502153</v>
      </c>
      <c r="H1908" s="456">
        <v>1192.4084749600293</v>
      </c>
      <c r="I1908" s="456">
        <v>1135.9557357237859</v>
      </c>
      <c r="J1908" s="456">
        <v>1077.4897847078546</v>
      </c>
      <c r="K1908" s="456">
        <v>1026.0826830543308</v>
      </c>
      <c r="L1908" s="456">
        <v>973.67024998967611</v>
      </c>
      <c r="M1908" s="456">
        <v>924.28418881946754</v>
      </c>
      <c r="N1908" s="456">
        <v>881.95537282916689</v>
      </c>
      <c r="O1908" s="456">
        <v>840.63634328996886</v>
      </c>
      <c r="P1908" s="456">
        <v>807.3810328268321</v>
      </c>
      <c r="Q1908" s="456">
        <v>773.11941785205272</v>
      </c>
      <c r="R1908" s="456">
        <v>738.85932012952514</v>
      </c>
      <c r="S1908" s="456">
        <v>705.60838979549055</v>
      </c>
      <c r="T1908" s="456">
        <v>663.29129855967244</v>
      </c>
      <c r="U1908" s="456">
        <v>654.22369565013753</v>
      </c>
      <c r="V1908" s="456">
        <v>608.88760041014177</v>
      </c>
      <c r="W1908" s="456">
        <v>552.47409198138303</v>
      </c>
      <c r="X1908" s="456">
        <v>510.16770989602873</v>
      </c>
      <c r="Y1908" s="456">
        <v>481.96538591056179</v>
      </c>
      <c r="Z1908" s="456">
        <v>465.85050649283932</v>
      </c>
      <c r="AA1908" s="456">
        <v>442.68634818412619</v>
      </c>
      <c r="AB1908" s="456">
        <v>404.41781565261778</v>
      </c>
      <c r="AC1908" s="456">
        <v>357.09073432669908</v>
      </c>
      <c r="AD1908" s="456">
        <v>312.79020839351324</v>
      </c>
      <c r="AE1908" s="456">
        <v>276.5489580510407</v>
      </c>
      <c r="AF1908" s="456">
        <v>245.34500251247366</v>
      </c>
      <c r="AG1908" s="456">
        <v>204.08145125625859</v>
      </c>
      <c r="AH1908" s="456">
        <v>161.82018819187493</v>
      </c>
      <c r="AI1908" s="456">
        <v>118.56428573008029</v>
      </c>
      <c r="AJ1908" s="456">
        <v>80.351331340225968</v>
      </c>
      <c r="AK1908" s="456">
        <v>42.157275863478645</v>
      </c>
      <c r="AL1908" s="456">
        <v>12.029855959070284</v>
      </c>
      <c r="AM1908" s="456">
        <v>13.03338714150617</v>
      </c>
      <c r="AN1908" s="456">
        <v>14.036995597894803</v>
      </c>
      <c r="AO1908" s="456">
        <v>15.040675804218308</v>
      </c>
      <c r="AP1908" s="456">
        <v>15.040675804218308</v>
      </c>
      <c r="AQ1908" s="456">
        <v>17.048232921663399</v>
      </c>
      <c r="AR1908" s="456">
        <v>19.056026783849234</v>
      </c>
      <c r="AS1908" s="456">
        <v>19.056026783849234</v>
      </c>
      <c r="AT1908" s="456">
        <v>18.052101952375242</v>
      </c>
      <c r="AU1908" s="456">
        <v>20.060004479273225</v>
      </c>
      <c r="AV1908" s="456">
        <v>19.056026783849234</v>
      </c>
      <c r="AW1908" s="456">
        <v>21.064032395764698</v>
      </c>
      <c r="AX1908" s="456">
        <v>22.068108142325048</v>
      </c>
      <c r="AY1908" s="456">
        <v>20.060004479273225</v>
      </c>
      <c r="AZ1908" s="456">
        <v>22.068108142325048</v>
      </c>
      <c r="BA1908" s="456">
        <v>21.064032395764698</v>
      </c>
      <c r="BB1908" s="456">
        <v>22.068108142325048</v>
      </c>
      <c r="BC1908" s="456">
        <v>20.060004479273225</v>
      </c>
      <c r="BD1908" s="456">
        <v>20.060004479273225</v>
      </c>
      <c r="BE1908" s="456">
        <v>21.064032395764698</v>
      </c>
      <c r="BF1908" s="456">
        <v>20.060004479273225</v>
      </c>
      <c r="BG1908" s="456">
        <v>18.052101952375242</v>
      </c>
      <c r="BH1908" s="456">
        <v>18.052101952375242</v>
      </c>
      <c r="BI1908" s="456">
        <v>16.044422974417238</v>
      </c>
      <c r="BJ1908" s="456">
        <v>16.044422974417238</v>
      </c>
      <c r="BK1908" s="456">
        <v>17.048232921663399</v>
      </c>
      <c r="BL1908" s="456">
        <v>17.048232921663399</v>
      </c>
      <c r="BM1908" s="456">
        <v>15.040675804218308</v>
      </c>
      <c r="BN1908" s="456">
        <v>15.040675804218308</v>
      </c>
      <c r="BO1908" s="456">
        <v>14.036995597894803</v>
      </c>
      <c r="BP1908" s="456">
        <v>14.036995597894803</v>
      </c>
      <c r="BQ1908" s="456">
        <v>13.03338714150617</v>
      </c>
      <c r="BR1908" s="456">
        <v>14.036995597894803</v>
      </c>
      <c r="BS1908" s="456">
        <v>11.02640849775289</v>
      </c>
      <c r="BT1908" s="456">
        <v>14.036995597894803</v>
      </c>
      <c r="BU1908" s="456">
        <v>12.029855959070284</v>
      </c>
      <c r="BV1908" s="456">
        <v>8.016652840637061</v>
      </c>
    </row>
    <row r="1909" spans="1:74">
      <c r="A1909" s="256">
        <v>142.5</v>
      </c>
      <c r="B1909" s="456">
        <v>1671.3454846903555</v>
      </c>
      <c r="C1909" s="456">
        <v>1579.579193170011</v>
      </c>
      <c r="D1909" s="456">
        <v>1464.6267806383148</v>
      </c>
      <c r="E1909" s="456">
        <v>1356.7410436388031</v>
      </c>
      <c r="F1909" s="456">
        <v>1291.2071230566803</v>
      </c>
      <c r="G1909" s="456">
        <v>1234.7497890947386</v>
      </c>
      <c r="H1909" s="456">
        <v>1181.3193292356812</v>
      </c>
      <c r="I1909" s="456">
        <v>1121.8429835254665</v>
      </c>
      <c r="J1909" s="456">
        <v>1065.3937712079951</v>
      </c>
      <c r="K1909" s="456">
        <v>1009.955489184565</v>
      </c>
      <c r="L1909" s="456">
        <v>959.55968574044186</v>
      </c>
      <c r="M1909" s="456">
        <v>911.18220125834318</v>
      </c>
      <c r="N1909" s="456">
        <v>871.87737888041204</v>
      </c>
      <c r="O1909" s="456">
        <v>828.54334826320076</v>
      </c>
      <c r="P1909" s="456">
        <v>785.21158272846617</v>
      </c>
      <c r="Q1909" s="456">
        <v>755.98917509219189</v>
      </c>
      <c r="R1909" s="456">
        <v>721.72986193823385</v>
      </c>
      <c r="S1909" s="456">
        <v>684.44951741281852</v>
      </c>
      <c r="T1909" s="456">
        <v>638.10382383678518</v>
      </c>
      <c r="U1909" s="456">
        <v>625.00672708558386</v>
      </c>
      <c r="V1909" s="456">
        <v>582.69493397084909</v>
      </c>
      <c r="W1909" s="456">
        <v>534.34237396739513</v>
      </c>
      <c r="X1909" s="456">
        <v>492.03746007824526</v>
      </c>
      <c r="Y1909" s="456">
        <v>459.80756926967933</v>
      </c>
      <c r="Z1909" s="456">
        <v>442.68634818412619</v>
      </c>
      <c r="AA1909" s="456">
        <v>421.53752081806556</v>
      </c>
      <c r="AB1909" s="456">
        <v>388.30581293204847</v>
      </c>
      <c r="AC1909" s="456">
        <v>341.98762877226108</v>
      </c>
      <c r="AD1909" s="456">
        <v>298.69586175506231</v>
      </c>
      <c r="AE1909" s="456">
        <v>265.47616224135629</v>
      </c>
      <c r="AF1909" s="456">
        <v>236.28651130948512</v>
      </c>
      <c r="AG1909" s="456">
        <v>196.03095062626178</v>
      </c>
      <c r="AH1909" s="456">
        <v>150.7534814279953</v>
      </c>
      <c r="AI1909" s="456">
        <v>110.51826994484387</v>
      </c>
      <c r="AJ1909" s="456">
        <v>77.335200513321496</v>
      </c>
      <c r="AK1909" s="456">
        <v>40.147827669756929</v>
      </c>
      <c r="AL1909" s="456">
        <v>11.02640849775289</v>
      </c>
      <c r="AM1909" s="456">
        <v>11.02640849775289</v>
      </c>
      <c r="AN1909" s="456">
        <v>13.03338714150617</v>
      </c>
      <c r="AO1909" s="456">
        <v>14.036995597894803</v>
      </c>
      <c r="AP1909" s="456">
        <v>15.040675804218308</v>
      </c>
      <c r="AQ1909" s="456">
        <v>15.040675804218308</v>
      </c>
      <c r="AR1909" s="456">
        <v>17.048232921663399</v>
      </c>
      <c r="AS1909" s="456">
        <v>18.052101952375242</v>
      </c>
      <c r="AT1909" s="456">
        <v>18.052101952375242</v>
      </c>
      <c r="AU1909" s="456">
        <v>18.052101952375242</v>
      </c>
      <c r="AV1909" s="456">
        <v>20.060004479273225</v>
      </c>
      <c r="AW1909" s="456">
        <v>20.060004479273225</v>
      </c>
      <c r="AX1909" s="456">
        <v>19.056026783849234</v>
      </c>
      <c r="AY1909" s="456">
        <v>20.060004479273225</v>
      </c>
      <c r="AZ1909" s="456">
        <v>19.056026783849234</v>
      </c>
      <c r="BA1909" s="456">
        <v>19.056026783849234</v>
      </c>
      <c r="BB1909" s="456">
        <v>20.060004479273225</v>
      </c>
      <c r="BC1909" s="456">
        <v>19.056026783849234</v>
      </c>
      <c r="BD1909" s="456">
        <v>19.056026783849234</v>
      </c>
      <c r="BE1909" s="456">
        <v>19.056026783849234</v>
      </c>
      <c r="BF1909" s="456">
        <v>19.056026783849234</v>
      </c>
      <c r="BG1909" s="456">
        <v>17.048232921663399</v>
      </c>
      <c r="BH1909" s="456">
        <v>17.048232921663399</v>
      </c>
      <c r="BI1909" s="456">
        <v>16.044422974417238</v>
      </c>
      <c r="BJ1909" s="456">
        <v>15.040675804218308</v>
      </c>
      <c r="BK1909" s="456">
        <v>16.044422974417238</v>
      </c>
      <c r="BL1909" s="456">
        <v>15.040675804218308</v>
      </c>
      <c r="BM1909" s="456">
        <v>14.036995597894803</v>
      </c>
      <c r="BN1909" s="456">
        <v>15.040675804218308</v>
      </c>
      <c r="BO1909" s="456">
        <v>15.040675804218308</v>
      </c>
      <c r="BP1909" s="456">
        <v>12.029855959070284</v>
      </c>
      <c r="BQ1909" s="456">
        <v>11.02640849775289</v>
      </c>
      <c r="BR1909" s="456">
        <v>13.03338714150617</v>
      </c>
      <c r="BS1909" s="456">
        <v>13.03338714150617</v>
      </c>
      <c r="BT1909" s="456">
        <v>13.03338714150617</v>
      </c>
      <c r="BU1909" s="456">
        <v>11.02640849775289</v>
      </c>
      <c r="BV1909" s="456">
        <v>8.016652840637061</v>
      </c>
    </row>
    <row r="1910" spans="1:74">
      <c r="A1910" s="256">
        <v>145</v>
      </c>
      <c r="B1910" s="456">
        <v>1671.3454846903555</v>
      </c>
      <c r="C1910" s="456">
        <v>1572.5204644301359</v>
      </c>
      <c r="D1910" s="456">
        <v>1455.5519651324416</v>
      </c>
      <c r="E1910" s="456">
        <v>1348.6751565194156</v>
      </c>
      <c r="F1910" s="456">
        <v>1284.1498191833634</v>
      </c>
      <c r="G1910" s="456">
        <v>1227.6928013087979</v>
      </c>
      <c r="H1910" s="456">
        <v>1173.2545612426522</v>
      </c>
      <c r="I1910" s="456">
        <v>1111.7625547001749</v>
      </c>
      <c r="J1910" s="456">
        <v>1051.2819289698355</v>
      </c>
      <c r="K1910" s="456">
        <v>998.86819238794283</v>
      </c>
      <c r="L1910" s="456">
        <v>946.45720448724194</v>
      </c>
      <c r="M1910" s="456">
        <v>898.08040190768418</v>
      </c>
      <c r="N1910" s="456">
        <v>856.76060658544282</v>
      </c>
      <c r="O1910" s="456">
        <v>811.41190776924054</v>
      </c>
      <c r="P1910" s="456">
        <v>770.09640604036883</v>
      </c>
      <c r="Q1910" s="456">
        <v>741.88220714112128</v>
      </c>
      <c r="R1910" s="456">
        <v>705.60838979549055</v>
      </c>
      <c r="S1910" s="456">
        <v>655.23120091604528</v>
      </c>
      <c r="T1910" s="456">
        <v>608.88760041014177</v>
      </c>
      <c r="U1910" s="456">
        <v>599.82077828211254</v>
      </c>
      <c r="V1910" s="456">
        <v>565.56959255578886</v>
      </c>
      <c r="W1910" s="456">
        <v>520.24035054929641</v>
      </c>
      <c r="X1910" s="456">
        <v>472.90069882800782</v>
      </c>
      <c r="Y1910" s="456">
        <v>440.67212988461301</v>
      </c>
      <c r="Z1910" s="456">
        <v>423.55165000090165</v>
      </c>
      <c r="AA1910" s="456">
        <v>401.3967655095604</v>
      </c>
      <c r="AB1910" s="456">
        <v>377.22919687654826</v>
      </c>
      <c r="AC1910" s="456">
        <v>330.91243995228746</v>
      </c>
      <c r="AD1910" s="456">
        <v>293.66232595374214</v>
      </c>
      <c r="AE1910" s="456">
        <v>260.44322462984479</v>
      </c>
      <c r="AF1910" s="456">
        <v>230.24770912114909</v>
      </c>
      <c r="AG1910" s="456">
        <v>181.94337791178063</v>
      </c>
      <c r="AH1910" s="456">
        <v>141.69950455700601</v>
      </c>
      <c r="AI1910" s="456">
        <v>106.49547896400243</v>
      </c>
      <c r="AJ1910" s="456">
        <v>73.313876394686872</v>
      </c>
      <c r="AK1910" s="456">
        <v>38.138479987815508</v>
      </c>
      <c r="AL1910" s="456">
        <v>10.023052380778998</v>
      </c>
      <c r="AM1910" s="456">
        <v>10.023052380778998</v>
      </c>
      <c r="AN1910" s="456">
        <v>12.029855959070284</v>
      </c>
      <c r="AO1910" s="456">
        <v>13.03338714150617</v>
      </c>
      <c r="AP1910" s="456">
        <v>13.03338714150617</v>
      </c>
      <c r="AQ1910" s="456">
        <v>13.03338714150617</v>
      </c>
      <c r="AR1910" s="456">
        <v>16.044422974417238</v>
      </c>
      <c r="AS1910" s="456">
        <v>16.044422974417238</v>
      </c>
      <c r="AT1910" s="456">
        <v>15.040675804218308</v>
      </c>
      <c r="AU1910" s="456">
        <v>18.052101952375242</v>
      </c>
      <c r="AV1910" s="456">
        <v>16.044422974417238</v>
      </c>
      <c r="AW1910" s="456">
        <v>18.052101952375242</v>
      </c>
      <c r="AX1910" s="456">
        <v>18.052101952375242</v>
      </c>
      <c r="AY1910" s="456">
        <v>19.056026783849234</v>
      </c>
      <c r="AZ1910" s="456">
        <v>18.052101952375242</v>
      </c>
      <c r="BA1910" s="456">
        <v>18.052101952375242</v>
      </c>
      <c r="BB1910" s="456">
        <v>20.060004479273225</v>
      </c>
      <c r="BC1910" s="456">
        <v>16.044422974417238</v>
      </c>
      <c r="BD1910" s="456">
        <v>18.052101952375242</v>
      </c>
      <c r="BE1910" s="456">
        <v>17.048232921663399</v>
      </c>
      <c r="BF1910" s="456">
        <v>16.044422974417238</v>
      </c>
      <c r="BG1910" s="456">
        <v>15.040675804218308</v>
      </c>
      <c r="BH1910" s="456">
        <v>16.044422974417238</v>
      </c>
      <c r="BI1910" s="456">
        <v>15.040675804218308</v>
      </c>
      <c r="BJ1910" s="456">
        <v>14.036995597894803</v>
      </c>
      <c r="BK1910" s="456">
        <v>15.040675804218308</v>
      </c>
      <c r="BL1910" s="456">
        <v>14.036995597894803</v>
      </c>
      <c r="BM1910" s="456">
        <v>13.03338714150617</v>
      </c>
      <c r="BN1910" s="456">
        <v>13.03338714150617</v>
      </c>
      <c r="BO1910" s="456">
        <v>13.03338714150617</v>
      </c>
      <c r="BP1910" s="456">
        <v>11.02640849775289</v>
      </c>
      <c r="BQ1910" s="456">
        <v>11.02640849775289</v>
      </c>
      <c r="BR1910" s="456">
        <v>10.023052380778998</v>
      </c>
      <c r="BS1910" s="456">
        <v>10.023052380778998</v>
      </c>
      <c r="BT1910" s="456">
        <v>12.029855959070284</v>
      </c>
      <c r="BU1910" s="456">
        <v>10.023052380778998</v>
      </c>
      <c r="BV1910" s="456">
        <v>8.016652840637061</v>
      </c>
    </row>
    <row r="1911" spans="1:74">
      <c r="A1911" s="256">
        <v>147.5</v>
      </c>
      <c r="B1911" s="456">
        <v>1671.3454846903555</v>
      </c>
      <c r="C1911" s="456">
        <v>1571.5120771908057</v>
      </c>
      <c r="D1911" s="456">
        <v>1448.493814353101</v>
      </c>
      <c r="E1911" s="456">
        <v>1341.6175448114911</v>
      </c>
      <c r="F1911" s="456">
        <v>1275.0761997376587</v>
      </c>
      <c r="G1911" s="456">
        <v>1220.6358540470935</v>
      </c>
      <c r="H1911" s="456">
        <v>1161.1575132111223</v>
      </c>
      <c r="I1911" s="456">
        <v>1100.6741884862965</v>
      </c>
      <c r="J1911" s="456">
        <v>1040.1941855580774</v>
      </c>
      <c r="K1911" s="456">
        <v>986.77309978526648</v>
      </c>
      <c r="L1911" s="456">
        <v>937.38636192823219</v>
      </c>
      <c r="M1911" s="456">
        <v>891.02566578692733</v>
      </c>
      <c r="N1911" s="456">
        <v>843.65961930001663</v>
      </c>
      <c r="O1911" s="456">
        <v>797.30393364695135</v>
      </c>
      <c r="P1911" s="456">
        <v>753.97387774006802</v>
      </c>
      <c r="Q1911" s="456">
        <v>722.73746597640445</v>
      </c>
      <c r="R1911" s="456">
        <v>682.43442047637177</v>
      </c>
      <c r="S1911" s="456">
        <v>637.09634525057652</v>
      </c>
      <c r="T1911" s="456">
        <v>590.7540930733503</v>
      </c>
      <c r="U1911" s="456">
        <v>576.65063763657156</v>
      </c>
      <c r="V1911" s="456">
        <v>547.4374431647625</v>
      </c>
      <c r="W1911" s="456">
        <v>505.13146382936355</v>
      </c>
      <c r="X1911" s="456">
        <v>461.8218729131101</v>
      </c>
      <c r="Y1911" s="456">
        <v>428.5870147208546</v>
      </c>
      <c r="Z1911" s="456">
        <v>402.40377970846191</v>
      </c>
      <c r="AA1911" s="456">
        <v>383.27094777186403</v>
      </c>
      <c r="AB1911" s="456">
        <v>362.12524602494449</v>
      </c>
      <c r="AC1911" s="456">
        <v>326.88518973280463</v>
      </c>
      <c r="AD1911" s="456">
        <v>289.63555930121174</v>
      </c>
      <c r="AE1911" s="456">
        <v>253.39727563823948</v>
      </c>
      <c r="AF1911" s="456">
        <v>215.15140531108909</v>
      </c>
      <c r="AG1911" s="456">
        <v>173.89382052669683</v>
      </c>
      <c r="AH1911" s="456">
        <v>137.67569823504508</v>
      </c>
      <c r="AI1911" s="456">
        <v>105.48980471856567</v>
      </c>
      <c r="AJ1911" s="456">
        <v>70.298027302456234</v>
      </c>
      <c r="AK1911" s="456">
        <v>35.124658653290489</v>
      </c>
      <c r="AL1911" s="456">
        <v>9.0197967621976929</v>
      </c>
      <c r="AM1911" s="456">
        <v>9.0197967621976929</v>
      </c>
      <c r="AN1911" s="456">
        <v>10.023052380778998</v>
      </c>
      <c r="AO1911" s="456">
        <v>11.02640849775289</v>
      </c>
      <c r="AP1911" s="456">
        <v>11.02640849775289</v>
      </c>
      <c r="AQ1911" s="456">
        <v>13.03338714150617</v>
      </c>
      <c r="AR1911" s="456">
        <v>14.036995597894803</v>
      </c>
      <c r="AS1911" s="456">
        <v>15.040675804218308</v>
      </c>
      <c r="AT1911" s="456">
        <v>15.040675804218308</v>
      </c>
      <c r="AU1911" s="456">
        <v>15.040675804218308</v>
      </c>
      <c r="AV1911" s="456">
        <v>16.044422974417238</v>
      </c>
      <c r="AW1911" s="456">
        <v>16.044422974417238</v>
      </c>
      <c r="AX1911" s="456">
        <v>17.048232921663399</v>
      </c>
      <c r="AY1911" s="456">
        <v>17.048232921663399</v>
      </c>
      <c r="AZ1911" s="456">
        <v>17.048232921663399</v>
      </c>
      <c r="BA1911" s="456">
        <v>16.044422974417238</v>
      </c>
      <c r="BB1911" s="456">
        <v>18.052101952375242</v>
      </c>
      <c r="BC1911" s="456">
        <v>16.044422974417238</v>
      </c>
      <c r="BD1911" s="456">
        <v>17.048232921663399</v>
      </c>
      <c r="BE1911" s="456">
        <v>17.048232921663399</v>
      </c>
      <c r="BF1911" s="456">
        <v>14.036995597894803</v>
      </c>
      <c r="BG1911" s="456">
        <v>16.044422974417238</v>
      </c>
      <c r="BH1911" s="456">
        <v>15.040675804218308</v>
      </c>
      <c r="BI1911" s="456">
        <v>14.036995597894803</v>
      </c>
      <c r="BJ1911" s="456">
        <v>13.03338714150617</v>
      </c>
      <c r="BK1911" s="456">
        <v>14.036995597894803</v>
      </c>
      <c r="BL1911" s="456">
        <v>13.03338714150617</v>
      </c>
      <c r="BM1911" s="456">
        <v>13.03338714150617</v>
      </c>
      <c r="BN1911" s="456">
        <v>11.02640849775289</v>
      </c>
      <c r="BO1911" s="456">
        <v>10.023052380778998</v>
      </c>
      <c r="BP1911" s="456">
        <v>10.023052380778998</v>
      </c>
      <c r="BQ1911" s="456">
        <v>12.029855959070284</v>
      </c>
      <c r="BR1911" s="456">
        <v>10.023052380778998</v>
      </c>
      <c r="BS1911" s="456">
        <v>9.0197967621976929</v>
      </c>
      <c r="BT1911" s="456">
        <v>10.023052380778998</v>
      </c>
      <c r="BU1911" s="456">
        <v>8.016652840637061</v>
      </c>
      <c r="BV1911" s="456">
        <v>8.016652840637061</v>
      </c>
    </row>
    <row r="1912" spans="1:74">
      <c r="A1912" s="256">
        <v>150</v>
      </c>
      <c r="B1912" s="456">
        <v>1671.3454846903555</v>
      </c>
      <c r="C1912" s="456">
        <v>1569.4953046517671</v>
      </c>
      <c r="D1912" s="456">
        <v>1442.4439981679486</v>
      </c>
      <c r="E1912" s="456">
        <v>1332.5435271419701</v>
      </c>
      <c r="F1912" s="456">
        <v>1268.0189847411061</v>
      </c>
      <c r="G1912" s="456">
        <v>1210.5545715773555</v>
      </c>
      <c r="H1912" s="456">
        <v>1154.1009599179961</v>
      </c>
      <c r="I1912" s="456">
        <v>1087.5698996509766</v>
      </c>
      <c r="J1912" s="456">
        <v>1030.1145212448012</v>
      </c>
      <c r="K1912" s="456">
        <v>976.6939690089232</v>
      </c>
      <c r="L1912" s="456">
        <v>928.31560705822335</v>
      </c>
      <c r="M1912" s="456">
        <v>877.92416137017199</v>
      </c>
      <c r="N1912" s="456">
        <v>833.58207490892198</v>
      </c>
      <c r="O1912" s="456">
        <v>791.25773511047908</v>
      </c>
      <c r="P1912" s="456">
        <v>742.8898388818767</v>
      </c>
      <c r="Q1912" s="456">
        <v>694.5250906509001</v>
      </c>
      <c r="R1912" s="456">
        <v>669.33643607066585</v>
      </c>
      <c r="S1912" s="456">
        <v>621.98435887211519</v>
      </c>
      <c r="T1912" s="456">
        <v>577.65801598154644</v>
      </c>
      <c r="U1912" s="456">
        <v>557.51078666996455</v>
      </c>
      <c r="V1912" s="456">
        <v>539.37890152609612</v>
      </c>
      <c r="W1912" s="456">
        <v>499.08803480791187</v>
      </c>
      <c r="X1912" s="456">
        <v>451.75044323818958</v>
      </c>
      <c r="Y1912" s="456">
        <v>416.5022400230921</v>
      </c>
      <c r="Z1912" s="456">
        <v>385.28488595522572</v>
      </c>
      <c r="AA1912" s="456">
        <v>372.19447824394808</v>
      </c>
      <c r="AB1912" s="456">
        <v>356.08384046433116</v>
      </c>
      <c r="AC1912" s="456">
        <v>327.89199766453015</v>
      </c>
      <c r="AD1912" s="456">
        <v>282.58885271036019</v>
      </c>
      <c r="AE1912" s="456">
        <v>240.31246534296974</v>
      </c>
      <c r="AF1912" s="456">
        <v>204.08145125625859</v>
      </c>
      <c r="AG1912" s="456">
        <v>166.85076266433626</v>
      </c>
      <c r="AH1912" s="456">
        <v>136.66976487929523</v>
      </c>
      <c r="AI1912" s="456">
        <v>104.48414005107793</v>
      </c>
      <c r="AJ1912" s="456">
        <v>67.282307497705418</v>
      </c>
      <c r="AK1912" s="456">
        <v>33.11558670666593</v>
      </c>
      <c r="AL1912" s="456">
        <v>7.0136346326260179</v>
      </c>
      <c r="AM1912" s="456">
        <v>9.0197967621976929</v>
      </c>
      <c r="AN1912" s="456">
        <v>9.0197967621976929</v>
      </c>
      <c r="AO1912" s="456">
        <v>9.0197967621976929</v>
      </c>
      <c r="AP1912" s="456">
        <v>12.029855959070284</v>
      </c>
      <c r="AQ1912" s="456">
        <v>12.029855959070284</v>
      </c>
      <c r="AR1912" s="456">
        <v>12.029855959070284</v>
      </c>
      <c r="AS1912" s="456">
        <v>13.03338714150617</v>
      </c>
      <c r="AT1912" s="456">
        <v>13.03338714150617</v>
      </c>
      <c r="AU1912" s="456">
        <v>13.03338714150617</v>
      </c>
      <c r="AV1912" s="456">
        <v>14.036995597894803</v>
      </c>
      <c r="AW1912" s="456">
        <v>14.036995597894803</v>
      </c>
      <c r="AX1912" s="456">
        <v>15.040675804218308</v>
      </c>
      <c r="AY1912" s="456">
        <v>16.044422974417238</v>
      </c>
      <c r="AZ1912" s="456">
        <v>15.040675804218308</v>
      </c>
      <c r="BA1912" s="456">
        <v>14.036995597894803</v>
      </c>
      <c r="BB1912" s="456">
        <v>17.048232921663399</v>
      </c>
      <c r="BC1912" s="456">
        <v>14.036995597894803</v>
      </c>
      <c r="BD1912" s="456">
        <v>14.036995597894803</v>
      </c>
      <c r="BE1912" s="456">
        <v>15.040675804218308</v>
      </c>
      <c r="BF1912" s="456">
        <v>14.036995597894803</v>
      </c>
      <c r="BG1912" s="456">
        <v>13.03338714150617</v>
      </c>
      <c r="BH1912" s="456">
        <v>15.040675804218308</v>
      </c>
      <c r="BI1912" s="456">
        <v>13.03338714150617</v>
      </c>
      <c r="BJ1912" s="456">
        <v>12.029855959070284</v>
      </c>
      <c r="BK1912" s="456">
        <v>11.02640849775289</v>
      </c>
      <c r="BL1912" s="456">
        <v>12.029855959070284</v>
      </c>
      <c r="BM1912" s="456">
        <v>11.02640849775289</v>
      </c>
      <c r="BN1912" s="456">
        <v>9.0197967621976929</v>
      </c>
      <c r="BO1912" s="456">
        <v>10.023052380778998</v>
      </c>
      <c r="BP1912" s="456">
        <v>9.0197967621976929</v>
      </c>
      <c r="BQ1912" s="456">
        <v>11.02640849775289</v>
      </c>
      <c r="BR1912" s="456">
        <v>9.0197967621976929</v>
      </c>
      <c r="BS1912" s="456">
        <v>8.016652840637061</v>
      </c>
      <c r="BT1912" s="456">
        <v>8.016652840637061</v>
      </c>
      <c r="BU1912" s="456">
        <v>7.0136346326260179</v>
      </c>
      <c r="BV1912" s="456">
        <v>8.016652840637061</v>
      </c>
    </row>
    <row r="1913" spans="1:74">
      <c r="A1913" s="256">
        <v>152.5</v>
      </c>
      <c r="B1913" s="456">
        <v>1671.3454846903555</v>
      </c>
      <c r="C1913" s="456">
        <v>1570.5036905978784</v>
      </c>
      <c r="D1913" s="456">
        <v>1436.3942073312103</v>
      </c>
      <c r="E1913" s="456">
        <v>1326.4942162964878</v>
      </c>
      <c r="F1913" s="456">
        <v>1261.9699745374417</v>
      </c>
      <c r="G1913" s="456">
        <v>1204.5058423091175</v>
      </c>
      <c r="H1913" s="456">
        <v>1144.0202443352066</v>
      </c>
      <c r="I1913" s="456">
        <v>1080.5138093389564</v>
      </c>
      <c r="J1913" s="456">
        <v>1021.0429075797676</v>
      </c>
      <c r="K1913" s="456">
        <v>969.63863922794894</v>
      </c>
      <c r="L1913" s="456">
        <v>922.26848628259552</v>
      </c>
      <c r="M1913" s="456">
        <v>872.88517306050676</v>
      </c>
      <c r="N1913" s="456">
        <v>821.48918242921968</v>
      </c>
      <c r="O1913" s="456">
        <v>775.13476562306744</v>
      </c>
      <c r="P1913" s="456">
        <v>718.70705826340179</v>
      </c>
      <c r="Q1913" s="456">
        <v>677.39670417975822</v>
      </c>
      <c r="R1913" s="456">
        <v>655.23120091604528</v>
      </c>
      <c r="S1913" s="456">
        <v>610.90246816001093</v>
      </c>
      <c r="T1913" s="456">
        <v>565.56959255578886</v>
      </c>
      <c r="U1913" s="456">
        <v>542.40084064130906</v>
      </c>
      <c r="V1913" s="456">
        <v>535.34967569936532</v>
      </c>
      <c r="W1913" s="456">
        <v>491.03024332244547</v>
      </c>
      <c r="X1913" s="456">
        <v>444.70057563922984</v>
      </c>
      <c r="Y1913" s="456">
        <v>405.42483738535867</v>
      </c>
      <c r="Z1913" s="456">
        <v>377.22919687654826</v>
      </c>
      <c r="AA1913" s="456">
        <v>360.11143289997989</v>
      </c>
      <c r="AB1913" s="456">
        <v>350.04253730445583</v>
      </c>
      <c r="AC1913" s="456">
        <v>327.89199766453015</v>
      </c>
      <c r="AD1913" s="456">
        <v>276.5489580510407</v>
      </c>
      <c r="AE1913" s="456">
        <v>233.2670906927834</v>
      </c>
      <c r="AF1913" s="456">
        <v>199.04985036997184</v>
      </c>
      <c r="AG1913" s="456">
        <v>171.8814886853159</v>
      </c>
      <c r="AH1913" s="456">
        <v>136.66976487929523</v>
      </c>
      <c r="AI1913" s="456">
        <v>98.450358463414005</v>
      </c>
      <c r="AJ1913" s="456">
        <v>69.292772726876819</v>
      </c>
      <c r="AK1913" s="456">
        <v>31.106636592896205</v>
      </c>
      <c r="AL1913" s="456">
        <v>8.016652840637061</v>
      </c>
      <c r="AM1913" s="456">
        <v>7.0136346326260179</v>
      </c>
      <c r="AN1913" s="456">
        <v>8.016652840637061</v>
      </c>
      <c r="AO1913" s="456">
        <v>7.0136346326260179</v>
      </c>
      <c r="AP1913" s="456">
        <v>9.0197967621976929</v>
      </c>
      <c r="AQ1913" s="456">
        <v>9.0197967621976929</v>
      </c>
      <c r="AR1913" s="456">
        <v>11.02640849775289</v>
      </c>
      <c r="AS1913" s="456">
        <v>13.03338714150617</v>
      </c>
      <c r="AT1913" s="456">
        <v>12.029855959070284</v>
      </c>
      <c r="AU1913" s="456">
        <v>13.03338714150617</v>
      </c>
      <c r="AV1913" s="456">
        <v>13.03338714150617</v>
      </c>
      <c r="AW1913" s="456">
        <v>14.036995597894803</v>
      </c>
      <c r="AX1913" s="456">
        <v>13.03338714150617</v>
      </c>
      <c r="AY1913" s="456">
        <v>15.040675804218308</v>
      </c>
      <c r="AZ1913" s="456">
        <v>14.036995597894803</v>
      </c>
      <c r="BA1913" s="456">
        <v>13.03338714150617</v>
      </c>
      <c r="BB1913" s="456">
        <v>13.03338714150617</v>
      </c>
      <c r="BC1913" s="456">
        <v>13.03338714150617</v>
      </c>
      <c r="BD1913" s="456">
        <v>13.03338714150617</v>
      </c>
      <c r="BE1913" s="456">
        <v>14.036995597894803</v>
      </c>
      <c r="BF1913" s="456">
        <v>13.03338714150617</v>
      </c>
      <c r="BG1913" s="456">
        <v>14.036995597894803</v>
      </c>
      <c r="BH1913" s="456">
        <v>12.029855959070284</v>
      </c>
      <c r="BI1913" s="456">
        <v>11.02640849775289</v>
      </c>
      <c r="BJ1913" s="456">
        <v>10.023052380778998</v>
      </c>
      <c r="BK1913" s="456">
        <v>11.02640849775289</v>
      </c>
      <c r="BL1913" s="456">
        <v>10.023052380778998</v>
      </c>
      <c r="BM1913" s="456">
        <v>10.023052380778998</v>
      </c>
      <c r="BN1913" s="456">
        <v>8.016652840637061</v>
      </c>
      <c r="BO1913" s="456">
        <v>9.0197967621976929</v>
      </c>
      <c r="BP1913" s="456">
        <v>8.016652840637061</v>
      </c>
      <c r="BQ1913" s="456">
        <v>7.0136346326260179</v>
      </c>
      <c r="BR1913" s="456">
        <v>7.0136346326260179</v>
      </c>
      <c r="BS1913" s="456">
        <v>8.016652840637061</v>
      </c>
      <c r="BT1913" s="456">
        <v>7.0136346326260179</v>
      </c>
      <c r="BU1913" s="456">
        <v>7.0136346326260179</v>
      </c>
      <c r="BV1913" s="456">
        <v>8.016652840637061</v>
      </c>
    </row>
    <row r="1914" spans="1:74">
      <c r="A1914" s="256">
        <v>155</v>
      </c>
      <c r="B1914" s="456">
        <v>1671.3454846903555</v>
      </c>
      <c r="C1914" s="456">
        <v>1565.4617673437849</v>
      </c>
      <c r="D1914" s="456">
        <v>1429.3361502014563</v>
      </c>
      <c r="E1914" s="456">
        <v>1321.4531449723431</v>
      </c>
      <c r="F1914" s="456">
        <v>1256.929154821795</v>
      </c>
      <c r="G1914" s="456">
        <v>1194.4246943704641</v>
      </c>
      <c r="H1914" s="456">
        <v>1136.9637961806482</v>
      </c>
      <c r="I1914" s="456">
        <v>1076.4817783804408</v>
      </c>
      <c r="J1914" s="456">
        <v>1016.0031569562071</v>
      </c>
      <c r="K1914" s="456">
        <v>967.62284012250916</v>
      </c>
      <c r="L1914" s="456">
        <v>917.22924921626895</v>
      </c>
      <c r="M1914" s="456">
        <v>864.82285227978628</v>
      </c>
      <c r="N1914" s="456">
        <v>811.41190776924054</v>
      </c>
      <c r="O1914" s="456">
        <v>756.99682578176498</v>
      </c>
      <c r="P1914" s="456">
        <v>706.6159711103785</v>
      </c>
      <c r="Q1914" s="456">
        <v>662.28378097872496</v>
      </c>
      <c r="R1914" s="456">
        <v>644.14872863759194</v>
      </c>
      <c r="S1914" s="456">
        <v>599.82077828211254</v>
      </c>
      <c r="T1914" s="456">
        <v>555.49610331653514</v>
      </c>
      <c r="U1914" s="456">
        <v>529.30589383410154</v>
      </c>
      <c r="V1914" s="456">
        <v>531.32048016773717</v>
      </c>
      <c r="W1914" s="456">
        <v>492.03746007824526</v>
      </c>
      <c r="X1914" s="456">
        <v>438.65792078245397</v>
      </c>
      <c r="Y1914" s="456">
        <v>400.38975383450293</v>
      </c>
      <c r="Z1914" s="456">
        <v>373.20141655675388</v>
      </c>
      <c r="AA1914" s="456">
        <v>351.04941397916343</v>
      </c>
      <c r="AB1914" s="456">
        <v>338.96708669873658</v>
      </c>
      <c r="AC1914" s="456">
        <v>317.82405891022592</v>
      </c>
      <c r="AD1914" s="456">
        <v>276.5489580510407</v>
      </c>
      <c r="AE1914" s="456">
        <v>233.2670906927834</v>
      </c>
      <c r="AF1914" s="456">
        <v>218.17058371244863</v>
      </c>
      <c r="AG1914" s="456">
        <v>189.99329120214583</v>
      </c>
      <c r="AH1914" s="456">
        <v>142.70547410211842</v>
      </c>
      <c r="AI1914" s="456">
        <v>98.450358463414005</v>
      </c>
      <c r="AJ1914" s="456">
        <v>61.251279440887508</v>
      </c>
      <c r="AK1914" s="456">
        <v>29.097816174642574</v>
      </c>
      <c r="AL1914" s="456">
        <v>6.010760193776199</v>
      </c>
      <c r="AM1914" s="456">
        <v>6.010760193776199</v>
      </c>
      <c r="AN1914" s="456">
        <v>5.0080536687636448</v>
      </c>
      <c r="AO1914" s="456">
        <v>7.0136346326260179</v>
      </c>
      <c r="AP1914" s="456">
        <v>6.010760193776199</v>
      </c>
      <c r="AQ1914" s="456">
        <v>9.0197967621976929</v>
      </c>
      <c r="AR1914" s="456">
        <v>8.016652840637061</v>
      </c>
      <c r="AS1914" s="456">
        <v>9.0197967621976929</v>
      </c>
      <c r="AT1914" s="456">
        <v>11.02640849775289</v>
      </c>
      <c r="AU1914" s="456">
        <v>12.029855959070284</v>
      </c>
      <c r="AV1914" s="456">
        <v>12.029855959070284</v>
      </c>
      <c r="AW1914" s="456">
        <v>11.02640849775289</v>
      </c>
      <c r="AX1914" s="456">
        <v>12.029855959070284</v>
      </c>
      <c r="AY1914" s="456">
        <v>13.03338714150617</v>
      </c>
      <c r="AZ1914" s="456">
        <v>13.03338714150617</v>
      </c>
      <c r="BA1914" s="456">
        <v>13.03338714150617</v>
      </c>
      <c r="BB1914" s="456">
        <v>13.03338714150617</v>
      </c>
      <c r="BC1914" s="456">
        <v>12.029855959070284</v>
      </c>
      <c r="BD1914" s="456">
        <v>13.03338714150617</v>
      </c>
      <c r="BE1914" s="456">
        <v>13.03338714150617</v>
      </c>
      <c r="BF1914" s="456">
        <v>11.02640849775289</v>
      </c>
      <c r="BG1914" s="456">
        <v>11.02640849775289</v>
      </c>
      <c r="BH1914" s="456">
        <v>11.02640849775289</v>
      </c>
      <c r="BI1914" s="456">
        <v>10.023052380778998</v>
      </c>
      <c r="BJ1914" s="456">
        <v>10.023052380778998</v>
      </c>
      <c r="BK1914" s="456">
        <v>9.0197967621976929</v>
      </c>
      <c r="BL1914" s="456">
        <v>9.0197967621976929</v>
      </c>
      <c r="BM1914" s="456">
        <v>9.0197967621976929</v>
      </c>
      <c r="BN1914" s="456">
        <v>7.0136346326260179</v>
      </c>
      <c r="BO1914" s="456">
        <v>7.0136346326260179</v>
      </c>
      <c r="BP1914" s="456">
        <v>6.010760193776199</v>
      </c>
      <c r="BQ1914" s="456">
        <v>7.0136346326260179</v>
      </c>
      <c r="BR1914" s="456">
        <v>6.010760193776199</v>
      </c>
      <c r="BS1914" s="456">
        <v>6.010760193776199</v>
      </c>
      <c r="BT1914" s="456">
        <v>7.0136346326260179</v>
      </c>
      <c r="BU1914" s="456">
        <v>5.0080536687636448</v>
      </c>
      <c r="BV1914" s="456">
        <v>8.016652840637061</v>
      </c>
    </row>
    <row r="1915" spans="1:74">
      <c r="A1915" s="256">
        <v>157.5</v>
      </c>
      <c r="B1915" s="456">
        <v>1671.3454846903555</v>
      </c>
      <c r="C1915" s="456">
        <v>1566.4701506984791</v>
      </c>
      <c r="D1915" s="456">
        <v>1426.3112792229169</v>
      </c>
      <c r="E1915" s="456">
        <v>1315.4038847488816</v>
      </c>
      <c r="F1915" s="456">
        <v>1249.872041166662</v>
      </c>
      <c r="G1915" s="456">
        <v>1189.3841522320038</v>
      </c>
      <c r="H1915" s="456">
        <v>1130.9154468603931</v>
      </c>
      <c r="I1915" s="456">
        <v>1070.4337602486919</v>
      </c>
      <c r="J1915" s="456">
        <v>1008.9475480673809</v>
      </c>
      <c r="K1915" s="456">
        <v>957.54390769882389</v>
      </c>
      <c r="L1915" s="456">
        <v>908.15869229691498</v>
      </c>
      <c r="M1915" s="456">
        <v>854.74505697644986</v>
      </c>
      <c r="N1915" s="456">
        <v>799.31934335512847</v>
      </c>
      <c r="O1915" s="456">
        <v>742.8898388818767</v>
      </c>
      <c r="P1915" s="456">
        <v>695.5326560411628</v>
      </c>
      <c r="Q1915" s="456">
        <v>650.19369011047684</v>
      </c>
      <c r="R1915" s="456">
        <v>633.06644684686921</v>
      </c>
      <c r="S1915" s="456">
        <v>594.78371390751465</v>
      </c>
      <c r="T1915" s="456">
        <v>551.46675853493446</v>
      </c>
      <c r="U1915" s="456">
        <v>519.23307765386471</v>
      </c>
      <c r="V1915" s="456">
        <v>513.18948140797454</v>
      </c>
      <c r="W1915" s="456">
        <v>488.0086054558073</v>
      </c>
      <c r="X1915" s="456">
        <v>440.67212988461301</v>
      </c>
      <c r="Y1915" s="456">
        <v>397.3687340159081</v>
      </c>
      <c r="Z1915" s="456">
        <v>370.18060979006805</v>
      </c>
      <c r="AA1915" s="456">
        <v>340.98077844143347</v>
      </c>
      <c r="AB1915" s="456">
        <v>325.87838489895006</v>
      </c>
      <c r="AC1915" s="456">
        <v>308.76318618903616</v>
      </c>
      <c r="AD1915" s="456">
        <v>285.60884857740479</v>
      </c>
      <c r="AE1915" s="456">
        <v>253.39727563823948</v>
      </c>
      <c r="AF1915" s="456">
        <v>243.33197514986256</v>
      </c>
      <c r="AG1915" s="456">
        <v>188.98703310439885</v>
      </c>
      <c r="AH1915" s="456">
        <v>144.71743439597881</v>
      </c>
      <c r="AI1915" s="456">
        <v>92.416946510646028</v>
      </c>
      <c r="AJ1915" s="456">
        <v>59.241065852707941</v>
      </c>
      <c r="AK1915" s="456">
        <v>29.097816174642574</v>
      </c>
      <c r="AL1915" s="456">
        <v>5.0080536687636448</v>
      </c>
      <c r="AM1915" s="456">
        <v>5.0080536687636448</v>
      </c>
      <c r="AN1915" s="456">
        <v>5.0080536687636448</v>
      </c>
      <c r="AO1915" s="456">
        <v>6.010760193776199</v>
      </c>
      <c r="AP1915" s="456">
        <v>7.0136346326260179</v>
      </c>
      <c r="AQ1915" s="456">
        <v>7.0136346326260179</v>
      </c>
      <c r="AR1915" s="456">
        <v>8.016652840637061</v>
      </c>
      <c r="AS1915" s="456">
        <v>9.0197967621976929</v>
      </c>
      <c r="AT1915" s="456">
        <v>9.0197967621976929</v>
      </c>
      <c r="AU1915" s="456">
        <v>11.02640849775289</v>
      </c>
      <c r="AV1915" s="456">
        <v>11.02640849775289</v>
      </c>
      <c r="AW1915" s="456">
        <v>11.02640849775289</v>
      </c>
      <c r="AX1915" s="456">
        <v>12.029855959070284</v>
      </c>
      <c r="AY1915" s="456">
        <v>12.029855959070284</v>
      </c>
      <c r="AZ1915" s="456">
        <v>12.029855959070284</v>
      </c>
      <c r="BA1915" s="456">
        <v>12.029855959070284</v>
      </c>
      <c r="BB1915" s="456">
        <v>13.03338714150617</v>
      </c>
      <c r="BC1915" s="456">
        <v>11.02640849775289</v>
      </c>
      <c r="BD1915" s="456">
        <v>11.02640849775289</v>
      </c>
      <c r="BE1915" s="456">
        <v>11.02640849775289</v>
      </c>
      <c r="BF1915" s="456">
        <v>10.023052380778998</v>
      </c>
      <c r="BG1915" s="456">
        <v>10.023052380778998</v>
      </c>
      <c r="BH1915" s="456">
        <v>10.023052380778998</v>
      </c>
      <c r="BI1915" s="456">
        <v>10.023052380778998</v>
      </c>
      <c r="BJ1915" s="456">
        <v>8.016652840637061</v>
      </c>
      <c r="BK1915" s="456">
        <v>8.016652840637061</v>
      </c>
      <c r="BL1915" s="456">
        <v>8.016652840637061</v>
      </c>
      <c r="BM1915" s="456">
        <v>7.0136346326260179</v>
      </c>
      <c r="BN1915" s="456">
        <v>7.0136346326260179</v>
      </c>
      <c r="BO1915" s="456">
        <v>7.0136346326260179</v>
      </c>
      <c r="BP1915" s="456">
        <v>6.010760193776199</v>
      </c>
      <c r="BQ1915" s="456">
        <v>6.010760193776199</v>
      </c>
      <c r="BR1915" s="456">
        <v>6.010760193776199</v>
      </c>
      <c r="BS1915" s="456">
        <v>6.010760193776199</v>
      </c>
      <c r="BT1915" s="456">
        <v>7.0136346326260179</v>
      </c>
      <c r="BU1915" s="456">
        <v>5.0080536687636448</v>
      </c>
      <c r="BV1915" s="456">
        <v>8.016652840637061</v>
      </c>
    </row>
    <row r="1916" spans="1:74">
      <c r="A1916" s="256">
        <v>160</v>
      </c>
      <c r="B1916" s="456">
        <v>1671.3454846903555</v>
      </c>
      <c r="C1916" s="456">
        <v>1560.4198603120992</v>
      </c>
      <c r="D1916" s="456">
        <v>1418.2449879814724</v>
      </c>
      <c r="E1916" s="456">
        <v>1312.3792650509563</v>
      </c>
      <c r="F1916" s="456">
        <v>1246.8475760584727</v>
      </c>
      <c r="G1916" s="456">
        <v>1182.3274291099117</v>
      </c>
      <c r="H1916" s="456">
        <v>1126.8832319225462</v>
      </c>
      <c r="I1916" s="456">
        <v>1068.4177617813787</v>
      </c>
      <c r="J1916" s="456">
        <v>1007.9396079561258</v>
      </c>
      <c r="K1916" s="456">
        <v>956.53602026718772</v>
      </c>
      <c r="L1916" s="456">
        <v>904.1273626634927</v>
      </c>
      <c r="M1916" s="456">
        <v>849.7062037512211</v>
      </c>
      <c r="N1916" s="456">
        <v>788.23465312812414</v>
      </c>
      <c r="O1916" s="456">
        <v>735.83644547306255</v>
      </c>
      <c r="P1916" s="456">
        <v>686.46462027603934</v>
      </c>
      <c r="Q1916" s="456">
        <v>643.1412405542178</v>
      </c>
      <c r="R1916" s="456">
        <v>615.93966653181371</v>
      </c>
      <c r="S1916" s="456">
        <v>586.72449969839079</v>
      </c>
      <c r="T1916" s="456">
        <v>546.43011894300389</v>
      </c>
      <c r="U1916" s="456">
        <v>511.17496508518565</v>
      </c>
      <c r="V1916" s="456">
        <v>497.07357466978522</v>
      </c>
      <c r="W1916" s="456">
        <v>479.95099617070338</v>
      </c>
      <c r="X1916" s="456">
        <v>441.67923788731963</v>
      </c>
      <c r="Y1916" s="456">
        <v>398.375738081294</v>
      </c>
      <c r="Z1916" s="456">
        <v>368.16675228114894</v>
      </c>
      <c r="AA1916" s="456">
        <v>334.93973913680242</v>
      </c>
      <c r="AB1916" s="456">
        <v>312.79020839351324</v>
      </c>
      <c r="AC1916" s="456">
        <v>305.7429539319009</v>
      </c>
      <c r="AD1916" s="456">
        <v>307.75643880970762</v>
      </c>
      <c r="AE1916" s="456">
        <v>298.69586175506231</v>
      </c>
      <c r="AF1916" s="456">
        <v>245.34500251247366</v>
      </c>
      <c r="AG1916" s="456">
        <v>204.08145125625859</v>
      </c>
      <c r="AH1916" s="456">
        <v>130.63432201828778</v>
      </c>
      <c r="AI1916" s="456">
        <v>90.405895411488231</v>
      </c>
      <c r="AJ1916" s="456">
        <v>58.235984471133037</v>
      </c>
      <c r="AK1916" s="456">
        <v>28.093457349309364</v>
      </c>
      <c r="AL1916" s="456">
        <v>4.0055490228453374</v>
      </c>
      <c r="AM1916" s="456">
        <v>4.0055490228453374</v>
      </c>
      <c r="AN1916" s="456">
        <v>5.0080536687636448</v>
      </c>
      <c r="AO1916" s="456">
        <v>5.0080536687636448</v>
      </c>
      <c r="AP1916" s="456">
        <v>6.010760193776199</v>
      </c>
      <c r="AQ1916" s="456">
        <v>7.0136346326260179</v>
      </c>
      <c r="AR1916" s="456">
        <v>7.0136346326260179</v>
      </c>
      <c r="AS1916" s="456">
        <v>8.016652840637061</v>
      </c>
      <c r="AT1916" s="456">
        <v>9.0197967621976929</v>
      </c>
      <c r="AU1916" s="456">
        <v>10.023052380778998</v>
      </c>
      <c r="AV1916" s="456">
        <v>10.023052380778998</v>
      </c>
      <c r="AW1916" s="456">
        <v>9.0197967621976929</v>
      </c>
      <c r="AX1916" s="456">
        <v>11.02640849775289</v>
      </c>
      <c r="AY1916" s="456">
        <v>10.023052380778998</v>
      </c>
      <c r="AZ1916" s="456">
        <v>11.02640849775289</v>
      </c>
      <c r="BA1916" s="456">
        <v>10.023052380778998</v>
      </c>
      <c r="BB1916" s="456">
        <v>12.029855959070284</v>
      </c>
      <c r="BC1916" s="456">
        <v>11.02640849775289</v>
      </c>
      <c r="BD1916" s="456">
        <v>12.029855959070284</v>
      </c>
      <c r="BE1916" s="456">
        <v>11.02640849775289</v>
      </c>
      <c r="BF1916" s="456">
        <v>10.023052380778998</v>
      </c>
      <c r="BG1916" s="456">
        <v>10.023052380778998</v>
      </c>
      <c r="BH1916" s="456">
        <v>10.023052380778998</v>
      </c>
      <c r="BI1916" s="456">
        <v>8.016652840637061</v>
      </c>
      <c r="BJ1916" s="456">
        <v>9.0197967621976929</v>
      </c>
      <c r="BK1916" s="456">
        <v>8.016652840637061</v>
      </c>
      <c r="BL1916" s="456">
        <v>7.0136346326260179</v>
      </c>
      <c r="BM1916" s="456">
        <v>7.0136346326260179</v>
      </c>
      <c r="BN1916" s="456">
        <v>6.010760193776199</v>
      </c>
      <c r="BO1916" s="456">
        <v>6.010760193776199</v>
      </c>
      <c r="BP1916" s="456">
        <v>5.0080536687636448</v>
      </c>
      <c r="BQ1916" s="456">
        <v>5.0080536687636448</v>
      </c>
      <c r="BR1916" s="456">
        <v>4.0055490228453374</v>
      </c>
      <c r="BS1916" s="456">
        <v>5.0080536687636448</v>
      </c>
      <c r="BT1916" s="456">
        <v>6.010760193776199</v>
      </c>
      <c r="BU1916" s="456">
        <v>4.0055490228453374</v>
      </c>
      <c r="BV1916" s="456">
        <v>8.016652840637061</v>
      </c>
    </row>
    <row r="1917" spans="1:74">
      <c r="A1917" s="256">
        <v>162.5</v>
      </c>
      <c r="B1917" s="456">
        <v>1671.3454846903555</v>
      </c>
      <c r="C1917" s="456">
        <v>1557.3947239015893</v>
      </c>
      <c r="D1917" s="456">
        <v>1414.2118595312106</v>
      </c>
      <c r="E1917" s="456">
        <v>1306.3300465626162</v>
      </c>
      <c r="F1917" s="456">
        <v>1239.7905193387353</v>
      </c>
      <c r="G1917" s="456">
        <v>1178.2950347724434</v>
      </c>
      <c r="H1917" s="456">
        <v>1119.8268904951999</v>
      </c>
      <c r="I1917" s="456">
        <v>1063.3777822545951</v>
      </c>
      <c r="J1917" s="456">
        <v>1006.9316688518034</v>
      </c>
      <c r="K1917" s="456">
        <v>951.49659904538589</v>
      </c>
      <c r="L1917" s="456">
        <v>899.08822588305679</v>
      </c>
      <c r="M1917" s="456">
        <v>838.62083198201321</v>
      </c>
      <c r="N1917" s="456">
        <v>780.17315792272359</v>
      </c>
      <c r="O1917" s="456">
        <v>728.78311960771214</v>
      </c>
      <c r="P1917" s="456">
        <v>680.41932948416354</v>
      </c>
      <c r="Q1917" s="456">
        <v>635.08139285545383</v>
      </c>
      <c r="R1917" s="456">
        <v>604.85788491463472</v>
      </c>
      <c r="S1917" s="456">
        <v>581.68754688117576</v>
      </c>
      <c r="T1917" s="456">
        <v>540.38621268984684</v>
      </c>
      <c r="U1917" s="456">
        <v>505.13146382936355</v>
      </c>
      <c r="V1917" s="456">
        <v>480.95818998708097</v>
      </c>
      <c r="W1917" s="456">
        <v>485.99419058790693</v>
      </c>
      <c r="X1917" s="456">
        <v>445.70769278718001</v>
      </c>
      <c r="Y1917" s="456">
        <v>408.44591755181006</v>
      </c>
      <c r="Z1917" s="456">
        <v>365.14598667045368</v>
      </c>
      <c r="AA1917" s="456">
        <v>328.89880868463291</v>
      </c>
      <c r="AB1917" s="456">
        <v>303.72948230075701</v>
      </c>
      <c r="AC1917" s="456">
        <v>318.83083861221496</v>
      </c>
      <c r="AD1917" s="456">
        <v>345.0081974980904</v>
      </c>
      <c r="AE1917" s="456">
        <v>317.82405891022592</v>
      </c>
      <c r="AF1917" s="456">
        <v>256.41694440954058</v>
      </c>
      <c r="AG1917" s="456">
        <v>168.86303514077807</v>
      </c>
      <c r="AH1917" s="456">
        <v>124.59915780868042</v>
      </c>
      <c r="AI1917" s="456">
        <v>88.394889005535376</v>
      </c>
      <c r="AJ1917" s="456">
        <v>57.230920419256371</v>
      </c>
      <c r="AK1917" s="456">
        <v>28.093457349309364</v>
      </c>
      <c r="AL1917" s="456">
        <v>4.0055490228453374</v>
      </c>
      <c r="AM1917" s="456">
        <v>5.0080536687636448</v>
      </c>
      <c r="AN1917" s="456">
        <v>5.0080536687636448</v>
      </c>
      <c r="AO1917" s="456">
        <v>4.0055490228453374</v>
      </c>
      <c r="AP1917" s="456">
        <v>6.010760193776199</v>
      </c>
      <c r="AQ1917" s="456">
        <v>6.010760193776199</v>
      </c>
      <c r="AR1917" s="456">
        <v>8.016652840637061</v>
      </c>
      <c r="AS1917" s="456">
        <v>7.0136346326260179</v>
      </c>
      <c r="AT1917" s="456">
        <v>6.010760193776199</v>
      </c>
      <c r="AU1917" s="456">
        <v>8.016652840637061</v>
      </c>
      <c r="AV1917" s="456">
        <v>9.0197967621976929</v>
      </c>
      <c r="AW1917" s="456">
        <v>9.0197967621976929</v>
      </c>
      <c r="AX1917" s="456">
        <v>9.0197967621976929</v>
      </c>
      <c r="AY1917" s="456">
        <v>11.02640849775289</v>
      </c>
      <c r="AZ1917" s="456">
        <v>10.023052380778998</v>
      </c>
      <c r="BA1917" s="456">
        <v>10.023052380778998</v>
      </c>
      <c r="BB1917" s="456">
        <v>11.02640849775289</v>
      </c>
      <c r="BC1917" s="456">
        <v>10.023052380778998</v>
      </c>
      <c r="BD1917" s="456">
        <v>10.023052380778998</v>
      </c>
      <c r="BE1917" s="456">
        <v>10.023052380778998</v>
      </c>
      <c r="BF1917" s="456">
        <v>8.016652840637061</v>
      </c>
      <c r="BG1917" s="456">
        <v>10.023052380778998</v>
      </c>
      <c r="BH1917" s="456">
        <v>10.023052380778998</v>
      </c>
      <c r="BI1917" s="456">
        <v>8.016652840637061</v>
      </c>
      <c r="BJ1917" s="456">
        <v>8.016652840637061</v>
      </c>
      <c r="BK1917" s="456">
        <v>7.0136346326260179</v>
      </c>
      <c r="BL1917" s="456">
        <v>7.0136346326260179</v>
      </c>
      <c r="BM1917" s="456">
        <v>6.010760193776199</v>
      </c>
      <c r="BN1917" s="456">
        <v>7.0136346326260179</v>
      </c>
      <c r="BO1917" s="456">
        <v>5.0080536687636448</v>
      </c>
      <c r="BP1917" s="456">
        <v>4.0055490228453374</v>
      </c>
      <c r="BQ1917" s="456">
        <v>5.0080536687636448</v>
      </c>
      <c r="BR1917" s="456">
        <v>4.0055490228453374</v>
      </c>
      <c r="BS1917" s="456">
        <v>3.0032976479526123</v>
      </c>
      <c r="BT1917" s="456">
        <v>6.010760193776199</v>
      </c>
      <c r="BU1917" s="456">
        <v>4.0055490228453374</v>
      </c>
      <c r="BV1917" s="456">
        <v>8.016652840637061</v>
      </c>
    </row>
    <row r="1918" spans="1:74">
      <c r="A1918" s="256">
        <v>165</v>
      </c>
      <c r="B1918" s="456">
        <v>1671.3454846903555</v>
      </c>
      <c r="C1918" s="456">
        <v>1559.4114808570475</v>
      </c>
      <c r="D1918" s="456">
        <v>1413.2035792127422</v>
      </c>
      <c r="E1918" s="456">
        <v>1304.3136466121296</v>
      </c>
      <c r="F1918" s="456">
        <v>1237.7742247795727</v>
      </c>
      <c r="G1918" s="456">
        <v>1173.2545612426522</v>
      </c>
      <c r="H1918" s="456">
        <v>1116.8027577507125</v>
      </c>
      <c r="I1918" s="456">
        <v>1060.3538059858045</v>
      </c>
      <c r="J1918" s="456">
        <v>1000.884055427933</v>
      </c>
      <c r="K1918" s="456">
        <v>947.465081258998</v>
      </c>
      <c r="L1918" s="456">
        <v>893.04129900390069</v>
      </c>
      <c r="M1918" s="456">
        <v>829.55109114932395</v>
      </c>
      <c r="N1918" s="456">
        <v>775.13476562306744</v>
      </c>
      <c r="O1918" s="456">
        <v>722.73746597640445</v>
      </c>
      <c r="P1918" s="456">
        <v>675.38162812523888</v>
      </c>
      <c r="Q1918" s="456">
        <v>630.04403985316117</v>
      </c>
      <c r="R1918" s="456">
        <v>595.7911233847426</v>
      </c>
      <c r="S1918" s="456">
        <v>580.68016153438612</v>
      </c>
      <c r="T1918" s="456">
        <v>537.36428484003864</v>
      </c>
      <c r="U1918" s="456">
        <v>502.10974023527302</v>
      </c>
      <c r="V1918" s="456">
        <v>473.90787777004903</v>
      </c>
      <c r="W1918" s="456">
        <v>479.95099617070338</v>
      </c>
      <c r="X1918" s="456">
        <v>451.75044323818958</v>
      </c>
      <c r="Y1918" s="456">
        <v>411.46702004179934</v>
      </c>
      <c r="Z1918" s="456">
        <v>362.12524602494449</v>
      </c>
      <c r="AA1918" s="456">
        <v>327.89199766453015</v>
      </c>
      <c r="AB1918" s="456">
        <v>319.83762149017559</v>
      </c>
      <c r="AC1918" s="456">
        <v>347.02192467364125</v>
      </c>
      <c r="AD1918" s="456">
        <v>340.98077844143347</v>
      </c>
      <c r="AE1918" s="456">
        <v>319.83762149017559</v>
      </c>
      <c r="AF1918" s="456">
        <v>226.22192864759808</v>
      </c>
      <c r="AG1918" s="456">
        <v>162.82629074089672</v>
      </c>
      <c r="AH1918" s="456">
        <v>123.59332512567987</v>
      </c>
      <c r="AI1918" s="456">
        <v>87.389402877861457</v>
      </c>
      <c r="AJ1918" s="456">
        <v>63.261558950597731</v>
      </c>
      <c r="AK1918" s="456">
        <v>28.093457349309364</v>
      </c>
      <c r="AL1918" s="456">
        <v>4.0055490228453374</v>
      </c>
      <c r="AM1918" s="456">
        <v>4.0055490228453374</v>
      </c>
      <c r="AN1918" s="456">
        <v>4.0055490228453374</v>
      </c>
      <c r="AO1918" s="456">
        <v>4.0055490228453374</v>
      </c>
      <c r="AP1918" s="456">
        <v>4.0055490228453374</v>
      </c>
      <c r="AQ1918" s="456">
        <v>4.0055490228453374</v>
      </c>
      <c r="AR1918" s="456">
        <v>6.010760193776199</v>
      </c>
      <c r="AS1918" s="456">
        <v>7.0136346326260179</v>
      </c>
      <c r="AT1918" s="456">
        <v>5.0080536687636448</v>
      </c>
      <c r="AU1918" s="456">
        <v>8.016652840637061</v>
      </c>
      <c r="AV1918" s="456">
        <v>7.0136346326260179</v>
      </c>
      <c r="AW1918" s="456">
        <v>8.016652840637061</v>
      </c>
      <c r="AX1918" s="456">
        <v>8.016652840637061</v>
      </c>
      <c r="AY1918" s="456">
        <v>9.0197967621976929</v>
      </c>
      <c r="AZ1918" s="456">
        <v>8.016652840637061</v>
      </c>
      <c r="BA1918" s="456">
        <v>9.0197967621976929</v>
      </c>
      <c r="BB1918" s="456">
        <v>10.023052380778998</v>
      </c>
      <c r="BC1918" s="456">
        <v>10.023052380778998</v>
      </c>
      <c r="BD1918" s="456">
        <v>9.0197967621976929</v>
      </c>
      <c r="BE1918" s="456">
        <v>9.0197967621976929</v>
      </c>
      <c r="BF1918" s="456">
        <v>8.016652840637061</v>
      </c>
      <c r="BG1918" s="456">
        <v>8.016652840637061</v>
      </c>
      <c r="BH1918" s="456">
        <v>8.016652840637061</v>
      </c>
      <c r="BI1918" s="456">
        <v>6.010760193776199</v>
      </c>
      <c r="BJ1918" s="456">
        <v>7.0136346326260179</v>
      </c>
      <c r="BK1918" s="456">
        <v>8.016652840637061</v>
      </c>
      <c r="BL1918" s="456">
        <v>5.0080536687636448</v>
      </c>
      <c r="BM1918" s="456">
        <v>5.0080536687636448</v>
      </c>
      <c r="BN1918" s="456">
        <v>4.0055490228453374</v>
      </c>
      <c r="BO1918" s="456">
        <v>4.0055490228453374</v>
      </c>
      <c r="BP1918" s="456">
        <v>5.0080536687636448</v>
      </c>
      <c r="BQ1918" s="456">
        <v>4.0055490228453374</v>
      </c>
      <c r="BR1918" s="456">
        <v>2.001386774925161</v>
      </c>
      <c r="BS1918" s="456">
        <v>3.0032976479526123</v>
      </c>
      <c r="BT1918" s="456">
        <v>4.0055490228453374</v>
      </c>
      <c r="BU1918" s="456">
        <v>2.001386774925161</v>
      </c>
      <c r="BV1918" s="456">
        <v>8.016652840637061</v>
      </c>
    </row>
    <row r="1919" spans="1:74">
      <c r="A1919" s="256">
        <v>167.5</v>
      </c>
      <c r="B1919" s="456">
        <v>1671.3454846903555</v>
      </c>
      <c r="C1919" s="456">
        <v>1555.3779695551311</v>
      </c>
      <c r="D1919" s="456">
        <v>1408.1621884105498</v>
      </c>
      <c r="E1919" s="456">
        <v>1300.2808560583592</v>
      </c>
      <c r="F1919" s="456">
        <v>1235.7579335016051</v>
      </c>
      <c r="G1919" s="456">
        <v>1171.2383778827652</v>
      </c>
      <c r="H1919" s="456">
        <v>1115.7947153193904</v>
      </c>
      <c r="I1919" s="456">
        <v>1060.3538059858045</v>
      </c>
      <c r="J1919" s="456">
        <v>1000.884055427933</v>
      </c>
      <c r="K1919" s="456">
        <v>944.44145416149502</v>
      </c>
      <c r="L1919" s="456">
        <v>886.99441302859464</v>
      </c>
      <c r="M1919" s="456">
        <v>827.53560660155279</v>
      </c>
      <c r="N1919" s="456">
        <v>771.104075329338</v>
      </c>
      <c r="O1919" s="456">
        <v>720.72225930536899</v>
      </c>
      <c r="P1919" s="456">
        <v>669.33643607066585</v>
      </c>
      <c r="Q1919" s="456">
        <v>625.00672708558386</v>
      </c>
      <c r="R1919" s="456">
        <v>588.73929294176708</v>
      </c>
      <c r="S1919" s="456">
        <v>570.60640459417959</v>
      </c>
      <c r="T1919" s="456">
        <v>533.33507413241443</v>
      </c>
      <c r="U1919" s="456">
        <v>499.08803480791187</v>
      </c>
      <c r="V1919" s="456">
        <v>470.88634737729012</v>
      </c>
      <c r="W1919" s="456">
        <v>461.8218729131101</v>
      </c>
      <c r="X1919" s="456">
        <v>459.80756926967933</v>
      </c>
      <c r="Y1919" s="456">
        <v>413.48110068954406</v>
      </c>
      <c r="Z1919" s="456">
        <v>366.15290577694071</v>
      </c>
      <c r="AA1919" s="456">
        <v>341.98762877226108</v>
      </c>
      <c r="AB1919" s="456">
        <v>381.25702016037638</v>
      </c>
      <c r="AC1919" s="456">
        <v>345.0081974980904</v>
      </c>
      <c r="AD1919" s="456">
        <v>336.95340690676727</v>
      </c>
      <c r="AE1919" s="456">
        <v>281.58219456930817</v>
      </c>
      <c r="AF1919" s="456">
        <v>225.21549466265694</v>
      </c>
      <c r="AG1919" s="456">
        <v>167.85689589015533</v>
      </c>
      <c r="AH1919" s="456">
        <v>124.59915780868042</v>
      </c>
      <c r="AI1919" s="456">
        <v>92.416946510646028</v>
      </c>
      <c r="AJ1919" s="456">
        <v>79.345941616877255</v>
      </c>
      <c r="AK1919" s="456">
        <v>29.097816174642574</v>
      </c>
      <c r="AL1919" s="456">
        <v>3.0032976479526123</v>
      </c>
      <c r="AM1919" s="456">
        <v>3.0032976479526123</v>
      </c>
      <c r="AN1919" s="456">
        <v>4.0055490228453374</v>
      </c>
      <c r="AO1919" s="456">
        <v>4.0055490228453374</v>
      </c>
      <c r="AP1919" s="456">
        <v>4.0055490228453374</v>
      </c>
      <c r="AQ1919" s="456">
        <v>4.0055490228453374</v>
      </c>
      <c r="AR1919" s="456">
        <v>7.0136346326260179</v>
      </c>
      <c r="AS1919" s="456">
        <v>5.0080536687636448</v>
      </c>
      <c r="AT1919" s="456">
        <v>7.0136346326260179</v>
      </c>
      <c r="AU1919" s="456">
        <v>7.0136346326260179</v>
      </c>
      <c r="AV1919" s="456">
        <v>7.0136346326260179</v>
      </c>
      <c r="AW1919" s="456">
        <v>7.0136346326260179</v>
      </c>
      <c r="AX1919" s="456">
        <v>8.016652840637061</v>
      </c>
      <c r="AY1919" s="456">
        <v>8.016652840637061</v>
      </c>
      <c r="AZ1919" s="456">
        <v>9.0197967621976929</v>
      </c>
      <c r="BA1919" s="456">
        <v>8.016652840637061</v>
      </c>
      <c r="BB1919" s="456">
        <v>9.0197967621976929</v>
      </c>
      <c r="BC1919" s="456">
        <v>7.0136346326260179</v>
      </c>
      <c r="BD1919" s="456">
        <v>10.023052380778998</v>
      </c>
      <c r="BE1919" s="456">
        <v>8.016652840637061</v>
      </c>
      <c r="BF1919" s="456">
        <v>8.016652840637061</v>
      </c>
      <c r="BG1919" s="456">
        <v>7.0136346326260179</v>
      </c>
      <c r="BH1919" s="456">
        <v>8.016652840637061</v>
      </c>
      <c r="BI1919" s="456">
        <v>5.0080536687636448</v>
      </c>
      <c r="BJ1919" s="456">
        <v>6.010760193776199</v>
      </c>
      <c r="BK1919" s="456">
        <v>6.010760193776199</v>
      </c>
      <c r="BL1919" s="456">
        <v>6.010760193776199</v>
      </c>
      <c r="BM1919" s="456">
        <v>6.010760193776199</v>
      </c>
      <c r="BN1919" s="456">
        <v>4.0055490228453374</v>
      </c>
      <c r="BO1919" s="456">
        <v>4.0055490228453374</v>
      </c>
      <c r="BP1919" s="456">
        <v>4.0055490228453374</v>
      </c>
      <c r="BQ1919" s="456">
        <v>3.0032976479526123</v>
      </c>
      <c r="BR1919" s="456">
        <v>4.0055490228453374</v>
      </c>
      <c r="BS1919" s="456">
        <v>3.0032976479526123</v>
      </c>
      <c r="BT1919" s="456">
        <v>5.0080536687636448</v>
      </c>
      <c r="BU1919" s="456">
        <v>2.001386774925161</v>
      </c>
      <c r="BV1919" s="456">
        <v>8.016652840637061</v>
      </c>
    </row>
    <row r="1920" spans="1:74">
      <c r="A1920" s="256">
        <v>170</v>
      </c>
      <c r="B1920" s="456">
        <v>1671.3454846903555</v>
      </c>
      <c r="C1920" s="456">
        <v>1555.3779695551311</v>
      </c>
      <c r="D1920" s="456">
        <v>1408.1621884105498</v>
      </c>
      <c r="E1920" s="456">
        <v>1299.2726603707636</v>
      </c>
      <c r="F1920" s="456">
        <v>1233.7416455101745</v>
      </c>
      <c r="G1920" s="456">
        <v>1170.2302875026519</v>
      </c>
      <c r="H1920" s="456">
        <v>1114.7866737978545</v>
      </c>
      <c r="I1920" s="456">
        <v>1060.3538059858045</v>
      </c>
      <c r="J1920" s="456">
        <v>998.86819238794283</v>
      </c>
      <c r="K1920" s="456">
        <v>943.43358060979006</v>
      </c>
      <c r="L1920" s="456">
        <v>881.95537282916689</v>
      </c>
      <c r="M1920" s="456">
        <v>825.52012695763631</v>
      </c>
      <c r="N1920" s="456">
        <v>770.09640604036883</v>
      </c>
      <c r="O1920" s="456">
        <v>718.70705826340179</v>
      </c>
      <c r="P1920" s="456">
        <v>668.32890935113085</v>
      </c>
      <c r="Q1920" s="456">
        <v>622.99181331659202</v>
      </c>
      <c r="R1920" s="456">
        <v>585.71710566715115</v>
      </c>
      <c r="S1920" s="456">
        <v>559.52547729664832</v>
      </c>
      <c r="T1920" s="456">
        <v>534.34237396739513</v>
      </c>
      <c r="U1920" s="456">
        <v>500.09526792509121</v>
      </c>
      <c r="V1920" s="456">
        <v>467.86483635338556</v>
      </c>
      <c r="W1920" s="456">
        <v>455.77898846755306</v>
      </c>
      <c r="X1920" s="456">
        <v>457.79327444158969</v>
      </c>
      <c r="Y1920" s="456">
        <v>417.50929134044378</v>
      </c>
      <c r="Z1920" s="456">
        <v>384.27791554552124</v>
      </c>
      <c r="AA1920" s="456">
        <v>390.31977730506173</v>
      </c>
      <c r="AB1920" s="456">
        <v>386.29185899410305</v>
      </c>
      <c r="AC1920" s="456">
        <v>346.01505962239901</v>
      </c>
      <c r="AD1920" s="456">
        <v>289.63555930121174</v>
      </c>
      <c r="AE1920" s="456">
        <v>244.33848676014631</v>
      </c>
      <c r="AF1920" s="456">
        <v>219.17698581717505</v>
      </c>
      <c r="AG1920" s="456">
        <v>180.93716345181977</v>
      </c>
      <c r="AH1920" s="456">
        <v>127.61670426943685</v>
      </c>
      <c r="AI1920" s="456">
        <v>126.61084744487482</v>
      </c>
      <c r="AJ1920" s="456">
        <v>77.335200513321496</v>
      </c>
      <c r="AK1920" s="456">
        <v>26.08484865749011</v>
      </c>
      <c r="AL1920" s="456">
        <v>3.0032976479526123</v>
      </c>
      <c r="AM1920" s="456">
        <v>2.001386774925161</v>
      </c>
      <c r="AN1920" s="456">
        <v>3.0032976479526123</v>
      </c>
      <c r="AO1920" s="456">
        <v>3.0032976479526123</v>
      </c>
      <c r="AP1920" s="456">
        <v>3.0032976479526123</v>
      </c>
      <c r="AQ1920" s="456">
        <v>4.0055490228453374</v>
      </c>
      <c r="AR1920" s="456">
        <v>5.0080536687636448</v>
      </c>
      <c r="AS1920" s="456">
        <v>4.0055490228453374</v>
      </c>
      <c r="AT1920" s="456">
        <v>4.0055490228453374</v>
      </c>
      <c r="AU1920" s="456">
        <v>7.0136346326260179</v>
      </c>
      <c r="AV1920" s="456">
        <v>6.010760193776199</v>
      </c>
      <c r="AW1920" s="456">
        <v>7.0136346326260179</v>
      </c>
      <c r="AX1920" s="456">
        <v>9.0197967621976929</v>
      </c>
      <c r="AY1920" s="456">
        <v>8.016652840637061</v>
      </c>
      <c r="AZ1920" s="456">
        <v>7.0136346326260179</v>
      </c>
      <c r="BA1920" s="456">
        <v>8.016652840637061</v>
      </c>
      <c r="BB1920" s="456">
        <v>9.0197967621976929</v>
      </c>
      <c r="BC1920" s="456">
        <v>8.016652840637061</v>
      </c>
      <c r="BD1920" s="456">
        <v>10.023052380778998</v>
      </c>
      <c r="BE1920" s="456">
        <v>7.0136346326260179</v>
      </c>
      <c r="BF1920" s="456">
        <v>8.016652840637061</v>
      </c>
      <c r="BG1920" s="456">
        <v>8.016652840637061</v>
      </c>
      <c r="BH1920" s="456">
        <v>7.0136346326260179</v>
      </c>
      <c r="BI1920" s="456">
        <v>5.0080536687636448</v>
      </c>
      <c r="BJ1920" s="456">
        <v>5.0080536687636448</v>
      </c>
      <c r="BK1920" s="456">
        <v>6.010760193776199</v>
      </c>
      <c r="BL1920" s="456">
        <v>5.0080536687636448</v>
      </c>
      <c r="BM1920" s="456">
        <v>4.0055490228453374</v>
      </c>
      <c r="BN1920" s="456">
        <v>5.0080536687636448</v>
      </c>
      <c r="BO1920" s="456">
        <v>3.0032976479526123</v>
      </c>
      <c r="BP1920" s="456">
        <v>4.0055490228453374</v>
      </c>
      <c r="BQ1920" s="456">
        <v>4.0055490228453374</v>
      </c>
      <c r="BR1920" s="456">
        <v>4.0055490228453374</v>
      </c>
      <c r="BS1920" s="456">
        <v>3.0032976479526123</v>
      </c>
      <c r="BT1920" s="456">
        <v>3.0032976479526123</v>
      </c>
      <c r="BU1920" s="456">
        <v>2.001386774925161</v>
      </c>
      <c r="BV1920" s="456">
        <v>8.016652840637061</v>
      </c>
    </row>
    <row r="1921" spans="1:74">
      <c r="A1921" s="256">
        <v>172.5</v>
      </c>
      <c r="B1921" s="456">
        <v>1671.3454846903555</v>
      </c>
      <c r="C1921" s="456">
        <v>1556.3863464020239</v>
      </c>
      <c r="D1921" s="456">
        <v>1409.1704651305902</v>
      </c>
      <c r="E1921" s="456">
        <v>1299.2726603707636</v>
      </c>
      <c r="F1921" s="456">
        <v>1232.7335027485854</v>
      </c>
      <c r="G1921" s="456">
        <v>1166.1979346651469</v>
      </c>
      <c r="H1921" s="456">
        <v>1113.7786331869247</v>
      </c>
      <c r="I1921" s="456">
        <v>1061.3617971193553</v>
      </c>
      <c r="J1921" s="456">
        <v>998.86819238794283</v>
      </c>
      <c r="K1921" s="456">
        <v>940.40996641309926</v>
      </c>
      <c r="L1921" s="456">
        <v>879.93976479348203</v>
      </c>
      <c r="M1921" s="456">
        <v>823.50465222952312</v>
      </c>
      <c r="N1921" s="456">
        <v>769.08873806861379</v>
      </c>
      <c r="O1921" s="456">
        <v>715.68426728943632</v>
      </c>
      <c r="P1921" s="456">
        <v>666.3138604664249</v>
      </c>
      <c r="Q1921" s="456">
        <v>622.99181331659202</v>
      </c>
      <c r="R1921" s="456">
        <v>584.70971336682805</v>
      </c>
      <c r="S1921" s="456">
        <v>551.46675853493446</v>
      </c>
      <c r="T1921" s="456">
        <v>534.34237396739513</v>
      </c>
      <c r="U1921" s="456">
        <v>499.08803480791187</v>
      </c>
      <c r="V1921" s="456">
        <v>476.92942740841636</v>
      </c>
      <c r="W1921" s="456">
        <v>449.73618406200961</v>
      </c>
      <c r="X1921" s="456">
        <v>437.65081969353872</v>
      </c>
      <c r="Y1921" s="456">
        <v>429.5940947792626</v>
      </c>
      <c r="Z1921" s="456">
        <v>429.5940947792626</v>
      </c>
      <c r="AA1921" s="456">
        <v>419.52340124922512</v>
      </c>
      <c r="AB1921" s="456">
        <v>368.16675228114894</v>
      </c>
      <c r="AC1921" s="456">
        <v>323.86478456311931</v>
      </c>
      <c r="AD1921" s="456">
        <v>249.37110660510621</v>
      </c>
      <c r="AE1921" s="456">
        <v>227.22836710560355</v>
      </c>
      <c r="AF1921" s="456">
        <v>215.15140531108909</v>
      </c>
      <c r="AG1921" s="456">
        <v>181.94337791178063</v>
      </c>
      <c r="AH1921" s="456">
        <v>154.77764754354726</v>
      </c>
      <c r="AI1921" s="456">
        <v>139.68758692140284</v>
      </c>
      <c r="AJ1921" s="456">
        <v>74.319187225450264</v>
      </c>
      <c r="AK1921" s="456">
        <v>26.08484865749011</v>
      </c>
      <c r="AL1921" s="456">
        <v>3.0032976479526123</v>
      </c>
      <c r="AM1921" s="456">
        <v>2.001386774925161</v>
      </c>
      <c r="AN1921" s="456">
        <v>2.001386774925161</v>
      </c>
      <c r="AO1921" s="456">
        <v>1</v>
      </c>
      <c r="AP1921" s="456">
        <v>3.0032976479526123</v>
      </c>
      <c r="AQ1921" s="456">
        <v>3.0032976479526123</v>
      </c>
      <c r="AR1921" s="456">
        <v>4.0055490228453374</v>
      </c>
      <c r="AS1921" s="456">
        <v>5.0080536687636448</v>
      </c>
      <c r="AT1921" s="456">
        <v>4.0055490228453374</v>
      </c>
      <c r="AU1921" s="456">
        <v>6.010760193776199</v>
      </c>
      <c r="AV1921" s="456">
        <v>5.0080536687636448</v>
      </c>
      <c r="AW1921" s="456">
        <v>5.0080536687636448</v>
      </c>
      <c r="AX1921" s="456">
        <v>6.010760193776199</v>
      </c>
      <c r="AY1921" s="456">
        <v>7.0136346326260179</v>
      </c>
      <c r="AZ1921" s="456">
        <v>7.0136346326260179</v>
      </c>
      <c r="BA1921" s="456">
        <v>7.0136346326260179</v>
      </c>
      <c r="BB1921" s="456">
        <v>8.016652840637061</v>
      </c>
      <c r="BC1921" s="456">
        <v>7.0136346326260179</v>
      </c>
      <c r="BD1921" s="456">
        <v>7.0136346326260179</v>
      </c>
      <c r="BE1921" s="456">
        <v>8.016652840637061</v>
      </c>
      <c r="BF1921" s="456">
        <v>6.010760193776199</v>
      </c>
      <c r="BG1921" s="456">
        <v>8.016652840637061</v>
      </c>
      <c r="BH1921" s="456">
        <v>6.010760193776199</v>
      </c>
      <c r="BI1921" s="456">
        <v>5.0080536687636448</v>
      </c>
      <c r="BJ1921" s="456">
        <v>6.010760193776199</v>
      </c>
      <c r="BK1921" s="456">
        <v>5.0080536687636448</v>
      </c>
      <c r="BL1921" s="456">
        <v>4.0055490228453374</v>
      </c>
      <c r="BM1921" s="456">
        <v>3.0032976479526123</v>
      </c>
      <c r="BN1921" s="456">
        <v>3.0032976479526123</v>
      </c>
      <c r="BO1921" s="456">
        <v>4.0055490228453374</v>
      </c>
      <c r="BP1921" s="456">
        <v>4.0055490228453374</v>
      </c>
      <c r="BQ1921" s="456">
        <v>2.001386774925161</v>
      </c>
      <c r="BR1921" s="456">
        <v>3.0032976479526123</v>
      </c>
      <c r="BS1921" s="456">
        <v>2.001386774925161</v>
      </c>
      <c r="BT1921" s="456">
        <v>3.0032976479526123</v>
      </c>
      <c r="BU1921" s="456">
        <v>3.0032976479526123</v>
      </c>
      <c r="BV1921" s="456">
        <v>8.016652840637061</v>
      </c>
    </row>
    <row r="1922" spans="1:74">
      <c r="A1922" s="256">
        <v>175</v>
      </c>
      <c r="B1922" s="456">
        <v>1671.3454846903555</v>
      </c>
      <c r="C1922" s="456">
        <v>1557.3947239015893</v>
      </c>
      <c r="D1922" s="456">
        <v>1410.1787425713437</v>
      </c>
      <c r="E1922" s="456">
        <v>1298.2644654647133</v>
      </c>
      <c r="F1922" s="456">
        <v>1232.7335027485854</v>
      </c>
      <c r="G1922" s="456">
        <v>1168.2141093458158</v>
      </c>
      <c r="H1922" s="456">
        <v>1114.7866737978545</v>
      </c>
      <c r="I1922" s="456">
        <v>1060.3538059858045</v>
      </c>
      <c r="J1922" s="456">
        <v>1000.884055427933</v>
      </c>
      <c r="K1922" s="456">
        <v>934.36276718645331</v>
      </c>
      <c r="L1922" s="456">
        <v>875.9085625698043</v>
      </c>
      <c r="M1922" s="456">
        <v>823.50465222952312</v>
      </c>
      <c r="N1922" s="456">
        <v>768.08107141579546</v>
      </c>
      <c r="O1922" s="456">
        <v>713.66908038924851</v>
      </c>
      <c r="P1922" s="456">
        <v>668.32890935113085</v>
      </c>
      <c r="Q1922" s="456">
        <v>623.99926938862291</v>
      </c>
      <c r="R1922" s="456">
        <v>583.70232280039875</v>
      </c>
      <c r="S1922" s="456">
        <v>549.45209715999101</v>
      </c>
      <c r="T1922" s="456">
        <v>527.29131516049324</v>
      </c>
      <c r="U1922" s="456">
        <v>503.11697942016013</v>
      </c>
      <c r="V1922" s="456">
        <v>481.96538591056179</v>
      </c>
      <c r="W1922" s="456">
        <v>446.71481220853684</v>
      </c>
      <c r="X1922" s="456">
        <v>419.52340124922512</v>
      </c>
      <c r="Y1922" s="456">
        <v>448.72905785103239</v>
      </c>
      <c r="Z1922" s="456">
        <v>470.88634737729012</v>
      </c>
      <c r="AA1922" s="456">
        <v>413.48110068954406</v>
      </c>
      <c r="AB1922" s="456">
        <v>359.10453055246012</v>
      </c>
      <c r="AC1922" s="456">
        <v>283.5955144338393</v>
      </c>
      <c r="AD1922" s="456">
        <v>242.32546769872059</v>
      </c>
      <c r="AE1922" s="456">
        <v>214.14502188707684</v>
      </c>
      <c r="AF1922" s="456">
        <v>205.08778640429045</v>
      </c>
      <c r="AG1922" s="456">
        <v>195.02466099770112</v>
      </c>
      <c r="AH1922" s="456">
        <v>221.18980385521934</v>
      </c>
      <c r="AI1922" s="456">
        <v>126.61084744487482</v>
      </c>
      <c r="AJ1922" s="456">
        <v>72.308579335641099</v>
      </c>
      <c r="AK1922" s="456">
        <v>24.076394620737908</v>
      </c>
      <c r="AL1922" s="456">
        <v>3.0032976479526123</v>
      </c>
      <c r="AM1922" s="456">
        <v>2.001386774925161</v>
      </c>
      <c r="AN1922" s="456">
        <v>1</v>
      </c>
      <c r="AO1922" s="456">
        <v>2.001386774925161</v>
      </c>
      <c r="AP1922" s="456">
        <v>3.0032976479526123</v>
      </c>
      <c r="AQ1922" s="456">
        <v>3.0032976479526123</v>
      </c>
      <c r="AR1922" s="456">
        <v>4.0055490228453374</v>
      </c>
      <c r="AS1922" s="456">
        <v>3.0032976479526123</v>
      </c>
      <c r="AT1922" s="456">
        <v>3.0032976479526123</v>
      </c>
      <c r="AU1922" s="456">
        <v>6.010760193776199</v>
      </c>
      <c r="AV1922" s="456">
        <v>6.010760193776199</v>
      </c>
      <c r="AW1922" s="456">
        <v>6.010760193776199</v>
      </c>
      <c r="AX1922" s="456">
        <v>6.010760193776199</v>
      </c>
      <c r="AY1922" s="456">
        <v>6.010760193776199</v>
      </c>
      <c r="AZ1922" s="456">
        <v>7.0136346326260179</v>
      </c>
      <c r="BA1922" s="456">
        <v>5.0080536687636448</v>
      </c>
      <c r="BB1922" s="456">
        <v>8.016652840637061</v>
      </c>
      <c r="BC1922" s="456">
        <v>5.0080536687636448</v>
      </c>
      <c r="BD1922" s="456">
        <v>8.016652840637061</v>
      </c>
      <c r="BE1922" s="456">
        <v>7.0136346326260179</v>
      </c>
      <c r="BF1922" s="456">
        <v>6.010760193776199</v>
      </c>
      <c r="BG1922" s="456">
        <v>6.010760193776199</v>
      </c>
      <c r="BH1922" s="456">
        <v>7.0136346326260179</v>
      </c>
      <c r="BI1922" s="456">
        <v>6.010760193776199</v>
      </c>
      <c r="BJ1922" s="456">
        <v>4.0055490228453374</v>
      </c>
      <c r="BK1922" s="456">
        <v>5.0080536687636448</v>
      </c>
      <c r="BL1922" s="456">
        <v>3.0032976479526123</v>
      </c>
      <c r="BM1922" s="456">
        <v>3.0032976479526123</v>
      </c>
      <c r="BN1922" s="456">
        <v>3.0032976479526123</v>
      </c>
      <c r="BO1922" s="456">
        <v>3.0032976479526123</v>
      </c>
      <c r="BP1922" s="456">
        <v>3.0032976479526123</v>
      </c>
      <c r="BQ1922" s="456">
        <v>3.0032976479526123</v>
      </c>
      <c r="BR1922" s="456">
        <v>2.001386774925161</v>
      </c>
      <c r="BS1922" s="456">
        <v>4.0055490228453374</v>
      </c>
      <c r="BT1922" s="456">
        <v>2.001386774925161</v>
      </c>
      <c r="BU1922" s="456">
        <v>1</v>
      </c>
      <c r="BV1922" s="456">
        <v>8.016652840637061</v>
      </c>
    </row>
    <row r="1923" spans="1:74">
      <c r="A1923" s="256">
        <v>177.5</v>
      </c>
      <c r="B1923" s="456">
        <v>1671.3454846903555</v>
      </c>
      <c r="C1923" s="456">
        <v>1558.4031020534044</v>
      </c>
      <c r="D1923" s="456">
        <v>1409.1704651305902</v>
      </c>
      <c r="E1923" s="456">
        <v>1299.2726603707636</v>
      </c>
      <c r="F1923" s="456">
        <v>1231.7253608106423</v>
      </c>
      <c r="G1923" s="456">
        <v>1167.2060215705862</v>
      </c>
      <c r="H1923" s="456">
        <v>1113.7786331869247</v>
      </c>
      <c r="I1923" s="456">
        <v>1058.3378265913834</v>
      </c>
      <c r="J1923" s="456">
        <v>998.86819238794283</v>
      </c>
      <c r="K1923" s="456">
        <v>932.34704278695699</v>
      </c>
      <c r="L1923" s="456">
        <v>876.91636139145783</v>
      </c>
      <c r="M1923" s="456">
        <v>825.52012695763631</v>
      </c>
      <c r="N1923" s="456">
        <v>769.08873806861379</v>
      </c>
      <c r="O1923" s="456">
        <v>713.66908038924851</v>
      </c>
      <c r="P1923" s="456">
        <v>666.3138604664249</v>
      </c>
      <c r="Q1923" s="456">
        <v>621.98435887211519</v>
      </c>
      <c r="R1923" s="456">
        <v>583.70232280039875</v>
      </c>
      <c r="S1923" s="456">
        <v>547.4374431647625</v>
      </c>
      <c r="T1923" s="456">
        <v>520.24035054929641</v>
      </c>
      <c r="U1923" s="456">
        <v>521.2476253930347</v>
      </c>
      <c r="V1923" s="456">
        <v>480.95818998708097</v>
      </c>
      <c r="W1923" s="456">
        <v>442.68634818412619</v>
      </c>
      <c r="X1923" s="456">
        <v>415.49519113823135</v>
      </c>
      <c r="Y1923" s="456">
        <v>458.80042075130535</v>
      </c>
      <c r="Z1923" s="456">
        <v>483.97978406127578</v>
      </c>
      <c r="AA1923" s="456">
        <v>422.54458421059621</v>
      </c>
      <c r="AB1923" s="456">
        <v>350.04253730445583</v>
      </c>
      <c r="AC1923" s="456">
        <v>276.5489580510407</v>
      </c>
      <c r="AD1923" s="456">
        <v>240.31246534296974</v>
      </c>
      <c r="AE1923" s="456">
        <v>207.1004714754566</v>
      </c>
      <c r="AF1923" s="456">
        <v>186.97453299484269</v>
      </c>
      <c r="AG1923" s="456">
        <v>230.24770912114909</v>
      </c>
      <c r="AH1923" s="456">
        <v>204.08145125625859</v>
      </c>
      <c r="AI1923" s="456">
        <v>145.72342504642882</v>
      </c>
      <c r="AJ1923" s="456">
        <v>65.271902290436884</v>
      </c>
      <c r="AK1923" s="456">
        <v>25.080601549217004</v>
      </c>
      <c r="AL1923" s="456">
        <v>2.001386774925161</v>
      </c>
      <c r="AM1923" s="456">
        <v>1</v>
      </c>
      <c r="AN1923" s="456">
        <v>1</v>
      </c>
      <c r="AO1923" s="456">
        <v>1</v>
      </c>
      <c r="AP1923" s="456">
        <v>1</v>
      </c>
      <c r="AQ1923" s="456">
        <v>2.001386774925161</v>
      </c>
      <c r="AR1923" s="456">
        <v>4.0055490228453374</v>
      </c>
      <c r="AS1923" s="456">
        <v>5.0080536687636448</v>
      </c>
      <c r="AT1923" s="456">
        <v>4.0055490228453374</v>
      </c>
      <c r="AU1923" s="456">
        <v>4.0055490228453374</v>
      </c>
      <c r="AV1923" s="456">
        <v>4.0055490228453374</v>
      </c>
      <c r="AW1923" s="456">
        <v>4.0055490228453374</v>
      </c>
      <c r="AX1923" s="456">
        <v>5.0080536687636448</v>
      </c>
      <c r="AY1923" s="456">
        <v>6.010760193776199</v>
      </c>
      <c r="AZ1923" s="456">
        <v>5.0080536687636448</v>
      </c>
      <c r="BA1923" s="456">
        <v>4.0055490228453374</v>
      </c>
      <c r="BB1923" s="456">
        <v>8.016652840637061</v>
      </c>
      <c r="BC1923" s="456">
        <v>5.0080536687636448</v>
      </c>
      <c r="BD1923" s="456">
        <v>6.010760193776199</v>
      </c>
      <c r="BE1923" s="456">
        <v>5.0080536687636448</v>
      </c>
      <c r="BF1923" s="456">
        <v>6.010760193776199</v>
      </c>
      <c r="BG1923" s="456">
        <v>6.010760193776199</v>
      </c>
      <c r="BH1923" s="456">
        <v>5.0080536687636448</v>
      </c>
      <c r="BI1923" s="456">
        <v>5.0080536687636448</v>
      </c>
      <c r="BJ1923" s="456">
        <v>5.0080536687636448</v>
      </c>
      <c r="BK1923" s="456">
        <v>4.0055490228453374</v>
      </c>
      <c r="BL1923" s="456">
        <v>4.0055490228453374</v>
      </c>
      <c r="BM1923" s="456">
        <v>2.001386774925161</v>
      </c>
      <c r="BN1923" s="456">
        <v>3.0032976479526123</v>
      </c>
      <c r="BO1923" s="456">
        <v>2.001386774925161</v>
      </c>
      <c r="BP1923" s="456">
        <v>2.001386774925161</v>
      </c>
      <c r="BQ1923" s="456">
        <v>3.0032976479526123</v>
      </c>
      <c r="BR1923" s="456">
        <v>2.001386774925161</v>
      </c>
      <c r="BS1923" s="456">
        <v>1</v>
      </c>
      <c r="BT1923" s="456">
        <v>2.001386774925161</v>
      </c>
      <c r="BU1923" s="456">
        <v>0</v>
      </c>
      <c r="BV1923" s="456">
        <v>8.016652840637061</v>
      </c>
    </row>
    <row r="1924" spans="1:74">
      <c r="A1924" s="256">
        <v>180</v>
      </c>
      <c r="B1924" s="456">
        <v>1671.3454846903555</v>
      </c>
      <c r="C1924" s="456">
        <v>1460.593522346878</v>
      </c>
      <c r="D1924" s="456">
        <v>1332.5435271419701</v>
      </c>
      <c r="E1924" s="456">
        <v>1248.8638853173522</v>
      </c>
      <c r="F1924" s="456">
        <v>1180.3112302208708</v>
      </c>
      <c r="G1924" s="456">
        <v>1126.8832319225462</v>
      </c>
      <c r="H1924" s="456">
        <v>1070.4337602486919</v>
      </c>
      <c r="I1924" s="456">
        <v>1014.9952098244208</v>
      </c>
      <c r="J1924" s="456">
        <v>952.50448116116092</v>
      </c>
      <c r="K1924" s="456">
        <v>894.04911731734217</v>
      </c>
      <c r="L1924" s="456">
        <v>843.65961930001663</v>
      </c>
      <c r="M1924" s="456">
        <v>790.25003983212787</v>
      </c>
      <c r="N1924" s="456">
        <v>738.85932012952514</v>
      </c>
      <c r="O1924" s="456">
        <v>690.4948437134459</v>
      </c>
      <c r="P1924" s="456">
        <v>646.16370952449347</v>
      </c>
      <c r="Q1924" s="456">
        <v>605.86531128107947</v>
      </c>
      <c r="R1924" s="456">
        <v>569.59903862060082</v>
      </c>
      <c r="S1924" s="456">
        <v>541.39352572941186</v>
      </c>
      <c r="T1924" s="456">
        <v>531.32048016773717</v>
      </c>
      <c r="U1924" s="456">
        <v>514.19674253383948</v>
      </c>
      <c r="V1924" s="456">
        <v>466.85767033780468</v>
      </c>
      <c r="W1924" s="456">
        <v>437.65081969353872</v>
      </c>
      <c r="X1924" s="456">
        <v>463.83618533351046</v>
      </c>
      <c r="Y1924" s="456">
        <v>483.97978406127578</v>
      </c>
      <c r="Z1924" s="456">
        <v>464.84334482317331</v>
      </c>
      <c r="AA1924" s="456">
        <v>391.32676338790498</v>
      </c>
      <c r="AB1924" s="456">
        <v>309.76993684768291</v>
      </c>
      <c r="AC1924" s="456">
        <v>265.47616224135629</v>
      </c>
      <c r="AD1924" s="456">
        <v>228.23481001690109</v>
      </c>
      <c r="AE1924" s="456">
        <v>198.04354533856682</v>
      </c>
      <c r="AF1924" s="456">
        <v>225.21549466265694</v>
      </c>
      <c r="AG1924" s="456">
        <v>223.20264019194434</v>
      </c>
      <c r="AH1924" s="456">
        <v>167.85689589015533</v>
      </c>
      <c r="AI1924" s="456">
        <v>97.444763521530547</v>
      </c>
      <c r="AJ1924" s="456">
        <v>40.147827669756929</v>
      </c>
      <c r="AK1924" s="456">
        <v>7.0136346326260179</v>
      </c>
      <c r="AL1924" s="456">
        <v>1</v>
      </c>
      <c r="AM1924" s="456">
        <v>0</v>
      </c>
      <c r="AN1924" s="456">
        <v>1</v>
      </c>
      <c r="AO1924" s="456">
        <v>1</v>
      </c>
      <c r="AP1924" s="456">
        <v>1</v>
      </c>
      <c r="AQ1924" s="456">
        <v>3.0032976479526123</v>
      </c>
      <c r="AR1924" s="456">
        <v>3.0032976479526123</v>
      </c>
      <c r="AS1924" s="456">
        <v>2.001386774925161</v>
      </c>
      <c r="AT1924" s="456">
        <v>2.001386774925161</v>
      </c>
      <c r="AU1924" s="456">
        <v>2.001386774925161</v>
      </c>
      <c r="AV1924" s="456">
        <v>1</v>
      </c>
      <c r="AW1924" s="456">
        <v>4.0055490228453374</v>
      </c>
      <c r="AX1924" s="456">
        <v>3.0032976479526123</v>
      </c>
      <c r="AY1924" s="456">
        <v>3.0032976479526123</v>
      </c>
      <c r="AZ1924" s="456">
        <v>2.001386774925161</v>
      </c>
      <c r="BA1924" s="456">
        <v>3.0032976479526123</v>
      </c>
      <c r="BB1924" s="456">
        <v>2.001386774925161</v>
      </c>
      <c r="BC1924" s="456">
        <v>3.0032976479526123</v>
      </c>
      <c r="BD1924" s="456">
        <v>4.0055490228453374</v>
      </c>
      <c r="BE1924" s="456">
        <v>3.0032976479526123</v>
      </c>
      <c r="BF1924" s="456">
        <v>3.0032976479526123</v>
      </c>
      <c r="BG1924" s="456">
        <v>3.0032976479526123</v>
      </c>
      <c r="BH1924" s="456">
        <v>3.0032976479526123</v>
      </c>
      <c r="BI1924" s="456">
        <v>2.001386774925161</v>
      </c>
      <c r="BJ1924" s="456">
        <v>1</v>
      </c>
      <c r="BK1924" s="456">
        <v>3.0032976479526123</v>
      </c>
      <c r="BL1924" s="456">
        <v>3.0032976479526123</v>
      </c>
      <c r="BM1924" s="456">
        <v>1</v>
      </c>
      <c r="BN1924" s="456">
        <v>2.001386774925161</v>
      </c>
      <c r="BO1924" s="456">
        <v>1</v>
      </c>
      <c r="BP1924" s="456">
        <v>1</v>
      </c>
      <c r="BQ1924" s="456">
        <v>2.001386774925161</v>
      </c>
      <c r="BR1924" s="456">
        <v>0</v>
      </c>
      <c r="BS1924" s="456">
        <v>1</v>
      </c>
      <c r="BT1924" s="456">
        <v>2.001386774925161</v>
      </c>
      <c r="BU1924" s="456">
        <v>0</v>
      </c>
      <c r="BV1924" s="456">
        <v>8.016652840637061</v>
      </c>
    </row>
    <row r="1925" spans="1:74">
      <c r="A1925" s="256">
        <v>182.5</v>
      </c>
      <c r="B1925" s="456">
        <v>1671.3454846903555</v>
      </c>
      <c r="C1925" s="456">
        <v>1458.5768973715776</v>
      </c>
      <c r="D1925" s="456">
        <v>1330.5270871390355</v>
      </c>
      <c r="E1925" s="456">
        <v>1246.8475760584727</v>
      </c>
      <c r="F1925" s="456">
        <v>1183.3355298428294</v>
      </c>
      <c r="G1925" s="456">
        <v>1126.8832319225462</v>
      </c>
      <c r="H1925" s="456">
        <v>1072.4497625090453</v>
      </c>
      <c r="I1925" s="456">
        <v>1014.9952098244208</v>
      </c>
      <c r="J1925" s="456">
        <v>953.51236434235159</v>
      </c>
      <c r="K1925" s="456">
        <v>894.04911731734217</v>
      </c>
      <c r="L1925" s="456">
        <v>844.66738037710456</v>
      </c>
      <c r="M1925" s="456">
        <v>792.26543167088664</v>
      </c>
      <c r="N1925" s="456">
        <v>739.86694776308775</v>
      </c>
      <c r="O1925" s="456">
        <v>690.4948437134459</v>
      </c>
      <c r="P1925" s="456">
        <v>647.1712023231205</v>
      </c>
      <c r="Q1925" s="456">
        <v>605.86531128107947</v>
      </c>
      <c r="R1925" s="456">
        <v>571.61377234442114</v>
      </c>
      <c r="S1925" s="456">
        <v>545.42279657635379</v>
      </c>
      <c r="T1925" s="456">
        <v>529.30589383410154</v>
      </c>
      <c r="U1925" s="456">
        <v>511.17496508518565</v>
      </c>
      <c r="V1925" s="456">
        <v>472.90069882800782</v>
      </c>
      <c r="W1925" s="456">
        <v>455.77898846755306</v>
      </c>
      <c r="X1925" s="456">
        <v>459.80756926967933</v>
      </c>
      <c r="Y1925" s="456">
        <v>440.67212988461301</v>
      </c>
      <c r="Z1925" s="456">
        <v>455.77898846755306</v>
      </c>
      <c r="AA1925" s="456">
        <v>381.25702016037638</v>
      </c>
      <c r="AB1925" s="456">
        <v>328.89880868463291</v>
      </c>
      <c r="AC1925" s="456">
        <v>270.50919518025506</v>
      </c>
      <c r="AD1925" s="456">
        <v>231.25416527541577</v>
      </c>
      <c r="AE1925" s="456">
        <v>215.15140531108909</v>
      </c>
      <c r="AF1925" s="456">
        <v>234.2735599181982</v>
      </c>
      <c r="AG1925" s="456">
        <v>207.1004714754566</v>
      </c>
      <c r="AH1925" s="456">
        <v>150.7534814279953</v>
      </c>
      <c r="AI1925" s="456">
        <v>102.47283981975923</v>
      </c>
      <c r="AJ1925" s="456">
        <v>44.166819783667599</v>
      </c>
      <c r="AK1925" s="456">
        <v>7.0136346326260179</v>
      </c>
      <c r="AL1925" s="456">
        <v>1</v>
      </c>
      <c r="AM1925" s="456">
        <v>1</v>
      </c>
      <c r="AN1925" s="456">
        <v>2.001386774925161</v>
      </c>
      <c r="AO1925" s="456">
        <v>2.001386774925161</v>
      </c>
      <c r="AP1925" s="456">
        <v>1</v>
      </c>
      <c r="AQ1925" s="456">
        <v>1</v>
      </c>
      <c r="AR1925" s="456">
        <v>3.0032976479526123</v>
      </c>
      <c r="AS1925" s="456">
        <v>3.0032976479526123</v>
      </c>
      <c r="AT1925" s="456">
        <v>2.001386774925161</v>
      </c>
      <c r="AU1925" s="456">
        <v>4.0055490228453374</v>
      </c>
      <c r="AV1925" s="456">
        <v>3.0032976479526123</v>
      </c>
      <c r="AW1925" s="456">
        <v>5.0080536687636448</v>
      </c>
      <c r="AX1925" s="456">
        <v>3.0032976479526123</v>
      </c>
      <c r="AY1925" s="456">
        <v>5.0080536687636448</v>
      </c>
      <c r="AZ1925" s="456">
        <v>3.0032976479526123</v>
      </c>
      <c r="BA1925" s="456">
        <v>2.001386774925161</v>
      </c>
      <c r="BB1925" s="456">
        <v>5.0080536687636448</v>
      </c>
      <c r="BC1925" s="456">
        <v>2.001386774925161</v>
      </c>
      <c r="BD1925" s="456">
        <v>3.0032976479526123</v>
      </c>
      <c r="BE1925" s="456">
        <v>3.0032976479526123</v>
      </c>
      <c r="BF1925" s="456">
        <v>3.0032976479526123</v>
      </c>
      <c r="BG1925" s="456">
        <v>5.0080536687636448</v>
      </c>
      <c r="BH1925" s="456">
        <v>4.0055490228453374</v>
      </c>
      <c r="BI1925" s="456">
        <v>1</v>
      </c>
      <c r="BJ1925" s="456">
        <v>2.001386774925161</v>
      </c>
      <c r="BK1925" s="456">
        <v>4.0055490228453374</v>
      </c>
      <c r="BL1925" s="456">
        <v>2.001386774925161</v>
      </c>
      <c r="BM1925" s="456">
        <v>2.001386774925161</v>
      </c>
      <c r="BN1925" s="456">
        <v>3.0032976479526123</v>
      </c>
      <c r="BO1925" s="456">
        <v>0</v>
      </c>
      <c r="BP1925" s="456">
        <v>2.001386774925161</v>
      </c>
      <c r="BQ1925" s="456">
        <v>1</v>
      </c>
      <c r="BR1925" s="456">
        <v>1</v>
      </c>
      <c r="BS1925" s="456">
        <v>2.001386774925161</v>
      </c>
      <c r="BT1925" s="456">
        <v>3.0032976479526123</v>
      </c>
      <c r="BU1925" s="456">
        <v>0</v>
      </c>
      <c r="BV1925" s="456">
        <v>8.016652840637061</v>
      </c>
    </row>
    <row r="1926" spans="1:74">
      <c r="A1926" s="256">
        <v>185</v>
      </c>
      <c r="B1926" s="456">
        <v>1671.3454846903555</v>
      </c>
      <c r="C1926" s="456">
        <v>1456.5602751816705</v>
      </c>
      <c r="D1926" s="456">
        <v>1331.5353067591789</v>
      </c>
      <c r="E1926" s="456">
        <v>1248.8638853173522</v>
      </c>
      <c r="F1926" s="456">
        <v>1183.3355298428294</v>
      </c>
      <c r="G1926" s="456">
        <v>1128.8993375929786</v>
      </c>
      <c r="H1926" s="456">
        <v>1072.4497625090453</v>
      </c>
      <c r="I1926" s="456">
        <v>1017.011105086951</v>
      </c>
      <c r="J1926" s="456">
        <v>952.50448116116092</v>
      </c>
      <c r="K1926" s="456">
        <v>897.07257906215705</v>
      </c>
      <c r="L1926" s="456">
        <v>846.682906133291</v>
      </c>
      <c r="M1926" s="456">
        <v>794.28082863136376</v>
      </c>
      <c r="N1926" s="456">
        <v>743.89747198798739</v>
      </c>
      <c r="O1926" s="456">
        <v>692.5099642532108</v>
      </c>
      <c r="P1926" s="456">
        <v>650.19369011047684</v>
      </c>
      <c r="Q1926" s="456">
        <v>609.89503345385992</v>
      </c>
      <c r="R1926" s="456">
        <v>574.63588622392331</v>
      </c>
      <c r="S1926" s="456">
        <v>557.51078666996455</v>
      </c>
      <c r="T1926" s="456">
        <v>532.32777619799867</v>
      </c>
      <c r="U1926" s="456">
        <v>499.08803480791187</v>
      </c>
      <c r="V1926" s="456">
        <v>477.93661487693021</v>
      </c>
      <c r="W1926" s="456">
        <v>493.044678893796</v>
      </c>
      <c r="X1926" s="456">
        <v>466.85767033780468</v>
      </c>
      <c r="Y1926" s="456">
        <v>422.54458421059621</v>
      </c>
      <c r="Z1926" s="456">
        <v>395.35473353973106</v>
      </c>
      <c r="AA1926" s="456">
        <v>396.36173249989935</v>
      </c>
      <c r="AB1926" s="456">
        <v>352.05629353891283</v>
      </c>
      <c r="AC1926" s="456">
        <v>294.66902626557766</v>
      </c>
      <c r="AD1926" s="456">
        <v>242.32546769872059</v>
      </c>
      <c r="AE1926" s="456">
        <v>259.43664870738462</v>
      </c>
      <c r="AF1926" s="456">
        <v>215.15140531108909</v>
      </c>
      <c r="AG1926" s="456">
        <v>169.86918038037837</v>
      </c>
      <c r="AH1926" s="456">
        <v>140.69354214646376</v>
      </c>
      <c r="AI1926" s="456">
        <v>92.416946510646028</v>
      </c>
      <c r="AJ1926" s="456">
        <v>55.220845530457993</v>
      </c>
      <c r="AK1926" s="456">
        <v>8.016652840637061</v>
      </c>
      <c r="AL1926" s="456">
        <v>2.001386774925161</v>
      </c>
      <c r="AM1926" s="456">
        <v>3.0032976479526123</v>
      </c>
      <c r="AN1926" s="456">
        <v>2.001386774925161</v>
      </c>
      <c r="AO1926" s="456">
        <v>1</v>
      </c>
      <c r="AP1926" s="456">
        <v>2.001386774925161</v>
      </c>
      <c r="AQ1926" s="456">
        <v>0</v>
      </c>
      <c r="AR1926" s="456">
        <v>2.001386774925161</v>
      </c>
      <c r="AS1926" s="456">
        <v>4.0055490228453374</v>
      </c>
      <c r="AT1926" s="456">
        <v>2.001386774925161</v>
      </c>
      <c r="AU1926" s="456">
        <v>4.0055490228453374</v>
      </c>
      <c r="AV1926" s="456">
        <v>4.0055490228453374</v>
      </c>
      <c r="AW1926" s="456">
        <v>5.0080536687636448</v>
      </c>
      <c r="AX1926" s="456">
        <v>3.0032976479526123</v>
      </c>
      <c r="AY1926" s="456">
        <v>6.010760193776199</v>
      </c>
      <c r="AZ1926" s="456">
        <v>4.0055490228453374</v>
      </c>
      <c r="BA1926" s="456">
        <v>4.0055490228453374</v>
      </c>
      <c r="BB1926" s="456">
        <v>5.0080536687636448</v>
      </c>
      <c r="BC1926" s="456">
        <v>2.001386774925161</v>
      </c>
      <c r="BD1926" s="456">
        <v>5.0080536687636448</v>
      </c>
      <c r="BE1926" s="456">
        <v>2.001386774925161</v>
      </c>
      <c r="BF1926" s="456">
        <v>4.0055490228453374</v>
      </c>
      <c r="BG1926" s="456">
        <v>4.0055490228453374</v>
      </c>
      <c r="BH1926" s="456">
        <v>2.001386774925161</v>
      </c>
      <c r="BI1926" s="456">
        <v>3.0032976479526123</v>
      </c>
      <c r="BJ1926" s="456">
        <v>3.0032976479526123</v>
      </c>
      <c r="BK1926" s="456">
        <v>3.0032976479526123</v>
      </c>
      <c r="BL1926" s="456">
        <v>2.001386774925161</v>
      </c>
      <c r="BM1926" s="456">
        <v>3.0032976479526123</v>
      </c>
      <c r="BN1926" s="456">
        <v>3.0032976479526123</v>
      </c>
      <c r="BO1926" s="456">
        <v>0</v>
      </c>
      <c r="BP1926" s="456">
        <v>3.0032976479526123</v>
      </c>
      <c r="BQ1926" s="456">
        <v>2.001386774925161</v>
      </c>
      <c r="BR1926" s="456">
        <v>2.001386774925161</v>
      </c>
      <c r="BS1926" s="456">
        <v>1</v>
      </c>
      <c r="BT1926" s="456">
        <v>1</v>
      </c>
      <c r="BU1926" s="456">
        <v>3.0032976479526123</v>
      </c>
      <c r="BV1926" s="456">
        <v>8.016652840637061</v>
      </c>
    </row>
    <row r="1927" spans="1:74">
      <c r="A1927" s="256">
        <v>187.5</v>
      </c>
      <c r="B1927" s="456">
        <v>1671.3454846903555</v>
      </c>
      <c r="C1927" s="456">
        <v>1457.5685859282098</v>
      </c>
      <c r="D1927" s="456">
        <v>1332.5435271419701</v>
      </c>
      <c r="E1927" s="456">
        <v>1247.85573028107</v>
      </c>
      <c r="F1927" s="456">
        <v>1184.3436314337064</v>
      </c>
      <c r="G1927" s="456">
        <v>1131.9235028409682</v>
      </c>
      <c r="H1927" s="456">
        <v>1074.4657685553254</v>
      </c>
      <c r="I1927" s="456">
        <v>1019.0270043413617</v>
      </c>
      <c r="J1927" s="456">
        <v>956.53602026718772</v>
      </c>
      <c r="K1927" s="456">
        <v>901.10387721829318</v>
      </c>
      <c r="L1927" s="456">
        <v>849.7062037512211</v>
      </c>
      <c r="M1927" s="456">
        <v>798.31163786566447</v>
      </c>
      <c r="N1927" s="456">
        <v>746.92037948002371</v>
      </c>
      <c r="O1927" s="456">
        <v>697.5477911939663</v>
      </c>
      <c r="P1927" s="456">
        <v>653.21619193423737</v>
      </c>
      <c r="Q1927" s="456">
        <v>611.90990452585947</v>
      </c>
      <c r="R1927" s="456">
        <v>580.68016153438612</v>
      </c>
      <c r="S1927" s="456">
        <v>564.56223551278072</v>
      </c>
      <c r="T1927" s="456">
        <v>532.32777619799867</v>
      </c>
      <c r="U1927" s="456">
        <v>498.08080372144371</v>
      </c>
      <c r="V1927" s="456">
        <v>491.03024332244547</v>
      </c>
      <c r="W1927" s="456">
        <v>496.0663476570511</v>
      </c>
      <c r="X1927" s="456">
        <v>455.77898846755306</v>
      </c>
      <c r="Y1927" s="456">
        <v>417.50929134044378</v>
      </c>
      <c r="Z1927" s="456">
        <v>360.11143289997989</v>
      </c>
      <c r="AA1927" s="456">
        <v>370.18060979006805</v>
      </c>
      <c r="AB1927" s="456">
        <v>362.12524602494449</v>
      </c>
      <c r="AC1927" s="456">
        <v>326.88518973280463</v>
      </c>
      <c r="AD1927" s="456">
        <v>287.62219689954674</v>
      </c>
      <c r="AE1927" s="456">
        <v>258.43007668638376</v>
      </c>
      <c r="AF1927" s="456">
        <v>211.12590005317529</v>
      </c>
      <c r="AG1927" s="456">
        <v>148.74143843620294</v>
      </c>
      <c r="AH1927" s="456">
        <v>117.55850313942643</v>
      </c>
      <c r="AI1927" s="456">
        <v>94.428041332223657</v>
      </c>
      <c r="AJ1927" s="456">
        <v>49.191070759971105</v>
      </c>
      <c r="AK1927" s="456">
        <v>8.016652840637061</v>
      </c>
      <c r="AL1927" s="456">
        <v>2.001386774925161</v>
      </c>
      <c r="AM1927" s="456">
        <v>2.001386774925161</v>
      </c>
      <c r="AN1927" s="456">
        <v>1</v>
      </c>
      <c r="AO1927" s="456">
        <v>1</v>
      </c>
      <c r="AP1927" s="456">
        <v>2.001386774925161</v>
      </c>
      <c r="AQ1927" s="456">
        <v>3.0032976479526123</v>
      </c>
      <c r="AR1927" s="456">
        <v>4.0055490228453374</v>
      </c>
      <c r="AS1927" s="456">
        <v>4.0055490228453374</v>
      </c>
      <c r="AT1927" s="456">
        <v>4.0055490228453374</v>
      </c>
      <c r="AU1927" s="456">
        <v>4.0055490228453374</v>
      </c>
      <c r="AV1927" s="456">
        <v>6.010760193776199</v>
      </c>
      <c r="AW1927" s="456">
        <v>4.0055490228453374</v>
      </c>
      <c r="AX1927" s="456">
        <v>3.0032976479526123</v>
      </c>
      <c r="AY1927" s="456">
        <v>7.0136346326260179</v>
      </c>
      <c r="AZ1927" s="456">
        <v>5.0080536687636448</v>
      </c>
      <c r="BA1927" s="456">
        <v>4.0055490228453374</v>
      </c>
      <c r="BB1927" s="456">
        <v>5.0080536687636448</v>
      </c>
      <c r="BC1927" s="456">
        <v>5.0080536687636448</v>
      </c>
      <c r="BD1927" s="456">
        <v>4.0055490228453374</v>
      </c>
      <c r="BE1927" s="456">
        <v>3.0032976479526123</v>
      </c>
      <c r="BF1927" s="456">
        <v>5.0080536687636448</v>
      </c>
      <c r="BG1927" s="456">
        <v>3.0032976479526123</v>
      </c>
      <c r="BH1927" s="456">
        <v>5.0080536687636448</v>
      </c>
      <c r="BI1927" s="456">
        <v>3.0032976479526123</v>
      </c>
      <c r="BJ1927" s="456">
        <v>2.001386774925161</v>
      </c>
      <c r="BK1927" s="456">
        <v>3.0032976479526123</v>
      </c>
      <c r="BL1927" s="456">
        <v>3.0032976479526123</v>
      </c>
      <c r="BM1927" s="456">
        <v>2.001386774925161</v>
      </c>
      <c r="BN1927" s="456">
        <v>3.0032976479526123</v>
      </c>
      <c r="BO1927" s="456">
        <v>3.0032976479526123</v>
      </c>
      <c r="BP1927" s="456">
        <v>3.0032976479526123</v>
      </c>
      <c r="BQ1927" s="456">
        <v>2.001386774925161</v>
      </c>
      <c r="BR1927" s="456">
        <v>3.0032976479526123</v>
      </c>
      <c r="BS1927" s="456">
        <v>2.001386774925161</v>
      </c>
      <c r="BT1927" s="456">
        <v>3.0032976479526123</v>
      </c>
      <c r="BU1927" s="456">
        <v>1</v>
      </c>
      <c r="BV1927" s="456">
        <v>8.016652840637061</v>
      </c>
    </row>
    <row r="1928" spans="1:74">
      <c r="A1928" s="256">
        <v>190</v>
      </c>
      <c r="B1928" s="456">
        <v>1671.3454846903555</v>
      </c>
      <c r="C1928" s="456">
        <v>1460.593522346878</v>
      </c>
      <c r="D1928" s="456">
        <v>1335.5681928604727</v>
      </c>
      <c r="E1928" s="456">
        <v>1248.8638853173522</v>
      </c>
      <c r="F1928" s="456">
        <v>1186.3598371864221</v>
      </c>
      <c r="G1928" s="456">
        <v>1134.9476761605938</v>
      </c>
      <c r="H1928" s="456">
        <v>1077.4897847078546</v>
      </c>
      <c r="I1928" s="456">
        <v>1019.0270043413617</v>
      </c>
      <c r="J1928" s="456">
        <v>961.57546801245155</v>
      </c>
      <c r="K1928" s="456">
        <v>904.1273626634927</v>
      </c>
      <c r="L1928" s="456">
        <v>851.72174146906048</v>
      </c>
      <c r="M1928" s="456">
        <v>802.34246743205267</v>
      </c>
      <c r="N1928" s="456">
        <v>750.95094180631554</v>
      </c>
      <c r="O1928" s="456">
        <v>703.5932314798099</v>
      </c>
      <c r="P1928" s="456">
        <v>657.24621608837697</v>
      </c>
      <c r="Q1928" s="456">
        <v>615.93966653181371</v>
      </c>
      <c r="R1928" s="456">
        <v>588.73929294176708</v>
      </c>
      <c r="S1928" s="456">
        <v>572.62114186819917</v>
      </c>
      <c r="T1928" s="456">
        <v>528.29860353797324</v>
      </c>
      <c r="U1928" s="456">
        <v>500.09526792509121</v>
      </c>
      <c r="V1928" s="456">
        <v>513.18948140797454</v>
      </c>
      <c r="W1928" s="456">
        <v>504.12422061952947</v>
      </c>
      <c r="X1928" s="456">
        <v>454.77184881299468</v>
      </c>
      <c r="Y1928" s="456">
        <v>398.375738081294</v>
      </c>
      <c r="Z1928" s="456">
        <v>351.04941397916343</v>
      </c>
      <c r="AA1928" s="456">
        <v>330.91243995228746</v>
      </c>
      <c r="AB1928" s="456">
        <v>353.06317597546882</v>
      </c>
      <c r="AC1928" s="456">
        <v>350.04253730445583</v>
      </c>
      <c r="AD1928" s="456">
        <v>356.08384046433116</v>
      </c>
      <c r="AE1928" s="456">
        <v>262.45638811906474</v>
      </c>
      <c r="AF1928" s="456">
        <v>195.02466099770112</v>
      </c>
      <c r="AG1928" s="456">
        <v>144.71743439597881</v>
      </c>
      <c r="AH1928" s="456">
        <v>104.48414005107793</v>
      </c>
      <c r="AI1928" s="456">
        <v>86.383928307687412</v>
      </c>
      <c r="AJ1928" s="456">
        <v>47.181305740243346</v>
      </c>
      <c r="AK1928" s="456">
        <v>9.0197967621976929</v>
      </c>
      <c r="AL1928" s="456">
        <v>3.0032976479526123</v>
      </c>
      <c r="AM1928" s="456">
        <v>2.001386774925161</v>
      </c>
      <c r="AN1928" s="456">
        <v>2.001386774925161</v>
      </c>
      <c r="AO1928" s="456">
        <v>4.0055490228453374</v>
      </c>
      <c r="AP1928" s="456">
        <v>1</v>
      </c>
      <c r="AQ1928" s="456">
        <v>3.0032976479526123</v>
      </c>
      <c r="AR1928" s="456">
        <v>4.0055490228453374</v>
      </c>
      <c r="AS1928" s="456">
        <v>4.0055490228453374</v>
      </c>
      <c r="AT1928" s="456">
        <v>5.0080536687636448</v>
      </c>
      <c r="AU1928" s="456">
        <v>6.010760193776199</v>
      </c>
      <c r="AV1928" s="456">
        <v>5.0080536687636448</v>
      </c>
      <c r="AW1928" s="456">
        <v>6.010760193776199</v>
      </c>
      <c r="AX1928" s="456">
        <v>5.0080536687636448</v>
      </c>
      <c r="AY1928" s="456">
        <v>7.0136346326260179</v>
      </c>
      <c r="AZ1928" s="456">
        <v>6.010760193776199</v>
      </c>
      <c r="BA1928" s="456">
        <v>5.0080536687636448</v>
      </c>
      <c r="BB1928" s="456">
        <v>6.010760193776199</v>
      </c>
      <c r="BC1928" s="456">
        <v>4.0055490228453374</v>
      </c>
      <c r="BD1928" s="456">
        <v>6.010760193776199</v>
      </c>
      <c r="BE1928" s="456">
        <v>5.0080536687636448</v>
      </c>
      <c r="BF1928" s="456">
        <v>4.0055490228453374</v>
      </c>
      <c r="BG1928" s="456">
        <v>4.0055490228453374</v>
      </c>
      <c r="BH1928" s="456">
        <v>5.0080536687636448</v>
      </c>
      <c r="BI1928" s="456">
        <v>3.0032976479526123</v>
      </c>
      <c r="BJ1928" s="456">
        <v>3.0032976479526123</v>
      </c>
      <c r="BK1928" s="456">
        <v>4.0055490228453374</v>
      </c>
      <c r="BL1928" s="456">
        <v>3.0032976479526123</v>
      </c>
      <c r="BM1928" s="456">
        <v>3.0032976479526123</v>
      </c>
      <c r="BN1928" s="456">
        <v>4.0055490228453374</v>
      </c>
      <c r="BO1928" s="456">
        <v>1</v>
      </c>
      <c r="BP1928" s="456">
        <v>2.001386774925161</v>
      </c>
      <c r="BQ1928" s="456">
        <v>2.001386774925161</v>
      </c>
      <c r="BR1928" s="456">
        <v>4.0055490228453374</v>
      </c>
      <c r="BS1928" s="456">
        <v>3.0032976479526123</v>
      </c>
      <c r="BT1928" s="456">
        <v>3.0032976479526123</v>
      </c>
      <c r="BU1928" s="456">
        <v>3.0032976479526123</v>
      </c>
      <c r="BV1928" s="456">
        <v>8.016652840637061</v>
      </c>
    </row>
    <row r="1929" spans="1:74">
      <c r="A1929" s="256">
        <v>192.5</v>
      </c>
      <c r="B1929" s="456">
        <v>1671.3454846903555</v>
      </c>
      <c r="C1929" s="456">
        <v>1462.6101501037324</v>
      </c>
      <c r="D1929" s="456">
        <v>1338.5928654221241</v>
      </c>
      <c r="E1929" s="456">
        <v>1252.8965135862265</v>
      </c>
      <c r="F1929" s="456">
        <v>1189.3841522320038</v>
      </c>
      <c r="G1929" s="456">
        <v>1134.9476761605938</v>
      </c>
      <c r="H1929" s="456">
        <v>1078.4977919773303</v>
      </c>
      <c r="I1929" s="456">
        <v>1021.0429075797676</v>
      </c>
      <c r="J1929" s="456">
        <v>963.59125450600254</v>
      </c>
      <c r="K1929" s="456">
        <v>912.19003980772868</v>
      </c>
      <c r="L1929" s="456">
        <v>857.76838316697331</v>
      </c>
      <c r="M1929" s="456">
        <v>804.357889807883</v>
      </c>
      <c r="N1929" s="456">
        <v>755.98917509219189</v>
      </c>
      <c r="O1929" s="456">
        <v>707.62355386056902</v>
      </c>
      <c r="P1929" s="456">
        <v>661.2762649289582</v>
      </c>
      <c r="Q1929" s="456">
        <v>625.00672708558386</v>
      </c>
      <c r="R1929" s="456">
        <v>602.84303721328456</v>
      </c>
      <c r="S1929" s="456">
        <v>577.65801598154644</v>
      </c>
      <c r="T1929" s="456">
        <v>534.34237396739513</v>
      </c>
      <c r="U1929" s="456">
        <v>507.14595626443844</v>
      </c>
      <c r="V1929" s="456">
        <v>525.27674417612116</v>
      </c>
      <c r="W1929" s="456">
        <v>496.0663476570511</v>
      </c>
      <c r="X1929" s="456">
        <v>452.75757619336599</v>
      </c>
      <c r="Y1929" s="456">
        <v>388.30581293204847</v>
      </c>
      <c r="Z1929" s="456">
        <v>350.04253730445583</v>
      </c>
      <c r="AA1929" s="456">
        <v>320.84440753413026</v>
      </c>
      <c r="AB1929" s="456">
        <v>310.77669077501207</v>
      </c>
      <c r="AC1929" s="456">
        <v>387.29883465531185</v>
      </c>
      <c r="AD1929" s="456">
        <v>355.07694944629657</v>
      </c>
      <c r="AE1929" s="456">
        <v>303.72948230075701</v>
      </c>
      <c r="AF1929" s="456">
        <v>193.0120973286374</v>
      </c>
      <c r="AG1929" s="456">
        <v>143.71145073160676</v>
      </c>
      <c r="AH1929" s="456">
        <v>105.48980471856567</v>
      </c>
      <c r="AI1929" s="456">
        <v>70.298027302456234</v>
      </c>
      <c r="AJ1929" s="456">
        <v>46.176455080303917</v>
      </c>
      <c r="AK1929" s="456">
        <v>10.023052380778998</v>
      </c>
      <c r="AL1929" s="456">
        <v>3.0032976479526123</v>
      </c>
      <c r="AM1929" s="456">
        <v>3.0032976479526123</v>
      </c>
      <c r="AN1929" s="456">
        <v>3.0032976479526123</v>
      </c>
      <c r="AO1929" s="456">
        <v>3.0032976479526123</v>
      </c>
      <c r="AP1929" s="456">
        <v>4.0055490228453374</v>
      </c>
      <c r="AQ1929" s="456">
        <v>4.0055490228453374</v>
      </c>
      <c r="AR1929" s="456">
        <v>6.010760193776199</v>
      </c>
      <c r="AS1929" s="456">
        <v>6.010760193776199</v>
      </c>
      <c r="AT1929" s="456">
        <v>5.0080536687636448</v>
      </c>
      <c r="AU1929" s="456">
        <v>7.0136346326260179</v>
      </c>
      <c r="AV1929" s="456">
        <v>7.0136346326260179</v>
      </c>
      <c r="AW1929" s="456">
        <v>8.016652840637061</v>
      </c>
      <c r="AX1929" s="456">
        <v>7.0136346326260179</v>
      </c>
      <c r="AY1929" s="456">
        <v>7.0136346326260179</v>
      </c>
      <c r="AZ1929" s="456">
        <v>6.010760193776199</v>
      </c>
      <c r="BA1929" s="456">
        <v>5.0080536687636448</v>
      </c>
      <c r="BB1929" s="456">
        <v>7.0136346326260179</v>
      </c>
      <c r="BC1929" s="456">
        <v>4.0055490228453374</v>
      </c>
      <c r="BD1929" s="456">
        <v>6.010760193776199</v>
      </c>
      <c r="BE1929" s="456">
        <v>5.0080536687636448</v>
      </c>
      <c r="BF1929" s="456">
        <v>6.010760193776199</v>
      </c>
      <c r="BG1929" s="456">
        <v>5.0080536687636448</v>
      </c>
      <c r="BH1929" s="456">
        <v>4.0055490228453374</v>
      </c>
      <c r="BI1929" s="456">
        <v>3.0032976479526123</v>
      </c>
      <c r="BJ1929" s="456">
        <v>3.0032976479526123</v>
      </c>
      <c r="BK1929" s="456">
        <v>4.0055490228453374</v>
      </c>
      <c r="BL1929" s="456">
        <v>4.0055490228453374</v>
      </c>
      <c r="BM1929" s="456">
        <v>4.0055490228453374</v>
      </c>
      <c r="BN1929" s="456">
        <v>4.0055490228453374</v>
      </c>
      <c r="BO1929" s="456">
        <v>2.001386774925161</v>
      </c>
      <c r="BP1929" s="456">
        <v>3.0032976479526123</v>
      </c>
      <c r="BQ1929" s="456">
        <v>3.0032976479526123</v>
      </c>
      <c r="BR1929" s="456">
        <v>2.001386774925161</v>
      </c>
      <c r="BS1929" s="456">
        <v>3.0032976479526123</v>
      </c>
      <c r="BT1929" s="456">
        <v>4.0055490228453374</v>
      </c>
      <c r="BU1929" s="456">
        <v>1</v>
      </c>
      <c r="BV1929" s="456">
        <v>8.016652840637061</v>
      </c>
    </row>
    <row r="1930" spans="1:74">
      <c r="A1930" s="256">
        <v>195</v>
      </c>
      <c r="B1930" s="456">
        <v>1671.3454846903555</v>
      </c>
      <c r="C1930" s="456">
        <v>1466.6434139468058</v>
      </c>
      <c r="D1930" s="456">
        <v>1340.6093175906831</v>
      </c>
      <c r="E1930" s="456">
        <v>1253.9046726811175</v>
      </c>
      <c r="F1930" s="456">
        <v>1192.4084749600293</v>
      </c>
      <c r="G1930" s="456">
        <v>1136.9637961806482</v>
      </c>
      <c r="H1930" s="456">
        <v>1081.5218194293543</v>
      </c>
      <c r="I1930" s="456">
        <v>1024.0667698902078</v>
      </c>
      <c r="J1930" s="456">
        <v>966.61494214244817</v>
      </c>
      <c r="K1930" s="456">
        <v>917.22924921626895</v>
      </c>
      <c r="L1930" s="456">
        <v>863.81506744737169</v>
      </c>
      <c r="M1930" s="456">
        <v>809.39646779127065</v>
      </c>
      <c r="N1930" s="456">
        <v>760.01978588315012</v>
      </c>
      <c r="O1930" s="456">
        <v>714.67667312976948</v>
      </c>
      <c r="P1930" s="456">
        <v>669.33643607066585</v>
      </c>
      <c r="Q1930" s="456">
        <v>630.04403985316117</v>
      </c>
      <c r="R1930" s="456">
        <v>619.96945487635514</v>
      </c>
      <c r="S1930" s="456">
        <v>581.68754688117576</v>
      </c>
      <c r="T1930" s="456">
        <v>538.37159224165714</v>
      </c>
      <c r="U1930" s="456">
        <v>533.33507413241443</v>
      </c>
      <c r="V1930" s="456">
        <v>523.26218091041574</v>
      </c>
      <c r="W1930" s="456">
        <v>490.02302863061311</v>
      </c>
      <c r="X1930" s="456">
        <v>444.70057563922984</v>
      </c>
      <c r="Y1930" s="456">
        <v>390.31977730506173</v>
      </c>
      <c r="Z1930" s="456">
        <v>354.07006128064398</v>
      </c>
      <c r="AA1930" s="456">
        <v>322.85798908042426</v>
      </c>
      <c r="AB1930" s="456">
        <v>307.75643880970762</v>
      </c>
      <c r="AC1930" s="456">
        <v>346.01505962239901</v>
      </c>
      <c r="AD1930" s="456">
        <v>358.09763102539472</v>
      </c>
      <c r="AE1930" s="456">
        <v>302.72275148002575</v>
      </c>
      <c r="AF1930" s="456">
        <v>225.21549466265694</v>
      </c>
      <c r="AG1930" s="456">
        <v>146.72942263482432</v>
      </c>
      <c r="AH1930" s="456">
        <v>103.4784850535453</v>
      </c>
      <c r="AI1930" s="456">
        <v>69.292772726876819</v>
      </c>
      <c r="AJ1930" s="456">
        <v>40.147827669756929</v>
      </c>
      <c r="AK1930" s="456">
        <v>10.023052380778998</v>
      </c>
      <c r="AL1930" s="456">
        <v>1</v>
      </c>
      <c r="AM1930" s="456">
        <v>1</v>
      </c>
      <c r="AN1930" s="456">
        <v>5.0080536687636448</v>
      </c>
      <c r="AO1930" s="456">
        <v>3.0032976479526123</v>
      </c>
      <c r="AP1930" s="456">
        <v>4.0055490228453374</v>
      </c>
      <c r="AQ1930" s="456">
        <v>5.0080536687636448</v>
      </c>
      <c r="AR1930" s="456">
        <v>6.010760193776199</v>
      </c>
      <c r="AS1930" s="456">
        <v>6.010760193776199</v>
      </c>
      <c r="AT1930" s="456">
        <v>5.0080536687636448</v>
      </c>
      <c r="AU1930" s="456">
        <v>9.0197967621976929</v>
      </c>
      <c r="AV1930" s="456">
        <v>8.016652840637061</v>
      </c>
      <c r="AW1930" s="456">
        <v>7.0136346326260179</v>
      </c>
      <c r="AX1930" s="456">
        <v>8.016652840637061</v>
      </c>
      <c r="AY1930" s="456">
        <v>8.016652840637061</v>
      </c>
      <c r="AZ1930" s="456">
        <v>7.0136346326260179</v>
      </c>
      <c r="BA1930" s="456">
        <v>5.0080536687636448</v>
      </c>
      <c r="BB1930" s="456">
        <v>8.016652840637061</v>
      </c>
      <c r="BC1930" s="456">
        <v>6.010760193776199</v>
      </c>
      <c r="BD1930" s="456">
        <v>6.010760193776199</v>
      </c>
      <c r="BE1930" s="456">
        <v>7.0136346326260179</v>
      </c>
      <c r="BF1930" s="456">
        <v>5.0080536687636448</v>
      </c>
      <c r="BG1930" s="456">
        <v>5.0080536687636448</v>
      </c>
      <c r="BH1930" s="456">
        <v>5.0080536687636448</v>
      </c>
      <c r="BI1930" s="456">
        <v>4.0055490228453374</v>
      </c>
      <c r="BJ1930" s="456">
        <v>3.0032976479526123</v>
      </c>
      <c r="BK1930" s="456">
        <v>4.0055490228453374</v>
      </c>
      <c r="BL1930" s="456">
        <v>4.0055490228453374</v>
      </c>
      <c r="BM1930" s="456">
        <v>4.0055490228453374</v>
      </c>
      <c r="BN1930" s="456">
        <v>2.001386774925161</v>
      </c>
      <c r="BO1930" s="456">
        <v>3.0032976479526123</v>
      </c>
      <c r="BP1930" s="456">
        <v>3.0032976479526123</v>
      </c>
      <c r="BQ1930" s="456">
        <v>3.0032976479526123</v>
      </c>
      <c r="BR1930" s="456">
        <v>2.001386774925161</v>
      </c>
      <c r="BS1930" s="456">
        <v>4.0055490228453374</v>
      </c>
      <c r="BT1930" s="456">
        <v>3.0032976479526123</v>
      </c>
      <c r="BU1930" s="456">
        <v>2.001386774925161</v>
      </c>
      <c r="BV1930" s="456">
        <v>8.016652840637061</v>
      </c>
    </row>
    <row r="1931" spans="1:74">
      <c r="A1931" s="256">
        <v>197.5</v>
      </c>
      <c r="B1931" s="456">
        <v>1671.3454846903555</v>
      </c>
      <c r="C1931" s="456">
        <v>1464.6267806383148</v>
      </c>
      <c r="D1931" s="456">
        <v>1341.6175448114911</v>
      </c>
      <c r="E1931" s="456">
        <v>1254.912832585775</v>
      </c>
      <c r="F1931" s="456">
        <v>1194.4246943704641</v>
      </c>
      <c r="G1931" s="456">
        <v>1137.9718575303903</v>
      </c>
      <c r="H1931" s="456">
        <v>1082.5298304583089</v>
      </c>
      <c r="I1931" s="456">
        <v>1026.0826830543308</v>
      </c>
      <c r="J1931" s="456">
        <v>972.66234573309464</v>
      </c>
      <c r="K1931" s="456">
        <v>926.29989574785589</v>
      </c>
      <c r="L1931" s="456">
        <v>873.8929684029963</v>
      </c>
      <c r="M1931" s="456">
        <v>816.45052956695815</v>
      </c>
      <c r="N1931" s="456">
        <v>767.07340608364041</v>
      </c>
      <c r="O1931" s="456">
        <v>720.72225930536899</v>
      </c>
      <c r="P1931" s="456">
        <v>678.4042444537622</v>
      </c>
      <c r="Q1931" s="456">
        <v>640.11878577395669</v>
      </c>
      <c r="R1931" s="456">
        <v>625.00672708558386</v>
      </c>
      <c r="S1931" s="456">
        <v>584.70971336682805</v>
      </c>
      <c r="T1931" s="456">
        <v>544.41547606823053</v>
      </c>
      <c r="U1931" s="456">
        <v>548.44476923822299</v>
      </c>
      <c r="V1931" s="456">
        <v>525.27674417612116</v>
      </c>
      <c r="W1931" s="456">
        <v>487.00139698135308</v>
      </c>
      <c r="X1931" s="456">
        <v>428.5870147208546</v>
      </c>
      <c r="Y1931" s="456">
        <v>389.31279381754297</v>
      </c>
      <c r="Z1931" s="456">
        <v>359.10453055246012</v>
      </c>
      <c r="AA1931" s="456">
        <v>327.89199766453015</v>
      </c>
      <c r="AB1931" s="456">
        <v>340.98077844143347</v>
      </c>
      <c r="AC1931" s="456">
        <v>313.79697206375391</v>
      </c>
      <c r="AD1931" s="456">
        <v>291.64893568472075</v>
      </c>
      <c r="AE1931" s="456">
        <v>281.58219456930817</v>
      </c>
      <c r="AF1931" s="456">
        <v>236.28651130948512</v>
      </c>
      <c r="AG1931" s="456">
        <v>178.92475133337754</v>
      </c>
      <c r="AH1931" s="456">
        <v>105.48980471856567</v>
      </c>
      <c r="AI1931" s="456">
        <v>70.298027302456234</v>
      </c>
      <c r="AJ1931" s="456">
        <v>39.143140946941287</v>
      </c>
      <c r="AK1931" s="456">
        <v>10.023052380778998</v>
      </c>
      <c r="AL1931" s="456">
        <v>3.0032976479526123</v>
      </c>
      <c r="AM1931" s="456">
        <v>3.0032976479526123</v>
      </c>
      <c r="AN1931" s="456">
        <v>3.0032976479526123</v>
      </c>
      <c r="AO1931" s="456">
        <v>3.0032976479526123</v>
      </c>
      <c r="AP1931" s="456">
        <v>4.0055490228453374</v>
      </c>
      <c r="AQ1931" s="456">
        <v>5.0080536687636448</v>
      </c>
      <c r="AR1931" s="456">
        <v>6.010760193776199</v>
      </c>
      <c r="AS1931" s="456">
        <v>8.016652840637061</v>
      </c>
      <c r="AT1931" s="456">
        <v>6.010760193776199</v>
      </c>
      <c r="AU1931" s="456">
        <v>8.016652840637061</v>
      </c>
      <c r="AV1931" s="456">
        <v>8.016652840637061</v>
      </c>
      <c r="AW1931" s="456">
        <v>7.0136346326260179</v>
      </c>
      <c r="AX1931" s="456">
        <v>8.016652840637061</v>
      </c>
      <c r="AY1931" s="456">
        <v>9.0197967621976929</v>
      </c>
      <c r="AZ1931" s="456">
        <v>8.016652840637061</v>
      </c>
      <c r="BA1931" s="456">
        <v>6.010760193776199</v>
      </c>
      <c r="BB1931" s="456">
        <v>8.016652840637061</v>
      </c>
      <c r="BC1931" s="456">
        <v>6.010760193776199</v>
      </c>
      <c r="BD1931" s="456">
        <v>8.016652840637061</v>
      </c>
      <c r="BE1931" s="456">
        <v>8.016652840637061</v>
      </c>
      <c r="BF1931" s="456">
        <v>7.0136346326260179</v>
      </c>
      <c r="BG1931" s="456">
        <v>5.0080536687636448</v>
      </c>
      <c r="BH1931" s="456">
        <v>5.0080536687636448</v>
      </c>
      <c r="BI1931" s="456">
        <v>4.0055490228453374</v>
      </c>
      <c r="BJ1931" s="456">
        <v>4.0055490228453374</v>
      </c>
      <c r="BK1931" s="456">
        <v>3.0032976479526123</v>
      </c>
      <c r="BL1931" s="456">
        <v>4.0055490228453374</v>
      </c>
      <c r="BM1931" s="456">
        <v>4.0055490228453374</v>
      </c>
      <c r="BN1931" s="456">
        <v>5.0080536687636448</v>
      </c>
      <c r="BO1931" s="456">
        <v>2.001386774925161</v>
      </c>
      <c r="BP1931" s="456">
        <v>3.0032976479526123</v>
      </c>
      <c r="BQ1931" s="456">
        <v>4.0055490228453374</v>
      </c>
      <c r="BR1931" s="456">
        <v>3.0032976479526123</v>
      </c>
      <c r="BS1931" s="456">
        <v>3.0032976479526123</v>
      </c>
      <c r="BT1931" s="456">
        <v>4.0055490228453374</v>
      </c>
      <c r="BU1931" s="456">
        <v>3.0032976479526123</v>
      </c>
      <c r="BV1931" s="456">
        <v>8.016652840637061</v>
      </c>
    </row>
    <row r="1932" spans="1:74">
      <c r="A1932" s="256">
        <v>200</v>
      </c>
      <c r="B1932" s="456">
        <v>1671.3454846903555</v>
      </c>
      <c r="C1932" s="456">
        <v>1470.6766888703037</v>
      </c>
      <c r="D1932" s="456">
        <v>1346.6586922581143</v>
      </c>
      <c r="E1932" s="456">
        <v>1258.9454802891037</v>
      </c>
      <c r="F1932" s="456">
        <v>1199.4652577592099</v>
      </c>
      <c r="G1932" s="456">
        <v>1139.9879829053571</v>
      </c>
      <c r="H1932" s="456">
        <v>1085.5538691678053</v>
      </c>
      <c r="I1932" s="456">
        <v>1026.0826830543308</v>
      </c>
      <c r="J1932" s="456">
        <v>973.67024998967611</v>
      </c>
      <c r="K1932" s="456">
        <v>931.33918221922693</v>
      </c>
      <c r="L1932" s="456">
        <v>882.96317857335953</v>
      </c>
      <c r="M1932" s="456">
        <v>824.51238897835572</v>
      </c>
      <c r="N1932" s="456">
        <v>775.13476562306744</v>
      </c>
      <c r="O1932" s="456">
        <v>727.7755071785848</v>
      </c>
      <c r="P1932" s="456">
        <v>687.47217392475886</v>
      </c>
      <c r="Q1932" s="456">
        <v>657.24621608837697</v>
      </c>
      <c r="R1932" s="456">
        <v>633.06644684686921</v>
      </c>
      <c r="S1932" s="456">
        <v>586.72449969839079</v>
      </c>
      <c r="T1932" s="456">
        <v>555.49610331653514</v>
      </c>
      <c r="U1932" s="456">
        <v>558.51813107578766</v>
      </c>
      <c r="V1932" s="456">
        <v>535.34967569936532</v>
      </c>
      <c r="W1932" s="456">
        <v>489.01581600698364</v>
      </c>
      <c r="X1932" s="456">
        <v>426.57286170170653</v>
      </c>
      <c r="Y1932" s="456">
        <v>395.35473353973106</v>
      </c>
      <c r="Z1932" s="456">
        <v>361.11833806008326</v>
      </c>
      <c r="AA1932" s="456">
        <v>340.98077844143347</v>
      </c>
      <c r="AB1932" s="456">
        <v>351.04941397916343</v>
      </c>
      <c r="AC1932" s="456">
        <v>314.80373896081153</v>
      </c>
      <c r="AD1932" s="456">
        <v>257.42350858200774</v>
      </c>
      <c r="AE1932" s="456">
        <v>228.23481001690109</v>
      </c>
      <c r="AF1932" s="456">
        <v>229.24125736189183</v>
      </c>
      <c r="AG1932" s="456">
        <v>181.94337791178063</v>
      </c>
      <c r="AH1932" s="456">
        <v>123.59332512567987</v>
      </c>
      <c r="AI1932" s="456">
        <v>70.298027302456234</v>
      </c>
      <c r="AJ1932" s="456">
        <v>40.147827669756929</v>
      </c>
      <c r="AK1932" s="456">
        <v>10.023052380778998</v>
      </c>
      <c r="AL1932" s="456">
        <v>4.0055490228453374</v>
      </c>
      <c r="AM1932" s="456">
        <v>4.0055490228453374</v>
      </c>
      <c r="AN1932" s="456">
        <v>4.0055490228453374</v>
      </c>
      <c r="AO1932" s="456">
        <v>5.0080536687636448</v>
      </c>
      <c r="AP1932" s="456">
        <v>4.0055490228453374</v>
      </c>
      <c r="AQ1932" s="456">
        <v>7.0136346326260179</v>
      </c>
      <c r="AR1932" s="456">
        <v>8.016652840637061</v>
      </c>
      <c r="AS1932" s="456">
        <v>8.016652840637061</v>
      </c>
      <c r="AT1932" s="456">
        <v>7.0136346326260179</v>
      </c>
      <c r="AU1932" s="456">
        <v>9.0197967621976929</v>
      </c>
      <c r="AV1932" s="456">
        <v>10.023052380778998</v>
      </c>
      <c r="AW1932" s="456">
        <v>8.016652840637061</v>
      </c>
      <c r="AX1932" s="456">
        <v>9.0197967621976929</v>
      </c>
      <c r="AY1932" s="456">
        <v>10.023052380778998</v>
      </c>
      <c r="AZ1932" s="456">
        <v>8.016652840637061</v>
      </c>
      <c r="BA1932" s="456">
        <v>8.016652840637061</v>
      </c>
      <c r="BB1932" s="456">
        <v>8.016652840637061</v>
      </c>
      <c r="BC1932" s="456">
        <v>7.0136346326260179</v>
      </c>
      <c r="BD1932" s="456">
        <v>8.016652840637061</v>
      </c>
      <c r="BE1932" s="456">
        <v>7.0136346326260179</v>
      </c>
      <c r="BF1932" s="456">
        <v>8.016652840637061</v>
      </c>
      <c r="BG1932" s="456">
        <v>7.0136346326260179</v>
      </c>
      <c r="BH1932" s="456">
        <v>6.010760193776199</v>
      </c>
      <c r="BI1932" s="456">
        <v>5.0080536687636448</v>
      </c>
      <c r="BJ1932" s="456">
        <v>6.010760193776199</v>
      </c>
      <c r="BK1932" s="456">
        <v>6.010760193776199</v>
      </c>
      <c r="BL1932" s="456">
        <v>5.0080536687636448</v>
      </c>
      <c r="BM1932" s="456">
        <v>4.0055490228453374</v>
      </c>
      <c r="BN1932" s="456">
        <v>4.0055490228453374</v>
      </c>
      <c r="BO1932" s="456">
        <v>3.0032976479526123</v>
      </c>
      <c r="BP1932" s="456">
        <v>3.0032976479526123</v>
      </c>
      <c r="BQ1932" s="456">
        <v>6.010760193776199</v>
      </c>
      <c r="BR1932" s="456">
        <v>4.0055490228453374</v>
      </c>
      <c r="BS1932" s="456">
        <v>3.0032976479526123</v>
      </c>
      <c r="BT1932" s="456">
        <v>5.0080536687636448</v>
      </c>
      <c r="BU1932" s="456">
        <v>4.0055490228453374</v>
      </c>
      <c r="BV1932" s="456">
        <v>8.016652840637061</v>
      </c>
    </row>
    <row r="1933" spans="1:74">
      <c r="A1933" s="256">
        <v>202.5</v>
      </c>
      <c r="B1933" s="456">
        <v>1671.3454846903555</v>
      </c>
      <c r="C1933" s="456">
        <v>1471.685009328937</v>
      </c>
      <c r="D1933" s="456">
        <v>1349.6833897798092</v>
      </c>
      <c r="E1933" s="456">
        <v>1261.9699745374417</v>
      </c>
      <c r="F1933" s="456">
        <v>1204.5058423091175</v>
      </c>
      <c r="G1933" s="456">
        <v>1145.0283119130809</v>
      </c>
      <c r="H1933" s="456">
        <v>1090.5939523736934</v>
      </c>
      <c r="I1933" s="456">
        <v>1031.1224832580795</v>
      </c>
      <c r="J1933" s="456">
        <v>979.71769737990815</v>
      </c>
      <c r="K1933" s="456">
        <v>937.38636192823219</v>
      </c>
      <c r="L1933" s="456">
        <v>886.99441302859464</v>
      </c>
      <c r="M1933" s="456">
        <v>837.61307814199472</v>
      </c>
      <c r="N1933" s="456">
        <v>784.20389517686067</v>
      </c>
      <c r="O1933" s="456">
        <v>736.84406898263978</v>
      </c>
      <c r="P1933" s="456">
        <v>697.5477911939663</v>
      </c>
      <c r="Q1933" s="456">
        <v>673.36655807690715</v>
      </c>
      <c r="R1933" s="456">
        <v>639.1113040120789</v>
      </c>
      <c r="S1933" s="456">
        <v>596.79853456367937</v>
      </c>
      <c r="T1933" s="456">
        <v>571.61377234442114</v>
      </c>
      <c r="U1933" s="456">
        <v>568.59167442682008</v>
      </c>
      <c r="V1933" s="456">
        <v>531.32048016773717</v>
      </c>
      <c r="W1933" s="456">
        <v>485.99419058790693</v>
      </c>
      <c r="X1933" s="456">
        <v>429.5940947792626</v>
      </c>
      <c r="Y1933" s="456">
        <v>397.3687340159081</v>
      </c>
      <c r="Z1933" s="456">
        <v>369.17367966376946</v>
      </c>
      <c r="AA1933" s="456">
        <v>363.13215678677932</v>
      </c>
      <c r="AB1933" s="456">
        <v>345.0081974980904</v>
      </c>
      <c r="AC1933" s="456">
        <v>305.7429539319009</v>
      </c>
      <c r="AD1933" s="456">
        <v>250.37764281601082</v>
      </c>
      <c r="AE1933" s="456">
        <v>214.14502188707684</v>
      </c>
      <c r="AF1933" s="456">
        <v>185.96829104052892</v>
      </c>
      <c r="AG1933" s="456">
        <v>164.83851443258101</v>
      </c>
      <c r="AH1933" s="456">
        <v>125.60499860335548</v>
      </c>
      <c r="AI1933" s="456">
        <v>74.319187225450264</v>
      </c>
      <c r="AJ1933" s="456">
        <v>41.152539512670401</v>
      </c>
      <c r="AK1933" s="456">
        <v>10.023052380778998</v>
      </c>
      <c r="AL1933" s="456">
        <v>4.0055490228453374</v>
      </c>
      <c r="AM1933" s="456">
        <v>5.0080536687636448</v>
      </c>
      <c r="AN1933" s="456">
        <v>5.0080536687636448</v>
      </c>
      <c r="AO1933" s="456">
        <v>5.0080536687636448</v>
      </c>
      <c r="AP1933" s="456">
        <v>5.0080536687636448</v>
      </c>
      <c r="AQ1933" s="456">
        <v>7.0136346326260179</v>
      </c>
      <c r="AR1933" s="456">
        <v>7.0136346326260179</v>
      </c>
      <c r="AS1933" s="456">
        <v>8.016652840637061</v>
      </c>
      <c r="AT1933" s="456">
        <v>7.0136346326260179</v>
      </c>
      <c r="AU1933" s="456">
        <v>9.0197967621976929</v>
      </c>
      <c r="AV1933" s="456">
        <v>10.023052380778998</v>
      </c>
      <c r="AW1933" s="456">
        <v>9.0197967621976929</v>
      </c>
      <c r="AX1933" s="456">
        <v>11.02640849775289</v>
      </c>
      <c r="AY1933" s="456">
        <v>8.016652840637061</v>
      </c>
      <c r="AZ1933" s="456">
        <v>10.023052380778998</v>
      </c>
      <c r="BA1933" s="456">
        <v>8.016652840637061</v>
      </c>
      <c r="BB1933" s="456">
        <v>11.02640849775289</v>
      </c>
      <c r="BC1933" s="456">
        <v>9.0197967621976929</v>
      </c>
      <c r="BD1933" s="456">
        <v>10.023052380778998</v>
      </c>
      <c r="BE1933" s="456">
        <v>8.016652840637061</v>
      </c>
      <c r="BF1933" s="456">
        <v>7.0136346326260179</v>
      </c>
      <c r="BG1933" s="456">
        <v>6.010760193776199</v>
      </c>
      <c r="BH1933" s="456">
        <v>7.0136346326260179</v>
      </c>
      <c r="BI1933" s="456">
        <v>6.010760193776199</v>
      </c>
      <c r="BJ1933" s="456">
        <v>5.0080536687636448</v>
      </c>
      <c r="BK1933" s="456">
        <v>6.010760193776199</v>
      </c>
      <c r="BL1933" s="456">
        <v>6.010760193776199</v>
      </c>
      <c r="BM1933" s="456">
        <v>4.0055490228453374</v>
      </c>
      <c r="BN1933" s="456">
        <v>5.0080536687636448</v>
      </c>
      <c r="BO1933" s="456">
        <v>5.0080536687636448</v>
      </c>
      <c r="BP1933" s="456">
        <v>4.0055490228453374</v>
      </c>
      <c r="BQ1933" s="456">
        <v>5.0080536687636448</v>
      </c>
      <c r="BR1933" s="456">
        <v>3.0032976479526123</v>
      </c>
      <c r="BS1933" s="456">
        <v>4.0055490228453374</v>
      </c>
      <c r="BT1933" s="456">
        <v>5.0080536687636448</v>
      </c>
      <c r="BU1933" s="456">
        <v>4.0055490228453374</v>
      </c>
      <c r="BV1933" s="456">
        <v>8.016652840637061</v>
      </c>
    </row>
    <row r="1934" spans="1:74">
      <c r="A1934" s="256">
        <v>205</v>
      </c>
      <c r="B1934" s="456">
        <v>1671.3454846903555</v>
      </c>
      <c r="C1934" s="456">
        <v>1477.7349465575696</v>
      </c>
      <c r="D1934" s="456">
        <v>1354.7245673567784</v>
      </c>
      <c r="E1934" s="456">
        <v>1266.0026447966725</v>
      </c>
      <c r="F1934" s="456">
        <v>1208.5383251256644</v>
      </c>
      <c r="G1934" s="456">
        <v>1151.0767359718063</v>
      </c>
      <c r="H1934" s="456">
        <v>1094.6260356973835</v>
      </c>
      <c r="I1934" s="456">
        <v>1035.15434114499</v>
      </c>
      <c r="J1934" s="456">
        <v>985.76518206204776</v>
      </c>
      <c r="K1934" s="456">
        <v>941.4178367344432</v>
      </c>
      <c r="L1934" s="456">
        <v>895.0569367657157</v>
      </c>
      <c r="M1934" s="456">
        <v>848.69843668265162</v>
      </c>
      <c r="N1934" s="456">
        <v>798.31163786566447</v>
      </c>
      <c r="O1934" s="456">
        <v>746.92037948002371</v>
      </c>
      <c r="P1934" s="456">
        <v>708.6311380440219</v>
      </c>
      <c r="Q1934" s="456">
        <v>690.4948437134459</v>
      </c>
      <c r="R1934" s="456">
        <v>654.22369565013753</v>
      </c>
      <c r="S1934" s="456">
        <v>608.88760041014177</v>
      </c>
      <c r="T1934" s="456">
        <v>589.74669214800133</v>
      </c>
      <c r="U1934" s="456">
        <v>571.61377234442114</v>
      </c>
      <c r="V1934" s="456">
        <v>538.37159224165714</v>
      </c>
      <c r="W1934" s="456">
        <v>483.97978406127578</v>
      </c>
      <c r="X1934" s="456">
        <v>434.62953033917995</v>
      </c>
      <c r="Y1934" s="456">
        <v>405.42483738535867</v>
      </c>
      <c r="Z1934" s="456">
        <v>381.25702016037638</v>
      </c>
      <c r="AA1934" s="456">
        <v>386.29185899410305</v>
      </c>
      <c r="AB1934" s="456">
        <v>344.00133830923949</v>
      </c>
      <c r="AC1934" s="456">
        <v>295.67573001326275</v>
      </c>
      <c r="AD1934" s="456">
        <v>251.38418306924891</v>
      </c>
      <c r="AE1934" s="456">
        <v>216.15779343785601</v>
      </c>
      <c r="AF1934" s="456">
        <v>178.92475133337754</v>
      </c>
      <c r="AG1934" s="456">
        <v>140.69354214646376</v>
      </c>
      <c r="AH1934" s="456">
        <v>113.53545948863409</v>
      </c>
      <c r="AI1934" s="456">
        <v>76.329849463361882</v>
      </c>
      <c r="AJ1934" s="456">
        <v>43.162036139125405</v>
      </c>
      <c r="AK1934" s="456">
        <v>11.02640849775289</v>
      </c>
      <c r="AL1934" s="456">
        <v>5.0080536687636448</v>
      </c>
      <c r="AM1934" s="456">
        <v>3.0032976479526123</v>
      </c>
      <c r="AN1934" s="456">
        <v>5.0080536687636448</v>
      </c>
      <c r="AO1934" s="456">
        <v>6.010760193776199</v>
      </c>
      <c r="AP1934" s="456">
        <v>7.0136346326260179</v>
      </c>
      <c r="AQ1934" s="456">
        <v>7.0136346326260179</v>
      </c>
      <c r="AR1934" s="456">
        <v>8.016652840637061</v>
      </c>
      <c r="AS1934" s="456">
        <v>10.023052380778998</v>
      </c>
      <c r="AT1934" s="456">
        <v>8.016652840637061</v>
      </c>
      <c r="AU1934" s="456">
        <v>10.023052380778998</v>
      </c>
      <c r="AV1934" s="456">
        <v>11.02640849775289</v>
      </c>
      <c r="AW1934" s="456">
        <v>11.02640849775289</v>
      </c>
      <c r="AX1934" s="456">
        <v>10.023052380778998</v>
      </c>
      <c r="AY1934" s="456">
        <v>11.02640849775289</v>
      </c>
      <c r="AZ1934" s="456">
        <v>11.02640849775289</v>
      </c>
      <c r="BA1934" s="456">
        <v>10.023052380778998</v>
      </c>
      <c r="BB1934" s="456">
        <v>10.023052380778998</v>
      </c>
      <c r="BC1934" s="456">
        <v>9.0197967621976929</v>
      </c>
      <c r="BD1934" s="456">
        <v>10.023052380778998</v>
      </c>
      <c r="BE1934" s="456">
        <v>9.0197967621976929</v>
      </c>
      <c r="BF1934" s="456">
        <v>7.0136346326260179</v>
      </c>
      <c r="BG1934" s="456">
        <v>8.016652840637061</v>
      </c>
      <c r="BH1934" s="456">
        <v>8.016652840637061</v>
      </c>
      <c r="BI1934" s="456">
        <v>7.0136346326260179</v>
      </c>
      <c r="BJ1934" s="456">
        <v>6.010760193776199</v>
      </c>
      <c r="BK1934" s="456">
        <v>7.0136346326260179</v>
      </c>
      <c r="BL1934" s="456">
        <v>7.0136346326260179</v>
      </c>
      <c r="BM1934" s="456">
        <v>6.010760193776199</v>
      </c>
      <c r="BN1934" s="456">
        <v>6.010760193776199</v>
      </c>
      <c r="BO1934" s="456">
        <v>4.0055490228453374</v>
      </c>
      <c r="BP1934" s="456">
        <v>5.0080536687636448</v>
      </c>
      <c r="BQ1934" s="456">
        <v>4.0055490228453374</v>
      </c>
      <c r="BR1934" s="456">
        <v>5.0080536687636448</v>
      </c>
      <c r="BS1934" s="456">
        <v>5.0080536687636448</v>
      </c>
      <c r="BT1934" s="456">
        <v>5.0080536687636448</v>
      </c>
      <c r="BU1934" s="456">
        <v>5.0080536687636448</v>
      </c>
      <c r="BV1934" s="456">
        <v>8.016652840637061</v>
      </c>
    </row>
    <row r="1935" spans="1:74">
      <c r="A1935" s="256">
        <v>207.5</v>
      </c>
      <c r="B1935" s="456">
        <v>1671.3454846903555</v>
      </c>
      <c r="C1935" s="456">
        <v>1484.7932379245299</v>
      </c>
      <c r="D1935" s="456">
        <v>1361.7822474330501</v>
      </c>
      <c r="E1935" s="456">
        <v>1272.0516742341567</v>
      </c>
      <c r="F1935" s="456">
        <v>1215.5952023717614</v>
      </c>
      <c r="G1935" s="456">
        <v>1158.1332708244204</v>
      </c>
      <c r="H1935" s="456">
        <v>1100.6741884862965</v>
      </c>
      <c r="I1935" s="456">
        <v>1043.2181039227637</v>
      </c>
      <c r="J1935" s="456">
        <v>993.82855258696566</v>
      </c>
      <c r="K1935" s="456">
        <v>946.45720448724194</v>
      </c>
      <c r="L1935" s="456">
        <v>899.08822588305679</v>
      </c>
      <c r="M1935" s="456">
        <v>855.75283118813752</v>
      </c>
      <c r="N1935" s="456">
        <v>812.4196296344146</v>
      </c>
      <c r="O1935" s="456">
        <v>768.08107141579546</v>
      </c>
      <c r="P1935" s="456">
        <v>719.71465807976961</v>
      </c>
      <c r="Q1935" s="456">
        <v>706.6159711103785</v>
      </c>
      <c r="R1935" s="456">
        <v>665.30633830583247</v>
      </c>
      <c r="S1935" s="456">
        <v>621.98435887211519</v>
      </c>
      <c r="T1935" s="456">
        <v>606.87273932099311</v>
      </c>
      <c r="U1935" s="456">
        <v>578.66539608153823</v>
      </c>
      <c r="V1935" s="456">
        <v>546.43011894300389</v>
      </c>
      <c r="W1935" s="456">
        <v>483.97978406127578</v>
      </c>
      <c r="X1935" s="456">
        <v>443.69346076982475</v>
      </c>
      <c r="Y1935" s="456">
        <v>413.48110068954406</v>
      </c>
      <c r="Z1935" s="456">
        <v>395.35473353973106</v>
      </c>
      <c r="AA1935" s="456">
        <v>394.34773714190084</v>
      </c>
      <c r="AB1935" s="456">
        <v>354.07006128064398</v>
      </c>
      <c r="AC1935" s="456">
        <v>294.66902626557766</v>
      </c>
      <c r="AD1935" s="456">
        <v>255.41038418438637</v>
      </c>
      <c r="AE1935" s="456">
        <v>219.17698581717505</v>
      </c>
      <c r="AF1935" s="456">
        <v>179.93095458195256</v>
      </c>
      <c r="AG1935" s="456">
        <v>144.71743439597881</v>
      </c>
      <c r="AH1935" s="456">
        <v>109.51255827368547</v>
      </c>
      <c r="AI1935" s="456">
        <v>77.335200513321496</v>
      </c>
      <c r="AJ1935" s="456">
        <v>45.171626266426578</v>
      </c>
      <c r="AK1935" s="456">
        <v>12.029855959070284</v>
      </c>
      <c r="AL1935" s="456">
        <v>5.0080536687636448</v>
      </c>
      <c r="AM1935" s="456">
        <v>6.010760193776199</v>
      </c>
      <c r="AN1935" s="456">
        <v>6.010760193776199</v>
      </c>
      <c r="AO1935" s="456">
        <v>9.0197967621976929</v>
      </c>
      <c r="AP1935" s="456">
        <v>8.016652840637061</v>
      </c>
      <c r="AQ1935" s="456">
        <v>9.0197967621976929</v>
      </c>
      <c r="AR1935" s="456">
        <v>10.023052380778998</v>
      </c>
      <c r="AS1935" s="456">
        <v>10.023052380778998</v>
      </c>
      <c r="AT1935" s="456">
        <v>10.023052380778998</v>
      </c>
      <c r="AU1935" s="456">
        <v>12.029855959070284</v>
      </c>
      <c r="AV1935" s="456">
        <v>12.029855959070284</v>
      </c>
      <c r="AW1935" s="456">
        <v>12.029855959070284</v>
      </c>
      <c r="AX1935" s="456">
        <v>12.029855959070284</v>
      </c>
      <c r="AY1935" s="456">
        <v>12.029855959070284</v>
      </c>
      <c r="AZ1935" s="456">
        <v>12.029855959070284</v>
      </c>
      <c r="BA1935" s="456">
        <v>11.02640849775289</v>
      </c>
      <c r="BB1935" s="456">
        <v>12.029855959070284</v>
      </c>
      <c r="BC1935" s="456">
        <v>11.02640849775289</v>
      </c>
      <c r="BD1935" s="456">
        <v>10.023052380778998</v>
      </c>
      <c r="BE1935" s="456">
        <v>11.02640849775289</v>
      </c>
      <c r="BF1935" s="456">
        <v>8.016652840637061</v>
      </c>
      <c r="BG1935" s="456">
        <v>9.0197967621976929</v>
      </c>
      <c r="BH1935" s="456">
        <v>9.0197967621976929</v>
      </c>
      <c r="BI1935" s="456">
        <v>8.016652840637061</v>
      </c>
      <c r="BJ1935" s="456">
        <v>8.016652840637061</v>
      </c>
      <c r="BK1935" s="456">
        <v>7.0136346326260179</v>
      </c>
      <c r="BL1935" s="456">
        <v>7.0136346326260179</v>
      </c>
      <c r="BM1935" s="456">
        <v>6.010760193776199</v>
      </c>
      <c r="BN1935" s="456">
        <v>7.0136346326260179</v>
      </c>
      <c r="BO1935" s="456">
        <v>6.010760193776199</v>
      </c>
      <c r="BP1935" s="456">
        <v>5.0080536687636448</v>
      </c>
      <c r="BQ1935" s="456">
        <v>5.0080536687636448</v>
      </c>
      <c r="BR1935" s="456">
        <v>6.010760193776199</v>
      </c>
      <c r="BS1935" s="456">
        <v>6.010760193776199</v>
      </c>
      <c r="BT1935" s="456">
        <v>6.010760193776199</v>
      </c>
      <c r="BU1935" s="456">
        <v>7.0136346326260179</v>
      </c>
      <c r="BV1935" s="456">
        <v>8.016652840637061</v>
      </c>
    </row>
    <row r="1936" spans="1:74">
      <c r="A1936" s="256">
        <v>210</v>
      </c>
      <c r="B1936" s="456">
        <v>1671.3454846903555</v>
      </c>
      <c r="C1936" s="456">
        <v>1485.8015680026933</v>
      </c>
      <c r="D1936" s="456">
        <v>1366.8234698708777</v>
      </c>
      <c r="E1936" s="456">
        <v>1278.1007324082996</v>
      </c>
      <c r="F1936" s="456">
        <v>1219.6277220456941</v>
      </c>
      <c r="G1936" s="456">
        <v>1165.18984863025</v>
      </c>
      <c r="H1936" s="456">
        <v>1108.7384438202087</v>
      </c>
      <c r="I1936" s="456">
        <v>1048.2579873104198</v>
      </c>
      <c r="J1936" s="456">
        <v>999.87612340042017</v>
      </c>
      <c r="K1936" s="456">
        <v>953.51236434235159</v>
      </c>
      <c r="L1936" s="456">
        <v>907.15085820945785</v>
      </c>
      <c r="M1936" s="456">
        <v>866.83842546287576</v>
      </c>
      <c r="N1936" s="456">
        <v>823.50465222952312</v>
      </c>
      <c r="O1936" s="456">
        <v>787.22696170574807</v>
      </c>
      <c r="P1936" s="456">
        <v>740.87457676757413</v>
      </c>
      <c r="Q1936" s="456">
        <v>716.69186286625541</v>
      </c>
      <c r="R1936" s="456">
        <v>674.37409234918084</v>
      </c>
      <c r="S1936" s="456">
        <v>639.1113040120789</v>
      </c>
      <c r="T1936" s="456">
        <v>622.99181331659202</v>
      </c>
      <c r="U1936" s="456">
        <v>589.74669214800133</v>
      </c>
      <c r="V1936" s="456">
        <v>554.48876437551053</v>
      </c>
      <c r="W1936" s="456">
        <v>495.05912268737313</v>
      </c>
      <c r="X1936" s="456">
        <v>457.79327444158969</v>
      </c>
      <c r="Y1936" s="456">
        <v>426.57286170170653</v>
      </c>
      <c r="Z1936" s="456">
        <v>420.53045982902728</v>
      </c>
      <c r="AA1936" s="456">
        <v>394.34773714190084</v>
      </c>
      <c r="AB1936" s="456">
        <v>351.04941397916343</v>
      </c>
      <c r="AC1936" s="456">
        <v>308.76318618903616</v>
      </c>
      <c r="AD1936" s="456">
        <v>265.47616224135629</v>
      </c>
      <c r="AE1936" s="456">
        <v>225.21549466265694</v>
      </c>
      <c r="AF1936" s="456">
        <v>187.9807803590999</v>
      </c>
      <c r="AG1936" s="456">
        <v>149.7474565561628</v>
      </c>
      <c r="AH1936" s="456">
        <v>112.5297206338733</v>
      </c>
      <c r="AI1936" s="456">
        <v>80.351331340225968</v>
      </c>
      <c r="AJ1936" s="456">
        <v>47.181305740243346</v>
      </c>
      <c r="AK1936" s="456">
        <v>11.02640849775289</v>
      </c>
      <c r="AL1936" s="456">
        <v>7.0136346326260179</v>
      </c>
      <c r="AM1936" s="456">
        <v>7.0136346326260179</v>
      </c>
      <c r="AN1936" s="456">
        <v>7.0136346326260179</v>
      </c>
      <c r="AO1936" s="456">
        <v>8.016652840637061</v>
      </c>
      <c r="AP1936" s="456">
        <v>8.016652840637061</v>
      </c>
      <c r="AQ1936" s="456">
        <v>9.0197967621976929</v>
      </c>
      <c r="AR1936" s="456">
        <v>11.02640849775289</v>
      </c>
      <c r="AS1936" s="456">
        <v>13.03338714150617</v>
      </c>
      <c r="AT1936" s="456">
        <v>12.029855959070284</v>
      </c>
      <c r="AU1936" s="456">
        <v>13.03338714150617</v>
      </c>
      <c r="AV1936" s="456">
        <v>13.03338714150617</v>
      </c>
      <c r="AW1936" s="456">
        <v>12.029855959070284</v>
      </c>
      <c r="AX1936" s="456">
        <v>15.040675804218308</v>
      </c>
      <c r="AY1936" s="456">
        <v>14.036995597894803</v>
      </c>
      <c r="AZ1936" s="456">
        <v>13.03338714150617</v>
      </c>
      <c r="BA1936" s="456">
        <v>12.029855959070284</v>
      </c>
      <c r="BB1936" s="456">
        <v>14.036995597894803</v>
      </c>
      <c r="BC1936" s="456">
        <v>12.029855959070284</v>
      </c>
      <c r="BD1936" s="456">
        <v>11.02640849775289</v>
      </c>
      <c r="BE1936" s="456">
        <v>11.02640849775289</v>
      </c>
      <c r="BF1936" s="456">
        <v>10.023052380778998</v>
      </c>
      <c r="BG1936" s="456">
        <v>10.023052380778998</v>
      </c>
      <c r="BH1936" s="456">
        <v>10.023052380778998</v>
      </c>
      <c r="BI1936" s="456">
        <v>9.0197967621976929</v>
      </c>
      <c r="BJ1936" s="456">
        <v>8.016652840637061</v>
      </c>
      <c r="BK1936" s="456">
        <v>8.016652840637061</v>
      </c>
      <c r="BL1936" s="456">
        <v>9.0197967621976929</v>
      </c>
      <c r="BM1936" s="456">
        <v>8.016652840637061</v>
      </c>
      <c r="BN1936" s="456">
        <v>8.016652840637061</v>
      </c>
      <c r="BO1936" s="456">
        <v>6.010760193776199</v>
      </c>
      <c r="BP1936" s="456">
        <v>8.016652840637061</v>
      </c>
      <c r="BQ1936" s="456">
        <v>7.0136346326260179</v>
      </c>
      <c r="BR1936" s="456">
        <v>6.010760193776199</v>
      </c>
      <c r="BS1936" s="456">
        <v>6.010760193776199</v>
      </c>
      <c r="BT1936" s="456">
        <v>6.010760193776199</v>
      </c>
      <c r="BU1936" s="456">
        <v>6.010760193776199</v>
      </c>
      <c r="BV1936" s="456">
        <v>8.016652840637061</v>
      </c>
    </row>
    <row r="1937" spans="1:74">
      <c r="A1937" s="256">
        <v>212.5</v>
      </c>
      <c r="B1937" s="456">
        <v>1671.3454846903555</v>
      </c>
      <c r="C1937" s="456">
        <v>1495.8849063069583</v>
      </c>
      <c r="D1937" s="456">
        <v>1374.889464378952</v>
      </c>
      <c r="E1937" s="456">
        <v>1288.1825595230227</v>
      </c>
      <c r="F1937" s="456">
        <v>1229.7090794083842</v>
      </c>
      <c r="G1937" s="456">
        <v>1175.2707480638032</v>
      </c>
      <c r="H1937" s="456">
        <v>1116.8027577507125</v>
      </c>
      <c r="I1937" s="456">
        <v>1059.3458158095118</v>
      </c>
      <c r="J1937" s="456">
        <v>1008.9475480673809</v>
      </c>
      <c r="K1937" s="456">
        <v>963.59125450600254</v>
      </c>
      <c r="L1937" s="456">
        <v>915.2135621254165</v>
      </c>
      <c r="M1937" s="456">
        <v>875.9085625698043</v>
      </c>
      <c r="N1937" s="456">
        <v>834.58982389522112</v>
      </c>
      <c r="O1937" s="456">
        <v>796.29623070059233</v>
      </c>
      <c r="P1937" s="456">
        <v>767.07340608364041</v>
      </c>
      <c r="Q1937" s="456">
        <v>739.86694776308775</v>
      </c>
      <c r="R1937" s="456">
        <v>691.50240325002358</v>
      </c>
      <c r="S1937" s="456">
        <v>655.23120091604528</v>
      </c>
      <c r="T1937" s="456">
        <v>645.15621829516817</v>
      </c>
      <c r="U1937" s="456">
        <v>612.91734254867754</v>
      </c>
      <c r="V1937" s="456">
        <v>566.57695139125042</v>
      </c>
      <c r="W1937" s="456">
        <v>508.15320548172508</v>
      </c>
      <c r="X1937" s="456">
        <v>472.90069882800782</v>
      </c>
      <c r="Y1937" s="456">
        <v>444.70057563922984</v>
      </c>
      <c r="Z1937" s="456">
        <v>438.65792078245397</v>
      </c>
      <c r="AA1937" s="456">
        <v>406.43186161691915</v>
      </c>
      <c r="AB1937" s="456">
        <v>355.07694944629657</v>
      </c>
      <c r="AC1937" s="456">
        <v>315.81050907438771</v>
      </c>
      <c r="AD1937" s="456">
        <v>272.52243464871941</v>
      </c>
      <c r="AE1937" s="456">
        <v>235.28003346324601</v>
      </c>
      <c r="AF1937" s="456">
        <v>199.04985036997184</v>
      </c>
      <c r="AG1937" s="456">
        <v>156.78976997111801</v>
      </c>
      <c r="AH1937" s="456">
        <v>119.57007684445347</v>
      </c>
      <c r="AI1937" s="456">
        <v>83.367575300668861</v>
      </c>
      <c r="AJ1937" s="456">
        <v>48.186177781824156</v>
      </c>
      <c r="AK1937" s="456">
        <v>14.036995597894803</v>
      </c>
      <c r="AL1937" s="456">
        <v>7.0136346326260179</v>
      </c>
      <c r="AM1937" s="456">
        <v>9.0197967621976929</v>
      </c>
      <c r="AN1937" s="456">
        <v>10.023052380778998</v>
      </c>
      <c r="AO1937" s="456">
        <v>10.023052380778998</v>
      </c>
      <c r="AP1937" s="456">
        <v>11.02640849775289</v>
      </c>
      <c r="AQ1937" s="456">
        <v>11.02640849775289</v>
      </c>
      <c r="AR1937" s="456">
        <v>13.03338714150617</v>
      </c>
      <c r="AS1937" s="456">
        <v>13.03338714150617</v>
      </c>
      <c r="AT1937" s="456">
        <v>13.03338714150617</v>
      </c>
      <c r="AU1937" s="456">
        <v>14.036995597894803</v>
      </c>
      <c r="AV1937" s="456">
        <v>13.03338714150617</v>
      </c>
      <c r="AW1937" s="456">
        <v>14.036995597894803</v>
      </c>
      <c r="AX1937" s="456">
        <v>15.040675804218308</v>
      </c>
      <c r="AY1937" s="456">
        <v>14.036995597894803</v>
      </c>
      <c r="AZ1937" s="456">
        <v>14.036995597894803</v>
      </c>
      <c r="BA1937" s="456">
        <v>13.03338714150617</v>
      </c>
      <c r="BB1937" s="456">
        <v>14.036995597894803</v>
      </c>
      <c r="BC1937" s="456">
        <v>13.03338714150617</v>
      </c>
      <c r="BD1937" s="456">
        <v>13.03338714150617</v>
      </c>
      <c r="BE1937" s="456">
        <v>13.03338714150617</v>
      </c>
      <c r="BF1937" s="456">
        <v>11.02640849775289</v>
      </c>
      <c r="BG1937" s="456">
        <v>10.023052380778998</v>
      </c>
      <c r="BH1937" s="456">
        <v>10.023052380778998</v>
      </c>
      <c r="BI1937" s="456">
        <v>9.0197967621976929</v>
      </c>
      <c r="BJ1937" s="456">
        <v>10.023052380778998</v>
      </c>
      <c r="BK1937" s="456">
        <v>9.0197967621976929</v>
      </c>
      <c r="BL1937" s="456">
        <v>10.023052380778998</v>
      </c>
      <c r="BM1937" s="456">
        <v>8.016652840637061</v>
      </c>
      <c r="BN1937" s="456">
        <v>9.0197967621976929</v>
      </c>
      <c r="BO1937" s="456">
        <v>7.0136346326260179</v>
      </c>
      <c r="BP1937" s="456">
        <v>8.016652840637061</v>
      </c>
      <c r="BQ1937" s="456">
        <v>7.0136346326260179</v>
      </c>
      <c r="BR1937" s="456">
        <v>8.016652840637061</v>
      </c>
      <c r="BS1937" s="456">
        <v>7.0136346326260179</v>
      </c>
      <c r="BT1937" s="456">
        <v>9.0197967621976929</v>
      </c>
      <c r="BU1937" s="456">
        <v>8.016652840637061</v>
      </c>
      <c r="BV1937" s="456">
        <v>8.016652840637061</v>
      </c>
    </row>
    <row r="1938" spans="1:74">
      <c r="A1938" s="256">
        <v>215</v>
      </c>
      <c r="B1938" s="456">
        <v>1671.3454846903555</v>
      </c>
      <c r="C1938" s="456">
        <v>1498.9099210598927</v>
      </c>
      <c r="D1938" s="456">
        <v>1382.9555061606618</v>
      </c>
      <c r="E1938" s="456">
        <v>1296.2480779996804</v>
      </c>
      <c r="F1938" s="456">
        <v>1238.7823716493383</v>
      </c>
      <c r="G1938" s="456">
        <v>1182.3274291099117</v>
      </c>
      <c r="H1938" s="456">
        <v>1126.8832319225462</v>
      </c>
      <c r="I1938" s="456">
        <v>1068.4177617813787</v>
      </c>
      <c r="J1938" s="456">
        <v>1017.011105086951</v>
      </c>
      <c r="K1938" s="456">
        <v>971.654442519893</v>
      </c>
      <c r="L1938" s="456">
        <v>927.30775085588652</v>
      </c>
      <c r="M1938" s="456">
        <v>888.00222450550336</v>
      </c>
      <c r="N1938" s="456">
        <v>850.71397201382797</v>
      </c>
      <c r="O1938" s="456">
        <v>810.40418715434259</v>
      </c>
      <c r="P1938" s="456">
        <v>780.17315792272359</v>
      </c>
      <c r="Q1938" s="456">
        <v>756.99682578176498</v>
      </c>
      <c r="R1938" s="456">
        <v>715.68426728943632</v>
      </c>
      <c r="S1938" s="456">
        <v>675.38162812523888</v>
      </c>
      <c r="T1938" s="456">
        <v>662.28378097872496</v>
      </c>
      <c r="U1938" s="456">
        <v>630.04403985316117</v>
      </c>
      <c r="V1938" s="456">
        <v>582.69493397084909</v>
      </c>
      <c r="W1938" s="456">
        <v>525.27674417612116</v>
      </c>
      <c r="X1938" s="456">
        <v>490.02302863061311</v>
      </c>
      <c r="Y1938" s="456">
        <v>464.84334482317331</v>
      </c>
      <c r="Z1938" s="456">
        <v>452.75757619336599</v>
      </c>
      <c r="AA1938" s="456">
        <v>414.48814469174425</v>
      </c>
      <c r="AB1938" s="456">
        <v>363.13215678677932</v>
      </c>
      <c r="AC1938" s="456">
        <v>321.85119673416409</v>
      </c>
      <c r="AD1938" s="456">
        <v>284.6021797270547</v>
      </c>
      <c r="AE1938" s="456">
        <v>249.37110660510621</v>
      </c>
      <c r="AF1938" s="456">
        <v>208.10682135074404</v>
      </c>
      <c r="AG1938" s="456">
        <v>167.85689589015533</v>
      </c>
      <c r="AH1938" s="456">
        <v>125.60499860335548</v>
      </c>
      <c r="AI1938" s="456">
        <v>86.383928307687412</v>
      </c>
      <c r="AJ1938" s="456">
        <v>50.19598424777044</v>
      </c>
      <c r="AK1938" s="456">
        <v>14.036995597894803</v>
      </c>
      <c r="AL1938" s="456">
        <v>9.0197967621976929</v>
      </c>
      <c r="AM1938" s="456">
        <v>8.016652840637061</v>
      </c>
      <c r="AN1938" s="456">
        <v>11.02640849775289</v>
      </c>
      <c r="AO1938" s="456">
        <v>11.02640849775289</v>
      </c>
      <c r="AP1938" s="456">
        <v>12.029855959070284</v>
      </c>
      <c r="AQ1938" s="456">
        <v>13.03338714150617</v>
      </c>
      <c r="AR1938" s="456">
        <v>14.036995597894803</v>
      </c>
      <c r="AS1938" s="456">
        <v>14.036995597894803</v>
      </c>
      <c r="AT1938" s="456">
        <v>13.03338714150617</v>
      </c>
      <c r="AU1938" s="456">
        <v>16.044422974417238</v>
      </c>
      <c r="AV1938" s="456">
        <v>16.044422974417238</v>
      </c>
      <c r="AW1938" s="456">
        <v>17.048232921663399</v>
      </c>
      <c r="AX1938" s="456">
        <v>17.048232921663399</v>
      </c>
      <c r="AY1938" s="456">
        <v>17.048232921663399</v>
      </c>
      <c r="AZ1938" s="456">
        <v>17.048232921663399</v>
      </c>
      <c r="BA1938" s="456">
        <v>15.040675804218308</v>
      </c>
      <c r="BB1938" s="456">
        <v>16.044422974417238</v>
      </c>
      <c r="BC1938" s="456">
        <v>14.036995597894803</v>
      </c>
      <c r="BD1938" s="456">
        <v>14.036995597894803</v>
      </c>
      <c r="BE1938" s="456">
        <v>13.03338714150617</v>
      </c>
      <c r="BF1938" s="456">
        <v>14.036995597894803</v>
      </c>
      <c r="BG1938" s="456">
        <v>13.03338714150617</v>
      </c>
      <c r="BH1938" s="456">
        <v>11.02640849775289</v>
      </c>
      <c r="BI1938" s="456">
        <v>11.02640849775289</v>
      </c>
      <c r="BJ1938" s="456">
        <v>11.02640849775289</v>
      </c>
      <c r="BK1938" s="456">
        <v>9.0197967621976929</v>
      </c>
      <c r="BL1938" s="456">
        <v>10.023052380778998</v>
      </c>
      <c r="BM1938" s="456">
        <v>11.02640849775289</v>
      </c>
      <c r="BN1938" s="456">
        <v>11.02640849775289</v>
      </c>
      <c r="BO1938" s="456">
        <v>7.0136346326260179</v>
      </c>
      <c r="BP1938" s="456">
        <v>8.016652840637061</v>
      </c>
      <c r="BQ1938" s="456">
        <v>8.016652840637061</v>
      </c>
      <c r="BR1938" s="456">
        <v>9.0197967621976929</v>
      </c>
      <c r="BS1938" s="456">
        <v>8.016652840637061</v>
      </c>
      <c r="BT1938" s="456">
        <v>8.016652840637061</v>
      </c>
      <c r="BU1938" s="456">
        <v>9.0197967621976929</v>
      </c>
      <c r="BV1938" s="456">
        <v>8.016652840637061</v>
      </c>
    </row>
    <row r="1939" spans="1:74">
      <c r="A1939" s="256">
        <v>217.5</v>
      </c>
      <c r="B1939" s="456">
        <v>1671.3454846903555</v>
      </c>
      <c r="C1939" s="456">
        <v>1504.959968849995</v>
      </c>
      <c r="D1939" s="456">
        <v>1392.0298593293548</v>
      </c>
      <c r="E1939" s="456">
        <v>1307.3382477041578</v>
      </c>
      <c r="F1939" s="456">
        <v>1246.8475760584727</v>
      </c>
      <c r="G1939" s="456">
        <v>1192.4084749600293</v>
      </c>
      <c r="H1939" s="456">
        <v>1138.979919772223</v>
      </c>
      <c r="I1939" s="456">
        <v>1081.5218194293543</v>
      </c>
      <c r="J1939" s="456">
        <v>1028.0986001751089</v>
      </c>
      <c r="K1939" s="456">
        <v>982.74143507382496</v>
      </c>
      <c r="L1939" s="456">
        <v>938.39422900883744</v>
      </c>
      <c r="M1939" s="456">
        <v>899.08822588305679</v>
      </c>
      <c r="N1939" s="456">
        <v>861.79950130763405</v>
      </c>
      <c r="O1939" s="456">
        <v>825.52012695763631</v>
      </c>
      <c r="P1939" s="456">
        <v>798.31163786566447</v>
      </c>
      <c r="Q1939" s="456">
        <v>772.11174593380383</v>
      </c>
      <c r="R1939" s="456">
        <v>737.85169386875282</v>
      </c>
      <c r="S1939" s="456">
        <v>713.66908038924851</v>
      </c>
      <c r="T1939" s="456">
        <v>681.426874236142</v>
      </c>
      <c r="U1939" s="456">
        <v>650.19369011047684</v>
      </c>
      <c r="V1939" s="456">
        <v>596.79853456367937</v>
      </c>
      <c r="W1939" s="456">
        <v>547.4374431647625</v>
      </c>
      <c r="X1939" s="456">
        <v>512.18222225713123</v>
      </c>
      <c r="Y1939" s="456">
        <v>493.044678893796</v>
      </c>
      <c r="Z1939" s="456">
        <v>469.8791748777619</v>
      </c>
      <c r="AA1939" s="456">
        <v>425.56578875210613</v>
      </c>
      <c r="AB1939" s="456">
        <v>379.24310317649696</v>
      </c>
      <c r="AC1939" s="456">
        <v>331.91926018114111</v>
      </c>
      <c r="AD1939" s="456">
        <v>294.66902626557766</v>
      </c>
      <c r="AE1939" s="456">
        <v>257.42350858200774</v>
      </c>
      <c r="AF1939" s="456">
        <v>218.17058371244863</v>
      </c>
      <c r="AG1939" s="456">
        <v>175.90617563268231</v>
      </c>
      <c r="AH1939" s="456">
        <v>132.64610597383572</v>
      </c>
      <c r="AI1939" s="456">
        <v>92.416946510646028</v>
      </c>
      <c r="AJ1939" s="456">
        <v>55.220845530457993</v>
      </c>
      <c r="AK1939" s="456">
        <v>16.044422974417238</v>
      </c>
      <c r="AL1939" s="456">
        <v>10.023052380778998</v>
      </c>
      <c r="AM1939" s="456">
        <v>11.02640849775289</v>
      </c>
      <c r="AN1939" s="456">
        <v>11.02640849775289</v>
      </c>
      <c r="AO1939" s="456">
        <v>13.03338714150617</v>
      </c>
      <c r="AP1939" s="456">
        <v>13.03338714150617</v>
      </c>
      <c r="AQ1939" s="456">
        <v>15.040675804218308</v>
      </c>
      <c r="AR1939" s="456">
        <v>16.044422974417238</v>
      </c>
      <c r="AS1939" s="456">
        <v>17.048232921663399</v>
      </c>
      <c r="AT1939" s="456">
        <v>15.040675804218308</v>
      </c>
      <c r="AU1939" s="456">
        <v>16.044422974417238</v>
      </c>
      <c r="AV1939" s="456">
        <v>18.052101952375242</v>
      </c>
      <c r="AW1939" s="456">
        <v>17.048232921663399</v>
      </c>
      <c r="AX1939" s="456">
        <v>17.048232921663399</v>
      </c>
      <c r="AY1939" s="456">
        <v>19.056026783849234</v>
      </c>
      <c r="AZ1939" s="456">
        <v>18.052101952375242</v>
      </c>
      <c r="BA1939" s="456">
        <v>16.044422974417238</v>
      </c>
      <c r="BB1939" s="456">
        <v>18.052101952375242</v>
      </c>
      <c r="BC1939" s="456">
        <v>16.044422974417238</v>
      </c>
      <c r="BD1939" s="456">
        <v>15.040675804218308</v>
      </c>
      <c r="BE1939" s="456">
        <v>16.044422974417238</v>
      </c>
      <c r="BF1939" s="456">
        <v>14.036995597894803</v>
      </c>
      <c r="BG1939" s="456">
        <v>13.03338714150617</v>
      </c>
      <c r="BH1939" s="456">
        <v>13.03338714150617</v>
      </c>
      <c r="BI1939" s="456">
        <v>12.029855959070284</v>
      </c>
      <c r="BJ1939" s="456">
        <v>11.02640849775289</v>
      </c>
      <c r="BK1939" s="456">
        <v>11.02640849775289</v>
      </c>
      <c r="BL1939" s="456">
        <v>12.029855959070284</v>
      </c>
      <c r="BM1939" s="456">
        <v>11.02640849775289</v>
      </c>
      <c r="BN1939" s="456">
        <v>11.02640849775289</v>
      </c>
      <c r="BO1939" s="456">
        <v>10.023052380778998</v>
      </c>
      <c r="BP1939" s="456">
        <v>11.02640849775289</v>
      </c>
      <c r="BQ1939" s="456">
        <v>9.0197967621976929</v>
      </c>
      <c r="BR1939" s="456">
        <v>9.0197967621976929</v>
      </c>
      <c r="BS1939" s="456">
        <v>9.0197967621976929</v>
      </c>
      <c r="BT1939" s="456">
        <v>10.023052380778998</v>
      </c>
      <c r="BU1939" s="456">
        <v>10.023052380778998</v>
      </c>
      <c r="BV1939" s="456">
        <v>8.016652840637061</v>
      </c>
    </row>
    <row r="1940" spans="1:74">
      <c r="A1940" s="256">
        <v>220</v>
      </c>
      <c r="B1940" s="456">
        <v>1671.3454846903555</v>
      </c>
      <c r="C1940" s="456">
        <v>1513.0267370160941</v>
      </c>
      <c r="D1940" s="456">
        <v>1403.1208156390885</v>
      </c>
      <c r="E1940" s="456">
        <v>1318.4285113946478</v>
      </c>
      <c r="F1940" s="456">
        <v>1260.9618089825374</v>
      </c>
      <c r="G1940" s="456">
        <v>1205.5139617506477</v>
      </c>
      <c r="H1940" s="456">
        <v>1153.0928843885954</v>
      </c>
      <c r="I1940" s="456">
        <v>1096.6420829267092</v>
      </c>
      <c r="J1940" s="456">
        <v>1046.2420310439961</v>
      </c>
      <c r="K1940" s="456">
        <v>999.87612340042017</v>
      </c>
      <c r="L1940" s="456">
        <v>952.50448116116092</v>
      </c>
      <c r="M1940" s="456">
        <v>915.2135621254165</v>
      </c>
      <c r="N1940" s="456">
        <v>874.90076490654008</v>
      </c>
      <c r="O1940" s="456">
        <v>840.63634328996886</v>
      </c>
      <c r="P1940" s="456">
        <v>816.45052956695815</v>
      </c>
      <c r="Q1940" s="456">
        <v>786.21927157197922</v>
      </c>
      <c r="R1940" s="456">
        <v>752.96623108109668</v>
      </c>
      <c r="S1940" s="456">
        <v>729.79073342857248</v>
      </c>
      <c r="T1940" s="456">
        <v>713.66908038924851</v>
      </c>
      <c r="U1940" s="456">
        <v>681.426874236142</v>
      </c>
      <c r="V1940" s="456">
        <v>611.90990452585947</v>
      </c>
      <c r="W1940" s="456">
        <v>566.57695139125042</v>
      </c>
      <c r="X1940" s="456">
        <v>536.35697932476273</v>
      </c>
      <c r="Y1940" s="456">
        <v>523.26218091041574</v>
      </c>
      <c r="Z1940" s="456">
        <v>489.01581600698364</v>
      </c>
      <c r="AA1940" s="456">
        <v>440.67212988461301</v>
      </c>
      <c r="AB1940" s="456">
        <v>393.34074331293886</v>
      </c>
      <c r="AC1940" s="456">
        <v>349.03566352307149</v>
      </c>
      <c r="AD1940" s="456">
        <v>307.75643880970762</v>
      </c>
      <c r="AE1940" s="456">
        <v>265.47616224135629</v>
      </c>
      <c r="AF1940" s="456">
        <v>231.25416527541577</v>
      </c>
      <c r="AG1940" s="456">
        <v>184.96205452537305</v>
      </c>
      <c r="AH1940" s="456">
        <v>140.69354214646376</v>
      </c>
      <c r="AI1940" s="456">
        <v>97.444763521530547</v>
      </c>
      <c r="AJ1940" s="456">
        <v>58.235984471133037</v>
      </c>
      <c r="AK1940" s="456">
        <v>18.052101952375242</v>
      </c>
      <c r="AL1940" s="456">
        <v>11.02640849775289</v>
      </c>
      <c r="AM1940" s="456">
        <v>11.02640849775289</v>
      </c>
      <c r="AN1940" s="456">
        <v>14.036995597894803</v>
      </c>
      <c r="AO1940" s="456">
        <v>14.036995597894803</v>
      </c>
      <c r="AP1940" s="456">
        <v>15.040675804218308</v>
      </c>
      <c r="AQ1940" s="456">
        <v>16.044422974417238</v>
      </c>
      <c r="AR1940" s="456">
        <v>18.052101952375242</v>
      </c>
      <c r="AS1940" s="456">
        <v>18.052101952375242</v>
      </c>
      <c r="AT1940" s="456">
        <v>18.052101952375242</v>
      </c>
      <c r="AU1940" s="456">
        <v>19.056026783849234</v>
      </c>
      <c r="AV1940" s="456">
        <v>20.060004479273225</v>
      </c>
      <c r="AW1940" s="456">
        <v>19.056026783849234</v>
      </c>
      <c r="AX1940" s="456">
        <v>20.060004479273225</v>
      </c>
      <c r="AY1940" s="456">
        <v>19.056026783849234</v>
      </c>
      <c r="AZ1940" s="456">
        <v>18.052101952375242</v>
      </c>
      <c r="BA1940" s="456">
        <v>16.044422974417238</v>
      </c>
      <c r="BB1940" s="456">
        <v>20.060004479273225</v>
      </c>
      <c r="BC1940" s="456">
        <v>15.040675804218308</v>
      </c>
      <c r="BD1940" s="456">
        <v>18.052101952375242</v>
      </c>
      <c r="BE1940" s="456">
        <v>15.040675804218308</v>
      </c>
      <c r="BF1940" s="456">
        <v>16.044422974417238</v>
      </c>
      <c r="BG1940" s="456">
        <v>15.040675804218308</v>
      </c>
      <c r="BH1940" s="456">
        <v>13.03338714150617</v>
      </c>
      <c r="BI1940" s="456">
        <v>13.03338714150617</v>
      </c>
      <c r="BJ1940" s="456">
        <v>13.03338714150617</v>
      </c>
      <c r="BK1940" s="456">
        <v>13.03338714150617</v>
      </c>
      <c r="BL1940" s="456">
        <v>13.03338714150617</v>
      </c>
      <c r="BM1940" s="456">
        <v>12.029855959070284</v>
      </c>
      <c r="BN1940" s="456">
        <v>12.029855959070284</v>
      </c>
      <c r="BO1940" s="456">
        <v>11.02640849775289</v>
      </c>
      <c r="BP1940" s="456">
        <v>10.023052380778998</v>
      </c>
      <c r="BQ1940" s="456">
        <v>11.02640849775289</v>
      </c>
      <c r="BR1940" s="456">
        <v>12.029855959070284</v>
      </c>
      <c r="BS1940" s="456">
        <v>11.02640849775289</v>
      </c>
      <c r="BT1940" s="456">
        <v>10.023052380778998</v>
      </c>
      <c r="BU1940" s="456">
        <v>10.023052380778998</v>
      </c>
      <c r="BV1940" s="456">
        <v>8.016652840637061</v>
      </c>
    </row>
    <row r="1941" spans="1:74">
      <c r="A1941" s="256">
        <v>222.5</v>
      </c>
      <c r="B1941" s="456">
        <v>1671.3454846903555</v>
      </c>
      <c r="C1941" s="456">
        <v>1522.1019025491566</v>
      </c>
      <c r="D1941" s="456">
        <v>1414.2118595312106</v>
      </c>
      <c r="E1941" s="456">
        <v>1330.5270871390355</v>
      </c>
      <c r="F1941" s="456">
        <v>1275.0761997376587</v>
      </c>
      <c r="G1941" s="456">
        <v>1218.6195908767722</v>
      </c>
      <c r="H1941" s="456">
        <v>1164.1817634666452</v>
      </c>
      <c r="I1941" s="456">
        <v>1108.7384438202087</v>
      </c>
      <c r="J1941" s="456">
        <v>1061.3617971193553</v>
      </c>
      <c r="K1941" s="456">
        <v>1017.011105086951</v>
      </c>
      <c r="L1941" s="456">
        <v>970.64654035114972</v>
      </c>
      <c r="M1941" s="456">
        <v>928.31560705822335</v>
      </c>
      <c r="N1941" s="456">
        <v>890.01785088596125</v>
      </c>
      <c r="O1941" s="456">
        <v>857.76838316697331</v>
      </c>
      <c r="P1941" s="456">
        <v>831.56658058905714</v>
      </c>
      <c r="Q1941" s="456">
        <v>804.357889807883</v>
      </c>
      <c r="R1941" s="456">
        <v>773.11941785205272</v>
      </c>
      <c r="S1941" s="456">
        <v>751.95858576924502</v>
      </c>
      <c r="T1941" s="456">
        <v>725.76028650321916</v>
      </c>
      <c r="U1941" s="456">
        <v>705.60838979549055</v>
      </c>
      <c r="V1941" s="456">
        <v>647.1712023231205</v>
      </c>
      <c r="W1941" s="456">
        <v>602.84303721328456</v>
      </c>
      <c r="X1941" s="456">
        <v>561.54017517044895</v>
      </c>
      <c r="Y1941" s="456">
        <v>551.46675853493446</v>
      </c>
      <c r="Z1941" s="456">
        <v>512.18222225713123</v>
      </c>
      <c r="AA1941" s="456">
        <v>459.80756926967933</v>
      </c>
      <c r="AB1941" s="456">
        <v>410.45998340822337</v>
      </c>
      <c r="AC1941" s="456">
        <v>368.16675228114894</v>
      </c>
      <c r="AD1941" s="456">
        <v>324.871583172518</v>
      </c>
      <c r="AE1941" s="456">
        <v>281.58219456930817</v>
      </c>
      <c r="AF1941" s="456">
        <v>240.31246534296974</v>
      </c>
      <c r="AG1941" s="456">
        <v>196.03095062626178</v>
      </c>
      <c r="AH1941" s="456">
        <v>147.73542711369169</v>
      </c>
      <c r="AI1941" s="456">
        <v>104.48414005107793</v>
      </c>
      <c r="AJ1941" s="456">
        <v>63.261558950597731</v>
      </c>
      <c r="AK1941" s="456">
        <v>19.056026783849234</v>
      </c>
      <c r="AL1941" s="456">
        <v>11.02640849775289</v>
      </c>
      <c r="AM1941" s="456">
        <v>13.03338714150617</v>
      </c>
      <c r="AN1941" s="456">
        <v>16.044422974417238</v>
      </c>
      <c r="AO1941" s="456">
        <v>16.044422974417238</v>
      </c>
      <c r="AP1941" s="456">
        <v>17.048232921663399</v>
      </c>
      <c r="AQ1941" s="456">
        <v>17.048232921663399</v>
      </c>
      <c r="AR1941" s="456">
        <v>18.052101952375242</v>
      </c>
      <c r="AS1941" s="456">
        <v>19.056026783849234</v>
      </c>
      <c r="AT1941" s="456">
        <v>19.056026783849234</v>
      </c>
      <c r="AU1941" s="456">
        <v>21.064032395764698</v>
      </c>
      <c r="AV1941" s="456">
        <v>20.060004479273225</v>
      </c>
      <c r="AW1941" s="456">
        <v>20.060004479273225</v>
      </c>
      <c r="AX1941" s="456">
        <v>20.060004479273225</v>
      </c>
      <c r="AY1941" s="456">
        <v>21.064032395764698</v>
      </c>
      <c r="AZ1941" s="456">
        <v>20.060004479273225</v>
      </c>
      <c r="BA1941" s="456">
        <v>19.056026783849234</v>
      </c>
      <c r="BB1941" s="456">
        <v>20.060004479273225</v>
      </c>
      <c r="BC1941" s="456">
        <v>18.052101952375242</v>
      </c>
      <c r="BD1941" s="456">
        <v>18.052101952375242</v>
      </c>
      <c r="BE1941" s="456">
        <v>17.048232921663399</v>
      </c>
      <c r="BF1941" s="456">
        <v>16.044422974417238</v>
      </c>
      <c r="BG1941" s="456">
        <v>16.044422974417238</v>
      </c>
      <c r="BH1941" s="456">
        <v>14.036995597894803</v>
      </c>
      <c r="BI1941" s="456">
        <v>14.036995597894803</v>
      </c>
      <c r="BJ1941" s="456">
        <v>14.036995597894803</v>
      </c>
      <c r="BK1941" s="456">
        <v>13.03338714150617</v>
      </c>
      <c r="BL1941" s="456">
        <v>14.036995597894803</v>
      </c>
      <c r="BM1941" s="456">
        <v>14.036995597894803</v>
      </c>
      <c r="BN1941" s="456">
        <v>13.03338714150617</v>
      </c>
      <c r="BO1941" s="456">
        <v>13.03338714150617</v>
      </c>
      <c r="BP1941" s="456">
        <v>13.03338714150617</v>
      </c>
      <c r="BQ1941" s="456">
        <v>12.029855959070284</v>
      </c>
      <c r="BR1941" s="456">
        <v>12.029855959070284</v>
      </c>
      <c r="BS1941" s="456">
        <v>13.03338714150617</v>
      </c>
      <c r="BT1941" s="456">
        <v>12.029855959070284</v>
      </c>
      <c r="BU1941" s="456">
        <v>10.023052380778998</v>
      </c>
      <c r="BV1941" s="456">
        <v>8.016652840637061</v>
      </c>
    </row>
    <row r="1942" spans="1:74">
      <c r="A1942" s="256">
        <v>225</v>
      </c>
      <c r="B1942" s="456">
        <v>1671.3454846903555</v>
      </c>
      <c r="C1942" s="456">
        <v>1530.1687617458649</v>
      </c>
      <c r="D1942" s="456">
        <v>1427.3195688376973</v>
      </c>
      <c r="E1942" s="456">
        <v>1345.6504612583315</v>
      </c>
      <c r="F1942" s="456">
        <v>1287.1743732541738</v>
      </c>
      <c r="G1942" s="456">
        <v>1229.7090794083842</v>
      </c>
      <c r="H1942" s="456">
        <v>1181.3193292356812</v>
      </c>
      <c r="I1942" s="456">
        <v>1123.8590801752944</v>
      </c>
      <c r="J1942" s="456">
        <v>1076.4817783804408</v>
      </c>
      <c r="K1942" s="456">
        <v>1031.1224832580795</v>
      </c>
      <c r="L1942" s="456">
        <v>987.78101853697399</v>
      </c>
      <c r="M1942" s="456">
        <v>945.44932878769396</v>
      </c>
      <c r="N1942" s="456">
        <v>905.13519339150332</v>
      </c>
      <c r="O1942" s="456">
        <v>869.86179401276763</v>
      </c>
      <c r="P1942" s="456">
        <v>845.67514265533873</v>
      </c>
      <c r="Q1942" s="456">
        <v>826.52786616586718</v>
      </c>
      <c r="R1942" s="456">
        <v>788.23465312812414</v>
      </c>
      <c r="S1942" s="456">
        <v>769.08873806861379</v>
      </c>
      <c r="T1942" s="456">
        <v>748.93565793445475</v>
      </c>
      <c r="U1942" s="456">
        <v>722.73746597640445</v>
      </c>
      <c r="V1942" s="456">
        <v>660.26875041270193</v>
      </c>
      <c r="W1942" s="456">
        <v>627.02164734385292</v>
      </c>
      <c r="X1942" s="456">
        <v>599.82077828211254</v>
      </c>
      <c r="Y1942" s="456">
        <v>584.70971336682805</v>
      </c>
      <c r="Z1942" s="456">
        <v>536.35697932476273</v>
      </c>
      <c r="AA1942" s="456">
        <v>479.95099617070338</v>
      </c>
      <c r="AB1942" s="456">
        <v>431.60826196609258</v>
      </c>
      <c r="AC1942" s="456">
        <v>389.31279381754297</v>
      </c>
      <c r="AD1942" s="456">
        <v>346.01505962239901</v>
      </c>
      <c r="AE1942" s="456">
        <v>298.69586175506231</v>
      </c>
      <c r="AF1942" s="456">
        <v>252.3907273486665</v>
      </c>
      <c r="AG1942" s="456">
        <v>204.08145125625859</v>
      </c>
      <c r="AH1942" s="456">
        <v>158.80191819600202</v>
      </c>
      <c r="AI1942" s="456">
        <v>111.52399075900288</v>
      </c>
      <c r="AJ1942" s="456">
        <v>67.282307497705418</v>
      </c>
      <c r="AK1942" s="456">
        <v>21.064032395764698</v>
      </c>
      <c r="AL1942" s="456">
        <v>13.03338714150617</v>
      </c>
      <c r="AM1942" s="456">
        <v>14.036995597894803</v>
      </c>
      <c r="AN1942" s="456">
        <v>15.040675804218308</v>
      </c>
      <c r="AO1942" s="456">
        <v>18.052101952375242</v>
      </c>
      <c r="AP1942" s="456">
        <v>18.052101952375242</v>
      </c>
      <c r="AQ1942" s="456">
        <v>18.052101952375242</v>
      </c>
      <c r="AR1942" s="456">
        <v>20.060004479273225</v>
      </c>
      <c r="AS1942" s="456">
        <v>20.060004479273225</v>
      </c>
      <c r="AT1942" s="456">
        <v>19.056026783849234</v>
      </c>
      <c r="AU1942" s="456">
        <v>21.064032395764698</v>
      </c>
      <c r="AV1942" s="456">
        <v>20.060004479273225</v>
      </c>
      <c r="AW1942" s="456">
        <v>22.068108142325048</v>
      </c>
      <c r="AX1942" s="456">
        <v>23.072229545451361</v>
      </c>
      <c r="AY1942" s="456">
        <v>22.068108142325048</v>
      </c>
      <c r="AZ1942" s="456">
        <v>20.060004479273225</v>
      </c>
      <c r="BA1942" s="456">
        <v>19.056026783849234</v>
      </c>
      <c r="BB1942" s="456">
        <v>21.064032395764698</v>
      </c>
      <c r="BC1942" s="456">
        <v>17.048232921663399</v>
      </c>
      <c r="BD1942" s="456">
        <v>17.048232921663399</v>
      </c>
      <c r="BE1942" s="456">
        <v>18.052101952375242</v>
      </c>
      <c r="BF1942" s="456">
        <v>17.048232921663399</v>
      </c>
      <c r="BG1942" s="456">
        <v>16.044422974417238</v>
      </c>
      <c r="BH1942" s="456">
        <v>16.044422974417238</v>
      </c>
      <c r="BI1942" s="456">
        <v>15.040675804218308</v>
      </c>
      <c r="BJ1942" s="456">
        <v>14.036995597894803</v>
      </c>
      <c r="BK1942" s="456">
        <v>15.040675804218308</v>
      </c>
      <c r="BL1942" s="456">
        <v>15.040675804218308</v>
      </c>
      <c r="BM1942" s="456">
        <v>14.036995597894803</v>
      </c>
      <c r="BN1942" s="456">
        <v>13.03338714150617</v>
      </c>
      <c r="BO1942" s="456">
        <v>13.03338714150617</v>
      </c>
      <c r="BP1942" s="456">
        <v>13.03338714150617</v>
      </c>
      <c r="BQ1942" s="456">
        <v>14.036995597894803</v>
      </c>
      <c r="BR1942" s="456">
        <v>13.03338714150617</v>
      </c>
      <c r="BS1942" s="456">
        <v>12.029855959070284</v>
      </c>
      <c r="BT1942" s="456">
        <v>12.029855959070284</v>
      </c>
      <c r="BU1942" s="456">
        <v>11.02640849775289</v>
      </c>
      <c r="BV1942" s="456">
        <v>8.016652840637061</v>
      </c>
    </row>
    <row r="1943" spans="1:74">
      <c r="A1943" s="256">
        <v>227.5</v>
      </c>
      <c r="B1943" s="456">
        <v>1671.3454846903555</v>
      </c>
      <c r="C1943" s="456">
        <v>1539.2440291144057</v>
      </c>
      <c r="D1943" s="456">
        <v>1439.4190995743888</v>
      </c>
      <c r="E1943" s="456">
        <v>1362.7904904313311</v>
      </c>
      <c r="F1943" s="456">
        <v>1302.2972497757735</v>
      </c>
      <c r="G1943" s="456">
        <v>1246.8475760584727</v>
      </c>
      <c r="H1943" s="456">
        <v>1192.4084749600293</v>
      </c>
      <c r="I1943" s="456">
        <v>1138.979919772223</v>
      </c>
      <c r="J1943" s="456">
        <v>1092.6099921774353</v>
      </c>
      <c r="K1943" s="456">
        <v>1049.2659668965161</v>
      </c>
      <c r="L1943" s="456">
        <v>1005.92373075542</v>
      </c>
      <c r="M1943" s="456">
        <v>964.5991493330996</v>
      </c>
      <c r="N1943" s="456">
        <v>926.29989574785589</v>
      </c>
      <c r="O1943" s="456">
        <v>889.01003712505587</v>
      </c>
      <c r="P1943" s="456">
        <v>863.81506744737169</v>
      </c>
      <c r="Q1943" s="456">
        <v>840.63634328996886</v>
      </c>
      <c r="R1943" s="456">
        <v>807.3810328268321</v>
      </c>
      <c r="S1943" s="456">
        <v>785.21158272846617</v>
      </c>
      <c r="T1943" s="456">
        <v>763.0427579963532</v>
      </c>
      <c r="U1943" s="456">
        <v>739.86694776308775</v>
      </c>
      <c r="V1943" s="456">
        <v>684.44951741281852</v>
      </c>
      <c r="W1943" s="456">
        <v>655.23120091604528</v>
      </c>
      <c r="X1943" s="456">
        <v>626.01418640486224</v>
      </c>
      <c r="Y1943" s="456">
        <v>609.89503345385992</v>
      </c>
      <c r="Z1943" s="456">
        <v>570.60640459417959</v>
      </c>
      <c r="AA1943" s="456">
        <v>508.15320548172508</v>
      </c>
      <c r="AB1943" s="456">
        <v>450.74331252607004</v>
      </c>
      <c r="AC1943" s="456">
        <v>409.45294924287418</v>
      </c>
      <c r="AD1943" s="456">
        <v>367.1598276496963</v>
      </c>
      <c r="AE1943" s="456">
        <v>321.85119673416409</v>
      </c>
      <c r="AF1943" s="456">
        <v>272.52243464871941</v>
      </c>
      <c r="AG1943" s="456">
        <v>217.16418624552571</v>
      </c>
      <c r="AH1943" s="456">
        <v>165.84463549957897</v>
      </c>
      <c r="AI1943" s="456">
        <v>120.57587641098782</v>
      </c>
      <c r="AJ1943" s="456">
        <v>71.303296239406109</v>
      </c>
      <c r="AK1943" s="456">
        <v>25.080601549217004</v>
      </c>
      <c r="AL1943" s="456">
        <v>12.029855959070284</v>
      </c>
      <c r="AM1943" s="456">
        <v>14.036995597894803</v>
      </c>
      <c r="AN1943" s="456">
        <v>17.048232921663399</v>
      </c>
      <c r="AO1943" s="456">
        <v>16.044422974417238</v>
      </c>
      <c r="AP1943" s="456">
        <v>18.052101952375242</v>
      </c>
      <c r="AQ1943" s="456">
        <v>19.056026783849234</v>
      </c>
      <c r="AR1943" s="456">
        <v>20.060004479273225</v>
      </c>
      <c r="AS1943" s="456">
        <v>22.068108142325048</v>
      </c>
      <c r="AT1943" s="456">
        <v>20.060004479273225</v>
      </c>
      <c r="AU1943" s="456">
        <v>22.068108142325048</v>
      </c>
      <c r="AV1943" s="456">
        <v>21.064032395764698</v>
      </c>
      <c r="AW1943" s="456">
        <v>21.064032395764698</v>
      </c>
      <c r="AX1943" s="456">
        <v>22.068108142325048</v>
      </c>
      <c r="AY1943" s="456">
        <v>22.068108142325048</v>
      </c>
      <c r="AZ1943" s="456">
        <v>20.060004479273225</v>
      </c>
      <c r="BA1943" s="456">
        <v>20.060004479273225</v>
      </c>
      <c r="BB1943" s="456">
        <v>22.068108142325048</v>
      </c>
      <c r="BC1943" s="456">
        <v>18.052101952375242</v>
      </c>
      <c r="BD1943" s="456">
        <v>18.052101952375242</v>
      </c>
      <c r="BE1943" s="456">
        <v>18.052101952375242</v>
      </c>
      <c r="BF1943" s="456">
        <v>17.048232921663399</v>
      </c>
      <c r="BG1943" s="456">
        <v>17.048232921663399</v>
      </c>
      <c r="BH1943" s="456">
        <v>15.040675804218308</v>
      </c>
      <c r="BI1943" s="456">
        <v>15.040675804218308</v>
      </c>
      <c r="BJ1943" s="456">
        <v>15.040675804218308</v>
      </c>
      <c r="BK1943" s="456">
        <v>14.036995597894803</v>
      </c>
      <c r="BL1943" s="456">
        <v>15.040675804218308</v>
      </c>
      <c r="BM1943" s="456">
        <v>15.040675804218308</v>
      </c>
      <c r="BN1943" s="456">
        <v>13.03338714150617</v>
      </c>
      <c r="BO1943" s="456">
        <v>13.03338714150617</v>
      </c>
      <c r="BP1943" s="456">
        <v>12.029855959070284</v>
      </c>
      <c r="BQ1943" s="456">
        <v>14.036995597894803</v>
      </c>
      <c r="BR1943" s="456">
        <v>13.03338714150617</v>
      </c>
      <c r="BS1943" s="456">
        <v>12.029855959070284</v>
      </c>
      <c r="BT1943" s="456">
        <v>12.029855959070284</v>
      </c>
      <c r="BU1943" s="456">
        <v>12.029855959070284</v>
      </c>
      <c r="BV1943" s="456">
        <v>8.016652840637061</v>
      </c>
    </row>
    <row r="1944" spans="1:74">
      <c r="A1944" s="256">
        <v>230</v>
      </c>
      <c r="B1944" s="456">
        <v>1671.3454846903555</v>
      </c>
      <c r="C1944" s="456">
        <v>1552.3528429347011</v>
      </c>
      <c r="D1944" s="456">
        <v>1457.5685859282098</v>
      </c>
      <c r="E1944" s="456">
        <v>1379.9307349701794</v>
      </c>
      <c r="F1944" s="456">
        <v>1319.4367218177815</v>
      </c>
      <c r="G1944" s="456">
        <v>1263.9863080604141</v>
      </c>
      <c r="H1944" s="456">
        <v>1211.5626960616064</v>
      </c>
      <c r="I1944" s="456">
        <v>1156.117113614974</v>
      </c>
      <c r="J1944" s="456">
        <v>1110.7545168260053</v>
      </c>
      <c r="K1944" s="456">
        <v>1068.4177617813787</v>
      </c>
      <c r="L1944" s="456">
        <v>1026.0826830543308</v>
      </c>
      <c r="M1944" s="456">
        <v>984.75726536836657</v>
      </c>
      <c r="N1944" s="456">
        <v>948.4729591018255</v>
      </c>
      <c r="O1944" s="456">
        <v>914.20572024248941</v>
      </c>
      <c r="P1944" s="456">
        <v>884.97879350789503</v>
      </c>
      <c r="Q1944" s="456">
        <v>866.83842546287576</v>
      </c>
      <c r="R1944" s="456">
        <v>834.58982389522112</v>
      </c>
      <c r="S1944" s="456">
        <v>805.36560288841395</v>
      </c>
      <c r="T1944" s="456">
        <v>783.19620891882039</v>
      </c>
      <c r="U1944" s="456">
        <v>758.00447781129969</v>
      </c>
      <c r="V1944" s="456">
        <v>705.60838979549055</v>
      </c>
      <c r="W1944" s="456">
        <v>672.35902531066267</v>
      </c>
      <c r="X1944" s="456">
        <v>649.18619261853939</v>
      </c>
      <c r="Y1944" s="456">
        <v>634.07391905157954</v>
      </c>
      <c r="Z1944" s="456">
        <v>584.70971336682805</v>
      </c>
      <c r="AA1944" s="456">
        <v>530.31318604523244</v>
      </c>
      <c r="AB1944" s="456">
        <v>478.9438044658425</v>
      </c>
      <c r="AC1944" s="456">
        <v>433.62243854303483</v>
      </c>
      <c r="AD1944" s="456">
        <v>387.29883465531185</v>
      </c>
      <c r="AE1944" s="456">
        <v>339.97393108066609</v>
      </c>
      <c r="AF1944" s="456">
        <v>291.64893568472075</v>
      </c>
      <c r="AG1944" s="456">
        <v>236.28651130948512</v>
      </c>
      <c r="AH1944" s="456">
        <v>178.92475133337754</v>
      </c>
      <c r="AI1944" s="456">
        <v>128.62256901424442</v>
      </c>
      <c r="AJ1944" s="456">
        <v>79.345941616877255</v>
      </c>
      <c r="AK1944" s="456">
        <v>28.093457349309364</v>
      </c>
      <c r="AL1944" s="456">
        <v>15.040675804218308</v>
      </c>
      <c r="AM1944" s="456">
        <v>15.040675804218308</v>
      </c>
      <c r="AN1944" s="456">
        <v>19.056026783849234</v>
      </c>
      <c r="AO1944" s="456">
        <v>18.052101952375242</v>
      </c>
      <c r="AP1944" s="456">
        <v>19.056026783849234</v>
      </c>
      <c r="AQ1944" s="456">
        <v>20.060004479273225</v>
      </c>
      <c r="AR1944" s="456">
        <v>23.072229545451361</v>
      </c>
      <c r="AS1944" s="456">
        <v>21.064032395764698</v>
      </c>
      <c r="AT1944" s="456">
        <v>21.064032395764698</v>
      </c>
      <c r="AU1944" s="456">
        <v>22.068108142325048</v>
      </c>
      <c r="AV1944" s="456">
        <v>22.068108142325048</v>
      </c>
      <c r="AW1944" s="456">
        <v>23.072229545451361</v>
      </c>
      <c r="AX1944" s="456">
        <v>22.068108142325048</v>
      </c>
      <c r="AY1944" s="456">
        <v>23.072229545451361</v>
      </c>
      <c r="AZ1944" s="456">
        <v>22.068108142325048</v>
      </c>
      <c r="BA1944" s="456">
        <v>22.068108142325048</v>
      </c>
      <c r="BB1944" s="456">
        <v>21.064032395764698</v>
      </c>
      <c r="BC1944" s="456">
        <v>18.052101952375242</v>
      </c>
      <c r="BD1944" s="456">
        <v>19.056026783849234</v>
      </c>
      <c r="BE1944" s="456">
        <v>17.048232921663399</v>
      </c>
      <c r="BF1944" s="456">
        <v>17.048232921663399</v>
      </c>
      <c r="BG1944" s="456">
        <v>17.048232921663399</v>
      </c>
      <c r="BH1944" s="456">
        <v>16.044422974417238</v>
      </c>
      <c r="BI1944" s="456">
        <v>15.040675804218308</v>
      </c>
      <c r="BJ1944" s="456">
        <v>15.040675804218308</v>
      </c>
      <c r="BK1944" s="456">
        <v>15.040675804218308</v>
      </c>
      <c r="BL1944" s="456">
        <v>14.036995597894803</v>
      </c>
      <c r="BM1944" s="456">
        <v>15.040675804218308</v>
      </c>
      <c r="BN1944" s="456">
        <v>14.036995597894803</v>
      </c>
      <c r="BO1944" s="456">
        <v>14.036995597894803</v>
      </c>
      <c r="BP1944" s="456">
        <v>14.036995597894803</v>
      </c>
      <c r="BQ1944" s="456">
        <v>13.03338714150617</v>
      </c>
      <c r="BR1944" s="456">
        <v>14.036995597894803</v>
      </c>
      <c r="BS1944" s="456">
        <v>13.03338714150617</v>
      </c>
      <c r="BT1944" s="456">
        <v>12.029855959070284</v>
      </c>
      <c r="BU1944" s="456">
        <v>12.029855959070284</v>
      </c>
      <c r="BV1944" s="456">
        <v>8.016652840637061</v>
      </c>
    </row>
    <row r="1945" spans="1:74">
      <c r="A1945" s="256">
        <v>232.5</v>
      </c>
      <c r="B1945" s="456">
        <v>1671.3454846903555</v>
      </c>
      <c r="C1945" s="456">
        <v>1561.4282404181374</v>
      </c>
      <c r="D1945" s="456">
        <v>1473.7016523162054</v>
      </c>
      <c r="E1945" s="456">
        <v>1396.0629241738613</v>
      </c>
      <c r="F1945" s="456">
        <v>1332.5435271419701</v>
      </c>
      <c r="G1945" s="456">
        <v>1278.1007324082996</v>
      </c>
      <c r="H1945" s="456">
        <v>1230.7172196970171</v>
      </c>
      <c r="I1945" s="456">
        <v>1174.2626542209405</v>
      </c>
      <c r="J1945" s="456">
        <v>1130.9154468603931</v>
      </c>
      <c r="K1945" s="456">
        <v>1087.5698996509766</v>
      </c>
      <c r="L1945" s="456">
        <v>1046.2420310439961</v>
      </c>
      <c r="M1945" s="456">
        <v>1010.9634313066751</v>
      </c>
      <c r="N1945" s="456">
        <v>973.67024998967611</v>
      </c>
      <c r="O1945" s="456">
        <v>941.4178367344432</v>
      </c>
      <c r="P1945" s="456">
        <v>912.19003980772868</v>
      </c>
      <c r="Q1945" s="456">
        <v>893.04129900390069</v>
      </c>
      <c r="R1945" s="456">
        <v>860.79172000305243</v>
      </c>
      <c r="S1945" s="456">
        <v>832.57432713971048</v>
      </c>
      <c r="T1945" s="456">
        <v>805.36560288841395</v>
      </c>
      <c r="U1945" s="456">
        <v>779.16547685559692</v>
      </c>
      <c r="V1945" s="456">
        <v>724.7526782608445</v>
      </c>
      <c r="W1945" s="456">
        <v>691.50240325002358</v>
      </c>
      <c r="X1945" s="456">
        <v>670.34396430528011</v>
      </c>
      <c r="Y1945" s="456">
        <v>645.15621829516817</v>
      </c>
      <c r="Z1945" s="456">
        <v>601.83561588397004</v>
      </c>
      <c r="AA1945" s="456">
        <v>552.47409198138303</v>
      </c>
      <c r="AB1945" s="456">
        <v>503.11697942016013</v>
      </c>
      <c r="AC1945" s="456">
        <v>454.77184881299468</v>
      </c>
      <c r="AD1945" s="456">
        <v>410.45998340822337</v>
      </c>
      <c r="AE1945" s="456">
        <v>361.11833806008326</v>
      </c>
      <c r="AF1945" s="456">
        <v>308.76318618903616</v>
      </c>
      <c r="AG1945" s="456">
        <v>254.40382792207021</v>
      </c>
      <c r="AH1945" s="456">
        <v>198.04354533856682</v>
      </c>
      <c r="AI1945" s="456">
        <v>139.68758692140284</v>
      </c>
      <c r="AJ1945" s="456">
        <v>83.367575300668861</v>
      </c>
      <c r="AK1945" s="456">
        <v>28.093457349309364</v>
      </c>
      <c r="AL1945" s="456">
        <v>15.040675804218308</v>
      </c>
      <c r="AM1945" s="456">
        <v>17.048232921663399</v>
      </c>
      <c r="AN1945" s="456">
        <v>20.060004479273225</v>
      </c>
      <c r="AO1945" s="456">
        <v>20.060004479273225</v>
      </c>
      <c r="AP1945" s="456">
        <v>19.056026783849234</v>
      </c>
      <c r="AQ1945" s="456">
        <v>21.064032395764698</v>
      </c>
      <c r="AR1945" s="456">
        <v>22.068108142325048</v>
      </c>
      <c r="AS1945" s="456">
        <v>21.064032395764698</v>
      </c>
      <c r="AT1945" s="456">
        <v>21.064032395764698</v>
      </c>
      <c r="AU1945" s="456">
        <v>23.072229545451361</v>
      </c>
      <c r="AV1945" s="456">
        <v>23.072229545451361</v>
      </c>
      <c r="AW1945" s="456">
        <v>22.068108142325048</v>
      </c>
      <c r="AX1945" s="456">
        <v>23.072229545451361</v>
      </c>
      <c r="AY1945" s="456">
        <v>23.072229545451361</v>
      </c>
      <c r="AZ1945" s="456">
        <v>21.064032395764698</v>
      </c>
      <c r="BA1945" s="456">
        <v>20.060004479273225</v>
      </c>
      <c r="BB1945" s="456">
        <v>21.064032395764698</v>
      </c>
      <c r="BC1945" s="456">
        <v>18.052101952375242</v>
      </c>
      <c r="BD1945" s="456">
        <v>18.052101952375242</v>
      </c>
      <c r="BE1945" s="456">
        <v>18.052101952375242</v>
      </c>
      <c r="BF1945" s="456">
        <v>17.048232921663399</v>
      </c>
      <c r="BG1945" s="456">
        <v>16.044422974417238</v>
      </c>
      <c r="BH1945" s="456">
        <v>16.044422974417238</v>
      </c>
      <c r="BI1945" s="456">
        <v>18.052101952375242</v>
      </c>
      <c r="BJ1945" s="456">
        <v>16.044422974417238</v>
      </c>
      <c r="BK1945" s="456">
        <v>15.040675804218308</v>
      </c>
      <c r="BL1945" s="456">
        <v>16.044422974417238</v>
      </c>
      <c r="BM1945" s="456">
        <v>15.040675804218308</v>
      </c>
      <c r="BN1945" s="456">
        <v>14.036995597894803</v>
      </c>
      <c r="BO1945" s="456">
        <v>14.036995597894803</v>
      </c>
      <c r="BP1945" s="456">
        <v>13.03338714150617</v>
      </c>
      <c r="BQ1945" s="456">
        <v>13.03338714150617</v>
      </c>
      <c r="BR1945" s="456">
        <v>13.03338714150617</v>
      </c>
      <c r="BS1945" s="456">
        <v>13.03338714150617</v>
      </c>
      <c r="BT1945" s="456">
        <v>12.029855959070284</v>
      </c>
      <c r="BU1945" s="456">
        <v>11.02640849775289</v>
      </c>
      <c r="BV1945" s="456">
        <v>8.016652840637061</v>
      </c>
    </row>
    <row r="1946" spans="1:74">
      <c r="A1946" s="256">
        <v>235</v>
      </c>
      <c r="B1946" s="456">
        <v>1671.3454846903555</v>
      </c>
      <c r="C1946" s="456">
        <v>1575.5456300224012</v>
      </c>
      <c r="D1946" s="456">
        <v>1487.8182302094006</v>
      </c>
      <c r="E1946" s="456">
        <v>1413.2035792127422</v>
      </c>
      <c r="F1946" s="456">
        <v>1354.7245673567784</v>
      </c>
      <c r="G1946" s="456">
        <v>1301.2890525268974</v>
      </c>
      <c r="H1946" s="456">
        <v>1249.872041166662</v>
      </c>
      <c r="I1946" s="456">
        <v>1197.4490298593973</v>
      </c>
      <c r="J1946" s="456">
        <v>1152.0848097396088</v>
      </c>
      <c r="K1946" s="456">
        <v>1111.7625547001749</v>
      </c>
      <c r="L1946" s="456">
        <v>1071.4417609051841</v>
      </c>
      <c r="M1946" s="456">
        <v>1035.15434114499</v>
      </c>
      <c r="N1946" s="456">
        <v>997.86026239152636</v>
      </c>
      <c r="O1946" s="456">
        <v>966.61494214244817</v>
      </c>
      <c r="P1946" s="456">
        <v>941.4178367344432</v>
      </c>
      <c r="Q1946" s="456">
        <v>924.28418881946754</v>
      </c>
      <c r="R1946" s="456">
        <v>891.02566578692733</v>
      </c>
      <c r="S1946" s="456">
        <v>860.79172000305243</v>
      </c>
      <c r="T1946" s="456">
        <v>835.59757409714064</v>
      </c>
      <c r="U1946" s="456">
        <v>806.37331722858721</v>
      </c>
      <c r="V1946" s="456">
        <v>753.97387774006802</v>
      </c>
      <c r="W1946" s="456">
        <v>718.70705826340179</v>
      </c>
      <c r="X1946" s="456">
        <v>699.56293216247195</v>
      </c>
      <c r="Y1946" s="456">
        <v>669.33643607066585</v>
      </c>
      <c r="Z1946" s="456">
        <v>623.99926938862291</v>
      </c>
      <c r="AA1946" s="456">
        <v>571.61377234442114</v>
      </c>
      <c r="AB1946" s="456">
        <v>529.30589383410154</v>
      </c>
      <c r="AC1946" s="456">
        <v>487.00139698135308</v>
      </c>
      <c r="AD1946" s="456">
        <v>442.68634818412619</v>
      </c>
      <c r="AE1946" s="456">
        <v>385.28488595522572</v>
      </c>
      <c r="AF1946" s="456">
        <v>327.89199766453015</v>
      </c>
      <c r="AG1946" s="456">
        <v>271.5158130503724</v>
      </c>
      <c r="AH1946" s="456">
        <v>217.16418624552571</v>
      </c>
      <c r="AI1946" s="456">
        <v>156.78976997111801</v>
      </c>
      <c r="AJ1946" s="456">
        <v>92.416946510646028</v>
      </c>
      <c r="AK1946" s="456">
        <v>32.111095952304076</v>
      </c>
      <c r="AL1946" s="456">
        <v>16.044422974417238</v>
      </c>
      <c r="AM1946" s="456">
        <v>18.052101952375242</v>
      </c>
      <c r="AN1946" s="456">
        <v>20.060004479273225</v>
      </c>
      <c r="AO1946" s="456">
        <v>20.060004479273225</v>
      </c>
      <c r="AP1946" s="456">
        <v>21.064032395764698</v>
      </c>
      <c r="AQ1946" s="456">
        <v>21.064032395764698</v>
      </c>
      <c r="AR1946" s="456">
        <v>22.068108142325048</v>
      </c>
      <c r="AS1946" s="456">
        <v>23.072229545451361</v>
      </c>
      <c r="AT1946" s="456">
        <v>21.064032395764698</v>
      </c>
      <c r="AU1946" s="456">
        <v>22.068108142325048</v>
      </c>
      <c r="AV1946" s="456">
        <v>23.072229545451361</v>
      </c>
      <c r="AW1946" s="456">
        <v>23.072229545451361</v>
      </c>
      <c r="AX1946" s="456">
        <v>23.072229545451361</v>
      </c>
      <c r="AY1946" s="456">
        <v>23.072229545451361</v>
      </c>
      <c r="AZ1946" s="456">
        <v>22.068108142325048</v>
      </c>
      <c r="BA1946" s="456">
        <v>19.056026783849234</v>
      </c>
      <c r="BB1946" s="456">
        <v>21.064032395764698</v>
      </c>
      <c r="BC1946" s="456">
        <v>17.048232921663399</v>
      </c>
      <c r="BD1946" s="456">
        <v>18.052101952375242</v>
      </c>
      <c r="BE1946" s="456">
        <v>18.052101952375242</v>
      </c>
      <c r="BF1946" s="456">
        <v>16.044422974417238</v>
      </c>
      <c r="BG1946" s="456">
        <v>16.044422974417238</v>
      </c>
      <c r="BH1946" s="456">
        <v>16.044422974417238</v>
      </c>
      <c r="BI1946" s="456">
        <v>15.040675804218308</v>
      </c>
      <c r="BJ1946" s="456">
        <v>16.044422974417238</v>
      </c>
      <c r="BK1946" s="456">
        <v>15.040675804218308</v>
      </c>
      <c r="BL1946" s="456">
        <v>15.040675804218308</v>
      </c>
      <c r="BM1946" s="456">
        <v>15.040675804218308</v>
      </c>
      <c r="BN1946" s="456">
        <v>13.03338714150617</v>
      </c>
      <c r="BO1946" s="456">
        <v>13.03338714150617</v>
      </c>
      <c r="BP1946" s="456">
        <v>13.03338714150617</v>
      </c>
      <c r="BQ1946" s="456">
        <v>14.036995597894803</v>
      </c>
      <c r="BR1946" s="456">
        <v>12.029855959070284</v>
      </c>
      <c r="BS1946" s="456">
        <v>12.029855959070284</v>
      </c>
      <c r="BT1946" s="456">
        <v>12.029855959070284</v>
      </c>
      <c r="BU1946" s="456">
        <v>10.023052380778998</v>
      </c>
      <c r="BV1946" s="456">
        <v>8.016652840637061</v>
      </c>
    </row>
    <row r="1947" spans="1:74">
      <c r="A1947" s="256">
        <v>237.5</v>
      </c>
      <c r="B1947" s="456">
        <v>1671.3454846903555</v>
      </c>
      <c r="C1947" s="456">
        <v>1585.6295571764856</v>
      </c>
      <c r="D1947" s="456">
        <v>1502.9432835487548</v>
      </c>
      <c r="E1947" s="456">
        <v>1435.3859113303176</v>
      </c>
      <c r="F1947" s="456">
        <v>1378.9224793778756</v>
      </c>
      <c r="G1947" s="456">
        <v>1323.4695712007247</v>
      </c>
      <c r="H1947" s="456">
        <v>1276.084376499027</v>
      </c>
      <c r="I1947" s="456">
        <v>1221.6439868802856</v>
      </c>
      <c r="J1947" s="456">
        <v>1179.3031320662135</v>
      </c>
      <c r="K1947" s="456">
        <v>1138.979919772223</v>
      </c>
      <c r="L1947" s="456">
        <v>1096.6420829267092</v>
      </c>
      <c r="M1947" s="456">
        <v>1062.3697892092532</v>
      </c>
      <c r="N1947" s="456">
        <v>1027.0906411206226</v>
      </c>
      <c r="O1947" s="456">
        <v>994.83647850888315</v>
      </c>
      <c r="P1947" s="456">
        <v>971.654442519893</v>
      </c>
      <c r="Q1947" s="456">
        <v>954.52024858783284</v>
      </c>
      <c r="R1947" s="456">
        <v>921.26063666397067</v>
      </c>
      <c r="S1947" s="456">
        <v>893.04129900390069</v>
      </c>
      <c r="T1947" s="456">
        <v>866.83842546287576</v>
      </c>
      <c r="U1947" s="456">
        <v>840.63634328996886</v>
      </c>
      <c r="V1947" s="456">
        <v>791.25773511047908</v>
      </c>
      <c r="W1947" s="456">
        <v>754.98152574436392</v>
      </c>
      <c r="X1947" s="456">
        <v>736.84406898263978</v>
      </c>
      <c r="Y1947" s="456">
        <v>706.6159711103785</v>
      </c>
      <c r="Z1947" s="456">
        <v>659.26123743228948</v>
      </c>
      <c r="AA1947" s="456">
        <v>601.83561588397004</v>
      </c>
      <c r="AB1947" s="456">
        <v>558.51813107578766</v>
      </c>
      <c r="AC1947" s="456">
        <v>516.21127069520219</v>
      </c>
      <c r="AD1947" s="456">
        <v>470.88634737729012</v>
      </c>
      <c r="AE1947" s="456">
        <v>418.51634508443101</v>
      </c>
      <c r="AF1947" s="456">
        <v>361.11833806008326</v>
      </c>
      <c r="AG1947" s="456">
        <v>297.68914776956171</v>
      </c>
      <c r="AH1947" s="456">
        <v>242.32546769872059</v>
      </c>
      <c r="AI1947" s="456">
        <v>173.89382052669683</v>
      </c>
      <c r="AJ1947" s="456">
        <v>102.47283981975923</v>
      </c>
      <c r="AK1947" s="456">
        <v>34.120107905260866</v>
      </c>
      <c r="AL1947" s="456">
        <v>17.048232921663399</v>
      </c>
      <c r="AM1947" s="456">
        <v>17.048232921663399</v>
      </c>
      <c r="AN1947" s="456">
        <v>21.064032395764698</v>
      </c>
      <c r="AO1947" s="456">
        <v>20.060004479273225</v>
      </c>
      <c r="AP1947" s="456">
        <v>22.068108142325048</v>
      </c>
      <c r="AQ1947" s="456">
        <v>21.064032395764698</v>
      </c>
      <c r="AR1947" s="456">
        <v>22.068108142325048</v>
      </c>
      <c r="AS1947" s="456">
        <v>22.068108142325048</v>
      </c>
      <c r="AT1947" s="456">
        <v>23.072229545451361</v>
      </c>
      <c r="AU1947" s="456">
        <v>22.068108142325048</v>
      </c>
      <c r="AV1947" s="456">
        <v>23.072229545451361</v>
      </c>
      <c r="AW1947" s="456">
        <v>23.072229545451361</v>
      </c>
      <c r="AX1947" s="456">
        <v>22.068108142325048</v>
      </c>
      <c r="AY1947" s="456">
        <v>23.072229545451361</v>
      </c>
      <c r="AZ1947" s="456">
        <v>22.068108142325048</v>
      </c>
      <c r="BA1947" s="456">
        <v>19.056026783849234</v>
      </c>
      <c r="BB1947" s="456">
        <v>21.064032395764698</v>
      </c>
      <c r="BC1947" s="456">
        <v>19.056026783849234</v>
      </c>
      <c r="BD1947" s="456">
        <v>18.052101952375242</v>
      </c>
      <c r="BE1947" s="456">
        <v>16.044422974417238</v>
      </c>
      <c r="BF1947" s="456">
        <v>17.048232921663399</v>
      </c>
      <c r="BG1947" s="456">
        <v>15.040675804218308</v>
      </c>
      <c r="BH1947" s="456">
        <v>15.040675804218308</v>
      </c>
      <c r="BI1947" s="456">
        <v>15.040675804218308</v>
      </c>
      <c r="BJ1947" s="456">
        <v>14.036995597894803</v>
      </c>
      <c r="BK1947" s="456">
        <v>12.029855959070284</v>
      </c>
      <c r="BL1947" s="456">
        <v>13.03338714150617</v>
      </c>
      <c r="BM1947" s="456">
        <v>13.03338714150617</v>
      </c>
      <c r="BN1947" s="456">
        <v>12.029855959070284</v>
      </c>
      <c r="BO1947" s="456">
        <v>12.029855959070284</v>
      </c>
      <c r="BP1947" s="456">
        <v>13.03338714150617</v>
      </c>
      <c r="BQ1947" s="456">
        <v>12.029855959070284</v>
      </c>
      <c r="BR1947" s="456">
        <v>12.029855959070284</v>
      </c>
      <c r="BS1947" s="456">
        <v>13.03338714150617</v>
      </c>
      <c r="BT1947" s="456">
        <v>12.029855959070284</v>
      </c>
      <c r="BU1947" s="456">
        <v>10.023052380778998</v>
      </c>
      <c r="BV1947" s="456">
        <v>8.016652840637061</v>
      </c>
    </row>
    <row r="1948" spans="1:74">
      <c r="A1948" s="256">
        <v>240</v>
      </c>
      <c r="B1948" s="456">
        <v>1671.3454846903555</v>
      </c>
      <c r="C1948" s="456">
        <v>1594.7051464033593</v>
      </c>
      <c r="D1948" s="456">
        <v>1520.0851944146068</v>
      </c>
      <c r="E1948" s="456">
        <v>1452.5270391734393</v>
      </c>
      <c r="F1948" s="456">
        <v>1403.1208156390885</v>
      </c>
      <c r="G1948" s="456">
        <v>1349.6833897798092</v>
      </c>
      <c r="H1948" s="456">
        <v>1305.3218461984061</v>
      </c>
      <c r="I1948" s="456">
        <v>1252.8965135862265</v>
      </c>
      <c r="J1948" s="456">
        <v>1204.5058423091175</v>
      </c>
      <c r="K1948" s="456">
        <v>1170.2302875026519</v>
      </c>
      <c r="L1948" s="456">
        <v>1129.907391777464</v>
      </c>
      <c r="M1948" s="456">
        <v>1091.6019718106104</v>
      </c>
      <c r="N1948" s="456">
        <v>1057.3298383323311</v>
      </c>
      <c r="O1948" s="456">
        <v>1025.0747259772024</v>
      </c>
      <c r="P1948" s="456">
        <v>1002.8999225239919</v>
      </c>
      <c r="Q1948" s="456">
        <v>980.72560891008311</v>
      </c>
      <c r="R1948" s="456">
        <v>953.51236434235159</v>
      </c>
      <c r="S1948" s="456">
        <v>925.29204173531855</v>
      </c>
      <c r="T1948" s="456">
        <v>905.13519339150332</v>
      </c>
      <c r="U1948" s="456">
        <v>880.94756823543594</v>
      </c>
      <c r="V1948" s="456">
        <v>832.57432713971048</v>
      </c>
      <c r="W1948" s="456">
        <v>792.26543167088664</v>
      </c>
      <c r="X1948" s="456">
        <v>773.11941785205272</v>
      </c>
      <c r="Y1948" s="456">
        <v>744.90510645760855</v>
      </c>
      <c r="Z1948" s="456">
        <v>699.56293216247195</v>
      </c>
      <c r="AA1948" s="456">
        <v>641.12626911992743</v>
      </c>
      <c r="AB1948" s="456">
        <v>601.83561588397004</v>
      </c>
      <c r="AC1948" s="456">
        <v>559.52547729664832</v>
      </c>
      <c r="AD1948" s="456">
        <v>510.16770989602873</v>
      </c>
      <c r="AE1948" s="456">
        <v>456.78613034538233</v>
      </c>
      <c r="AF1948" s="456">
        <v>396.36173249989935</v>
      </c>
      <c r="AG1948" s="456">
        <v>337.96024530447613</v>
      </c>
      <c r="AH1948" s="456">
        <v>273.5290599615526</v>
      </c>
      <c r="AI1948" s="456">
        <v>193.0120973286374</v>
      </c>
      <c r="AJ1948" s="456">
        <v>118.56428573008029</v>
      </c>
      <c r="AK1948" s="456">
        <v>37.13384546983891</v>
      </c>
      <c r="AL1948" s="456">
        <v>17.048232921663399</v>
      </c>
      <c r="AM1948" s="456">
        <v>19.056026783849234</v>
      </c>
      <c r="AN1948" s="456">
        <v>20.060004479273225</v>
      </c>
      <c r="AO1948" s="456">
        <v>21.064032395764698</v>
      </c>
      <c r="AP1948" s="456">
        <v>20.060004479273225</v>
      </c>
      <c r="AQ1948" s="456">
        <v>21.064032395764698</v>
      </c>
      <c r="AR1948" s="456">
        <v>22.068108142325048</v>
      </c>
      <c r="AS1948" s="456">
        <v>22.068108142325048</v>
      </c>
      <c r="AT1948" s="456">
        <v>20.060004479273225</v>
      </c>
      <c r="AU1948" s="456">
        <v>22.068108142325048</v>
      </c>
      <c r="AV1948" s="456">
        <v>22.068108142325048</v>
      </c>
      <c r="AW1948" s="456">
        <v>23.072229545451361</v>
      </c>
      <c r="AX1948" s="456">
        <v>23.072229545451361</v>
      </c>
      <c r="AY1948" s="456">
        <v>23.072229545451361</v>
      </c>
      <c r="AZ1948" s="456">
        <v>21.064032395764698</v>
      </c>
      <c r="BA1948" s="456">
        <v>19.056026783849234</v>
      </c>
      <c r="BB1948" s="456">
        <v>20.060004479273225</v>
      </c>
      <c r="BC1948" s="456">
        <v>17.048232921663399</v>
      </c>
      <c r="BD1948" s="456">
        <v>17.048232921663399</v>
      </c>
      <c r="BE1948" s="456">
        <v>16.044422974417238</v>
      </c>
      <c r="BF1948" s="456">
        <v>15.040675804218308</v>
      </c>
      <c r="BG1948" s="456">
        <v>15.040675804218308</v>
      </c>
      <c r="BH1948" s="456">
        <v>15.040675804218308</v>
      </c>
      <c r="BI1948" s="456">
        <v>13.03338714150617</v>
      </c>
      <c r="BJ1948" s="456">
        <v>15.040675804218308</v>
      </c>
      <c r="BK1948" s="456">
        <v>14.036995597894803</v>
      </c>
      <c r="BL1948" s="456">
        <v>13.03338714150617</v>
      </c>
      <c r="BM1948" s="456">
        <v>14.036995597894803</v>
      </c>
      <c r="BN1948" s="456">
        <v>12.029855959070284</v>
      </c>
      <c r="BO1948" s="456">
        <v>13.03338714150617</v>
      </c>
      <c r="BP1948" s="456">
        <v>12.029855959070284</v>
      </c>
      <c r="BQ1948" s="456">
        <v>11.02640849775289</v>
      </c>
      <c r="BR1948" s="456">
        <v>12.029855959070284</v>
      </c>
      <c r="BS1948" s="456">
        <v>11.02640849775289</v>
      </c>
      <c r="BT1948" s="456">
        <v>11.02640849775289</v>
      </c>
      <c r="BU1948" s="456">
        <v>10.023052380778998</v>
      </c>
      <c r="BV1948" s="456">
        <v>8.016652840637061</v>
      </c>
    </row>
    <row r="1949" spans="1:74">
      <c r="A1949" s="256">
        <v>242.5</v>
      </c>
      <c r="B1949" s="456">
        <v>1671.3454846903555</v>
      </c>
      <c r="C1949" s="456">
        <v>1607.8144218600987</v>
      </c>
      <c r="D1949" s="456">
        <v>1534.2022072902007</v>
      </c>
      <c r="E1949" s="456">
        <v>1475.7182980603359</v>
      </c>
      <c r="F1949" s="456">
        <v>1431.3527344074739</v>
      </c>
      <c r="G1949" s="456">
        <v>1375.8977170220621</v>
      </c>
      <c r="H1949" s="456">
        <v>1339.6010911273706</v>
      </c>
      <c r="I1949" s="456">
        <v>1288.1825595230227</v>
      </c>
      <c r="J1949" s="456">
        <v>1243.8231182793565</v>
      </c>
      <c r="K1949" s="456">
        <v>1207.5302031596229</v>
      </c>
      <c r="L1949" s="456">
        <v>1166.1979346651469</v>
      </c>
      <c r="M1949" s="456">
        <v>1128.8993375929786</v>
      </c>
      <c r="N1949" s="456">
        <v>1096.6420829267092</v>
      </c>
      <c r="O1949" s="456">
        <v>1063.3777822545951</v>
      </c>
      <c r="P1949" s="456">
        <v>1040.1941855580774</v>
      </c>
      <c r="Q1949" s="456">
        <v>1016.0031569562071</v>
      </c>
      <c r="R1949" s="456">
        <v>993.82855258696566</v>
      </c>
      <c r="S1949" s="456">
        <v>966.61494214244817</v>
      </c>
      <c r="T1949" s="456">
        <v>945.44932878769396</v>
      </c>
      <c r="U1949" s="456">
        <v>925.29204173531855</v>
      </c>
      <c r="V1949" s="456">
        <v>882.96317857335953</v>
      </c>
      <c r="W1949" s="456">
        <v>836.60532551321876</v>
      </c>
      <c r="X1949" s="456">
        <v>825.52012695763631</v>
      </c>
      <c r="Y1949" s="456">
        <v>793.27312951172269</v>
      </c>
      <c r="Z1949" s="456">
        <v>748.93565793445475</v>
      </c>
      <c r="AA1949" s="456">
        <v>694.5250906509001</v>
      </c>
      <c r="AB1949" s="456">
        <v>657.24621608837697</v>
      </c>
      <c r="AC1949" s="456">
        <v>612.91734254867754</v>
      </c>
      <c r="AD1949" s="456">
        <v>568.59167442682008</v>
      </c>
      <c r="AE1949" s="456">
        <v>515.20400563086378</v>
      </c>
      <c r="AF1949" s="456">
        <v>457.79327444158969</v>
      </c>
      <c r="AG1949" s="456">
        <v>401.3967655095604</v>
      </c>
      <c r="AH1949" s="456">
        <v>318.83083861221496</v>
      </c>
      <c r="AI1949" s="456">
        <v>228.23481001690109</v>
      </c>
      <c r="AJ1949" s="456">
        <v>130.63432201828778</v>
      </c>
      <c r="AK1949" s="456">
        <v>40.147827669756929</v>
      </c>
      <c r="AL1949" s="456">
        <v>17.048232921663399</v>
      </c>
      <c r="AM1949" s="456">
        <v>18.052101952375242</v>
      </c>
      <c r="AN1949" s="456">
        <v>21.064032395764698</v>
      </c>
      <c r="AO1949" s="456">
        <v>20.060004479273225</v>
      </c>
      <c r="AP1949" s="456">
        <v>21.064032395764698</v>
      </c>
      <c r="AQ1949" s="456">
        <v>20.060004479273225</v>
      </c>
      <c r="AR1949" s="456">
        <v>21.064032395764698</v>
      </c>
      <c r="AS1949" s="456">
        <v>21.064032395764698</v>
      </c>
      <c r="AT1949" s="456">
        <v>22.068108142325048</v>
      </c>
      <c r="AU1949" s="456">
        <v>23.072229545451361</v>
      </c>
      <c r="AV1949" s="456">
        <v>23.072229545451361</v>
      </c>
      <c r="AW1949" s="456">
        <v>22.068108142325048</v>
      </c>
      <c r="AX1949" s="456">
        <v>21.064032395764698</v>
      </c>
      <c r="AY1949" s="456">
        <v>22.068108142325048</v>
      </c>
      <c r="AZ1949" s="456">
        <v>20.060004479273225</v>
      </c>
      <c r="BA1949" s="456">
        <v>18.052101952375242</v>
      </c>
      <c r="BB1949" s="456">
        <v>19.056026783849234</v>
      </c>
      <c r="BC1949" s="456">
        <v>16.044422974417238</v>
      </c>
      <c r="BD1949" s="456">
        <v>15.040675804218308</v>
      </c>
      <c r="BE1949" s="456">
        <v>16.044422974417238</v>
      </c>
      <c r="BF1949" s="456">
        <v>14.036995597894803</v>
      </c>
      <c r="BG1949" s="456">
        <v>14.036995597894803</v>
      </c>
      <c r="BH1949" s="456">
        <v>14.036995597894803</v>
      </c>
      <c r="BI1949" s="456">
        <v>14.036995597894803</v>
      </c>
      <c r="BJ1949" s="456">
        <v>13.03338714150617</v>
      </c>
      <c r="BK1949" s="456">
        <v>13.03338714150617</v>
      </c>
      <c r="BL1949" s="456">
        <v>13.03338714150617</v>
      </c>
      <c r="BM1949" s="456">
        <v>13.03338714150617</v>
      </c>
      <c r="BN1949" s="456">
        <v>14.036995597894803</v>
      </c>
      <c r="BO1949" s="456">
        <v>12.029855959070284</v>
      </c>
      <c r="BP1949" s="456">
        <v>12.029855959070284</v>
      </c>
      <c r="BQ1949" s="456">
        <v>11.02640849775289</v>
      </c>
      <c r="BR1949" s="456">
        <v>12.029855959070284</v>
      </c>
      <c r="BS1949" s="456">
        <v>10.023052380778998</v>
      </c>
      <c r="BT1949" s="456">
        <v>11.02640849775289</v>
      </c>
      <c r="BU1949" s="456">
        <v>10.023052380778998</v>
      </c>
      <c r="BV1949" s="456">
        <v>8.016652840637061</v>
      </c>
    </row>
    <row r="1950" spans="1:74">
      <c r="A1950" s="256">
        <v>245</v>
      </c>
      <c r="B1950" s="456">
        <v>1671.3454846903555</v>
      </c>
      <c r="C1950" s="456">
        <v>1615.8817214250384</v>
      </c>
      <c r="D1950" s="456">
        <v>1551.3444687027222</v>
      </c>
      <c r="E1950" s="456">
        <v>1501.9349419116575</v>
      </c>
      <c r="F1950" s="456">
        <v>1463.6184650240459</v>
      </c>
      <c r="G1950" s="456">
        <v>1410.1787425713437</v>
      </c>
      <c r="H1950" s="456">
        <v>1371.8647108836617</v>
      </c>
      <c r="I1950" s="456">
        <v>1333.5517482868315</v>
      </c>
      <c r="J1950" s="456">
        <v>1289.1907465801335</v>
      </c>
      <c r="K1950" s="456">
        <v>1253.9046726811175</v>
      </c>
      <c r="L1950" s="456">
        <v>1217.6114605410178</v>
      </c>
      <c r="M1950" s="456">
        <v>1182.3274291099117</v>
      </c>
      <c r="N1950" s="456">
        <v>1150.0686630859591</v>
      </c>
      <c r="O1950" s="456">
        <v>1111.7625547001749</v>
      </c>
      <c r="P1950" s="456">
        <v>1083.5378424249502</v>
      </c>
      <c r="Q1950" s="456">
        <v>1058.3378265913834</v>
      </c>
      <c r="R1950" s="456">
        <v>1041.2021573717921</v>
      </c>
      <c r="S1950" s="456">
        <v>1010.9634313066751</v>
      </c>
      <c r="T1950" s="456">
        <v>987.78101853697399</v>
      </c>
      <c r="U1950" s="456">
        <v>968.63073915137215</v>
      </c>
      <c r="V1950" s="456">
        <v>937.38636192823219</v>
      </c>
      <c r="W1950" s="456">
        <v>892.03348182666912</v>
      </c>
      <c r="X1950" s="456">
        <v>884.97879350789503</v>
      </c>
      <c r="Y1950" s="456">
        <v>859.78393987716277</v>
      </c>
      <c r="Z1950" s="456">
        <v>809.39646779127065</v>
      </c>
      <c r="AA1950" s="456">
        <v>753.97387774006802</v>
      </c>
      <c r="AB1950" s="456">
        <v>721.72986193823385</v>
      </c>
      <c r="AC1950" s="456">
        <v>685.45706810466959</v>
      </c>
      <c r="AD1950" s="456">
        <v>662.28378097872496</v>
      </c>
      <c r="AE1950" s="456">
        <v>620.97690605782327</v>
      </c>
      <c r="AF1950" s="456">
        <v>574.63588622392331</v>
      </c>
      <c r="AG1950" s="456">
        <v>507.14595626443844</v>
      </c>
      <c r="AH1950" s="456">
        <v>389.31279381754297</v>
      </c>
      <c r="AI1950" s="456">
        <v>253.39727563823948</v>
      </c>
      <c r="AJ1950" s="456">
        <v>145.72342504642882</v>
      </c>
      <c r="AK1950" s="456">
        <v>44.166819783667599</v>
      </c>
      <c r="AL1950" s="456">
        <v>19.056026783849234</v>
      </c>
      <c r="AM1950" s="456">
        <v>19.056026783849234</v>
      </c>
      <c r="AN1950" s="456">
        <v>22.068108142325048</v>
      </c>
      <c r="AO1950" s="456">
        <v>20.060004479273225</v>
      </c>
      <c r="AP1950" s="456">
        <v>20.060004479273225</v>
      </c>
      <c r="AQ1950" s="456">
        <v>21.064032395764698</v>
      </c>
      <c r="AR1950" s="456">
        <v>21.064032395764698</v>
      </c>
      <c r="AS1950" s="456">
        <v>21.064032395764698</v>
      </c>
      <c r="AT1950" s="456">
        <v>20.060004479273225</v>
      </c>
      <c r="AU1950" s="456">
        <v>21.064032395764698</v>
      </c>
      <c r="AV1950" s="456">
        <v>22.068108142325048</v>
      </c>
      <c r="AW1950" s="456">
        <v>21.064032395764698</v>
      </c>
      <c r="AX1950" s="456">
        <v>21.064032395764698</v>
      </c>
      <c r="AY1950" s="456">
        <v>20.060004479273225</v>
      </c>
      <c r="AZ1950" s="456">
        <v>19.056026783849234</v>
      </c>
      <c r="BA1950" s="456">
        <v>17.048232921663399</v>
      </c>
      <c r="BB1950" s="456">
        <v>18.052101952375242</v>
      </c>
      <c r="BC1950" s="456">
        <v>16.044422974417238</v>
      </c>
      <c r="BD1950" s="456">
        <v>16.044422974417238</v>
      </c>
      <c r="BE1950" s="456">
        <v>16.044422974417238</v>
      </c>
      <c r="BF1950" s="456">
        <v>14.036995597894803</v>
      </c>
      <c r="BG1950" s="456">
        <v>14.036995597894803</v>
      </c>
      <c r="BH1950" s="456">
        <v>13.03338714150617</v>
      </c>
      <c r="BI1950" s="456">
        <v>13.03338714150617</v>
      </c>
      <c r="BJ1950" s="456">
        <v>13.03338714150617</v>
      </c>
      <c r="BK1950" s="456">
        <v>12.029855959070284</v>
      </c>
      <c r="BL1950" s="456">
        <v>12.029855959070284</v>
      </c>
      <c r="BM1950" s="456">
        <v>12.029855959070284</v>
      </c>
      <c r="BN1950" s="456">
        <v>12.029855959070284</v>
      </c>
      <c r="BO1950" s="456">
        <v>11.02640849775289</v>
      </c>
      <c r="BP1950" s="456">
        <v>11.02640849775289</v>
      </c>
      <c r="BQ1950" s="456">
        <v>10.023052380778998</v>
      </c>
      <c r="BR1950" s="456">
        <v>10.023052380778998</v>
      </c>
      <c r="BS1950" s="456">
        <v>10.023052380778998</v>
      </c>
      <c r="BT1950" s="456">
        <v>10.023052380778998</v>
      </c>
      <c r="BU1950" s="456">
        <v>10.023052380778998</v>
      </c>
      <c r="BV1950" s="456">
        <v>8.016652840637061</v>
      </c>
    </row>
    <row r="1951" spans="1:74">
      <c r="A1951" s="256">
        <v>247.5</v>
      </c>
      <c r="B1951" s="456">
        <v>1671.3454846903555</v>
      </c>
      <c r="C1951" s="456">
        <v>1627.9827461528605</v>
      </c>
      <c r="D1951" s="456">
        <v>1569.4953046517671</v>
      </c>
      <c r="E1951" s="456">
        <v>1530.1687617458649</v>
      </c>
      <c r="F1951" s="456">
        <v>1496.8932438795296</v>
      </c>
      <c r="G1951" s="456">
        <v>1449.5021195076226</v>
      </c>
      <c r="H1951" s="456">
        <v>1407.153912411736</v>
      </c>
      <c r="I1951" s="456">
        <v>1377.9142245220639</v>
      </c>
      <c r="J1951" s="456">
        <v>1338.5928654221241</v>
      </c>
      <c r="K1951" s="456">
        <v>1314.3956774101373</v>
      </c>
      <c r="L1951" s="456">
        <v>1285.1580030837267</v>
      </c>
      <c r="M1951" s="456">
        <v>1250.8801978283477</v>
      </c>
      <c r="N1951" s="456">
        <v>1220.6358540470935</v>
      </c>
      <c r="O1951" s="456">
        <v>1186.3598371864221</v>
      </c>
      <c r="P1951" s="456">
        <v>1165.18984863025</v>
      </c>
      <c r="Q1951" s="456">
        <v>1128.8993375929786</v>
      </c>
      <c r="R1951" s="456">
        <v>1112.770593487423</v>
      </c>
      <c r="S1951" s="456">
        <v>1089.5859338675427</v>
      </c>
      <c r="T1951" s="456">
        <v>1062.3697892092532</v>
      </c>
      <c r="U1951" s="456">
        <v>1040.1941855580774</v>
      </c>
      <c r="V1951" s="456">
        <v>1018.0190542156654</v>
      </c>
      <c r="W1951" s="456">
        <v>966.61494214244817</v>
      </c>
      <c r="X1951" s="456">
        <v>953.51236434235159</v>
      </c>
      <c r="Y1951" s="456">
        <v>931.33918221922693</v>
      </c>
      <c r="Z1951" s="456">
        <v>896.06475734774426</v>
      </c>
      <c r="AA1951" s="456">
        <v>867.84621381082877</v>
      </c>
      <c r="AB1951" s="456">
        <v>851.72174146906048</v>
      </c>
      <c r="AC1951" s="456">
        <v>839.62858703182133</v>
      </c>
      <c r="AD1951" s="456">
        <v>842.65185942550795</v>
      </c>
      <c r="AE1951" s="456">
        <v>804.357889807883</v>
      </c>
      <c r="AF1951" s="456">
        <v>771.104075329338</v>
      </c>
      <c r="AG1951" s="456">
        <v>681.426874236142</v>
      </c>
      <c r="AH1951" s="456">
        <v>452.75757619336599</v>
      </c>
      <c r="AI1951" s="456">
        <v>285.60884857740479</v>
      </c>
      <c r="AJ1951" s="456">
        <v>160.81409189195779</v>
      </c>
      <c r="AK1951" s="456">
        <v>44.166819783667599</v>
      </c>
      <c r="AL1951" s="456">
        <v>18.052101952375242</v>
      </c>
      <c r="AM1951" s="456">
        <v>18.052101952375242</v>
      </c>
      <c r="AN1951" s="456">
        <v>21.064032395764698</v>
      </c>
      <c r="AO1951" s="456">
        <v>20.060004479273225</v>
      </c>
      <c r="AP1951" s="456">
        <v>21.064032395764698</v>
      </c>
      <c r="AQ1951" s="456">
        <v>21.064032395764698</v>
      </c>
      <c r="AR1951" s="456">
        <v>22.068108142325048</v>
      </c>
      <c r="AS1951" s="456">
        <v>19.056026783849234</v>
      </c>
      <c r="AT1951" s="456">
        <v>19.056026783849234</v>
      </c>
      <c r="AU1951" s="456">
        <v>20.060004479273225</v>
      </c>
      <c r="AV1951" s="456">
        <v>22.068108142325048</v>
      </c>
      <c r="AW1951" s="456">
        <v>20.060004479273225</v>
      </c>
      <c r="AX1951" s="456">
        <v>20.060004479273225</v>
      </c>
      <c r="AY1951" s="456">
        <v>20.060004479273225</v>
      </c>
      <c r="AZ1951" s="456">
        <v>19.056026783849234</v>
      </c>
      <c r="BA1951" s="456">
        <v>17.048232921663399</v>
      </c>
      <c r="BB1951" s="456">
        <v>18.052101952375242</v>
      </c>
      <c r="BC1951" s="456">
        <v>15.040675804218308</v>
      </c>
      <c r="BD1951" s="456">
        <v>15.040675804218308</v>
      </c>
      <c r="BE1951" s="456">
        <v>16.044422974417238</v>
      </c>
      <c r="BF1951" s="456">
        <v>13.03338714150617</v>
      </c>
      <c r="BG1951" s="456">
        <v>13.03338714150617</v>
      </c>
      <c r="BH1951" s="456">
        <v>12.029855959070284</v>
      </c>
      <c r="BI1951" s="456">
        <v>12.029855959070284</v>
      </c>
      <c r="BJ1951" s="456">
        <v>12.029855959070284</v>
      </c>
      <c r="BK1951" s="456">
        <v>12.029855959070284</v>
      </c>
      <c r="BL1951" s="456">
        <v>11.02640849775289</v>
      </c>
      <c r="BM1951" s="456">
        <v>12.029855959070284</v>
      </c>
      <c r="BN1951" s="456">
        <v>11.02640849775289</v>
      </c>
      <c r="BO1951" s="456">
        <v>11.02640849775289</v>
      </c>
      <c r="BP1951" s="456">
        <v>10.023052380778998</v>
      </c>
      <c r="BQ1951" s="456">
        <v>10.023052380778998</v>
      </c>
      <c r="BR1951" s="456">
        <v>10.023052380778998</v>
      </c>
      <c r="BS1951" s="456">
        <v>9.0197967621976929</v>
      </c>
      <c r="BT1951" s="456">
        <v>10.023052380778998</v>
      </c>
      <c r="BU1951" s="456">
        <v>8.016652840637061</v>
      </c>
      <c r="BV1951" s="456">
        <v>8.016652840637061</v>
      </c>
    </row>
    <row r="1952" spans="1:74">
      <c r="A1952" s="256">
        <v>250</v>
      </c>
      <c r="B1952" s="456">
        <v>1671.3454846903555</v>
      </c>
      <c r="C1952" s="456">
        <v>1634.0332922559537</v>
      </c>
      <c r="D1952" s="456">
        <v>1583.6127666073498</v>
      </c>
      <c r="E1952" s="456">
        <v>1559.4114808570475</v>
      </c>
      <c r="F1952" s="456">
        <v>1540.2523954607502</v>
      </c>
      <c r="G1952" s="456">
        <v>1494.8765694134015</v>
      </c>
      <c r="H1952" s="456">
        <v>1457.5685859282098</v>
      </c>
      <c r="I1952" s="456">
        <v>1424.2947021300658</v>
      </c>
      <c r="J1952" s="456">
        <v>1401.1042715935748</v>
      </c>
      <c r="K1952" s="456">
        <v>1365.8152238951263</v>
      </c>
      <c r="L1952" s="456">
        <v>1348.6751565194156</v>
      </c>
      <c r="M1952" s="456">
        <v>1326.4942162964878</v>
      </c>
      <c r="N1952" s="456">
        <v>1300.2808560583592</v>
      </c>
      <c r="O1952" s="456">
        <v>1278.1007324082996</v>
      </c>
      <c r="P1952" s="456">
        <v>1257.937317151861</v>
      </c>
      <c r="Q1952" s="456">
        <v>1232.7335027485854</v>
      </c>
      <c r="R1952" s="456">
        <v>1232.7335027485854</v>
      </c>
      <c r="S1952" s="456">
        <v>1218.6195908767722</v>
      </c>
      <c r="T1952" s="456">
        <v>1193.4165842398838</v>
      </c>
      <c r="U1952" s="456">
        <v>1199.4652577592099</v>
      </c>
      <c r="V1952" s="456">
        <v>1176.2788427705009</v>
      </c>
      <c r="W1952" s="456">
        <v>1166.1979346651469</v>
      </c>
      <c r="X1952" s="456">
        <v>1160.1494315402317</v>
      </c>
      <c r="Y1952" s="456">
        <v>1191.4003665316188</v>
      </c>
      <c r="Z1952" s="456">
        <v>1152.0848097396088</v>
      </c>
      <c r="AA1952" s="456">
        <v>1134.9476761605938</v>
      </c>
      <c r="AB1952" s="456">
        <v>1122.8510313983415</v>
      </c>
      <c r="AC1952" s="456">
        <v>1131.9235028409682</v>
      </c>
      <c r="AD1952" s="456">
        <v>1152.0848097396088</v>
      </c>
      <c r="AE1952" s="456">
        <v>1113.7786331869247</v>
      </c>
      <c r="AF1952" s="456">
        <v>1013.9872636925819</v>
      </c>
      <c r="AG1952" s="456">
        <v>722.73746597640445</v>
      </c>
      <c r="AH1952" s="456">
        <v>510.16770989602873</v>
      </c>
      <c r="AI1952" s="456">
        <v>336.95340690676727</v>
      </c>
      <c r="AJ1952" s="456">
        <v>182.94959793098093</v>
      </c>
      <c r="AK1952" s="456">
        <v>47.181305740243346</v>
      </c>
      <c r="AL1952" s="456">
        <v>19.056026783849234</v>
      </c>
      <c r="AM1952" s="456">
        <v>19.056026783849234</v>
      </c>
      <c r="AN1952" s="456">
        <v>21.064032395764698</v>
      </c>
      <c r="AO1952" s="456">
        <v>20.060004479273225</v>
      </c>
      <c r="AP1952" s="456">
        <v>21.064032395764698</v>
      </c>
      <c r="AQ1952" s="456">
        <v>19.056026783849234</v>
      </c>
      <c r="AR1952" s="456">
        <v>21.064032395764698</v>
      </c>
      <c r="AS1952" s="456">
        <v>21.064032395764698</v>
      </c>
      <c r="AT1952" s="456">
        <v>19.056026783849234</v>
      </c>
      <c r="AU1952" s="456">
        <v>21.064032395764698</v>
      </c>
      <c r="AV1952" s="456">
        <v>20.060004479273225</v>
      </c>
      <c r="AW1952" s="456">
        <v>21.064032395764698</v>
      </c>
      <c r="AX1952" s="456">
        <v>19.056026783849234</v>
      </c>
      <c r="AY1952" s="456">
        <v>19.056026783849234</v>
      </c>
      <c r="AZ1952" s="456">
        <v>17.048232921663399</v>
      </c>
      <c r="BA1952" s="456">
        <v>16.044422974417238</v>
      </c>
      <c r="BB1952" s="456">
        <v>16.044422974417238</v>
      </c>
      <c r="BC1952" s="456">
        <v>13.03338714150617</v>
      </c>
      <c r="BD1952" s="456">
        <v>14.036995597894803</v>
      </c>
      <c r="BE1952" s="456">
        <v>14.036995597894803</v>
      </c>
      <c r="BF1952" s="456">
        <v>13.03338714150617</v>
      </c>
      <c r="BG1952" s="456">
        <v>12.029855959070284</v>
      </c>
      <c r="BH1952" s="456">
        <v>11.02640849775289</v>
      </c>
      <c r="BI1952" s="456">
        <v>12.029855959070284</v>
      </c>
      <c r="BJ1952" s="456">
        <v>10.023052380778998</v>
      </c>
      <c r="BK1952" s="456">
        <v>11.02640849775289</v>
      </c>
      <c r="BL1952" s="456">
        <v>11.02640849775289</v>
      </c>
      <c r="BM1952" s="456">
        <v>10.023052380778998</v>
      </c>
      <c r="BN1952" s="456">
        <v>11.02640849775289</v>
      </c>
      <c r="BO1952" s="456">
        <v>11.02640849775289</v>
      </c>
      <c r="BP1952" s="456">
        <v>10.023052380778998</v>
      </c>
      <c r="BQ1952" s="456">
        <v>10.023052380778998</v>
      </c>
      <c r="BR1952" s="456">
        <v>10.023052380778998</v>
      </c>
      <c r="BS1952" s="456">
        <v>8.016652840637061</v>
      </c>
      <c r="BT1952" s="456">
        <v>8.016652840637061</v>
      </c>
      <c r="BU1952" s="456">
        <v>9.0197967621976929</v>
      </c>
      <c r="BV1952" s="456">
        <v>8.016652840637061</v>
      </c>
    </row>
    <row r="1953" spans="1:74">
      <c r="A1953" s="256">
        <v>252.5</v>
      </c>
      <c r="B1953" s="456">
        <v>1671.3454846903555</v>
      </c>
      <c r="C1953" s="456">
        <v>1643.1091533508616</v>
      </c>
      <c r="D1953" s="456">
        <v>1598.7387581952937</v>
      </c>
      <c r="E1953" s="456">
        <v>1584.6211615713846</v>
      </c>
      <c r="F1953" s="456">
        <v>1580.5875855657075</v>
      </c>
      <c r="G1953" s="456">
        <v>1543.2774984550331</v>
      </c>
      <c r="H1953" s="456">
        <v>1514.0350860625763</v>
      </c>
      <c r="I1953" s="456">
        <v>1484.7932379245299</v>
      </c>
      <c r="J1953" s="456">
        <v>1468.660050025401</v>
      </c>
      <c r="K1953" s="456">
        <v>1440.4273984006345</v>
      </c>
      <c r="L1953" s="456">
        <v>1426.3112792229169</v>
      </c>
      <c r="M1953" s="456">
        <v>1422.2781278895166</v>
      </c>
      <c r="N1953" s="456">
        <v>1397.0711922049652</v>
      </c>
      <c r="O1953" s="456">
        <v>1376.9059704032798</v>
      </c>
      <c r="P1953" s="456">
        <v>1369.8482122539233</v>
      </c>
      <c r="Q1953" s="456">
        <v>1370.8564611983852</v>
      </c>
      <c r="R1953" s="456">
        <v>1380.9389912984341</v>
      </c>
      <c r="S1953" s="456">
        <v>1410.1787425713437</v>
      </c>
      <c r="T1953" s="456">
        <v>1451.5187319182774</v>
      </c>
      <c r="U1953" s="456">
        <v>1467.6517316400773</v>
      </c>
      <c r="V1953" s="456">
        <v>1557.3947239015893</v>
      </c>
      <c r="W1953" s="456">
        <v>1511.0100409375907</v>
      </c>
      <c r="X1953" s="456">
        <v>1506.9766568509476</v>
      </c>
      <c r="Y1953" s="456">
        <v>1507.9850018626923</v>
      </c>
      <c r="Z1953" s="456">
        <v>1425.3029903202066</v>
      </c>
      <c r="AA1953" s="456">
        <v>1363.7987341748062</v>
      </c>
      <c r="AB1953" s="456">
        <v>1344.6422310132136</v>
      </c>
      <c r="AC1953" s="456">
        <v>1387.9968061579712</v>
      </c>
      <c r="AD1953" s="456">
        <v>1402.1125432541658</v>
      </c>
      <c r="AE1953" s="456">
        <v>1241.8068171737657</v>
      </c>
      <c r="AF1953" s="456">
        <v>972.66234573309464</v>
      </c>
      <c r="AG1953" s="456">
        <v>785.21158272846617</v>
      </c>
      <c r="AH1953" s="456">
        <v>581.68754688117576</v>
      </c>
      <c r="AI1953" s="456">
        <v>383.27094777186403</v>
      </c>
      <c r="AJ1953" s="456">
        <v>209.1131760876558</v>
      </c>
      <c r="AK1953" s="456">
        <v>48.186177781824156</v>
      </c>
      <c r="AL1953" s="456">
        <v>19.056026783849234</v>
      </c>
      <c r="AM1953" s="456">
        <v>19.056026783849234</v>
      </c>
      <c r="AN1953" s="456">
        <v>20.060004479273225</v>
      </c>
      <c r="AO1953" s="456">
        <v>21.064032395764698</v>
      </c>
      <c r="AP1953" s="456">
        <v>20.060004479273225</v>
      </c>
      <c r="AQ1953" s="456">
        <v>19.056026783849234</v>
      </c>
      <c r="AR1953" s="456">
        <v>20.060004479273225</v>
      </c>
      <c r="AS1953" s="456">
        <v>20.060004479273225</v>
      </c>
      <c r="AT1953" s="456">
        <v>18.052101952375242</v>
      </c>
      <c r="AU1953" s="456">
        <v>20.060004479273225</v>
      </c>
      <c r="AV1953" s="456">
        <v>20.060004479273225</v>
      </c>
      <c r="AW1953" s="456">
        <v>18.052101952375242</v>
      </c>
      <c r="AX1953" s="456">
        <v>19.056026783849234</v>
      </c>
      <c r="AY1953" s="456">
        <v>17.048232921663399</v>
      </c>
      <c r="AZ1953" s="456">
        <v>17.048232921663399</v>
      </c>
      <c r="BA1953" s="456">
        <v>16.044422974417238</v>
      </c>
      <c r="BB1953" s="456">
        <v>14.036995597894803</v>
      </c>
      <c r="BC1953" s="456">
        <v>13.03338714150617</v>
      </c>
      <c r="BD1953" s="456">
        <v>14.036995597894803</v>
      </c>
      <c r="BE1953" s="456">
        <v>12.029855959070284</v>
      </c>
      <c r="BF1953" s="456">
        <v>11.02640849775289</v>
      </c>
      <c r="BG1953" s="456">
        <v>11.02640849775289</v>
      </c>
      <c r="BH1953" s="456">
        <v>11.02640849775289</v>
      </c>
      <c r="BI1953" s="456">
        <v>12.029855959070284</v>
      </c>
      <c r="BJ1953" s="456">
        <v>10.023052380778998</v>
      </c>
      <c r="BK1953" s="456">
        <v>11.02640849775289</v>
      </c>
      <c r="BL1953" s="456">
        <v>10.023052380778998</v>
      </c>
      <c r="BM1953" s="456">
        <v>10.023052380778998</v>
      </c>
      <c r="BN1953" s="456">
        <v>9.0197967621976929</v>
      </c>
      <c r="BO1953" s="456">
        <v>10.023052380778998</v>
      </c>
      <c r="BP1953" s="456">
        <v>8.016652840637061</v>
      </c>
      <c r="BQ1953" s="456">
        <v>9.0197967621976929</v>
      </c>
      <c r="BR1953" s="456">
        <v>8.016652840637061</v>
      </c>
      <c r="BS1953" s="456">
        <v>8.016652840637061</v>
      </c>
      <c r="BT1953" s="456">
        <v>8.016652840637061</v>
      </c>
      <c r="BU1953" s="456">
        <v>9.0197967621976929</v>
      </c>
      <c r="BV1953" s="456">
        <v>8.016652840637061</v>
      </c>
    </row>
    <row r="1954" spans="1:74">
      <c r="A1954" s="256">
        <v>255</v>
      </c>
      <c r="B1954" s="456">
        <v>1671.3454846903555</v>
      </c>
      <c r="C1954" s="456">
        <v>1649.1597552543581</v>
      </c>
      <c r="D1954" s="456">
        <v>1614.8733067748915</v>
      </c>
      <c r="E1954" s="456">
        <v>1605.7976032793329</v>
      </c>
      <c r="F1954" s="456">
        <v>1601.7639737125119</v>
      </c>
      <c r="G1954" s="456">
        <v>1572.5204644301359</v>
      </c>
      <c r="H1954" s="456">
        <v>1545.2942370762919</v>
      </c>
      <c r="I1954" s="456">
        <v>1519.0768413494509</v>
      </c>
      <c r="J1954" s="456">
        <v>1488.826562337018</v>
      </c>
      <c r="K1954" s="456">
        <v>1458.5768973715776</v>
      </c>
      <c r="L1954" s="456">
        <v>1443.4522991080316</v>
      </c>
      <c r="M1954" s="456">
        <v>1435.3859113303176</v>
      </c>
      <c r="N1954" s="456">
        <v>1413.2035792127422</v>
      </c>
      <c r="O1954" s="456">
        <v>1420.2615565053034</v>
      </c>
      <c r="P1954" s="456">
        <v>1446.4772061481001</v>
      </c>
      <c r="Q1954" s="456">
        <v>1484.7932379245299</v>
      </c>
      <c r="R1954" s="456">
        <v>1540.2523954607502</v>
      </c>
      <c r="S1954" s="456">
        <v>1668.3201405373907</v>
      </c>
      <c r="T1954" s="456">
        <v>1620.9238040982657</v>
      </c>
      <c r="U1954" s="456">
        <v>1664.2863568606779</v>
      </c>
      <c r="V1954" s="456">
        <v>1608.8228320984331</v>
      </c>
      <c r="W1954" s="456">
        <v>1548.319349937213</v>
      </c>
      <c r="X1954" s="456">
        <v>1466.6434139468058</v>
      </c>
      <c r="Y1954" s="456">
        <v>1429.3361502014563</v>
      </c>
      <c r="Z1954" s="456">
        <v>1359.7657636742626</v>
      </c>
      <c r="AA1954" s="456">
        <v>1363.7987341748062</v>
      </c>
      <c r="AB1954" s="456">
        <v>1475.7182980603359</v>
      </c>
      <c r="AC1954" s="456">
        <v>1564.4533846379861</v>
      </c>
      <c r="AD1954" s="456">
        <v>1404.1290887478256</v>
      </c>
      <c r="AE1954" s="456">
        <v>1196.4409171809359</v>
      </c>
      <c r="AF1954" s="456">
        <v>1067.4097639723441</v>
      </c>
      <c r="AG1954" s="456">
        <v>920.25278814681985</v>
      </c>
      <c r="AH1954" s="456">
        <v>710.64631070258758</v>
      </c>
      <c r="AI1954" s="456">
        <v>456.78613034538233</v>
      </c>
      <c r="AJ1954" s="456">
        <v>240.31246534296974</v>
      </c>
      <c r="AK1954" s="456">
        <v>51.200917835379968</v>
      </c>
      <c r="AL1954" s="456">
        <v>19.056026783849234</v>
      </c>
      <c r="AM1954" s="456">
        <v>20.060004479273225</v>
      </c>
      <c r="AN1954" s="456">
        <v>22.068108142325048</v>
      </c>
      <c r="AO1954" s="456">
        <v>20.060004479273225</v>
      </c>
      <c r="AP1954" s="456">
        <v>20.060004479273225</v>
      </c>
      <c r="AQ1954" s="456">
        <v>19.056026783849234</v>
      </c>
      <c r="AR1954" s="456">
        <v>21.064032395764698</v>
      </c>
      <c r="AS1954" s="456">
        <v>19.056026783849234</v>
      </c>
      <c r="AT1954" s="456">
        <v>18.052101952375242</v>
      </c>
      <c r="AU1954" s="456">
        <v>19.056026783849234</v>
      </c>
      <c r="AV1954" s="456">
        <v>19.056026783849234</v>
      </c>
      <c r="AW1954" s="456">
        <v>18.052101952375242</v>
      </c>
      <c r="AX1954" s="456">
        <v>18.052101952375242</v>
      </c>
      <c r="AY1954" s="456">
        <v>18.052101952375242</v>
      </c>
      <c r="AZ1954" s="456">
        <v>15.040675804218308</v>
      </c>
      <c r="BA1954" s="456">
        <v>13.03338714150617</v>
      </c>
      <c r="BB1954" s="456">
        <v>15.040675804218308</v>
      </c>
      <c r="BC1954" s="456">
        <v>13.03338714150617</v>
      </c>
      <c r="BD1954" s="456">
        <v>11.02640849775289</v>
      </c>
      <c r="BE1954" s="456">
        <v>12.029855959070284</v>
      </c>
      <c r="BF1954" s="456">
        <v>11.02640849775289</v>
      </c>
      <c r="BG1954" s="456">
        <v>12.029855959070284</v>
      </c>
      <c r="BH1954" s="456">
        <v>11.02640849775289</v>
      </c>
      <c r="BI1954" s="456">
        <v>10.023052380778998</v>
      </c>
      <c r="BJ1954" s="456">
        <v>10.023052380778998</v>
      </c>
      <c r="BK1954" s="456">
        <v>10.023052380778998</v>
      </c>
      <c r="BL1954" s="456">
        <v>10.023052380778998</v>
      </c>
      <c r="BM1954" s="456">
        <v>10.023052380778998</v>
      </c>
      <c r="BN1954" s="456">
        <v>9.0197967621976929</v>
      </c>
      <c r="BO1954" s="456">
        <v>9.0197967621976929</v>
      </c>
      <c r="BP1954" s="456">
        <v>10.023052380778998</v>
      </c>
      <c r="BQ1954" s="456">
        <v>9.0197967621976929</v>
      </c>
      <c r="BR1954" s="456">
        <v>7.0136346326260179</v>
      </c>
      <c r="BS1954" s="456">
        <v>8.016652840637061</v>
      </c>
      <c r="BT1954" s="456">
        <v>8.016652840637061</v>
      </c>
      <c r="BU1954" s="456">
        <v>7.0136346326260179</v>
      </c>
      <c r="BV1954" s="456">
        <v>8.016652840637061</v>
      </c>
    </row>
    <row r="1955" spans="1:74">
      <c r="A1955" s="256">
        <v>257.5</v>
      </c>
      <c r="B1955" s="456">
        <v>1671.3454846903555</v>
      </c>
      <c r="C1955" s="456">
        <v>1656.2188188320179</v>
      </c>
      <c r="D1955" s="456">
        <v>1627.9827461528605</v>
      </c>
      <c r="E1955" s="456">
        <v>1624.9574815204433</v>
      </c>
      <c r="F1955" s="456">
        <v>1616.8901367038713</v>
      </c>
      <c r="G1955" s="456">
        <v>1585.6295571764856</v>
      </c>
      <c r="H1955" s="456">
        <v>1551.3444687027222</v>
      </c>
      <c r="I1955" s="456">
        <v>1525.1269697549496</v>
      </c>
      <c r="J1955" s="456">
        <v>1494.8765694134015</v>
      </c>
      <c r="K1955" s="456">
        <v>1468.660050025401</v>
      </c>
      <c r="L1955" s="456">
        <v>1473.7016523162054</v>
      </c>
      <c r="M1955" s="456">
        <v>1475.7182980603359</v>
      </c>
      <c r="N1955" s="456">
        <v>1494.8765694134015</v>
      </c>
      <c r="O1955" s="456">
        <v>1550.3360951255308</v>
      </c>
      <c r="P1955" s="456">
        <v>1659.2441410024423</v>
      </c>
      <c r="Q1955" s="456">
        <v>1658.2356996661829</v>
      </c>
      <c r="R1955" s="456">
        <v>1677.3961893988017</v>
      </c>
      <c r="S1955" s="456">
        <v>1652.1850645275526</v>
      </c>
      <c r="T1955" s="456">
        <v>1566.4701506984791</v>
      </c>
      <c r="U1955" s="456">
        <v>1529.1604020182688</v>
      </c>
      <c r="V1955" s="456">
        <v>1516.0517861677681</v>
      </c>
      <c r="W1955" s="456">
        <v>1462.6101501037324</v>
      </c>
      <c r="X1955" s="456">
        <v>1432.3610275750814</v>
      </c>
      <c r="Y1955" s="456">
        <v>1456.5602751816705</v>
      </c>
      <c r="Z1955" s="456">
        <v>1560.4198603120992</v>
      </c>
      <c r="AA1955" s="456">
        <v>1697.5653621317338</v>
      </c>
      <c r="AB1955" s="456">
        <v>1729.8365352943624</v>
      </c>
      <c r="AC1955" s="456">
        <v>1600.7555679053571</v>
      </c>
      <c r="AD1955" s="456">
        <v>1450.5104253628438</v>
      </c>
      <c r="AE1955" s="456">
        <v>1384.9720239602775</v>
      </c>
      <c r="AF1955" s="456">
        <v>1293.223502678904</v>
      </c>
      <c r="AG1955" s="456">
        <v>1113.7786331869247</v>
      </c>
      <c r="AH1955" s="456">
        <v>856.76060658544282</v>
      </c>
      <c r="AI1955" s="456">
        <v>541.39352572941186</v>
      </c>
      <c r="AJ1955" s="456">
        <v>275.54232167620648</v>
      </c>
      <c r="AK1955" s="456">
        <v>51.200917835379968</v>
      </c>
      <c r="AL1955" s="456">
        <v>19.056026783849234</v>
      </c>
      <c r="AM1955" s="456">
        <v>21.064032395764698</v>
      </c>
      <c r="AN1955" s="456">
        <v>22.068108142325048</v>
      </c>
      <c r="AO1955" s="456">
        <v>20.060004479273225</v>
      </c>
      <c r="AP1955" s="456">
        <v>19.056026783849234</v>
      </c>
      <c r="AQ1955" s="456">
        <v>19.056026783849234</v>
      </c>
      <c r="AR1955" s="456">
        <v>20.060004479273225</v>
      </c>
      <c r="AS1955" s="456">
        <v>18.052101952375242</v>
      </c>
      <c r="AT1955" s="456">
        <v>18.052101952375242</v>
      </c>
      <c r="AU1955" s="456">
        <v>18.052101952375242</v>
      </c>
      <c r="AV1955" s="456">
        <v>18.052101952375242</v>
      </c>
      <c r="AW1955" s="456">
        <v>17.048232921663399</v>
      </c>
      <c r="AX1955" s="456">
        <v>18.052101952375242</v>
      </c>
      <c r="AY1955" s="456">
        <v>15.040675804218308</v>
      </c>
      <c r="AZ1955" s="456">
        <v>15.040675804218308</v>
      </c>
      <c r="BA1955" s="456">
        <v>13.03338714150617</v>
      </c>
      <c r="BB1955" s="456">
        <v>14.036995597894803</v>
      </c>
      <c r="BC1955" s="456">
        <v>12.029855959070284</v>
      </c>
      <c r="BD1955" s="456">
        <v>10.023052380778998</v>
      </c>
      <c r="BE1955" s="456">
        <v>12.029855959070284</v>
      </c>
      <c r="BF1955" s="456">
        <v>11.02640849775289</v>
      </c>
      <c r="BG1955" s="456">
        <v>10.023052380778998</v>
      </c>
      <c r="BH1955" s="456">
        <v>10.023052380778998</v>
      </c>
      <c r="BI1955" s="456">
        <v>10.023052380778998</v>
      </c>
      <c r="BJ1955" s="456">
        <v>9.0197967621976929</v>
      </c>
      <c r="BK1955" s="456">
        <v>9.0197967621976929</v>
      </c>
      <c r="BL1955" s="456">
        <v>9.0197967621976929</v>
      </c>
      <c r="BM1955" s="456">
        <v>10.023052380778998</v>
      </c>
      <c r="BN1955" s="456">
        <v>8.016652840637061</v>
      </c>
      <c r="BO1955" s="456">
        <v>9.0197967621976929</v>
      </c>
      <c r="BP1955" s="456">
        <v>9.0197967621976929</v>
      </c>
      <c r="BQ1955" s="456">
        <v>9.0197967621976929</v>
      </c>
      <c r="BR1955" s="456">
        <v>7.0136346326260179</v>
      </c>
      <c r="BS1955" s="456">
        <v>8.016652840637061</v>
      </c>
      <c r="BT1955" s="456">
        <v>9.0197967621976929</v>
      </c>
      <c r="BU1955" s="456">
        <v>7.0136346326260179</v>
      </c>
      <c r="BV1955" s="456">
        <v>8.016652840637061</v>
      </c>
    </row>
    <row r="1956" spans="1:74">
      <c r="A1956" s="256">
        <v>260</v>
      </c>
      <c r="B1956" s="456">
        <v>1671.3454846903555</v>
      </c>
      <c r="C1956" s="456">
        <v>1662.2694686834784</v>
      </c>
      <c r="D1956" s="456">
        <v>1637.0585737058739</v>
      </c>
      <c r="E1956" s="456">
        <v>1636.05014593482</v>
      </c>
      <c r="F1956" s="456">
        <v>1618.9069691460379</v>
      </c>
      <c r="G1956" s="456">
        <v>1584.6211615713846</v>
      </c>
      <c r="H1956" s="456">
        <v>1552.3528429347011</v>
      </c>
      <c r="I1956" s="456">
        <v>1531.1771221372917</v>
      </c>
      <c r="J1956" s="456">
        <v>1507.9850018626923</v>
      </c>
      <c r="K1956" s="456">
        <v>1503.9516258616848</v>
      </c>
      <c r="L1956" s="456">
        <v>1542.2691301314956</v>
      </c>
      <c r="M1956" s="456">
        <v>1590.6715448037448</v>
      </c>
      <c r="N1956" s="456">
        <v>1648.1513200615109</v>
      </c>
      <c r="O1956" s="456">
        <v>1687.4807456618453</v>
      </c>
      <c r="P1956" s="456">
        <v>1712.6923989447016</v>
      </c>
      <c r="Q1956" s="456">
        <v>1618.9069691460379</v>
      </c>
      <c r="R1956" s="456">
        <v>1593.6967450469183</v>
      </c>
      <c r="S1956" s="456">
        <v>1571.5120771908057</v>
      </c>
      <c r="T1956" s="456">
        <v>1518.0684889529637</v>
      </c>
      <c r="U1956" s="456">
        <v>1528.152042954941</v>
      </c>
      <c r="V1956" s="456">
        <v>1545.2942370762919</v>
      </c>
      <c r="W1956" s="456">
        <v>1550.3360951255308</v>
      </c>
      <c r="X1956" s="456">
        <v>1608.8228320984331</v>
      </c>
      <c r="Y1956" s="456">
        <v>1810.5170757472663</v>
      </c>
      <c r="Z1956" s="456">
        <v>1958.7768239626887</v>
      </c>
      <c r="AA1956" s="456">
        <v>1950.7079698029713</v>
      </c>
      <c r="AB1956" s="456">
        <v>1879.0983663391421</v>
      </c>
      <c r="AC1956" s="456">
        <v>1729.8365352943624</v>
      </c>
      <c r="AD1956" s="456">
        <v>1682.4384599819907</v>
      </c>
      <c r="AE1956" s="456">
        <v>1646.1344515254048</v>
      </c>
      <c r="AF1956" s="456">
        <v>1563.4450025815011</v>
      </c>
      <c r="AG1956" s="456">
        <v>1354.7245673567784</v>
      </c>
      <c r="AH1956" s="456">
        <v>1128.8993375929786</v>
      </c>
      <c r="AI1956" s="456">
        <v>697.5477911939663</v>
      </c>
      <c r="AJ1956" s="456">
        <v>316.81728239424859</v>
      </c>
      <c r="AK1956" s="456">
        <v>53.210843750071625</v>
      </c>
      <c r="AL1956" s="456">
        <v>20.060004479273225</v>
      </c>
      <c r="AM1956" s="456">
        <v>20.060004479273225</v>
      </c>
      <c r="AN1956" s="456">
        <v>20.060004479273225</v>
      </c>
      <c r="AO1956" s="456">
        <v>18.052101952375242</v>
      </c>
      <c r="AP1956" s="456">
        <v>18.052101952375242</v>
      </c>
      <c r="AQ1956" s="456">
        <v>18.052101952375242</v>
      </c>
      <c r="AR1956" s="456">
        <v>20.060004479273225</v>
      </c>
      <c r="AS1956" s="456">
        <v>18.052101952375242</v>
      </c>
      <c r="AT1956" s="456">
        <v>17.048232921663399</v>
      </c>
      <c r="AU1956" s="456">
        <v>18.052101952375242</v>
      </c>
      <c r="AV1956" s="456">
        <v>18.052101952375242</v>
      </c>
      <c r="AW1956" s="456">
        <v>16.044422974417238</v>
      </c>
      <c r="AX1956" s="456">
        <v>17.048232921663399</v>
      </c>
      <c r="AY1956" s="456">
        <v>14.036995597894803</v>
      </c>
      <c r="AZ1956" s="456">
        <v>14.036995597894803</v>
      </c>
      <c r="BA1956" s="456">
        <v>13.03338714150617</v>
      </c>
      <c r="BB1956" s="456">
        <v>12.029855959070284</v>
      </c>
      <c r="BC1956" s="456">
        <v>11.02640849775289</v>
      </c>
      <c r="BD1956" s="456">
        <v>10.023052380778998</v>
      </c>
      <c r="BE1956" s="456">
        <v>11.02640849775289</v>
      </c>
      <c r="BF1956" s="456">
        <v>10.023052380778998</v>
      </c>
      <c r="BG1956" s="456">
        <v>10.023052380778998</v>
      </c>
      <c r="BH1956" s="456">
        <v>10.023052380778998</v>
      </c>
      <c r="BI1956" s="456">
        <v>9.0197967621976929</v>
      </c>
      <c r="BJ1956" s="456">
        <v>9.0197967621976929</v>
      </c>
      <c r="BK1956" s="456">
        <v>9.0197967621976929</v>
      </c>
      <c r="BL1956" s="456">
        <v>9.0197967621976929</v>
      </c>
      <c r="BM1956" s="456">
        <v>9.0197967621976929</v>
      </c>
      <c r="BN1956" s="456">
        <v>8.016652840637061</v>
      </c>
      <c r="BO1956" s="456">
        <v>8.016652840637061</v>
      </c>
      <c r="BP1956" s="456">
        <v>9.0197967621976929</v>
      </c>
      <c r="BQ1956" s="456">
        <v>8.016652840637061</v>
      </c>
      <c r="BR1956" s="456">
        <v>8.016652840637061</v>
      </c>
      <c r="BS1956" s="456">
        <v>8.016652840637061</v>
      </c>
      <c r="BT1956" s="456">
        <v>7.0136346326260179</v>
      </c>
      <c r="BU1956" s="456">
        <v>7.0136346326260179</v>
      </c>
      <c r="BV1956" s="456">
        <v>8.016652840637061</v>
      </c>
    </row>
    <row r="1957" spans="1:74">
      <c r="A1957" s="256">
        <v>262.5</v>
      </c>
      <c r="B1957" s="456">
        <v>1671.3454846903555</v>
      </c>
      <c r="C1957" s="456">
        <v>1670.3370360310155</v>
      </c>
      <c r="D1957" s="456">
        <v>1642.1007218620907</v>
      </c>
      <c r="E1957" s="456">
        <v>1638.0670020974976</v>
      </c>
      <c r="F1957" s="456">
        <v>1614.8733067748915</v>
      </c>
      <c r="G1957" s="456">
        <v>1581.5959786041019</v>
      </c>
      <c r="H1957" s="456">
        <v>1560.4198603120992</v>
      </c>
      <c r="I1957" s="456">
        <v>1552.3528429347011</v>
      </c>
      <c r="J1957" s="456">
        <v>1543.2774984550331</v>
      </c>
      <c r="K1957" s="456">
        <v>1572.5204644301359</v>
      </c>
      <c r="L1957" s="456">
        <v>1638.0670020974976</v>
      </c>
      <c r="M1957" s="456">
        <v>1693.5315083418986</v>
      </c>
      <c r="N1957" s="456">
        <v>1694.5399708903694</v>
      </c>
      <c r="O1957" s="456">
        <v>1679.4130958175858</v>
      </c>
      <c r="P1957" s="456">
        <v>1663.2779124666752</v>
      </c>
      <c r="Q1957" s="456">
        <v>1604.789194937694</v>
      </c>
      <c r="R1957" s="456">
        <v>1582.6043722847851</v>
      </c>
      <c r="S1957" s="456">
        <v>1607.8144218600987</v>
      </c>
      <c r="T1957" s="456">
        <v>1583.6127666073498</v>
      </c>
      <c r="U1957" s="456">
        <v>1623.9490612261534</v>
      </c>
      <c r="V1957" s="456">
        <v>1696.5568977856435</v>
      </c>
      <c r="W1957" s="456">
        <v>1827.6621588599942</v>
      </c>
      <c r="X1957" s="456">
        <v>2080.8222163334694</v>
      </c>
      <c r="Y1957" s="456">
        <v>2162.5260481349956</v>
      </c>
      <c r="Z1957" s="456">
        <v>2137.3084815445268</v>
      </c>
      <c r="AA1957" s="456">
        <v>2121.1693946979126</v>
      </c>
      <c r="AB1957" s="456">
        <v>2033.4152816143667</v>
      </c>
      <c r="AC1957" s="456">
        <v>2053.5883118446627</v>
      </c>
      <c r="AD1957" s="456">
        <v>2047.5363818999649</v>
      </c>
      <c r="AE1957" s="456">
        <v>2008.1992752159911</v>
      </c>
      <c r="AF1957" s="456">
        <v>1917.4243003622842</v>
      </c>
      <c r="AG1957" s="456">
        <v>1735.8874475614546</v>
      </c>
      <c r="AH1957" s="456">
        <v>1426.3112792229169</v>
      </c>
      <c r="AI1957" s="456">
        <v>794.28082863136376</v>
      </c>
      <c r="AJ1957" s="456">
        <v>330.91243995228746</v>
      </c>
      <c r="AK1957" s="456">
        <v>53.210843750071625</v>
      </c>
      <c r="AL1957" s="456">
        <v>19.056026783849234</v>
      </c>
      <c r="AM1957" s="456">
        <v>19.056026783849234</v>
      </c>
      <c r="AN1957" s="456">
        <v>21.064032395764698</v>
      </c>
      <c r="AO1957" s="456">
        <v>19.056026783849234</v>
      </c>
      <c r="AP1957" s="456">
        <v>19.056026783849234</v>
      </c>
      <c r="AQ1957" s="456">
        <v>17.048232921663399</v>
      </c>
      <c r="AR1957" s="456">
        <v>18.052101952375242</v>
      </c>
      <c r="AS1957" s="456">
        <v>19.056026783849234</v>
      </c>
      <c r="AT1957" s="456">
        <v>17.048232921663399</v>
      </c>
      <c r="AU1957" s="456">
        <v>17.048232921663399</v>
      </c>
      <c r="AV1957" s="456">
        <v>17.048232921663399</v>
      </c>
      <c r="AW1957" s="456">
        <v>16.044422974417238</v>
      </c>
      <c r="AX1957" s="456">
        <v>15.040675804218308</v>
      </c>
      <c r="AY1957" s="456">
        <v>14.036995597894803</v>
      </c>
      <c r="AZ1957" s="456">
        <v>13.03338714150617</v>
      </c>
      <c r="BA1957" s="456">
        <v>11.02640849775289</v>
      </c>
      <c r="BB1957" s="456">
        <v>12.029855959070284</v>
      </c>
      <c r="BC1957" s="456">
        <v>9.0197967621976929</v>
      </c>
      <c r="BD1957" s="456">
        <v>10.023052380778998</v>
      </c>
      <c r="BE1957" s="456">
        <v>10.023052380778998</v>
      </c>
      <c r="BF1957" s="456">
        <v>9.0197967621976929</v>
      </c>
      <c r="BG1957" s="456">
        <v>10.023052380778998</v>
      </c>
      <c r="BH1957" s="456">
        <v>10.023052380778998</v>
      </c>
      <c r="BI1957" s="456">
        <v>9.0197967621976929</v>
      </c>
      <c r="BJ1957" s="456">
        <v>9.0197967621976929</v>
      </c>
      <c r="BK1957" s="456">
        <v>8.016652840637061</v>
      </c>
      <c r="BL1957" s="456">
        <v>8.016652840637061</v>
      </c>
      <c r="BM1957" s="456">
        <v>8.016652840637061</v>
      </c>
      <c r="BN1957" s="456">
        <v>8.016652840637061</v>
      </c>
      <c r="BO1957" s="456">
        <v>9.0197967621976929</v>
      </c>
      <c r="BP1957" s="456">
        <v>8.016652840637061</v>
      </c>
      <c r="BQ1957" s="456">
        <v>7.0136346326260179</v>
      </c>
      <c r="BR1957" s="456">
        <v>9.0197967621976929</v>
      </c>
      <c r="BS1957" s="456">
        <v>8.016652840637061</v>
      </c>
      <c r="BT1957" s="456">
        <v>7.0136346326260179</v>
      </c>
      <c r="BU1957" s="456">
        <v>7.0136346326260179</v>
      </c>
      <c r="BV1957" s="456">
        <v>8.016652840637061</v>
      </c>
    </row>
    <row r="1958" spans="1:74">
      <c r="A1958" s="256">
        <v>265</v>
      </c>
      <c r="B1958" s="456">
        <v>1671.3454846903555</v>
      </c>
      <c r="C1958" s="456">
        <v>1672.3539339575655</v>
      </c>
      <c r="D1958" s="456">
        <v>1642.1007218620907</v>
      </c>
      <c r="E1958" s="456">
        <v>1637.0585737058739</v>
      </c>
      <c r="F1958" s="456">
        <v>1613.8648927538252</v>
      </c>
      <c r="G1958" s="456">
        <v>1589.6631459994105</v>
      </c>
      <c r="H1958" s="456">
        <v>1582.6043722847851</v>
      </c>
      <c r="I1958" s="456">
        <v>1594.7051464033593</v>
      </c>
      <c r="J1958" s="456">
        <v>1598.7387581952937</v>
      </c>
      <c r="K1958" s="456">
        <v>1654.2019404514808</v>
      </c>
      <c r="L1958" s="456">
        <v>1705.6330984165525</v>
      </c>
      <c r="M1958" s="456">
        <v>1735.8874475614546</v>
      </c>
      <c r="N1958" s="456">
        <v>1704.6246292924041</v>
      </c>
      <c r="O1958" s="456">
        <v>1672.3539339575655</v>
      </c>
      <c r="P1958" s="456">
        <v>1668.3201405373907</v>
      </c>
      <c r="Q1958" s="456">
        <v>1652.1850645275526</v>
      </c>
      <c r="R1958" s="456">
        <v>1658.2356996661829</v>
      </c>
      <c r="S1958" s="456">
        <v>1718.7432511089901</v>
      </c>
      <c r="T1958" s="456">
        <v>1720.7602065632027</v>
      </c>
      <c r="U1958" s="456">
        <v>1791.3551160479287</v>
      </c>
      <c r="V1958" s="456">
        <v>2053.5883118446627</v>
      </c>
      <c r="W1958" s="456">
        <v>2292.6532876025276</v>
      </c>
      <c r="X1958" s="456">
        <v>2331.9955533256339</v>
      </c>
      <c r="Y1958" s="456">
        <v>2389.4969776028306</v>
      </c>
      <c r="Z1958" s="456">
        <v>2517.6191102325738</v>
      </c>
      <c r="AA1958" s="456">
        <v>2389.4969776028306</v>
      </c>
      <c r="AB1958" s="456">
        <v>2385.4617444424284</v>
      </c>
      <c r="AC1958" s="456">
        <v>2353.1801256222097</v>
      </c>
      <c r="AD1958" s="456">
        <v>2408.6644278867211</v>
      </c>
      <c r="AE1958" s="456">
        <v>2344.1009997793635</v>
      </c>
      <c r="AF1958" s="456">
        <v>2347.1273711636914</v>
      </c>
      <c r="AG1958" s="456">
        <v>2167.5695968162627</v>
      </c>
      <c r="AH1958" s="456">
        <v>1653.1935021822549</v>
      </c>
      <c r="AI1958" s="456">
        <v>851.72174146906048</v>
      </c>
      <c r="AJ1958" s="456">
        <v>324.871583172518</v>
      </c>
      <c r="AK1958" s="456">
        <v>52.205871129025049</v>
      </c>
      <c r="AL1958" s="456">
        <v>19.056026783849234</v>
      </c>
      <c r="AM1958" s="456">
        <v>19.056026783849234</v>
      </c>
      <c r="AN1958" s="456">
        <v>19.056026783849234</v>
      </c>
      <c r="AO1958" s="456">
        <v>19.056026783849234</v>
      </c>
      <c r="AP1958" s="456">
        <v>19.056026783849234</v>
      </c>
      <c r="AQ1958" s="456">
        <v>18.052101952375242</v>
      </c>
      <c r="AR1958" s="456">
        <v>16.044422974417238</v>
      </c>
      <c r="AS1958" s="456">
        <v>17.048232921663399</v>
      </c>
      <c r="AT1958" s="456">
        <v>16.044422974417238</v>
      </c>
      <c r="AU1958" s="456">
        <v>15.040675804218308</v>
      </c>
      <c r="AV1958" s="456">
        <v>16.044422974417238</v>
      </c>
      <c r="AW1958" s="456">
        <v>14.036995597894803</v>
      </c>
      <c r="AX1958" s="456">
        <v>13.03338714150617</v>
      </c>
      <c r="AY1958" s="456">
        <v>13.03338714150617</v>
      </c>
      <c r="AZ1958" s="456">
        <v>13.03338714150617</v>
      </c>
      <c r="BA1958" s="456">
        <v>10.023052380778998</v>
      </c>
      <c r="BB1958" s="456">
        <v>12.029855959070284</v>
      </c>
      <c r="BC1958" s="456">
        <v>10.023052380778998</v>
      </c>
      <c r="BD1958" s="456">
        <v>10.023052380778998</v>
      </c>
      <c r="BE1958" s="456">
        <v>10.023052380778998</v>
      </c>
      <c r="BF1958" s="456">
        <v>8.016652840637061</v>
      </c>
      <c r="BG1958" s="456">
        <v>9.0197967621976929</v>
      </c>
      <c r="BH1958" s="456">
        <v>10.023052380778998</v>
      </c>
      <c r="BI1958" s="456">
        <v>9.0197967621976929</v>
      </c>
      <c r="BJ1958" s="456">
        <v>7.0136346326260179</v>
      </c>
      <c r="BK1958" s="456">
        <v>7.0136346326260179</v>
      </c>
      <c r="BL1958" s="456">
        <v>9.0197967621976929</v>
      </c>
      <c r="BM1958" s="456">
        <v>8.016652840637061</v>
      </c>
      <c r="BN1958" s="456">
        <v>8.016652840637061</v>
      </c>
      <c r="BO1958" s="456">
        <v>9.0197967621976929</v>
      </c>
      <c r="BP1958" s="456">
        <v>7.0136346326260179</v>
      </c>
      <c r="BQ1958" s="456">
        <v>7.0136346326260179</v>
      </c>
      <c r="BR1958" s="456">
        <v>8.016652840637061</v>
      </c>
      <c r="BS1958" s="456">
        <v>7.0136346326260179</v>
      </c>
      <c r="BT1958" s="456">
        <v>6.010760193776199</v>
      </c>
      <c r="BU1958" s="456">
        <v>7.0136346326260179</v>
      </c>
      <c r="BV1958" s="456">
        <v>8.016652840637061</v>
      </c>
    </row>
    <row r="1959" spans="1:74">
      <c r="A1959" s="256">
        <v>267.5</v>
      </c>
      <c r="B1959" s="456">
        <v>1671.3454846903555</v>
      </c>
      <c r="C1959" s="456">
        <v>1675.3792854027276</v>
      </c>
      <c r="D1959" s="456">
        <v>1640.0838607409364</v>
      </c>
      <c r="E1959" s="456">
        <v>1635.0417187847181</v>
      </c>
      <c r="F1959" s="456">
        <v>1618.9069691460379</v>
      </c>
      <c r="G1959" s="456">
        <v>1606.806012253599</v>
      </c>
      <c r="H1959" s="456">
        <v>1613.8648927538252</v>
      </c>
      <c r="I1959" s="456">
        <v>1641.0922909919893</v>
      </c>
      <c r="J1959" s="456">
        <v>1665.2948018651193</v>
      </c>
      <c r="K1959" s="456">
        <v>1729.8365352943624</v>
      </c>
      <c r="L1959" s="456">
        <v>1757.065805953526</v>
      </c>
      <c r="M1959" s="456">
        <v>1755.0488084043577</v>
      </c>
      <c r="N1959" s="456">
        <v>1729.8365352943624</v>
      </c>
      <c r="O1959" s="456">
        <v>1703.6161607642787</v>
      </c>
      <c r="P1959" s="456">
        <v>1732.8619887894267</v>
      </c>
      <c r="Q1959" s="456">
        <v>1753.031813170915</v>
      </c>
      <c r="R1959" s="456">
        <v>1790.3465975064146</v>
      </c>
      <c r="S1959" s="456">
        <v>1897.2526597600297</v>
      </c>
      <c r="T1959" s="456">
        <v>1932.5531700624222</v>
      </c>
      <c r="U1959" s="456">
        <v>2202.874764337957</v>
      </c>
      <c r="V1959" s="456">
        <v>2630.614125787446</v>
      </c>
      <c r="W1959" s="456">
        <v>2568.0627007938024</v>
      </c>
      <c r="X1959" s="456">
        <v>2581.1781972739732</v>
      </c>
      <c r="Y1959" s="456">
        <v>2753.7034944976781</v>
      </c>
      <c r="Z1959" s="456">
        <v>2591.2670860414801</v>
      </c>
      <c r="AA1959" s="456">
        <v>2652.8101517456475</v>
      </c>
      <c r="AB1959" s="456">
        <v>2757.7393059397168</v>
      </c>
      <c r="AC1959" s="456">
        <v>2873.7713748141391</v>
      </c>
      <c r="AD1959" s="456">
        <v>2998.8894545449957</v>
      </c>
      <c r="AE1959" s="456">
        <v>2925.2305845322676</v>
      </c>
      <c r="AF1959" s="456">
        <v>2901.0143722085454</v>
      </c>
      <c r="AG1959" s="456">
        <v>2521.6545605864412</v>
      </c>
      <c r="AH1959" s="456">
        <v>1802.448857371257</v>
      </c>
      <c r="AI1959" s="456">
        <v>839.62858703182133</v>
      </c>
      <c r="AJ1959" s="456">
        <v>327.89199766453015</v>
      </c>
      <c r="AK1959" s="456">
        <v>48.186177781824156</v>
      </c>
      <c r="AL1959" s="456">
        <v>19.056026783849234</v>
      </c>
      <c r="AM1959" s="456">
        <v>20.060004479273225</v>
      </c>
      <c r="AN1959" s="456">
        <v>20.060004479273225</v>
      </c>
      <c r="AO1959" s="456">
        <v>19.056026783849234</v>
      </c>
      <c r="AP1959" s="456">
        <v>18.052101952375242</v>
      </c>
      <c r="AQ1959" s="456">
        <v>18.052101952375242</v>
      </c>
      <c r="AR1959" s="456">
        <v>16.044422974417238</v>
      </c>
      <c r="AS1959" s="456">
        <v>18.052101952375242</v>
      </c>
      <c r="AT1959" s="456">
        <v>14.036995597894803</v>
      </c>
      <c r="AU1959" s="456">
        <v>15.040675804218308</v>
      </c>
      <c r="AV1959" s="456">
        <v>17.048232921663399</v>
      </c>
      <c r="AW1959" s="456">
        <v>13.03338714150617</v>
      </c>
      <c r="AX1959" s="456">
        <v>13.03338714150617</v>
      </c>
      <c r="AY1959" s="456">
        <v>13.03338714150617</v>
      </c>
      <c r="AZ1959" s="456">
        <v>11.02640849775289</v>
      </c>
      <c r="BA1959" s="456">
        <v>9.0197967621976929</v>
      </c>
      <c r="BB1959" s="456">
        <v>10.023052380778998</v>
      </c>
      <c r="BC1959" s="456">
        <v>9.0197967621976929</v>
      </c>
      <c r="BD1959" s="456">
        <v>10.023052380778998</v>
      </c>
      <c r="BE1959" s="456">
        <v>10.023052380778998</v>
      </c>
      <c r="BF1959" s="456">
        <v>9.0197967621976929</v>
      </c>
      <c r="BG1959" s="456">
        <v>9.0197967621976929</v>
      </c>
      <c r="BH1959" s="456">
        <v>10.023052380778998</v>
      </c>
      <c r="BI1959" s="456">
        <v>9.0197967621976929</v>
      </c>
      <c r="BJ1959" s="456">
        <v>9.0197967621976929</v>
      </c>
      <c r="BK1959" s="456">
        <v>8.016652840637061</v>
      </c>
      <c r="BL1959" s="456">
        <v>9.0197967621976929</v>
      </c>
      <c r="BM1959" s="456">
        <v>7.0136346326260179</v>
      </c>
      <c r="BN1959" s="456">
        <v>7.0136346326260179</v>
      </c>
      <c r="BO1959" s="456">
        <v>7.0136346326260179</v>
      </c>
      <c r="BP1959" s="456">
        <v>9.0197967621976929</v>
      </c>
      <c r="BQ1959" s="456">
        <v>8.016652840637061</v>
      </c>
      <c r="BR1959" s="456">
        <v>9.0197967621976929</v>
      </c>
      <c r="BS1959" s="456">
        <v>7.0136346326260179</v>
      </c>
      <c r="BT1959" s="456">
        <v>6.010760193776199</v>
      </c>
      <c r="BU1959" s="456">
        <v>6.010760193776199</v>
      </c>
      <c r="BV1959" s="456">
        <v>8.016652840637061</v>
      </c>
    </row>
    <row r="1960" spans="1:74">
      <c r="A1960" s="256">
        <v>270</v>
      </c>
      <c r="B1960" s="456">
        <v>1671.3454846903555</v>
      </c>
      <c r="C1960" s="456">
        <v>1677.3961893988017</v>
      </c>
      <c r="D1960" s="456">
        <v>1640.0838607409364</v>
      </c>
      <c r="E1960" s="456">
        <v>1639.0754311093124</v>
      </c>
      <c r="F1960" s="456">
        <v>1635.0417187847181</v>
      </c>
      <c r="G1960" s="456">
        <v>1632.0164410639579</v>
      </c>
      <c r="H1960" s="456">
        <v>1648.1513200615109</v>
      </c>
      <c r="I1960" s="456">
        <v>1690.5061242974168</v>
      </c>
      <c r="J1960" s="456">
        <v>1731.8535037042891</v>
      </c>
      <c r="K1960" s="456">
        <v>1777.2359082294392</v>
      </c>
      <c r="L1960" s="456">
        <v>1789.3380795324433</v>
      </c>
      <c r="M1960" s="456">
        <v>1788.3295621263294</v>
      </c>
      <c r="N1960" s="456">
        <v>1764.1253155737052</v>
      </c>
      <c r="O1960" s="456">
        <v>1773.2018693958976</v>
      </c>
      <c r="P1960" s="456">
        <v>1862.9613636751676</v>
      </c>
      <c r="Q1960" s="456">
        <v>1910.3642019219667</v>
      </c>
      <c r="R1960" s="456">
        <v>1937.5961529678818</v>
      </c>
      <c r="S1960" s="456">
        <v>2120.1607058334635</v>
      </c>
      <c r="T1960" s="456">
        <v>2467.1765294081893</v>
      </c>
      <c r="U1960" s="456">
        <v>2791.0349746805823</v>
      </c>
      <c r="V1960" s="456">
        <v>2713.3457065058828</v>
      </c>
      <c r="W1960" s="456">
        <v>2721.4172164136776</v>
      </c>
      <c r="X1960" s="456">
        <v>2991.8261961694775</v>
      </c>
      <c r="Y1960" s="456">
        <v>2930.275654029515</v>
      </c>
      <c r="Z1960" s="456">
        <v>3021.0883745974716</v>
      </c>
      <c r="AA1960" s="456">
        <v>3137.1308093309594</v>
      </c>
      <c r="AB1960" s="456">
        <v>3447.9434329315873</v>
      </c>
      <c r="AC1960" s="456">
        <v>3690.1546429752379</v>
      </c>
      <c r="AD1960" s="456">
        <v>3661.8958293969185</v>
      </c>
      <c r="AE1960" s="456">
        <v>3697.2193802140805</v>
      </c>
      <c r="AF1960" s="456">
        <v>3429.778263048453</v>
      </c>
      <c r="AG1960" s="456">
        <v>2995.8623417753133</v>
      </c>
      <c r="AH1960" s="456">
        <v>2010.2165441400143</v>
      </c>
      <c r="AI1960" s="456">
        <v>925.29204173531855</v>
      </c>
      <c r="AJ1960" s="456">
        <v>380.25006033647946</v>
      </c>
      <c r="AK1960" s="456">
        <v>51.200917835379968</v>
      </c>
      <c r="AL1960" s="456">
        <v>18.052101952375242</v>
      </c>
      <c r="AM1960" s="456">
        <v>19.056026783849234</v>
      </c>
      <c r="AN1960" s="456">
        <v>19.056026783849234</v>
      </c>
      <c r="AO1960" s="456">
        <v>18.052101952375242</v>
      </c>
      <c r="AP1960" s="456">
        <v>16.044422974417238</v>
      </c>
      <c r="AQ1960" s="456">
        <v>16.044422974417238</v>
      </c>
      <c r="AR1960" s="456">
        <v>15.040675804218308</v>
      </c>
      <c r="AS1960" s="456">
        <v>15.040675804218308</v>
      </c>
      <c r="AT1960" s="456">
        <v>14.036995597894803</v>
      </c>
      <c r="AU1960" s="456">
        <v>15.040675804218308</v>
      </c>
      <c r="AV1960" s="456">
        <v>14.036995597894803</v>
      </c>
      <c r="AW1960" s="456">
        <v>14.036995597894803</v>
      </c>
      <c r="AX1960" s="456">
        <v>14.036995597894803</v>
      </c>
      <c r="AY1960" s="456">
        <v>11.02640849775289</v>
      </c>
      <c r="AZ1960" s="456">
        <v>10.023052380778998</v>
      </c>
      <c r="BA1960" s="456">
        <v>9.0197967621976929</v>
      </c>
      <c r="BB1960" s="456">
        <v>11.02640849775289</v>
      </c>
      <c r="BC1960" s="456">
        <v>8.016652840637061</v>
      </c>
      <c r="BD1960" s="456">
        <v>8.016652840637061</v>
      </c>
      <c r="BE1960" s="456">
        <v>9.0197967621976929</v>
      </c>
      <c r="BF1960" s="456">
        <v>8.016652840637061</v>
      </c>
      <c r="BG1960" s="456">
        <v>8.016652840637061</v>
      </c>
      <c r="BH1960" s="456">
        <v>10.023052380778998</v>
      </c>
      <c r="BI1960" s="456">
        <v>10.023052380778998</v>
      </c>
      <c r="BJ1960" s="456">
        <v>7.0136346326260179</v>
      </c>
      <c r="BK1960" s="456">
        <v>7.0136346326260179</v>
      </c>
      <c r="BL1960" s="456">
        <v>9.0197967621976929</v>
      </c>
      <c r="BM1960" s="456">
        <v>9.0197967621976929</v>
      </c>
      <c r="BN1960" s="456">
        <v>6.010760193776199</v>
      </c>
      <c r="BO1960" s="456">
        <v>8.016652840637061</v>
      </c>
      <c r="BP1960" s="456">
        <v>8.016652840637061</v>
      </c>
      <c r="BQ1960" s="456">
        <v>7.0136346326260179</v>
      </c>
      <c r="BR1960" s="456">
        <v>8.016652840637061</v>
      </c>
      <c r="BS1960" s="456">
        <v>8.016652840637061</v>
      </c>
      <c r="BT1960" s="456">
        <v>7.0136346326260179</v>
      </c>
      <c r="BU1960" s="456">
        <v>5.0080536687636448</v>
      </c>
      <c r="BV1960" s="456">
        <v>8.016652840637061</v>
      </c>
    </row>
    <row r="1961" spans="1:74">
      <c r="A1961" s="256">
        <v>272.5</v>
      </c>
      <c r="B1961" s="456">
        <v>1671.3454846903555</v>
      </c>
      <c r="C1961" s="456">
        <v>1681.4300046561746</v>
      </c>
      <c r="D1961" s="456">
        <v>1644.1175854579226</v>
      </c>
      <c r="E1961" s="456">
        <v>1646.1344515254048</v>
      </c>
      <c r="F1961" s="456">
        <v>1651.1766274877552</v>
      </c>
      <c r="G1961" s="456">
        <v>1662.2694686834784</v>
      </c>
      <c r="H1961" s="456">
        <v>1691.5145850450635</v>
      </c>
      <c r="I1961" s="456">
        <v>1740.9298905498288</v>
      </c>
      <c r="J1961" s="456">
        <v>1786.3125290189562</v>
      </c>
      <c r="K1961" s="456">
        <v>1817.5767962963719</v>
      </c>
      <c r="L1961" s="456">
        <v>1830.6877784845742</v>
      </c>
      <c r="M1961" s="456">
        <v>1831.6963194699567</v>
      </c>
      <c r="N1961" s="456">
        <v>1843.7988544784041</v>
      </c>
      <c r="O1961" s="456">
        <v>1900.2783922472568</v>
      </c>
      <c r="P1961" s="456">
        <v>1999.1215901386311</v>
      </c>
      <c r="Q1961" s="456">
        <v>2081.8308863299858</v>
      </c>
      <c r="R1961" s="456">
        <v>2229.101826654532</v>
      </c>
      <c r="S1961" s="456">
        <v>2736.5513618954656</v>
      </c>
      <c r="T1961" s="456">
        <v>3040.2603003718768</v>
      </c>
      <c r="U1961" s="456">
        <v>2779.9363741089437</v>
      </c>
      <c r="V1961" s="456">
        <v>2808.1874440422757</v>
      </c>
      <c r="W1961" s="456">
        <v>3162.3579985989209</v>
      </c>
      <c r="X1961" s="456">
        <v>3292.5334558765348</v>
      </c>
      <c r="Y1961" s="456">
        <v>3384.3657599502199</v>
      </c>
      <c r="Z1961" s="456">
        <v>3668.960512433016</v>
      </c>
      <c r="AA1961" s="456">
        <v>3964.6798418701683</v>
      </c>
      <c r="AB1961" s="456">
        <v>4348.2392398910824</v>
      </c>
      <c r="AC1961" s="456">
        <v>4517.8238317346377</v>
      </c>
      <c r="AD1961" s="456">
        <v>4440.0967563587046</v>
      </c>
      <c r="AE1961" s="456">
        <v>4353.2863062195684</v>
      </c>
      <c r="AF1961" s="456">
        <v>4074.6971852411893</v>
      </c>
      <c r="AG1961" s="456">
        <v>3496.3843520086962</v>
      </c>
      <c r="AH1961" s="456">
        <v>2330.9867689503444</v>
      </c>
      <c r="AI1961" s="456">
        <v>1022.0508606905157</v>
      </c>
      <c r="AJ1961" s="456">
        <v>454.77184881299468</v>
      </c>
      <c r="AK1961" s="456">
        <v>50.19598424777044</v>
      </c>
      <c r="AL1961" s="456">
        <v>20.060004479273225</v>
      </c>
      <c r="AM1961" s="456">
        <v>17.048232921663399</v>
      </c>
      <c r="AN1961" s="456">
        <v>19.056026783849234</v>
      </c>
      <c r="AO1961" s="456">
        <v>18.052101952375242</v>
      </c>
      <c r="AP1961" s="456">
        <v>16.044422974417238</v>
      </c>
      <c r="AQ1961" s="456">
        <v>16.044422974417238</v>
      </c>
      <c r="AR1961" s="456">
        <v>14.036995597894803</v>
      </c>
      <c r="AS1961" s="456">
        <v>14.036995597894803</v>
      </c>
      <c r="AT1961" s="456">
        <v>15.040675804218308</v>
      </c>
      <c r="AU1961" s="456">
        <v>13.03338714150617</v>
      </c>
      <c r="AV1961" s="456">
        <v>14.036995597894803</v>
      </c>
      <c r="AW1961" s="456">
        <v>11.02640849775289</v>
      </c>
      <c r="AX1961" s="456">
        <v>12.029855959070284</v>
      </c>
      <c r="AY1961" s="456">
        <v>11.02640849775289</v>
      </c>
      <c r="AZ1961" s="456">
        <v>10.023052380778998</v>
      </c>
      <c r="BA1961" s="456">
        <v>10.023052380778998</v>
      </c>
      <c r="BB1961" s="456">
        <v>9.0197967621976929</v>
      </c>
      <c r="BC1961" s="456">
        <v>8.016652840637061</v>
      </c>
      <c r="BD1961" s="456">
        <v>9.0197967621976929</v>
      </c>
      <c r="BE1961" s="456">
        <v>9.0197967621976929</v>
      </c>
      <c r="BF1961" s="456">
        <v>7.0136346326260179</v>
      </c>
      <c r="BG1961" s="456">
        <v>9.0197967621976929</v>
      </c>
      <c r="BH1961" s="456">
        <v>9.0197967621976929</v>
      </c>
      <c r="BI1961" s="456">
        <v>8.016652840637061</v>
      </c>
      <c r="BJ1961" s="456">
        <v>7.0136346326260179</v>
      </c>
      <c r="BK1961" s="456">
        <v>7.0136346326260179</v>
      </c>
      <c r="BL1961" s="456">
        <v>9.0197967621976929</v>
      </c>
      <c r="BM1961" s="456">
        <v>7.0136346326260179</v>
      </c>
      <c r="BN1961" s="456">
        <v>6.010760193776199</v>
      </c>
      <c r="BO1961" s="456">
        <v>9.0197967621976929</v>
      </c>
      <c r="BP1961" s="456">
        <v>9.0197967621976929</v>
      </c>
      <c r="BQ1961" s="456">
        <v>6.010760193776199</v>
      </c>
      <c r="BR1961" s="456">
        <v>8.016652840637061</v>
      </c>
      <c r="BS1961" s="456">
        <v>9.0197967621976929</v>
      </c>
      <c r="BT1961" s="456">
        <v>6.010760193776199</v>
      </c>
      <c r="BU1961" s="456">
        <v>6.010760193776199</v>
      </c>
      <c r="BV1961" s="456">
        <v>8.016652840637061</v>
      </c>
    </row>
    <row r="1962" spans="1:74">
      <c r="A1962" s="256">
        <v>275</v>
      </c>
      <c r="B1962" s="456">
        <v>1671.3454846903555</v>
      </c>
      <c r="C1962" s="456">
        <v>1686.4722873203068</v>
      </c>
      <c r="D1962" s="456">
        <v>1645.1260181828966</v>
      </c>
      <c r="E1962" s="456">
        <v>1657.2272589425841</v>
      </c>
      <c r="F1962" s="456">
        <v>1675.3792854027276</v>
      </c>
      <c r="G1962" s="456">
        <v>1693.5315083418986</v>
      </c>
      <c r="H1962" s="456">
        <v>1736.8959349898671</v>
      </c>
      <c r="I1962" s="456">
        <v>1783.2869836248437</v>
      </c>
      <c r="J1962" s="456">
        <v>1823.6280071456438</v>
      </c>
      <c r="K1962" s="456">
        <v>1858.927134780701</v>
      </c>
      <c r="L1962" s="456">
        <v>1880.1069336146923</v>
      </c>
      <c r="M1962" s="456">
        <v>1906.3298716528989</v>
      </c>
      <c r="N1962" s="456">
        <v>1964.8284863809231</v>
      </c>
      <c r="O1962" s="456">
        <v>2027.3634114420508</v>
      </c>
      <c r="P1962" s="456">
        <v>2174.6305846598557</v>
      </c>
      <c r="Q1962" s="456">
        <v>2422.7879098801127</v>
      </c>
      <c r="R1962" s="456">
        <v>2670.9706746891684</v>
      </c>
      <c r="S1962" s="456">
        <v>3111.9038227249334</v>
      </c>
      <c r="T1962" s="456">
        <v>3017.0521951593896</v>
      </c>
      <c r="U1962" s="456">
        <v>2942.3838561986263</v>
      </c>
      <c r="V1962" s="456">
        <v>3293.5425882996415</v>
      </c>
      <c r="W1962" s="456">
        <v>3712.3581482479185</v>
      </c>
      <c r="X1962" s="456">
        <v>3799.154934525543</v>
      </c>
      <c r="Y1962" s="456">
        <v>4081.7626214925531</v>
      </c>
      <c r="Z1962" s="456">
        <v>4546.0885552256568</v>
      </c>
      <c r="AA1962" s="456">
        <v>4876.192867626808</v>
      </c>
      <c r="AB1962" s="456">
        <v>5072.0452246443429</v>
      </c>
      <c r="AC1962" s="456">
        <v>5261.8475053725879</v>
      </c>
      <c r="AD1962" s="456">
        <v>5258.8186912045821</v>
      </c>
      <c r="AE1962" s="456">
        <v>5112.4281032123354</v>
      </c>
      <c r="AF1962" s="456">
        <v>4603.6279979270566</v>
      </c>
      <c r="AG1962" s="456">
        <v>3911.1862671867352</v>
      </c>
      <c r="AH1962" s="456">
        <v>2755.7213994806179</v>
      </c>
      <c r="AI1962" s="456">
        <v>1297.2562713408183</v>
      </c>
      <c r="AJ1962" s="456">
        <v>531.32048016773717</v>
      </c>
      <c r="AK1962" s="456">
        <v>53.210843750071625</v>
      </c>
      <c r="AL1962" s="456">
        <v>20.060004479273225</v>
      </c>
      <c r="AM1962" s="456">
        <v>18.052101952375242</v>
      </c>
      <c r="AN1962" s="456">
        <v>19.056026783849234</v>
      </c>
      <c r="AO1962" s="456">
        <v>17.048232921663399</v>
      </c>
      <c r="AP1962" s="456">
        <v>17.048232921663399</v>
      </c>
      <c r="AQ1962" s="456">
        <v>16.044422974417238</v>
      </c>
      <c r="AR1962" s="456">
        <v>14.036995597894803</v>
      </c>
      <c r="AS1962" s="456">
        <v>15.040675804218308</v>
      </c>
      <c r="AT1962" s="456">
        <v>14.036995597894803</v>
      </c>
      <c r="AU1962" s="456">
        <v>13.03338714150617</v>
      </c>
      <c r="AV1962" s="456">
        <v>12.029855959070284</v>
      </c>
      <c r="AW1962" s="456">
        <v>11.02640849775289</v>
      </c>
      <c r="AX1962" s="456">
        <v>12.029855959070284</v>
      </c>
      <c r="AY1962" s="456">
        <v>10.023052380778998</v>
      </c>
      <c r="AZ1962" s="456">
        <v>10.023052380778998</v>
      </c>
      <c r="BA1962" s="456">
        <v>8.016652840637061</v>
      </c>
      <c r="BB1962" s="456">
        <v>9.0197967621976929</v>
      </c>
      <c r="BC1962" s="456">
        <v>8.016652840637061</v>
      </c>
      <c r="BD1962" s="456">
        <v>9.0197967621976929</v>
      </c>
      <c r="BE1962" s="456">
        <v>8.016652840637061</v>
      </c>
      <c r="BF1962" s="456">
        <v>8.016652840637061</v>
      </c>
      <c r="BG1962" s="456">
        <v>9.0197967621976929</v>
      </c>
      <c r="BH1962" s="456">
        <v>10.023052380778998</v>
      </c>
      <c r="BI1962" s="456">
        <v>9.0197967621976929</v>
      </c>
      <c r="BJ1962" s="456">
        <v>8.016652840637061</v>
      </c>
      <c r="BK1962" s="456">
        <v>7.0136346326260179</v>
      </c>
      <c r="BL1962" s="456">
        <v>8.016652840637061</v>
      </c>
      <c r="BM1962" s="456">
        <v>8.016652840637061</v>
      </c>
      <c r="BN1962" s="456">
        <v>8.016652840637061</v>
      </c>
      <c r="BO1962" s="456">
        <v>8.016652840637061</v>
      </c>
      <c r="BP1962" s="456">
        <v>7.0136346326260179</v>
      </c>
      <c r="BQ1962" s="456">
        <v>7.0136346326260179</v>
      </c>
      <c r="BR1962" s="456">
        <v>8.016652840637061</v>
      </c>
      <c r="BS1962" s="456">
        <v>8.016652840637061</v>
      </c>
      <c r="BT1962" s="456">
        <v>6.010760193776199</v>
      </c>
      <c r="BU1962" s="456">
        <v>6.010760193776199</v>
      </c>
      <c r="BV1962" s="456">
        <v>8.016652840637061</v>
      </c>
    </row>
    <row r="1963" spans="1:74">
      <c r="A1963" s="256">
        <v>277.5</v>
      </c>
      <c r="B1963" s="456">
        <v>1671.3454846903555</v>
      </c>
      <c r="C1963" s="456">
        <v>1692.5230463933431</v>
      </c>
      <c r="D1963" s="456">
        <v>1652.1850645275526</v>
      </c>
      <c r="E1963" s="456">
        <v>1669.328587979903</v>
      </c>
      <c r="F1963" s="456">
        <v>1699.5822926190442</v>
      </c>
      <c r="G1963" s="456">
        <v>1726.8110870854687</v>
      </c>
      <c r="H1963" s="456">
        <v>1777.2359082294392</v>
      </c>
      <c r="I1963" s="456">
        <v>1820.602399209437</v>
      </c>
      <c r="J1963" s="456">
        <v>1866.9956012970247</v>
      </c>
      <c r="K1963" s="456">
        <v>1906.3298716528989</v>
      </c>
      <c r="L1963" s="456">
        <v>1947.6821580817668</v>
      </c>
      <c r="M1963" s="456">
        <v>2008.1992752159911</v>
      </c>
      <c r="N1963" s="456">
        <v>2102.0043884748015</v>
      </c>
      <c r="O1963" s="456">
        <v>2208.9271357812904</v>
      </c>
      <c r="P1963" s="456">
        <v>2490.3799898837433</v>
      </c>
      <c r="Q1963" s="456">
        <v>2767.8288603398819</v>
      </c>
      <c r="R1963" s="456">
        <v>3140.1580613746014</v>
      </c>
      <c r="S1963" s="456">
        <v>3167.403460629504</v>
      </c>
      <c r="T1963" s="456">
        <v>3223.9131809793262</v>
      </c>
      <c r="U1963" s="456">
        <v>3498.4027382516956</v>
      </c>
      <c r="V1963" s="456">
        <v>4056.5289768456578</v>
      </c>
      <c r="W1963" s="456">
        <v>4227.1114195246219</v>
      </c>
      <c r="X1963" s="456">
        <v>4537.0034463339516</v>
      </c>
      <c r="Y1963" s="456">
        <v>5053.8730339280328</v>
      </c>
      <c r="Z1963" s="456">
        <v>5411.271147009742</v>
      </c>
      <c r="AA1963" s="456">
        <v>5675.8014165398363</v>
      </c>
      <c r="AB1963" s="456">
        <v>5823.2167965318577</v>
      </c>
      <c r="AC1963" s="456">
        <v>5980.7332384356414</v>
      </c>
      <c r="AD1963" s="456">
        <v>6024.1519653769174</v>
      </c>
      <c r="AE1963" s="456">
        <v>5884.8092636716774</v>
      </c>
      <c r="AF1963" s="456">
        <v>5395.1170390267225</v>
      </c>
      <c r="AG1963" s="456">
        <v>4255.3742710675315</v>
      </c>
      <c r="AH1963" s="456">
        <v>3090.7133117917897</v>
      </c>
      <c r="AI1963" s="456">
        <v>1577.5624103083503</v>
      </c>
      <c r="AJ1963" s="456">
        <v>568.59167442682008</v>
      </c>
      <c r="AK1963" s="456">
        <v>56.225874000831865</v>
      </c>
      <c r="AL1963" s="456">
        <v>18.052101952375242</v>
      </c>
      <c r="AM1963" s="456">
        <v>17.048232921663399</v>
      </c>
      <c r="AN1963" s="456">
        <v>18.052101952375242</v>
      </c>
      <c r="AO1963" s="456">
        <v>15.040675804218308</v>
      </c>
      <c r="AP1963" s="456">
        <v>16.044422974417238</v>
      </c>
      <c r="AQ1963" s="456">
        <v>15.040675804218308</v>
      </c>
      <c r="AR1963" s="456">
        <v>14.036995597894803</v>
      </c>
      <c r="AS1963" s="456">
        <v>15.040675804218308</v>
      </c>
      <c r="AT1963" s="456">
        <v>12.029855959070284</v>
      </c>
      <c r="AU1963" s="456">
        <v>13.03338714150617</v>
      </c>
      <c r="AV1963" s="456">
        <v>12.029855959070284</v>
      </c>
      <c r="AW1963" s="456">
        <v>10.023052380778998</v>
      </c>
      <c r="AX1963" s="456">
        <v>9.0197967621976929</v>
      </c>
      <c r="AY1963" s="456">
        <v>9.0197967621976929</v>
      </c>
      <c r="AZ1963" s="456">
        <v>10.023052380778998</v>
      </c>
      <c r="BA1963" s="456">
        <v>9.0197967621976929</v>
      </c>
      <c r="BB1963" s="456">
        <v>9.0197967621976929</v>
      </c>
      <c r="BC1963" s="456">
        <v>9.0197967621976929</v>
      </c>
      <c r="BD1963" s="456">
        <v>8.016652840637061</v>
      </c>
      <c r="BE1963" s="456">
        <v>9.0197967621976929</v>
      </c>
      <c r="BF1963" s="456">
        <v>7.0136346326260179</v>
      </c>
      <c r="BG1963" s="456">
        <v>10.023052380778998</v>
      </c>
      <c r="BH1963" s="456">
        <v>10.023052380778998</v>
      </c>
      <c r="BI1963" s="456">
        <v>9.0197967621976929</v>
      </c>
      <c r="BJ1963" s="456">
        <v>9.0197967621976929</v>
      </c>
      <c r="BK1963" s="456">
        <v>8.016652840637061</v>
      </c>
      <c r="BL1963" s="456">
        <v>8.016652840637061</v>
      </c>
      <c r="BM1963" s="456">
        <v>8.016652840637061</v>
      </c>
      <c r="BN1963" s="456">
        <v>7.0136346326260179</v>
      </c>
      <c r="BO1963" s="456">
        <v>9.0197967621976929</v>
      </c>
      <c r="BP1963" s="456">
        <v>8.016652840637061</v>
      </c>
      <c r="BQ1963" s="456">
        <v>9.0197967621976929</v>
      </c>
      <c r="BR1963" s="456">
        <v>10.023052380778998</v>
      </c>
      <c r="BS1963" s="456">
        <v>8.016652840637061</v>
      </c>
      <c r="BT1963" s="456">
        <v>9.0197967621976929</v>
      </c>
      <c r="BU1963" s="456">
        <v>7.0136346326260179</v>
      </c>
      <c r="BV1963" s="456">
        <v>8.016652840637061</v>
      </c>
    </row>
    <row r="1964" spans="1:74">
      <c r="A1964" s="256">
        <v>280</v>
      </c>
      <c r="B1964" s="456">
        <v>1671.3454846903555</v>
      </c>
      <c r="C1964" s="456">
        <v>1695.5484340384025</v>
      </c>
      <c r="D1964" s="456">
        <v>1661.2610255114619</v>
      </c>
      <c r="E1964" s="456">
        <v>1680.421549934586</v>
      </c>
      <c r="F1964" s="456">
        <v>1722.7771643791923</v>
      </c>
      <c r="G1964" s="456">
        <v>1762.1083099403497</v>
      </c>
      <c r="H1964" s="456">
        <v>1816.5682631097154</v>
      </c>
      <c r="I1964" s="456">
        <v>1857.9185789229516</v>
      </c>
      <c r="J1964" s="456">
        <v>1921.45865399429</v>
      </c>
      <c r="K1964" s="456">
        <v>1960.7940426962784</v>
      </c>
      <c r="L1964" s="456">
        <v>2045.5190758868755</v>
      </c>
      <c r="M1964" s="456">
        <v>2129.2389228451902</v>
      </c>
      <c r="N1964" s="456">
        <v>2287.6094559165385</v>
      </c>
      <c r="O1964" s="456">
        <v>2480.2915021508074</v>
      </c>
      <c r="P1964" s="456">
        <v>2722.4261568351762</v>
      </c>
      <c r="Q1964" s="456">
        <v>3154.285276082383</v>
      </c>
      <c r="R1964" s="456">
        <v>3426.7507440651152</v>
      </c>
      <c r="S1964" s="456">
        <v>3303.6339295038551</v>
      </c>
      <c r="T1964" s="456">
        <v>3780.9879998528395</v>
      </c>
      <c r="U1964" s="456">
        <v>4344.201591041654</v>
      </c>
      <c r="V1964" s="456">
        <v>4553.1547635720135</v>
      </c>
      <c r="W1964" s="456">
        <v>5079.1122052790697</v>
      </c>
      <c r="X1964" s="456">
        <v>5422.3771242028279</v>
      </c>
      <c r="Y1964" s="456">
        <v>5793.9353596545707</v>
      </c>
      <c r="Z1964" s="456">
        <v>6067.5710049485124</v>
      </c>
      <c r="AA1964" s="456">
        <v>6499.758482713416</v>
      </c>
      <c r="AB1964" s="456">
        <v>6582.5640944609086</v>
      </c>
      <c r="AC1964" s="456">
        <v>6573.4756225819847</v>
      </c>
      <c r="AD1964" s="456">
        <v>6723.9419271937113</v>
      </c>
      <c r="AE1964" s="456">
        <v>6796.6516872459952</v>
      </c>
      <c r="AF1964" s="456">
        <v>6115.0293799188594</v>
      </c>
      <c r="AG1964" s="456">
        <v>4654.1017851245915</v>
      </c>
      <c r="AH1964" s="456">
        <v>3222.9040701007925</v>
      </c>
      <c r="AI1964" s="456">
        <v>1717.7347742684135</v>
      </c>
      <c r="AJ1964" s="456">
        <v>484.98698627977393</v>
      </c>
      <c r="AK1964" s="456">
        <v>55.220845530457993</v>
      </c>
      <c r="AL1964" s="456">
        <v>19.056026783849234</v>
      </c>
      <c r="AM1964" s="456">
        <v>17.048232921663399</v>
      </c>
      <c r="AN1964" s="456">
        <v>18.052101952375242</v>
      </c>
      <c r="AO1964" s="456">
        <v>16.044422974417238</v>
      </c>
      <c r="AP1964" s="456">
        <v>17.048232921663399</v>
      </c>
      <c r="AQ1964" s="456">
        <v>15.040675804218308</v>
      </c>
      <c r="AR1964" s="456">
        <v>14.036995597894803</v>
      </c>
      <c r="AS1964" s="456">
        <v>14.036995597894803</v>
      </c>
      <c r="AT1964" s="456">
        <v>11.02640849775289</v>
      </c>
      <c r="AU1964" s="456">
        <v>12.029855959070284</v>
      </c>
      <c r="AV1964" s="456">
        <v>12.029855959070284</v>
      </c>
      <c r="AW1964" s="456">
        <v>10.023052380778998</v>
      </c>
      <c r="AX1964" s="456">
        <v>11.02640849775289</v>
      </c>
      <c r="AY1964" s="456">
        <v>10.023052380778998</v>
      </c>
      <c r="AZ1964" s="456">
        <v>10.023052380778998</v>
      </c>
      <c r="BA1964" s="456">
        <v>9.0197967621976929</v>
      </c>
      <c r="BB1964" s="456">
        <v>10.023052380778998</v>
      </c>
      <c r="BC1964" s="456">
        <v>8.016652840637061</v>
      </c>
      <c r="BD1964" s="456">
        <v>9.0197967621976929</v>
      </c>
      <c r="BE1964" s="456">
        <v>9.0197967621976929</v>
      </c>
      <c r="BF1964" s="456">
        <v>7.0136346326260179</v>
      </c>
      <c r="BG1964" s="456">
        <v>9.0197967621976929</v>
      </c>
      <c r="BH1964" s="456">
        <v>9.0197967621976929</v>
      </c>
      <c r="BI1964" s="456">
        <v>10.023052380778998</v>
      </c>
      <c r="BJ1964" s="456">
        <v>8.016652840637061</v>
      </c>
      <c r="BK1964" s="456">
        <v>8.016652840637061</v>
      </c>
      <c r="BL1964" s="456">
        <v>10.023052380778998</v>
      </c>
      <c r="BM1964" s="456">
        <v>9.0197967621976929</v>
      </c>
      <c r="BN1964" s="456">
        <v>9.0197967621976929</v>
      </c>
      <c r="BO1964" s="456">
        <v>10.023052380778998</v>
      </c>
      <c r="BP1964" s="456">
        <v>10.023052380778998</v>
      </c>
      <c r="BQ1964" s="456">
        <v>9.0197967621976929</v>
      </c>
      <c r="BR1964" s="456">
        <v>10.023052380778998</v>
      </c>
      <c r="BS1964" s="456">
        <v>7.0136346326260179</v>
      </c>
      <c r="BT1964" s="456">
        <v>8.016652840637061</v>
      </c>
      <c r="BU1964" s="456">
        <v>9.0197967621976929</v>
      </c>
      <c r="BV1964" s="456">
        <v>8.016652840637061</v>
      </c>
    </row>
    <row r="1965" spans="1:74">
      <c r="A1965" s="256">
        <v>282.5</v>
      </c>
      <c r="B1965" s="456">
        <v>1671.3454846903555</v>
      </c>
      <c r="C1965" s="456">
        <v>1695.5484340384025</v>
      </c>
      <c r="D1965" s="456">
        <v>1665.2948018651193</v>
      </c>
      <c r="E1965" s="456">
        <v>1694.5399708903694</v>
      </c>
      <c r="F1965" s="456">
        <v>1741.9383808997075</v>
      </c>
      <c r="G1965" s="456">
        <v>1797.4062391975117</v>
      </c>
      <c r="H1965" s="456">
        <v>1848.8416008511138</v>
      </c>
      <c r="I1965" s="456">
        <v>1894.226932093404</v>
      </c>
      <c r="J1965" s="456">
        <v>1979.9577237667249</v>
      </c>
      <c r="K1965" s="456">
        <v>2036.44122345151</v>
      </c>
      <c r="L1965" s="456">
        <v>2172.6131572212835</v>
      </c>
      <c r="M1965" s="456">
        <v>2277.5218258983418</v>
      </c>
      <c r="N1965" s="456">
        <v>2538.8052964415742</v>
      </c>
      <c r="O1965" s="456">
        <v>2693.1670368343684</v>
      </c>
      <c r="P1965" s="456">
        <v>3018.0612395134881</v>
      </c>
      <c r="Q1965" s="456">
        <v>3504.457903958024</v>
      </c>
      <c r="R1965" s="456">
        <v>3572.074626910488</v>
      </c>
      <c r="S1965" s="456">
        <v>3760.8026191746362</v>
      </c>
      <c r="T1965" s="456">
        <v>4551.135845782992</v>
      </c>
      <c r="U1965" s="456">
        <v>5207.3291178028903</v>
      </c>
      <c r="V1965" s="456">
        <v>5263.8667157856162</v>
      </c>
      <c r="W1965" s="456">
        <v>5733.3535466528538</v>
      </c>
      <c r="X1965" s="456">
        <v>6206.9179152865672</v>
      </c>
      <c r="Y1965" s="456">
        <v>6366.4638637997386</v>
      </c>
      <c r="Z1965" s="456">
        <v>6644.164066742992</v>
      </c>
      <c r="AA1965" s="456">
        <v>7054.1716150211842</v>
      </c>
      <c r="AB1965" s="456">
        <v>7358.1581809122536</v>
      </c>
      <c r="AC1965" s="456">
        <v>7211.7178708696974</v>
      </c>
      <c r="AD1965" s="456">
        <v>7371.2874552435023</v>
      </c>
      <c r="AE1965" s="456">
        <v>7628.8278932545991</v>
      </c>
      <c r="AF1965" s="456">
        <v>6798.6714139340384</v>
      </c>
      <c r="AG1965" s="456">
        <v>5316.3664572629268</v>
      </c>
      <c r="AH1965" s="456">
        <v>3473.1729940463779</v>
      </c>
      <c r="AI1965" s="456">
        <v>1666.3032474796319</v>
      </c>
      <c r="AJ1965" s="456">
        <v>434.62953033917995</v>
      </c>
      <c r="AK1965" s="456">
        <v>51.200917835379968</v>
      </c>
      <c r="AL1965" s="456">
        <v>20.060004479273225</v>
      </c>
      <c r="AM1965" s="456">
        <v>17.048232921663399</v>
      </c>
      <c r="AN1965" s="456">
        <v>17.048232921663399</v>
      </c>
      <c r="AO1965" s="456">
        <v>17.048232921663399</v>
      </c>
      <c r="AP1965" s="456">
        <v>16.044422974417238</v>
      </c>
      <c r="AQ1965" s="456">
        <v>13.03338714150617</v>
      </c>
      <c r="AR1965" s="456">
        <v>12.029855959070284</v>
      </c>
      <c r="AS1965" s="456">
        <v>13.03338714150617</v>
      </c>
      <c r="AT1965" s="456">
        <v>11.02640849775289</v>
      </c>
      <c r="AU1965" s="456">
        <v>12.029855959070284</v>
      </c>
      <c r="AV1965" s="456">
        <v>12.029855959070284</v>
      </c>
      <c r="AW1965" s="456">
        <v>9.0197967621976929</v>
      </c>
      <c r="AX1965" s="456">
        <v>10.023052380778998</v>
      </c>
      <c r="AY1965" s="456">
        <v>11.02640849775289</v>
      </c>
      <c r="AZ1965" s="456">
        <v>10.023052380778998</v>
      </c>
      <c r="BA1965" s="456">
        <v>8.016652840637061</v>
      </c>
      <c r="BB1965" s="456">
        <v>8.016652840637061</v>
      </c>
      <c r="BC1965" s="456">
        <v>8.016652840637061</v>
      </c>
      <c r="BD1965" s="456">
        <v>9.0197967621976929</v>
      </c>
      <c r="BE1965" s="456">
        <v>8.016652840637061</v>
      </c>
      <c r="BF1965" s="456">
        <v>9.0197967621976929</v>
      </c>
      <c r="BG1965" s="456">
        <v>10.023052380778998</v>
      </c>
      <c r="BH1965" s="456">
        <v>10.023052380778998</v>
      </c>
      <c r="BI1965" s="456">
        <v>10.023052380778998</v>
      </c>
      <c r="BJ1965" s="456">
        <v>10.023052380778998</v>
      </c>
      <c r="BK1965" s="456">
        <v>9.0197967621976929</v>
      </c>
      <c r="BL1965" s="456">
        <v>10.023052380778998</v>
      </c>
      <c r="BM1965" s="456">
        <v>9.0197967621976929</v>
      </c>
      <c r="BN1965" s="456">
        <v>8.016652840637061</v>
      </c>
      <c r="BO1965" s="456">
        <v>10.023052380778998</v>
      </c>
      <c r="BP1965" s="456">
        <v>10.023052380778998</v>
      </c>
      <c r="BQ1965" s="456">
        <v>8.016652840637061</v>
      </c>
      <c r="BR1965" s="456">
        <v>10.023052380778998</v>
      </c>
      <c r="BS1965" s="456">
        <v>8.016652840637061</v>
      </c>
      <c r="BT1965" s="456">
        <v>8.016652840637061</v>
      </c>
      <c r="BU1965" s="456">
        <v>9.0197967621976929</v>
      </c>
      <c r="BV1965" s="456">
        <v>8.016652840637061</v>
      </c>
    </row>
    <row r="1966" spans="1:74">
      <c r="A1966" s="256">
        <v>285</v>
      </c>
      <c r="B1966" s="456">
        <v>1671.3454846903555</v>
      </c>
      <c r="C1966" s="456">
        <v>1696.5568977856435</v>
      </c>
      <c r="D1966" s="456">
        <v>1670.3370360310155</v>
      </c>
      <c r="E1966" s="456">
        <v>1709.6669808663319</v>
      </c>
      <c r="F1966" s="456">
        <v>1765.1338192544852</v>
      </c>
      <c r="G1966" s="456">
        <v>1825.6450818896419</v>
      </c>
      <c r="H1966" s="456">
        <v>1879.0983663391421</v>
      </c>
      <c r="I1966" s="456">
        <v>1937.5961529678818</v>
      </c>
      <c r="J1966" s="456">
        <v>2044.5104236255195</v>
      </c>
      <c r="K1966" s="456">
        <v>2133.2736983830673</v>
      </c>
      <c r="L1966" s="456">
        <v>2302.7409842063093</v>
      </c>
      <c r="M1966" s="456">
        <v>2456.0792991635499</v>
      </c>
      <c r="N1966" s="456">
        <v>2722.4261568351762</v>
      </c>
      <c r="O1966" s="456">
        <v>2906.0593998451604</v>
      </c>
      <c r="P1966" s="456">
        <v>3410.6040213408155</v>
      </c>
      <c r="Q1966" s="456">
        <v>3758.7840870500531</v>
      </c>
      <c r="R1966" s="456">
        <v>4063.5943815822534</v>
      </c>
      <c r="S1966" s="456">
        <v>4432.0212936052412</v>
      </c>
      <c r="T1966" s="456">
        <v>5478.9169958024386</v>
      </c>
      <c r="U1966" s="456">
        <v>5815.1391440494363</v>
      </c>
      <c r="V1966" s="456">
        <v>5894.90645105365</v>
      </c>
      <c r="W1966" s="456">
        <v>6305.8763188397024</v>
      </c>
      <c r="X1966" s="456">
        <v>6560.3478520342105</v>
      </c>
      <c r="Y1966" s="456">
        <v>6783.5234783966825</v>
      </c>
      <c r="Z1966" s="456">
        <v>7186.4698401269225</v>
      </c>
      <c r="AA1966" s="456">
        <v>7366.2377315799022</v>
      </c>
      <c r="AB1966" s="456">
        <v>7778.3063464519773</v>
      </c>
      <c r="AC1966" s="456">
        <v>8077.2718086592395</v>
      </c>
      <c r="AD1966" s="456">
        <v>8156.0551054598591</v>
      </c>
      <c r="AE1966" s="456">
        <v>7821.7364375254238</v>
      </c>
      <c r="AF1966" s="456">
        <v>7324.8301281979493</v>
      </c>
      <c r="AG1966" s="456">
        <v>5724.2663296951332</v>
      </c>
      <c r="AH1966" s="456">
        <v>3647.7665041985438</v>
      </c>
      <c r="AI1966" s="456">
        <v>1684.4553724448606</v>
      </c>
      <c r="AJ1966" s="456">
        <v>369.17367966376946</v>
      </c>
      <c r="AK1966" s="456">
        <v>52.205871129025049</v>
      </c>
      <c r="AL1966" s="456">
        <v>19.056026783849234</v>
      </c>
      <c r="AM1966" s="456">
        <v>18.052101952375242</v>
      </c>
      <c r="AN1966" s="456">
        <v>17.048232921663399</v>
      </c>
      <c r="AO1966" s="456">
        <v>17.048232921663399</v>
      </c>
      <c r="AP1966" s="456">
        <v>15.040675804218308</v>
      </c>
      <c r="AQ1966" s="456">
        <v>15.040675804218308</v>
      </c>
      <c r="AR1966" s="456">
        <v>12.029855959070284</v>
      </c>
      <c r="AS1966" s="456">
        <v>13.03338714150617</v>
      </c>
      <c r="AT1966" s="456">
        <v>10.023052380778998</v>
      </c>
      <c r="AU1966" s="456">
        <v>12.029855959070284</v>
      </c>
      <c r="AV1966" s="456">
        <v>11.02640849775289</v>
      </c>
      <c r="AW1966" s="456">
        <v>10.023052380778998</v>
      </c>
      <c r="AX1966" s="456">
        <v>10.023052380778998</v>
      </c>
      <c r="AY1966" s="456">
        <v>9.0197967621976929</v>
      </c>
      <c r="AZ1966" s="456">
        <v>9.0197967621976929</v>
      </c>
      <c r="BA1966" s="456">
        <v>9.0197967621976929</v>
      </c>
      <c r="BB1966" s="456">
        <v>9.0197967621976929</v>
      </c>
      <c r="BC1966" s="456">
        <v>8.016652840637061</v>
      </c>
      <c r="BD1966" s="456">
        <v>9.0197967621976929</v>
      </c>
      <c r="BE1966" s="456">
        <v>10.023052380778998</v>
      </c>
      <c r="BF1966" s="456">
        <v>8.016652840637061</v>
      </c>
      <c r="BG1966" s="456">
        <v>9.0197967621976929</v>
      </c>
      <c r="BH1966" s="456">
        <v>9.0197967621976929</v>
      </c>
      <c r="BI1966" s="456">
        <v>10.023052380778998</v>
      </c>
      <c r="BJ1966" s="456">
        <v>10.023052380778998</v>
      </c>
      <c r="BK1966" s="456">
        <v>9.0197967621976929</v>
      </c>
      <c r="BL1966" s="456">
        <v>11.02640849775289</v>
      </c>
      <c r="BM1966" s="456">
        <v>10.023052380778998</v>
      </c>
      <c r="BN1966" s="456">
        <v>9.0197967621976929</v>
      </c>
      <c r="BO1966" s="456">
        <v>9.0197967621976929</v>
      </c>
      <c r="BP1966" s="456">
        <v>9.0197967621976929</v>
      </c>
      <c r="BQ1966" s="456">
        <v>10.023052380778998</v>
      </c>
      <c r="BR1966" s="456">
        <v>10.023052380778998</v>
      </c>
      <c r="BS1966" s="456">
        <v>9.0197967621976929</v>
      </c>
      <c r="BT1966" s="456">
        <v>9.0197967621976929</v>
      </c>
      <c r="BU1966" s="456">
        <v>10.023052380778998</v>
      </c>
      <c r="BV1966" s="456">
        <v>8.016652840637061</v>
      </c>
    </row>
    <row r="1967" spans="1:74">
      <c r="A1967" s="256">
        <v>287.5</v>
      </c>
      <c r="B1967" s="456">
        <v>1671.3454846903555</v>
      </c>
      <c r="C1967" s="456">
        <v>1693.5315083418986</v>
      </c>
      <c r="D1967" s="456">
        <v>1677.3961893988017</v>
      </c>
      <c r="E1967" s="456">
        <v>1720.7602065632027</v>
      </c>
      <c r="F1967" s="456">
        <v>1786.3125290189562</v>
      </c>
      <c r="G1967" s="456">
        <v>1853.8843609643134</v>
      </c>
      <c r="H1967" s="456">
        <v>1915.4071267251618</v>
      </c>
      <c r="I1967" s="456">
        <v>1987.0180741241566</v>
      </c>
      <c r="J1967" s="456">
        <v>2113.0998972186903</v>
      </c>
      <c r="K1967" s="456">
        <v>2258.3554519985455</v>
      </c>
      <c r="L1967" s="456">
        <v>2420.7702645484264</v>
      </c>
      <c r="M1967" s="456">
        <v>2631.6230320113164</v>
      </c>
      <c r="N1967" s="456">
        <v>2904.0413877397095</v>
      </c>
      <c r="O1967" s="456">
        <v>3246.1136999658443</v>
      </c>
      <c r="P1967" s="456">
        <v>3817.3219559835075</v>
      </c>
      <c r="Q1967" s="456">
        <v>4065.6130709049071</v>
      </c>
      <c r="R1967" s="456">
        <v>4594.5427747676003</v>
      </c>
      <c r="S1967" s="456">
        <v>5387.0400031463205</v>
      </c>
      <c r="T1967" s="456">
        <v>5931.2564684784265</v>
      </c>
      <c r="U1967" s="456">
        <v>6423.0127589119684</v>
      </c>
      <c r="V1967" s="456">
        <v>6547.2201077298423</v>
      </c>
      <c r="W1967" s="456">
        <v>6452.2972039189399</v>
      </c>
      <c r="X1967" s="456">
        <v>7045.0825144546443</v>
      </c>
      <c r="Y1967" s="456">
        <v>7283.4227586611596</v>
      </c>
      <c r="Z1967" s="456">
        <v>7408.6555176065476</v>
      </c>
      <c r="AA1967" s="456">
        <v>7895.4671430798489</v>
      </c>
      <c r="AB1967" s="456">
        <v>8358.0670154732416</v>
      </c>
      <c r="AC1967" s="456">
        <v>8809.5810993246942</v>
      </c>
      <c r="AD1967" s="456">
        <v>8442.9134791324304</v>
      </c>
      <c r="AE1967" s="456">
        <v>7691.4468924099019</v>
      </c>
      <c r="AF1967" s="456">
        <v>6694.656273038433</v>
      </c>
      <c r="AG1967" s="456">
        <v>5560.6989112579622</v>
      </c>
      <c r="AH1967" s="456">
        <v>3634.6464654654005</v>
      </c>
      <c r="AI1967" s="456">
        <v>1541.2607624665918</v>
      </c>
      <c r="AJ1967" s="456">
        <v>308.76318618903616</v>
      </c>
      <c r="AK1967" s="456">
        <v>51.200917835379968</v>
      </c>
      <c r="AL1967" s="456">
        <v>21.064032395764698</v>
      </c>
      <c r="AM1967" s="456">
        <v>19.056026783849234</v>
      </c>
      <c r="AN1967" s="456">
        <v>18.052101952375242</v>
      </c>
      <c r="AO1967" s="456">
        <v>16.044422974417238</v>
      </c>
      <c r="AP1967" s="456">
        <v>14.036995597894803</v>
      </c>
      <c r="AQ1967" s="456">
        <v>14.036995597894803</v>
      </c>
      <c r="AR1967" s="456">
        <v>13.03338714150617</v>
      </c>
      <c r="AS1967" s="456">
        <v>13.03338714150617</v>
      </c>
      <c r="AT1967" s="456">
        <v>12.029855959070284</v>
      </c>
      <c r="AU1967" s="456">
        <v>12.029855959070284</v>
      </c>
      <c r="AV1967" s="456">
        <v>10.023052380778998</v>
      </c>
      <c r="AW1967" s="456">
        <v>10.023052380778998</v>
      </c>
      <c r="AX1967" s="456">
        <v>11.02640849775289</v>
      </c>
      <c r="AY1967" s="456">
        <v>11.02640849775289</v>
      </c>
      <c r="AZ1967" s="456">
        <v>11.02640849775289</v>
      </c>
      <c r="BA1967" s="456">
        <v>8.016652840637061</v>
      </c>
      <c r="BB1967" s="456">
        <v>9.0197967621976929</v>
      </c>
      <c r="BC1967" s="456">
        <v>11.02640849775289</v>
      </c>
      <c r="BD1967" s="456">
        <v>9.0197967621976929</v>
      </c>
      <c r="BE1967" s="456">
        <v>9.0197967621976929</v>
      </c>
      <c r="BF1967" s="456">
        <v>9.0197967621976929</v>
      </c>
      <c r="BG1967" s="456">
        <v>10.023052380778998</v>
      </c>
      <c r="BH1967" s="456">
        <v>9.0197967621976929</v>
      </c>
      <c r="BI1967" s="456">
        <v>10.023052380778998</v>
      </c>
      <c r="BJ1967" s="456">
        <v>10.023052380778998</v>
      </c>
      <c r="BK1967" s="456">
        <v>10.023052380778998</v>
      </c>
      <c r="BL1967" s="456">
        <v>12.029855959070284</v>
      </c>
      <c r="BM1967" s="456">
        <v>11.02640849775289</v>
      </c>
      <c r="BN1967" s="456">
        <v>8.016652840637061</v>
      </c>
      <c r="BO1967" s="456">
        <v>12.029855959070284</v>
      </c>
      <c r="BP1967" s="456">
        <v>12.029855959070284</v>
      </c>
      <c r="BQ1967" s="456">
        <v>10.023052380778998</v>
      </c>
      <c r="BR1967" s="456">
        <v>11.02640849775289</v>
      </c>
      <c r="BS1967" s="456">
        <v>10.023052380778998</v>
      </c>
      <c r="BT1967" s="456">
        <v>11.02640849775289</v>
      </c>
      <c r="BU1967" s="456">
        <v>10.023052380778998</v>
      </c>
      <c r="BV1967" s="456">
        <v>8.016652840637061</v>
      </c>
    </row>
    <row r="1968" spans="1:74">
      <c r="A1968" s="256">
        <v>290</v>
      </c>
      <c r="B1968" s="456">
        <v>1671.3454846903555</v>
      </c>
      <c r="C1968" s="456">
        <v>1693.5315083418986</v>
      </c>
      <c r="D1968" s="456">
        <v>1685.4638295811908</v>
      </c>
      <c r="E1968" s="456">
        <v>1733.8704744608951</v>
      </c>
      <c r="F1968" s="456">
        <v>1807.4914896384403</v>
      </c>
      <c r="G1968" s="456">
        <v>1883.1326386831654</v>
      </c>
      <c r="H1968" s="456">
        <v>1955.750999754207</v>
      </c>
      <c r="I1968" s="456">
        <v>2043.5017718612796</v>
      </c>
      <c r="J1968" s="456">
        <v>2177.6567293228982</v>
      </c>
      <c r="K1968" s="456">
        <v>2366.29448025184</v>
      </c>
      <c r="L1968" s="456">
        <v>2539.8141668687681</v>
      </c>
      <c r="M1968" s="456">
        <v>2802.1336193422089</v>
      </c>
      <c r="N1968" s="456">
        <v>3158.3216347639709</v>
      </c>
      <c r="O1968" s="456">
        <v>3711.3488951241502</v>
      </c>
      <c r="P1968" s="456">
        <v>4070.6597985912872</v>
      </c>
      <c r="Q1968" s="456">
        <v>4435.0495904166355</v>
      </c>
      <c r="R1968" s="456">
        <v>5267.9051389327296</v>
      </c>
      <c r="S1968" s="456">
        <v>6100.892804086152</v>
      </c>
      <c r="T1968" s="456">
        <v>6102.912312917676</v>
      </c>
      <c r="U1968" s="456">
        <v>6868.3523505291187</v>
      </c>
      <c r="V1968" s="456">
        <v>6828.967386085219</v>
      </c>
      <c r="W1968" s="456">
        <v>6809.7799214280849</v>
      </c>
      <c r="X1968" s="456">
        <v>7058.2112190292173</v>
      </c>
      <c r="Y1968" s="456">
        <v>7736.8964852050121</v>
      </c>
      <c r="Z1968" s="456">
        <v>7956.0682382894156</v>
      </c>
      <c r="AA1968" s="456">
        <v>8568.1645751228953</v>
      </c>
      <c r="AB1968" s="456">
        <v>8812.6114746495787</v>
      </c>
      <c r="AC1968" s="456">
        <v>8753.0142847962143</v>
      </c>
      <c r="AD1968" s="456">
        <v>8216.6581591826452</v>
      </c>
      <c r="AE1968" s="456">
        <v>7435.9242225433927</v>
      </c>
      <c r="AF1968" s="456">
        <v>6360.4050832920766</v>
      </c>
      <c r="AG1968" s="456">
        <v>5120.5047172466666</v>
      </c>
      <c r="AH1968" s="456">
        <v>3287.4877983976407</v>
      </c>
      <c r="AI1968" s="456">
        <v>1495.8849063069583</v>
      </c>
      <c r="AJ1968" s="456">
        <v>288.62887634657591</v>
      </c>
      <c r="AK1968" s="456">
        <v>52.205871129025049</v>
      </c>
      <c r="AL1968" s="456">
        <v>20.060004479273225</v>
      </c>
      <c r="AM1968" s="456">
        <v>17.048232921663399</v>
      </c>
      <c r="AN1968" s="456">
        <v>17.048232921663399</v>
      </c>
      <c r="AO1968" s="456">
        <v>15.040675804218308</v>
      </c>
      <c r="AP1968" s="456">
        <v>15.040675804218308</v>
      </c>
      <c r="AQ1968" s="456">
        <v>13.03338714150617</v>
      </c>
      <c r="AR1968" s="456">
        <v>13.03338714150617</v>
      </c>
      <c r="AS1968" s="456">
        <v>12.029855959070284</v>
      </c>
      <c r="AT1968" s="456">
        <v>10.023052380778998</v>
      </c>
      <c r="AU1968" s="456">
        <v>11.02640849775289</v>
      </c>
      <c r="AV1968" s="456">
        <v>11.02640849775289</v>
      </c>
      <c r="AW1968" s="456">
        <v>10.023052380778998</v>
      </c>
      <c r="AX1968" s="456">
        <v>10.023052380778998</v>
      </c>
      <c r="AY1968" s="456">
        <v>10.023052380778998</v>
      </c>
      <c r="AZ1968" s="456">
        <v>10.023052380778998</v>
      </c>
      <c r="BA1968" s="456">
        <v>8.016652840637061</v>
      </c>
      <c r="BB1968" s="456">
        <v>10.023052380778998</v>
      </c>
      <c r="BC1968" s="456">
        <v>8.016652840637061</v>
      </c>
      <c r="BD1968" s="456">
        <v>10.023052380778998</v>
      </c>
      <c r="BE1968" s="456">
        <v>10.023052380778998</v>
      </c>
      <c r="BF1968" s="456">
        <v>10.023052380778998</v>
      </c>
      <c r="BG1968" s="456">
        <v>9.0197967621976929</v>
      </c>
      <c r="BH1968" s="456">
        <v>10.023052380778998</v>
      </c>
      <c r="BI1968" s="456">
        <v>10.023052380778998</v>
      </c>
      <c r="BJ1968" s="456">
        <v>10.023052380778998</v>
      </c>
      <c r="BK1968" s="456">
        <v>10.023052380778998</v>
      </c>
      <c r="BL1968" s="456">
        <v>11.02640849775289</v>
      </c>
      <c r="BM1968" s="456">
        <v>11.02640849775289</v>
      </c>
      <c r="BN1968" s="456">
        <v>12.029855959070284</v>
      </c>
      <c r="BO1968" s="456">
        <v>12.029855959070284</v>
      </c>
      <c r="BP1968" s="456">
        <v>12.029855959070284</v>
      </c>
      <c r="BQ1968" s="456">
        <v>11.02640849775289</v>
      </c>
      <c r="BR1968" s="456">
        <v>11.02640849775289</v>
      </c>
      <c r="BS1968" s="456">
        <v>10.023052380778998</v>
      </c>
      <c r="BT1968" s="456">
        <v>11.02640849775289</v>
      </c>
      <c r="BU1968" s="456">
        <v>10.023052380778998</v>
      </c>
      <c r="BV1968" s="456">
        <v>8.016652840637061</v>
      </c>
    </row>
    <row r="1969" spans="1:74">
      <c r="A1969" s="256">
        <v>292.5</v>
      </c>
      <c r="B1969" s="456">
        <v>1671.3454846903555</v>
      </c>
      <c r="C1969" s="456">
        <v>1698.573827076319</v>
      </c>
      <c r="D1969" s="456">
        <v>1698.573827076319</v>
      </c>
      <c r="E1969" s="456">
        <v>1748.9978296618476</v>
      </c>
      <c r="F1969" s="456">
        <v>1834.7219457534077</v>
      </c>
      <c r="G1969" s="456">
        <v>1920.4500647922634</v>
      </c>
      <c r="H1969" s="456">
        <v>2000.1302197837717</v>
      </c>
      <c r="I1969" s="456">
        <v>2110.0738435944186</v>
      </c>
      <c r="J1969" s="456">
        <v>2264.4079736344561</v>
      </c>
      <c r="K1969" s="456">
        <v>2484.3268923340765</v>
      </c>
      <c r="L1969" s="456">
        <v>2656.8458128075108</v>
      </c>
      <c r="M1969" s="456">
        <v>3105.8493762771986</v>
      </c>
      <c r="N1969" s="456">
        <v>3435.8333090220981</v>
      </c>
      <c r="O1969" s="456">
        <v>4113.0525571811804</v>
      </c>
      <c r="P1969" s="456">
        <v>4361.3616245011362</v>
      </c>
      <c r="Q1969" s="456">
        <v>5000.3664078822803</v>
      </c>
      <c r="R1969" s="456">
        <v>5744.4601646945985</v>
      </c>
      <c r="S1969" s="456">
        <v>6481.5817817047846</v>
      </c>
      <c r="T1969" s="456">
        <v>6517.9352345029783</v>
      </c>
      <c r="U1969" s="456">
        <v>6757.2671368923202</v>
      </c>
      <c r="V1969" s="456">
        <v>7190.5095190989477</v>
      </c>
      <c r="W1969" s="456">
        <v>6957.221815182701</v>
      </c>
      <c r="X1969" s="456">
        <v>7304.631382055637</v>
      </c>
      <c r="Y1969" s="456">
        <v>8065.1513694079467</v>
      </c>
      <c r="Z1969" s="456">
        <v>8873.2191992857097</v>
      </c>
      <c r="AA1969" s="456">
        <v>8646.952493749046</v>
      </c>
      <c r="AB1969" s="456">
        <v>8671.1950748377913</v>
      </c>
      <c r="AC1969" s="456">
        <v>8472.2059088725873</v>
      </c>
      <c r="AD1969" s="456">
        <v>7737.9064791912797</v>
      </c>
      <c r="AE1969" s="456">
        <v>6980.449249154547</v>
      </c>
      <c r="AF1969" s="456">
        <v>6229.1329307919686</v>
      </c>
      <c r="AG1969" s="456">
        <v>4799.4693272548984</v>
      </c>
      <c r="AH1969" s="456">
        <v>2889.9153422815948</v>
      </c>
      <c r="AI1969" s="456">
        <v>1144.0202443352066</v>
      </c>
      <c r="AJ1969" s="456">
        <v>283.5955144338393</v>
      </c>
      <c r="AK1969" s="456">
        <v>52.205871129025049</v>
      </c>
      <c r="AL1969" s="456">
        <v>20.060004479273225</v>
      </c>
      <c r="AM1969" s="456">
        <v>19.056026783849234</v>
      </c>
      <c r="AN1969" s="456">
        <v>16.044422974417238</v>
      </c>
      <c r="AO1969" s="456">
        <v>16.044422974417238</v>
      </c>
      <c r="AP1969" s="456">
        <v>14.036995597894803</v>
      </c>
      <c r="AQ1969" s="456">
        <v>15.040675804218308</v>
      </c>
      <c r="AR1969" s="456">
        <v>11.02640849775289</v>
      </c>
      <c r="AS1969" s="456">
        <v>13.03338714150617</v>
      </c>
      <c r="AT1969" s="456">
        <v>11.02640849775289</v>
      </c>
      <c r="AU1969" s="456">
        <v>12.029855959070284</v>
      </c>
      <c r="AV1969" s="456">
        <v>11.02640849775289</v>
      </c>
      <c r="AW1969" s="456">
        <v>10.023052380778998</v>
      </c>
      <c r="AX1969" s="456">
        <v>10.023052380778998</v>
      </c>
      <c r="AY1969" s="456">
        <v>10.023052380778998</v>
      </c>
      <c r="AZ1969" s="456">
        <v>10.023052380778998</v>
      </c>
      <c r="BA1969" s="456">
        <v>9.0197967621976929</v>
      </c>
      <c r="BB1969" s="456">
        <v>9.0197967621976929</v>
      </c>
      <c r="BC1969" s="456">
        <v>10.023052380778998</v>
      </c>
      <c r="BD1969" s="456">
        <v>9.0197967621976929</v>
      </c>
      <c r="BE1969" s="456">
        <v>10.023052380778998</v>
      </c>
      <c r="BF1969" s="456">
        <v>9.0197967621976929</v>
      </c>
      <c r="BG1969" s="456">
        <v>10.023052380778998</v>
      </c>
      <c r="BH1969" s="456">
        <v>10.023052380778998</v>
      </c>
      <c r="BI1969" s="456">
        <v>11.02640849775289</v>
      </c>
      <c r="BJ1969" s="456">
        <v>10.023052380778998</v>
      </c>
      <c r="BK1969" s="456">
        <v>10.023052380778998</v>
      </c>
      <c r="BL1969" s="456">
        <v>12.029855959070284</v>
      </c>
      <c r="BM1969" s="456">
        <v>12.029855959070284</v>
      </c>
      <c r="BN1969" s="456">
        <v>10.023052380778998</v>
      </c>
      <c r="BO1969" s="456">
        <v>13.03338714150617</v>
      </c>
      <c r="BP1969" s="456">
        <v>12.029855959070284</v>
      </c>
      <c r="BQ1969" s="456">
        <v>11.02640849775289</v>
      </c>
      <c r="BR1969" s="456">
        <v>14.036995597894803</v>
      </c>
      <c r="BS1969" s="456">
        <v>12.029855959070284</v>
      </c>
      <c r="BT1969" s="456">
        <v>12.029855959070284</v>
      </c>
      <c r="BU1969" s="456">
        <v>11.02640849775289</v>
      </c>
      <c r="BV1969" s="456">
        <v>8.016652840637061</v>
      </c>
    </row>
    <row r="1970" spans="1:74">
      <c r="A1970" s="256">
        <v>295</v>
      </c>
      <c r="B1970" s="456">
        <v>1671.3454846903555</v>
      </c>
      <c r="C1970" s="456">
        <v>1707.6500384515043</v>
      </c>
      <c r="D1970" s="456">
        <v>1711.6839256582271</v>
      </c>
      <c r="E1970" s="456">
        <v>1768.1593337492909</v>
      </c>
      <c r="F1970" s="456">
        <v>1860.9442481358299</v>
      </c>
      <c r="G1970" s="456">
        <v>1958.7768239626887</v>
      </c>
      <c r="H1970" s="456">
        <v>2059.6402596066764</v>
      </c>
      <c r="I1970" s="456">
        <v>2179.6741614325315</v>
      </c>
      <c r="J1970" s="456">
        <v>2374.3648884472714</v>
      </c>
      <c r="K1970" s="456">
        <v>2603.3738043476001</v>
      </c>
      <c r="L1970" s="456">
        <v>2912.113444557267</v>
      </c>
      <c r="M1970" s="456">
        <v>3330.8807043093393</v>
      </c>
      <c r="N1970" s="456">
        <v>3685.1084103613739</v>
      </c>
      <c r="O1970" s="456">
        <v>4419.9081270447132</v>
      </c>
      <c r="P1970" s="456">
        <v>4991.2804336876488</v>
      </c>
      <c r="Q1970" s="456">
        <v>5352.7127358441867</v>
      </c>
      <c r="R1970" s="456">
        <v>6078.6782510645717</v>
      </c>
      <c r="S1970" s="456">
        <v>6609.8295852437877</v>
      </c>
      <c r="T1970" s="456">
        <v>6700.7153634163196</v>
      </c>
      <c r="U1970" s="456">
        <v>6568.4264769612073</v>
      </c>
      <c r="V1970" s="456">
        <v>7171.3210641963005</v>
      </c>
      <c r="W1970" s="456">
        <v>7506.6213293102219</v>
      </c>
      <c r="X1970" s="456">
        <v>7730.8365240540679</v>
      </c>
      <c r="Y1970" s="456">
        <v>8204.5375126090876</v>
      </c>
      <c r="Z1970" s="456">
        <v>8755.0345218977036</v>
      </c>
      <c r="AA1970" s="456">
        <v>8672.2051838538591</v>
      </c>
      <c r="AB1970" s="456">
        <v>8204.5375126090876</v>
      </c>
      <c r="AC1970" s="456">
        <v>7812.6463984845741</v>
      </c>
      <c r="AD1970" s="456">
        <v>7395.5261768930113</v>
      </c>
      <c r="AE1970" s="456">
        <v>6963.2811383257767</v>
      </c>
      <c r="AF1970" s="456">
        <v>5948.4218319289748</v>
      </c>
      <c r="AG1970" s="456">
        <v>4398.7101654194566</v>
      </c>
      <c r="AH1970" s="456">
        <v>2544.8585250067572</v>
      </c>
      <c r="AI1970" s="456">
        <v>1067.4097639723441</v>
      </c>
      <c r="AJ1970" s="456">
        <v>263.46297565607262</v>
      </c>
      <c r="AK1970" s="456">
        <v>53.210843750071625</v>
      </c>
      <c r="AL1970" s="456">
        <v>20.060004479273225</v>
      </c>
      <c r="AM1970" s="456">
        <v>18.052101952375242</v>
      </c>
      <c r="AN1970" s="456">
        <v>18.052101952375242</v>
      </c>
      <c r="AO1970" s="456">
        <v>17.048232921663399</v>
      </c>
      <c r="AP1970" s="456">
        <v>15.040675804218308</v>
      </c>
      <c r="AQ1970" s="456">
        <v>13.03338714150617</v>
      </c>
      <c r="AR1970" s="456">
        <v>13.03338714150617</v>
      </c>
      <c r="AS1970" s="456">
        <v>13.03338714150617</v>
      </c>
      <c r="AT1970" s="456">
        <v>12.029855959070284</v>
      </c>
      <c r="AU1970" s="456">
        <v>12.029855959070284</v>
      </c>
      <c r="AV1970" s="456">
        <v>11.02640849775289</v>
      </c>
      <c r="AW1970" s="456">
        <v>11.02640849775289</v>
      </c>
      <c r="AX1970" s="456">
        <v>12.029855959070284</v>
      </c>
      <c r="AY1970" s="456">
        <v>11.02640849775289</v>
      </c>
      <c r="AZ1970" s="456">
        <v>11.02640849775289</v>
      </c>
      <c r="BA1970" s="456">
        <v>9.0197967621976929</v>
      </c>
      <c r="BB1970" s="456">
        <v>10.023052380778998</v>
      </c>
      <c r="BC1970" s="456">
        <v>10.023052380778998</v>
      </c>
      <c r="BD1970" s="456">
        <v>10.023052380778998</v>
      </c>
      <c r="BE1970" s="456">
        <v>10.023052380778998</v>
      </c>
      <c r="BF1970" s="456">
        <v>12.029855959070284</v>
      </c>
      <c r="BG1970" s="456">
        <v>10.023052380778998</v>
      </c>
      <c r="BH1970" s="456">
        <v>10.023052380778998</v>
      </c>
      <c r="BI1970" s="456">
        <v>12.029855959070284</v>
      </c>
      <c r="BJ1970" s="456">
        <v>12.029855959070284</v>
      </c>
      <c r="BK1970" s="456">
        <v>12.029855959070284</v>
      </c>
      <c r="BL1970" s="456">
        <v>14.036995597894803</v>
      </c>
      <c r="BM1970" s="456">
        <v>12.029855959070284</v>
      </c>
      <c r="BN1970" s="456">
        <v>11.02640849775289</v>
      </c>
      <c r="BO1970" s="456">
        <v>12.029855959070284</v>
      </c>
      <c r="BP1970" s="456">
        <v>13.03338714150617</v>
      </c>
      <c r="BQ1970" s="456">
        <v>11.02640849775289</v>
      </c>
      <c r="BR1970" s="456">
        <v>13.03338714150617</v>
      </c>
      <c r="BS1970" s="456">
        <v>13.03338714150617</v>
      </c>
      <c r="BT1970" s="456">
        <v>12.029855959070284</v>
      </c>
      <c r="BU1970" s="456">
        <v>11.02640849775289</v>
      </c>
      <c r="BV1970" s="456">
        <v>8.016652840637061</v>
      </c>
    </row>
    <row r="1971" spans="1:74">
      <c r="A1971" s="256">
        <v>297.5</v>
      </c>
      <c r="B1971" s="456">
        <v>1671.3454846903555</v>
      </c>
      <c r="C1971" s="456">
        <v>1709.6669808663319</v>
      </c>
      <c r="D1971" s="456">
        <v>1721.768685176148</v>
      </c>
      <c r="E1971" s="456">
        <v>1787.3210452883925</v>
      </c>
      <c r="F1971" s="456">
        <v>1888.1754912527256</v>
      </c>
      <c r="G1971" s="456">
        <v>1994.0784495437802</v>
      </c>
      <c r="H1971" s="456">
        <v>2126.2128462034316</v>
      </c>
      <c r="I1971" s="456">
        <v>2265.4167288128779</v>
      </c>
      <c r="J1971" s="456">
        <v>2465.1588474663408</v>
      </c>
      <c r="K1971" s="456">
        <v>2741.5960956598783</v>
      </c>
      <c r="L1971" s="456">
        <v>3155.294365269292</v>
      </c>
      <c r="M1971" s="456">
        <v>3473.1729940463779</v>
      </c>
      <c r="N1971" s="456">
        <v>4055.5196343149314</v>
      </c>
      <c r="O1971" s="456">
        <v>4896.3834742117115</v>
      </c>
      <c r="P1971" s="456">
        <v>5460.7434017878941</v>
      </c>
      <c r="Q1971" s="456">
        <v>5536.4671065347065</v>
      </c>
      <c r="R1971" s="456">
        <v>6356.3658994897805</v>
      </c>
      <c r="S1971" s="456">
        <v>6589.6329145899426</v>
      </c>
      <c r="T1971" s="456">
        <v>6630.0263175482132</v>
      </c>
      <c r="U1971" s="456">
        <v>6706.7744592676409</v>
      </c>
      <c r="V1971" s="456">
        <v>7107.6965551714147</v>
      </c>
      <c r="W1971" s="456">
        <v>8248.9799706314316</v>
      </c>
      <c r="X1971" s="456">
        <v>8339.8857420536533</v>
      </c>
      <c r="Y1971" s="456">
        <v>8159.0852474895855</v>
      </c>
      <c r="Z1971" s="456">
        <v>8207.567672576517</v>
      </c>
      <c r="AA1971" s="456">
        <v>8217.6682138704</v>
      </c>
      <c r="AB1971" s="456">
        <v>7934.8578023313448</v>
      </c>
      <c r="AC1971" s="456">
        <v>7522.7807616211185</v>
      </c>
      <c r="AD1971" s="456">
        <v>7268.2737797132359</v>
      </c>
      <c r="AE1971" s="456">
        <v>6601.7509095736386</v>
      </c>
      <c r="AF1971" s="456">
        <v>5381.9918618635193</v>
      </c>
      <c r="AG1971" s="456">
        <v>3990.9222370801904</v>
      </c>
      <c r="AH1971" s="456">
        <v>2208.9271357812904</v>
      </c>
      <c r="AI1971" s="456">
        <v>1100.6741884862965</v>
      </c>
      <c r="AJ1971" s="456">
        <v>274.53568897522905</v>
      </c>
      <c r="AK1971" s="456">
        <v>52.205871129025049</v>
      </c>
      <c r="AL1971" s="456">
        <v>21.064032395764698</v>
      </c>
      <c r="AM1971" s="456">
        <v>18.052101952375242</v>
      </c>
      <c r="AN1971" s="456">
        <v>18.052101952375242</v>
      </c>
      <c r="AO1971" s="456">
        <v>16.044422974417238</v>
      </c>
      <c r="AP1971" s="456">
        <v>15.040675804218308</v>
      </c>
      <c r="AQ1971" s="456">
        <v>13.03338714150617</v>
      </c>
      <c r="AR1971" s="456">
        <v>14.036995597894803</v>
      </c>
      <c r="AS1971" s="456">
        <v>13.03338714150617</v>
      </c>
      <c r="AT1971" s="456">
        <v>12.029855959070284</v>
      </c>
      <c r="AU1971" s="456">
        <v>11.02640849775289</v>
      </c>
      <c r="AV1971" s="456">
        <v>11.02640849775289</v>
      </c>
      <c r="AW1971" s="456">
        <v>10.023052380778998</v>
      </c>
      <c r="AX1971" s="456">
        <v>10.023052380778998</v>
      </c>
      <c r="AY1971" s="456">
        <v>10.023052380778998</v>
      </c>
      <c r="AZ1971" s="456">
        <v>10.023052380778998</v>
      </c>
      <c r="BA1971" s="456">
        <v>10.023052380778998</v>
      </c>
      <c r="BB1971" s="456">
        <v>10.023052380778998</v>
      </c>
      <c r="BC1971" s="456">
        <v>11.02640849775289</v>
      </c>
      <c r="BD1971" s="456">
        <v>10.023052380778998</v>
      </c>
      <c r="BE1971" s="456">
        <v>12.029855959070284</v>
      </c>
      <c r="BF1971" s="456">
        <v>11.02640849775289</v>
      </c>
      <c r="BG1971" s="456">
        <v>11.02640849775289</v>
      </c>
      <c r="BH1971" s="456">
        <v>10.023052380778998</v>
      </c>
      <c r="BI1971" s="456">
        <v>13.03338714150617</v>
      </c>
      <c r="BJ1971" s="456">
        <v>12.029855959070284</v>
      </c>
      <c r="BK1971" s="456">
        <v>11.02640849775289</v>
      </c>
      <c r="BL1971" s="456">
        <v>13.03338714150617</v>
      </c>
      <c r="BM1971" s="456">
        <v>13.03338714150617</v>
      </c>
      <c r="BN1971" s="456">
        <v>12.029855959070284</v>
      </c>
      <c r="BO1971" s="456">
        <v>13.03338714150617</v>
      </c>
      <c r="BP1971" s="456">
        <v>12.029855959070284</v>
      </c>
      <c r="BQ1971" s="456">
        <v>12.029855959070284</v>
      </c>
      <c r="BR1971" s="456">
        <v>13.03338714150617</v>
      </c>
      <c r="BS1971" s="456">
        <v>12.029855959070284</v>
      </c>
      <c r="BT1971" s="456">
        <v>13.03338714150617</v>
      </c>
      <c r="BU1971" s="456">
        <v>11.02640849775289</v>
      </c>
      <c r="BV1971" s="456">
        <v>8.016652840637061</v>
      </c>
    </row>
    <row r="1972" spans="1:74">
      <c r="A1972" s="256">
        <v>300</v>
      </c>
      <c r="B1972" s="456">
        <v>1671.3454846903555</v>
      </c>
      <c r="C1972" s="456">
        <v>1709.6669808663319</v>
      </c>
      <c r="D1972" s="456">
        <v>1728.8280519702566</v>
      </c>
      <c r="E1972" s="456">
        <v>1804.465908589119</v>
      </c>
      <c r="F1972" s="456">
        <v>1909.3556185560697</v>
      </c>
      <c r="G1972" s="456">
        <v>2033.4152816143667</v>
      </c>
      <c r="H1972" s="456">
        <v>2190.7700713335016</v>
      </c>
      <c r="I1972" s="456">
        <v>2335.0219090664305</v>
      </c>
      <c r="J1972" s="456">
        <v>2555.9561480433085</v>
      </c>
      <c r="K1972" s="456">
        <v>2866.7084175069831</v>
      </c>
      <c r="L1972" s="456">
        <v>3321.7984212107694</v>
      </c>
      <c r="M1972" s="456">
        <v>3686.1176563321983</v>
      </c>
      <c r="N1972" s="456">
        <v>4675.3009391612513</v>
      </c>
      <c r="O1972" s="456">
        <v>5154.8304686324491</v>
      </c>
      <c r="P1972" s="456">
        <v>5458.7241172901468</v>
      </c>
      <c r="Q1972" s="456">
        <v>5938.3245533088939</v>
      </c>
      <c r="R1972" s="456">
        <v>6390.6990433779265</v>
      </c>
      <c r="S1972" s="456">
        <v>6367.4736611111894</v>
      </c>
      <c r="T1972" s="456">
        <v>6580.5444329594202</v>
      </c>
      <c r="U1972" s="456">
        <v>6895.6189966207176</v>
      </c>
      <c r="V1972" s="456">
        <v>7389.4664890302083</v>
      </c>
      <c r="W1972" s="456">
        <v>8139.8943669719429</v>
      </c>
      <c r="X1972" s="456">
        <v>8590.3867355876409</v>
      </c>
      <c r="Y1972" s="456">
        <v>8299.4830541225274</v>
      </c>
      <c r="Z1972" s="456">
        <v>7568.2293506699943</v>
      </c>
      <c r="AA1972" s="456">
        <v>7513.6910766745796</v>
      </c>
      <c r="AB1972" s="456">
        <v>7764.1663690101259</v>
      </c>
      <c r="AC1972" s="456">
        <v>7699.5268004543359</v>
      </c>
      <c r="AD1972" s="456">
        <v>7113.7560077879734</v>
      </c>
      <c r="AE1972" s="456">
        <v>6033.23964553936</v>
      </c>
      <c r="AF1972" s="456">
        <v>4770.1935613929681</v>
      </c>
      <c r="AG1972" s="456">
        <v>3268.314370634625</v>
      </c>
      <c r="AH1972" s="456">
        <v>1974.9146317621396</v>
      </c>
      <c r="AI1972" s="456">
        <v>1111.7625547001749</v>
      </c>
      <c r="AJ1972" s="456">
        <v>261.44980443871583</v>
      </c>
      <c r="AK1972" s="456">
        <v>49.191070759971105</v>
      </c>
      <c r="AL1972" s="456">
        <v>20.060004479273225</v>
      </c>
      <c r="AM1972" s="456">
        <v>18.052101952375242</v>
      </c>
      <c r="AN1972" s="456">
        <v>16.044422974417238</v>
      </c>
      <c r="AO1972" s="456">
        <v>15.040675804218308</v>
      </c>
      <c r="AP1972" s="456">
        <v>15.040675804218308</v>
      </c>
      <c r="AQ1972" s="456">
        <v>14.036995597894803</v>
      </c>
      <c r="AR1972" s="456">
        <v>13.03338714150617</v>
      </c>
      <c r="AS1972" s="456">
        <v>13.03338714150617</v>
      </c>
      <c r="AT1972" s="456">
        <v>11.02640849775289</v>
      </c>
      <c r="AU1972" s="456">
        <v>13.03338714150617</v>
      </c>
      <c r="AV1972" s="456">
        <v>13.03338714150617</v>
      </c>
      <c r="AW1972" s="456">
        <v>10.023052380778998</v>
      </c>
      <c r="AX1972" s="456">
        <v>10.023052380778998</v>
      </c>
      <c r="AY1972" s="456">
        <v>12.029855959070284</v>
      </c>
      <c r="AZ1972" s="456">
        <v>12.029855959070284</v>
      </c>
      <c r="BA1972" s="456">
        <v>10.023052380778998</v>
      </c>
      <c r="BB1972" s="456">
        <v>11.02640849775289</v>
      </c>
      <c r="BC1972" s="456">
        <v>10.023052380778998</v>
      </c>
      <c r="BD1972" s="456">
        <v>11.02640849775289</v>
      </c>
      <c r="BE1972" s="456">
        <v>14.036995597894803</v>
      </c>
      <c r="BF1972" s="456">
        <v>12.029855959070284</v>
      </c>
      <c r="BG1972" s="456">
        <v>12.029855959070284</v>
      </c>
      <c r="BH1972" s="456">
        <v>12.029855959070284</v>
      </c>
      <c r="BI1972" s="456">
        <v>12.029855959070284</v>
      </c>
      <c r="BJ1972" s="456">
        <v>13.03338714150617</v>
      </c>
      <c r="BK1972" s="456">
        <v>13.03338714150617</v>
      </c>
      <c r="BL1972" s="456">
        <v>15.040675804218308</v>
      </c>
      <c r="BM1972" s="456">
        <v>13.03338714150617</v>
      </c>
      <c r="BN1972" s="456">
        <v>11.02640849775289</v>
      </c>
      <c r="BO1972" s="456">
        <v>13.03338714150617</v>
      </c>
      <c r="BP1972" s="456">
        <v>14.036995597894803</v>
      </c>
      <c r="BQ1972" s="456">
        <v>13.03338714150617</v>
      </c>
      <c r="BR1972" s="456">
        <v>14.036995597894803</v>
      </c>
      <c r="BS1972" s="456">
        <v>13.03338714150617</v>
      </c>
      <c r="BT1972" s="456">
        <v>14.036995597894803</v>
      </c>
      <c r="BU1972" s="456">
        <v>12.029855959070284</v>
      </c>
      <c r="BV1972" s="456">
        <v>8.016652840637061</v>
      </c>
    </row>
    <row r="1973" spans="1:74">
      <c r="A1973" s="256">
        <v>302.5</v>
      </c>
      <c r="B1973" s="456">
        <v>1671.3454846903555</v>
      </c>
      <c r="C1973" s="456">
        <v>1711.6839256582271</v>
      </c>
      <c r="D1973" s="456">
        <v>1738.9129116012623</v>
      </c>
      <c r="E1973" s="456">
        <v>1819.5938643465445</v>
      </c>
      <c r="F1973" s="456">
        <v>1931.544575057809</v>
      </c>
      <c r="G1973" s="456">
        <v>2071.7442083739506</v>
      </c>
      <c r="H1973" s="456">
        <v>2253.3116963455018</v>
      </c>
      <c r="I1973" s="456">
        <v>2406.6467943442826</v>
      </c>
      <c r="J1973" s="456">
        <v>2636.6675689238086</v>
      </c>
      <c r="K1973" s="456">
        <v>2986.7810218124014</v>
      </c>
      <c r="L1973" s="456">
        <v>3488.3108186834729</v>
      </c>
      <c r="M1973" s="456">
        <v>4137.2771869337084</v>
      </c>
      <c r="N1973" s="456">
        <v>4993.2995376373519</v>
      </c>
      <c r="O1973" s="456">
        <v>4983.2040260517906</v>
      </c>
      <c r="P1973" s="456">
        <v>5734.3632383145423</v>
      </c>
      <c r="Q1973" s="456">
        <v>6285.6805994779688</v>
      </c>
      <c r="R1973" s="456">
        <v>6127.1464709063393</v>
      </c>
      <c r="S1973" s="456">
        <v>6161.4783585498108</v>
      </c>
      <c r="T1973" s="456">
        <v>6649.2132701705441</v>
      </c>
      <c r="U1973" s="456">
        <v>7212.7277939382111</v>
      </c>
      <c r="V1973" s="456">
        <v>7757.0963899334174</v>
      </c>
      <c r="W1973" s="456">
        <v>7905.5672934416862</v>
      </c>
      <c r="X1973" s="456">
        <v>8174.2359744932064</v>
      </c>
      <c r="Y1973" s="456">
        <v>8008.5895606103295</v>
      </c>
      <c r="Z1973" s="456">
        <v>7742.9564510977207</v>
      </c>
      <c r="AA1973" s="456">
        <v>7328.8698841085934</v>
      </c>
      <c r="AB1973" s="456">
        <v>7434.9142687249805</v>
      </c>
      <c r="AC1973" s="456">
        <v>7546.0100063014734</v>
      </c>
      <c r="AD1973" s="456">
        <v>6897.6387524730517</v>
      </c>
      <c r="AE1973" s="456">
        <v>5620.2692120170987</v>
      </c>
      <c r="AF1973" s="456">
        <v>4128.1929341264913</v>
      </c>
      <c r="AG1973" s="456">
        <v>2799.1067118900901</v>
      </c>
      <c r="AH1973" s="456">
        <v>1906.3298716528989</v>
      </c>
      <c r="AI1973" s="456">
        <v>935.3706310158758</v>
      </c>
      <c r="AJ1973" s="456">
        <v>229.24125736189183</v>
      </c>
      <c r="AK1973" s="456">
        <v>49.191070759971105</v>
      </c>
      <c r="AL1973" s="456">
        <v>20.060004479273225</v>
      </c>
      <c r="AM1973" s="456">
        <v>18.052101952375242</v>
      </c>
      <c r="AN1973" s="456">
        <v>17.048232921663399</v>
      </c>
      <c r="AO1973" s="456">
        <v>16.044422974417238</v>
      </c>
      <c r="AP1973" s="456">
        <v>14.036995597894803</v>
      </c>
      <c r="AQ1973" s="456">
        <v>13.03338714150617</v>
      </c>
      <c r="AR1973" s="456">
        <v>13.03338714150617</v>
      </c>
      <c r="AS1973" s="456">
        <v>13.03338714150617</v>
      </c>
      <c r="AT1973" s="456">
        <v>11.02640849775289</v>
      </c>
      <c r="AU1973" s="456">
        <v>11.02640849775289</v>
      </c>
      <c r="AV1973" s="456">
        <v>11.02640849775289</v>
      </c>
      <c r="AW1973" s="456">
        <v>11.02640849775289</v>
      </c>
      <c r="AX1973" s="456">
        <v>12.029855959070284</v>
      </c>
      <c r="AY1973" s="456">
        <v>12.029855959070284</v>
      </c>
      <c r="AZ1973" s="456">
        <v>11.02640849775289</v>
      </c>
      <c r="BA1973" s="456">
        <v>10.023052380778998</v>
      </c>
      <c r="BB1973" s="456">
        <v>12.029855959070284</v>
      </c>
      <c r="BC1973" s="456">
        <v>10.023052380778998</v>
      </c>
      <c r="BD1973" s="456">
        <v>12.029855959070284</v>
      </c>
      <c r="BE1973" s="456">
        <v>10.023052380778998</v>
      </c>
      <c r="BF1973" s="456">
        <v>12.029855959070284</v>
      </c>
      <c r="BG1973" s="456">
        <v>11.02640849775289</v>
      </c>
      <c r="BH1973" s="456">
        <v>12.029855959070284</v>
      </c>
      <c r="BI1973" s="456">
        <v>13.03338714150617</v>
      </c>
      <c r="BJ1973" s="456">
        <v>12.029855959070284</v>
      </c>
      <c r="BK1973" s="456">
        <v>12.029855959070284</v>
      </c>
      <c r="BL1973" s="456">
        <v>14.036995597894803</v>
      </c>
      <c r="BM1973" s="456">
        <v>14.036995597894803</v>
      </c>
      <c r="BN1973" s="456">
        <v>13.03338714150617</v>
      </c>
      <c r="BO1973" s="456">
        <v>14.036995597894803</v>
      </c>
      <c r="BP1973" s="456">
        <v>15.040675804218308</v>
      </c>
      <c r="BQ1973" s="456">
        <v>14.036995597894803</v>
      </c>
      <c r="BR1973" s="456">
        <v>15.040675804218308</v>
      </c>
      <c r="BS1973" s="456">
        <v>14.036995597894803</v>
      </c>
      <c r="BT1973" s="456">
        <v>15.040675804218308</v>
      </c>
      <c r="BU1973" s="456">
        <v>13.03338714150617</v>
      </c>
      <c r="BV1973" s="456">
        <v>8.016652840637061</v>
      </c>
    </row>
    <row r="1974" spans="1:74">
      <c r="A1974" s="256">
        <v>305</v>
      </c>
      <c r="B1974" s="456">
        <v>1671.3454846903555</v>
      </c>
      <c r="C1974" s="456">
        <v>1715.717822362054</v>
      </c>
      <c r="D1974" s="456">
        <v>1750.0063246685534</v>
      </c>
      <c r="E1974" s="456">
        <v>1835.7304889559762</v>
      </c>
      <c r="F1974" s="456">
        <v>1954.7423927236248</v>
      </c>
      <c r="G1974" s="456">
        <v>2112.0912121959464</v>
      </c>
      <c r="H1974" s="456">
        <v>2303.7497562979956</v>
      </c>
      <c r="I1974" s="456">
        <v>2492.3976923349378</v>
      </c>
      <c r="J1974" s="456">
        <v>2704.265286534715</v>
      </c>
      <c r="K1974" s="456">
        <v>3144.1944019675352</v>
      </c>
      <c r="L1974" s="456">
        <v>3692.1731379515668</v>
      </c>
      <c r="M1974" s="456">
        <v>4475.427078072772</v>
      </c>
      <c r="N1974" s="456">
        <v>4765.1460336653763</v>
      </c>
      <c r="O1974" s="456">
        <v>5511.2257559528471</v>
      </c>
      <c r="P1974" s="456">
        <v>5823.2167965318577</v>
      </c>
      <c r="Q1974" s="456">
        <v>5984.7721765302231</v>
      </c>
      <c r="R1974" s="456">
        <v>6074.6392501290466</v>
      </c>
      <c r="S1974" s="456">
        <v>6151.3807246511005</v>
      </c>
      <c r="T1974" s="456">
        <v>6599.7312421987763</v>
      </c>
      <c r="U1974" s="456">
        <v>7503.5914396184953</v>
      </c>
      <c r="V1974" s="456">
        <v>7831.8364932811255</v>
      </c>
      <c r="W1974" s="456">
        <v>7703.5667576535943</v>
      </c>
      <c r="X1974" s="456">
        <v>7652.0574622872537</v>
      </c>
      <c r="Y1974" s="456">
        <v>7558.1296405941102</v>
      </c>
      <c r="Z1974" s="456">
        <v>7705.5867370469996</v>
      </c>
      <c r="AA1974" s="456">
        <v>8014.6497353711775</v>
      </c>
      <c r="AB1974" s="456">
        <v>7721.7465912265434</v>
      </c>
      <c r="AC1974" s="456">
        <v>6887.5399791230939</v>
      </c>
      <c r="AD1974" s="456">
        <v>6025.1617069412605</v>
      </c>
      <c r="AE1974" s="456">
        <v>4870.1357019217567</v>
      </c>
      <c r="AF1974" s="456">
        <v>3596.2958549198647</v>
      </c>
      <c r="AG1974" s="456">
        <v>2640.7032053967155</v>
      </c>
      <c r="AH1974" s="456">
        <v>1813.5426669071608</v>
      </c>
      <c r="AI1974" s="456">
        <v>778.15779709038316</v>
      </c>
      <c r="AJ1974" s="456">
        <v>226.22192864759808</v>
      </c>
      <c r="AK1974" s="456">
        <v>48.186177781824156</v>
      </c>
      <c r="AL1974" s="456">
        <v>19.056026783849234</v>
      </c>
      <c r="AM1974" s="456">
        <v>17.048232921663399</v>
      </c>
      <c r="AN1974" s="456">
        <v>17.048232921663399</v>
      </c>
      <c r="AO1974" s="456">
        <v>15.040675804218308</v>
      </c>
      <c r="AP1974" s="456">
        <v>15.040675804218308</v>
      </c>
      <c r="AQ1974" s="456">
        <v>13.03338714150617</v>
      </c>
      <c r="AR1974" s="456">
        <v>13.03338714150617</v>
      </c>
      <c r="AS1974" s="456">
        <v>12.029855959070284</v>
      </c>
      <c r="AT1974" s="456">
        <v>13.03338714150617</v>
      </c>
      <c r="AU1974" s="456">
        <v>13.03338714150617</v>
      </c>
      <c r="AV1974" s="456">
        <v>10.023052380778998</v>
      </c>
      <c r="AW1974" s="456">
        <v>11.02640849775289</v>
      </c>
      <c r="AX1974" s="456">
        <v>12.029855959070284</v>
      </c>
      <c r="AY1974" s="456">
        <v>12.029855959070284</v>
      </c>
      <c r="AZ1974" s="456">
        <v>10.023052380778998</v>
      </c>
      <c r="BA1974" s="456">
        <v>11.02640849775289</v>
      </c>
      <c r="BB1974" s="456">
        <v>12.029855959070284</v>
      </c>
      <c r="BC1974" s="456">
        <v>10.023052380778998</v>
      </c>
      <c r="BD1974" s="456">
        <v>11.02640849775289</v>
      </c>
      <c r="BE1974" s="456">
        <v>12.029855959070284</v>
      </c>
      <c r="BF1974" s="456">
        <v>12.029855959070284</v>
      </c>
      <c r="BG1974" s="456">
        <v>12.029855959070284</v>
      </c>
      <c r="BH1974" s="456">
        <v>13.03338714150617</v>
      </c>
      <c r="BI1974" s="456">
        <v>14.036995597894803</v>
      </c>
      <c r="BJ1974" s="456">
        <v>12.029855959070284</v>
      </c>
      <c r="BK1974" s="456">
        <v>14.036995597894803</v>
      </c>
      <c r="BL1974" s="456">
        <v>15.040675804218308</v>
      </c>
      <c r="BM1974" s="456">
        <v>14.036995597894803</v>
      </c>
      <c r="BN1974" s="456">
        <v>13.03338714150617</v>
      </c>
      <c r="BO1974" s="456">
        <v>14.036995597894803</v>
      </c>
      <c r="BP1974" s="456">
        <v>15.040675804218308</v>
      </c>
      <c r="BQ1974" s="456">
        <v>14.036995597894803</v>
      </c>
      <c r="BR1974" s="456">
        <v>15.040675804218308</v>
      </c>
      <c r="BS1974" s="456">
        <v>15.040675804218308</v>
      </c>
      <c r="BT1974" s="456">
        <v>16.044422974417238</v>
      </c>
      <c r="BU1974" s="456">
        <v>13.03338714150617</v>
      </c>
      <c r="BV1974" s="456">
        <v>8.016652840637061</v>
      </c>
    </row>
    <row r="1975" spans="1:74">
      <c r="A1975" s="256">
        <v>307.5</v>
      </c>
      <c r="B1975" s="456">
        <v>1671.3454846903555</v>
      </c>
      <c r="C1975" s="456">
        <v>1717.7347742684135</v>
      </c>
      <c r="D1975" s="456">
        <v>1761.0998079884325</v>
      </c>
      <c r="E1975" s="456">
        <v>1848.8416008511138</v>
      </c>
      <c r="F1975" s="456">
        <v>1974.9146317621396</v>
      </c>
      <c r="G1975" s="456">
        <v>2144.3693703781632</v>
      </c>
      <c r="H1975" s="456">
        <v>2346.1185802688565</v>
      </c>
      <c r="I1975" s="456">
        <v>2562.0094172746362</v>
      </c>
      <c r="J1975" s="456">
        <v>2795.0708403745029</v>
      </c>
      <c r="K1975" s="456">
        <v>3308.6796116597739</v>
      </c>
      <c r="L1975" s="456">
        <v>3801.1734881871989</v>
      </c>
      <c r="M1975" s="456">
        <v>4559.2115223034107</v>
      </c>
      <c r="N1975" s="456">
        <v>5039.7391529326314</v>
      </c>
      <c r="O1975" s="456">
        <v>5676.8110980260308</v>
      </c>
      <c r="P1975" s="456">
        <v>5271.9435651726426</v>
      </c>
      <c r="Q1975" s="456">
        <v>6083.7270060040009</v>
      </c>
      <c r="R1975" s="456">
        <v>6153.4002501069972</v>
      </c>
      <c r="S1975" s="456">
        <v>6087.7660129693795</v>
      </c>
      <c r="T1975" s="456">
        <v>6839.066073336403</v>
      </c>
      <c r="U1975" s="456">
        <v>7161.2218979986246</v>
      </c>
      <c r="V1975" s="456">
        <v>7906.577309187157</v>
      </c>
      <c r="W1975" s="456">
        <v>7465.2129428129265</v>
      </c>
      <c r="X1975" s="456">
        <v>7166.2714793201894</v>
      </c>
      <c r="Y1975" s="456">
        <v>7388.4565415355992</v>
      </c>
      <c r="Z1975" s="456">
        <v>7785.3763448054715</v>
      </c>
      <c r="AA1975" s="456">
        <v>8159.0852474895855</v>
      </c>
      <c r="AB1975" s="456">
        <v>7882.3369669086733</v>
      </c>
      <c r="AC1975" s="456">
        <v>6900.6683873593347</v>
      </c>
      <c r="AD1975" s="456">
        <v>5393.0977789234066</v>
      </c>
      <c r="AE1975" s="456">
        <v>3978.81034087836</v>
      </c>
      <c r="AF1975" s="456">
        <v>3028.151701572182</v>
      </c>
      <c r="AG1975" s="456">
        <v>2435.9026453891524</v>
      </c>
      <c r="AH1975" s="456">
        <v>1606.806012253599</v>
      </c>
      <c r="AI1975" s="456">
        <v>663.29129855967244</v>
      </c>
      <c r="AJ1975" s="456">
        <v>216.15779343785601</v>
      </c>
      <c r="AK1975" s="456">
        <v>46.176455080303917</v>
      </c>
      <c r="AL1975" s="456">
        <v>19.056026783849234</v>
      </c>
      <c r="AM1975" s="456">
        <v>17.048232921663399</v>
      </c>
      <c r="AN1975" s="456">
        <v>18.052101952375242</v>
      </c>
      <c r="AO1975" s="456">
        <v>16.044422974417238</v>
      </c>
      <c r="AP1975" s="456">
        <v>14.036995597894803</v>
      </c>
      <c r="AQ1975" s="456">
        <v>13.03338714150617</v>
      </c>
      <c r="AR1975" s="456">
        <v>13.03338714150617</v>
      </c>
      <c r="AS1975" s="456">
        <v>12.029855959070284</v>
      </c>
      <c r="AT1975" s="456">
        <v>12.029855959070284</v>
      </c>
      <c r="AU1975" s="456">
        <v>12.029855959070284</v>
      </c>
      <c r="AV1975" s="456">
        <v>10.023052380778998</v>
      </c>
      <c r="AW1975" s="456">
        <v>9.0197967621976929</v>
      </c>
      <c r="AX1975" s="456">
        <v>11.02640849775289</v>
      </c>
      <c r="AY1975" s="456">
        <v>11.02640849775289</v>
      </c>
      <c r="AZ1975" s="456">
        <v>11.02640849775289</v>
      </c>
      <c r="BA1975" s="456">
        <v>10.023052380778998</v>
      </c>
      <c r="BB1975" s="456">
        <v>11.02640849775289</v>
      </c>
      <c r="BC1975" s="456">
        <v>11.02640849775289</v>
      </c>
      <c r="BD1975" s="456">
        <v>11.02640849775289</v>
      </c>
      <c r="BE1975" s="456">
        <v>13.03338714150617</v>
      </c>
      <c r="BF1975" s="456">
        <v>12.029855959070284</v>
      </c>
      <c r="BG1975" s="456">
        <v>12.029855959070284</v>
      </c>
      <c r="BH1975" s="456">
        <v>13.03338714150617</v>
      </c>
      <c r="BI1975" s="456">
        <v>14.036995597894803</v>
      </c>
      <c r="BJ1975" s="456">
        <v>13.03338714150617</v>
      </c>
      <c r="BK1975" s="456">
        <v>14.036995597894803</v>
      </c>
      <c r="BL1975" s="456">
        <v>14.036995597894803</v>
      </c>
      <c r="BM1975" s="456">
        <v>15.040675804218308</v>
      </c>
      <c r="BN1975" s="456">
        <v>13.03338714150617</v>
      </c>
      <c r="BO1975" s="456">
        <v>14.036995597894803</v>
      </c>
      <c r="BP1975" s="456">
        <v>14.036995597894803</v>
      </c>
      <c r="BQ1975" s="456">
        <v>14.036995597894803</v>
      </c>
      <c r="BR1975" s="456">
        <v>16.044422974417238</v>
      </c>
      <c r="BS1975" s="456">
        <v>14.036995597894803</v>
      </c>
      <c r="BT1975" s="456">
        <v>14.036995597894803</v>
      </c>
      <c r="BU1975" s="456">
        <v>12.029855959070284</v>
      </c>
      <c r="BV1975" s="456">
        <v>8.016652840637061</v>
      </c>
    </row>
    <row r="1976" spans="1:74">
      <c r="A1976" s="256">
        <v>310</v>
      </c>
      <c r="B1976" s="456">
        <v>1671.3454846903555</v>
      </c>
      <c r="C1976" s="456">
        <v>1718.7432511089901</v>
      </c>
      <c r="D1976" s="456">
        <v>1772.1933611192419</v>
      </c>
      <c r="E1976" s="456">
        <v>1863.9699222631748</v>
      </c>
      <c r="F1976" s="456">
        <v>1998.1129610018729</v>
      </c>
      <c r="G1976" s="456">
        <v>2168.5783079602379</v>
      </c>
      <c r="H1976" s="456">
        <v>2383.4441304186876</v>
      </c>
      <c r="I1976" s="456">
        <v>2618.5072812946296</v>
      </c>
      <c r="J1976" s="456">
        <v>2953.4830852530245</v>
      </c>
      <c r="K1976" s="456">
        <v>3421.7048850321039</v>
      </c>
      <c r="L1976" s="456">
        <v>3970.7357638663043</v>
      </c>
      <c r="M1976" s="456">
        <v>4633.9122042903655</v>
      </c>
      <c r="N1976" s="456">
        <v>5369.8763420927153</v>
      </c>
      <c r="O1976" s="456">
        <v>5111.4185273538842</v>
      </c>
      <c r="P1976" s="456">
        <v>5765.6637677651042</v>
      </c>
      <c r="Q1976" s="456">
        <v>5711.1403750934896</v>
      </c>
      <c r="R1976" s="456">
        <v>5938.3245533088939</v>
      </c>
      <c r="S1976" s="456">
        <v>6543.1808070779116</v>
      </c>
      <c r="T1976" s="456">
        <v>6556.3085432968119</v>
      </c>
      <c r="U1976" s="456">
        <v>7147.0830892297181</v>
      </c>
      <c r="V1976" s="456">
        <v>7001.6569736989231</v>
      </c>
      <c r="W1976" s="456">
        <v>7496.5217017583855</v>
      </c>
      <c r="X1976" s="456">
        <v>7324.8301281979493</v>
      </c>
      <c r="Y1976" s="456">
        <v>7173.3408991414635</v>
      </c>
      <c r="Z1976" s="456">
        <v>7698.5168114853641</v>
      </c>
      <c r="AA1976" s="456">
        <v>7998.4892795243841</v>
      </c>
      <c r="AB1976" s="456">
        <v>7553.0797906109738</v>
      </c>
      <c r="AC1976" s="456">
        <v>6544.1906320074168</v>
      </c>
      <c r="AD1976" s="456">
        <v>4823.6976822392398</v>
      </c>
      <c r="AE1976" s="456">
        <v>3655.840397630664</v>
      </c>
      <c r="AF1976" s="456">
        <v>2802.1336193422089</v>
      </c>
      <c r="AG1976" s="456">
        <v>2133.2736983830673</v>
      </c>
      <c r="AH1976" s="456">
        <v>1300.2808560583592</v>
      </c>
      <c r="AI1976" s="456">
        <v>579.67277793349717</v>
      </c>
      <c r="AJ1976" s="456">
        <v>209.1131760876558</v>
      </c>
      <c r="AK1976" s="456">
        <v>46.176455080303917</v>
      </c>
      <c r="AL1976" s="456">
        <v>19.056026783849234</v>
      </c>
      <c r="AM1976" s="456">
        <v>16.044422974417238</v>
      </c>
      <c r="AN1976" s="456">
        <v>17.048232921663399</v>
      </c>
      <c r="AO1976" s="456">
        <v>15.040675804218308</v>
      </c>
      <c r="AP1976" s="456">
        <v>13.03338714150617</v>
      </c>
      <c r="AQ1976" s="456">
        <v>12.029855959070284</v>
      </c>
      <c r="AR1976" s="456">
        <v>13.03338714150617</v>
      </c>
      <c r="AS1976" s="456">
        <v>13.03338714150617</v>
      </c>
      <c r="AT1976" s="456">
        <v>11.02640849775289</v>
      </c>
      <c r="AU1976" s="456">
        <v>11.02640849775289</v>
      </c>
      <c r="AV1976" s="456">
        <v>11.02640849775289</v>
      </c>
      <c r="AW1976" s="456">
        <v>10.023052380778998</v>
      </c>
      <c r="AX1976" s="456">
        <v>10.023052380778998</v>
      </c>
      <c r="AY1976" s="456">
        <v>11.02640849775289</v>
      </c>
      <c r="AZ1976" s="456">
        <v>11.02640849775289</v>
      </c>
      <c r="BA1976" s="456">
        <v>10.023052380778998</v>
      </c>
      <c r="BB1976" s="456">
        <v>13.03338714150617</v>
      </c>
      <c r="BC1976" s="456">
        <v>11.02640849775289</v>
      </c>
      <c r="BD1976" s="456">
        <v>11.02640849775289</v>
      </c>
      <c r="BE1976" s="456">
        <v>13.03338714150617</v>
      </c>
      <c r="BF1976" s="456">
        <v>12.029855959070284</v>
      </c>
      <c r="BG1976" s="456">
        <v>12.029855959070284</v>
      </c>
      <c r="BH1976" s="456">
        <v>12.029855959070284</v>
      </c>
      <c r="BI1976" s="456">
        <v>13.03338714150617</v>
      </c>
      <c r="BJ1976" s="456">
        <v>14.036995597894803</v>
      </c>
      <c r="BK1976" s="456">
        <v>14.036995597894803</v>
      </c>
      <c r="BL1976" s="456">
        <v>15.040675804218308</v>
      </c>
      <c r="BM1976" s="456">
        <v>14.036995597894803</v>
      </c>
      <c r="BN1976" s="456">
        <v>13.03338714150617</v>
      </c>
      <c r="BO1976" s="456">
        <v>14.036995597894803</v>
      </c>
      <c r="BP1976" s="456">
        <v>15.040675804218308</v>
      </c>
      <c r="BQ1976" s="456">
        <v>13.03338714150617</v>
      </c>
      <c r="BR1976" s="456">
        <v>15.040675804218308</v>
      </c>
      <c r="BS1976" s="456">
        <v>15.040675804218308</v>
      </c>
      <c r="BT1976" s="456">
        <v>14.036995597894803</v>
      </c>
      <c r="BU1976" s="456">
        <v>13.03338714150617</v>
      </c>
      <c r="BV1976" s="456">
        <v>8.016652840637061</v>
      </c>
    </row>
    <row r="1977" spans="1:74">
      <c r="A1977" s="256">
        <v>312.5</v>
      </c>
      <c r="B1977" s="456">
        <v>1671.3454846903555</v>
      </c>
      <c r="C1977" s="456">
        <v>1725.8026055254718</v>
      </c>
      <c r="D1977" s="456">
        <v>1780.2614433587723</v>
      </c>
      <c r="E1977" s="456">
        <v>1883.1326386831654</v>
      </c>
      <c r="F1977" s="456">
        <v>2026.3547681664795</v>
      </c>
      <c r="G1977" s="456">
        <v>2194.8049615958985</v>
      </c>
      <c r="H1977" s="456">
        <v>2423.7967331755085</v>
      </c>
      <c r="I1977" s="456">
        <v>2694.1759667401593</v>
      </c>
      <c r="J1977" s="456">
        <v>3107.8675237841871</v>
      </c>
      <c r="K1977" s="456">
        <v>3523.6326642297272</v>
      </c>
      <c r="L1977" s="456">
        <v>4150.3989206004999</v>
      </c>
      <c r="M1977" s="456">
        <v>4655.1112664662178</v>
      </c>
      <c r="N1977" s="456">
        <v>5074.0643609654071</v>
      </c>
      <c r="O1977" s="456">
        <v>5349.6838698555748</v>
      </c>
      <c r="P1977" s="456">
        <v>5327.4722383481585</v>
      </c>
      <c r="Q1977" s="456">
        <v>5588.969483397279</v>
      </c>
      <c r="R1977" s="456">
        <v>6195.8104373022215</v>
      </c>
      <c r="S1977" s="456">
        <v>6291.7393084894811</v>
      </c>
      <c r="T1977" s="456">
        <v>6683.5479549111051</v>
      </c>
      <c r="U1977" s="456">
        <v>6716.8729645029689</v>
      </c>
      <c r="V1977" s="456">
        <v>6907.7375405938164</v>
      </c>
      <c r="W1977" s="456">
        <v>6797.6615505150758</v>
      </c>
      <c r="X1977" s="456">
        <v>7335.9394623042908</v>
      </c>
      <c r="Y1977" s="456">
        <v>7834.8665125459747</v>
      </c>
      <c r="Z1977" s="456">
        <v>7856.0766801527207</v>
      </c>
      <c r="AA1977" s="456">
        <v>7538.9402286089853</v>
      </c>
      <c r="AB1977" s="456">
        <v>6844.1154225497612</v>
      </c>
      <c r="AC1977" s="456">
        <v>5533.4381383844793</v>
      </c>
      <c r="AD1977" s="456">
        <v>4326.0322176631289</v>
      </c>
      <c r="AE1977" s="456">
        <v>3466.108698421569</v>
      </c>
      <c r="AF1977" s="456">
        <v>2734.5334709900767</v>
      </c>
      <c r="AG1977" s="456">
        <v>1956.7596073044258</v>
      </c>
      <c r="AH1977" s="456">
        <v>1089.5859338675427</v>
      </c>
      <c r="AI1977" s="456">
        <v>532.32777619799867</v>
      </c>
      <c r="AJ1977" s="456">
        <v>215.15140531108909</v>
      </c>
      <c r="AK1977" s="456">
        <v>46.176455080303917</v>
      </c>
      <c r="AL1977" s="456">
        <v>18.052101952375242</v>
      </c>
      <c r="AM1977" s="456">
        <v>17.048232921663399</v>
      </c>
      <c r="AN1977" s="456">
        <v>16.044422974417238</v>
      </c>
      <c r="AO1977" s="456">
        <v>14.036995597894803</v>
      </c>
      <c r="AP1977" s="456">
        <v>13.03338714150617</v>
      </c>
      <c r="AQ1977" s="456">
        <v>12.029855959070284</v>
      </c>
      <c r="AR1977" s="456">
        <v>12.029855959070284</v>
      </c>
      <c r="AS1977" s="456">
        <v>12.029855959070284</v>
      </c>
      <c r="AT1977" s="456">
        <v>10.023052380778998</v>
      </c>
      <c r="AU1977" s="456">
        <v>12.029855959070284</v>
      </c>
      <c r="AV1977" s="456">
        <v>10.023052380778998</v>
      </c>
      <c r="AW1977" s="456">
        <v>9.0197967621976929</v>
      </c>
      <c r="AX1977" s="456">
        <v>12.029855959070284</v>
      </c>
      <c r="AY1977" s="456">
        <v>11.02640849775289</v>
      </c>
      <c r="AZ1977" s="456">
        <v>11.02640849775289</v>
      </c>
      <c r="BA1977" s="456">
        <v>10.023052380778998</v>
      </c>
      <c r="BB1977" s="456">
        <v>10.023052380778998</v>
      </c>
      <c r="BC1977" s="456">
        <v>9.0197967621976929</v>
      </c>
      <c r="BD1977" s="456">
        <v>10.023052380778998</v>
      </c>
      <c r="BE1977" s="456">
        <v>12.029855959070284</v>
      </c>
      <c r="BF1977" s="456">
        <v>12.029855959070284</v>
      </c>
      <c r="BG1977" s="456">
        <v>11.02640849775289</v>
      </c>
      <c r="BH1977" s="456">
        <v>12.029855959070284</v>
      </c>
      <c r="BI1977" s="456">
        <v>14.036995597894803</v>
      </c>
      <c r="BJ1977" s="456">
        <v>13.03338714150617</v>
      </c>
      <c r="BK1977" s="456">
        <v>13.03338714150617</v>
      </c>
      <c r="BL1977" s="456">
        <v>14.036995597894803</v>
      </c>
      <c r="BM1977" s="456">
        <v>15.040675804218308</v>
      </c>
      <c r="BN1977" s="456">
        <v>14.036995597894803</v>
      </c>
      <c r="BO1977" s="456">
        <v>15.040675804218308</v>
      </c>
      <c r="BP1977" s="456">
        <v>14.036995597894803</v>
      </c>
      <c r="BQ1977" s="456">
        <v>13.03338714150617</v>
      </c>
      <c r="BR1977" s="456">
        <v>15.040675804218308</v>
      </c>
      <c r="BS1977" s="456">
        <v>15.040675804218308</v>
      </c>
      <c r="BT1977" s="456">
        <v>15.040675804218308</v>
      </c>
      <c r="BU1977" s="456">
        <v>12.029855959070284</v>
      </c>
      <c r="BV1977" s="456">
        <v>8.016652840637061</v>
      </c>
    </row>
    <row r="1978" spans="1:74">
      <c r="A1978" s="256">
        <v>315</v>
      </c>
      <c r="B1978" s="456">
        <v>1671.3454846903555</v>
      </c>
      <c r="C1978" s="456">
        <v>1730.8450192058197</v>
      </c>
      <c r="D1978" s="456">
        <v>1792.363635156662</v>
      </c>
      <c r="E1978" s="456">
        <v>1899.2698142163651</v>
      </c>
      <c r="F1978" s="456">
        <v>2052.5796556151499</v>
      </c>
      <c r="G1978" s="456">
        <v>2227.0843493313496</v>
      </c>
      <c r="H1978" s="456">
        <v>2451.0351201429403</v>
      </c>
      <c r="I1978" s="456">
        <v>2762.784078538577</v>
      </c>
      <c r="J1978" s="456">
        <v>3227.9496276479276</v>
      </c>
      <c r="K1978" s="456">
        <v>3689.1453959006653</v>
      </c>
      <c r="L1978" s="456">
        <v>4170.5862840450318</v>
      </c>
      <c r="M1978" s="456">
        <v>4695.4906989562824</v>
      </c>
      <c r="N1978" s="456">
        <v>4976.1371800965371</v>
      </c>
      <c r="O1978" s="456">
        <v>5183.0989060051425</v>
      </c>
      <c r="P1978" s="456">
        <v>5119.4951397959649</v>
      </c>
      <c r="Q1978" s="456">
        <v>5963.5677819552257</v>
      </c>
      <c r="R1978" s="456">
        <v>5658.6368587542893</v>
      </c>
      <c r="S1978" s="456">
        <v>6351.3169233429635</v>
      </c>
      <c r="T1978" s="456">
        <v>6443.2089136447712</v>
      </c>
      <c r="U1978" s="456">
        <v>6628.0066415488373</v>
      </c>
      <c r="V1978" s="456">
        <v>6479.5621514001778</v>
      </c>
      <c r="W1978" s="456">
        <v>6841.0858125749965</v>
      </c>
      <c r="X1978" s="456">
        <v>6954.1921555878771</v>
      </c>
      <c r="Y1978" s="456">
        <v>7653.0674451491586</v>
      </c>
      <c r="Z1978" s="456">
        <v>8343.9260216169241</v>
      </c>
      <c r="AA1978" s="456">
        <v>7589.4387856349031</v>
      </c>
      <c r="AB1978" s="456">
        <v>6236.2013614277903</v>
      </c>
      <c r="AC1978" s="456">
        <v>4627.8553471585974</v>
      </c>
      <c r="AD1978" s="456">
        <v>3829.433351632465</v>
      </c>
      <c r="AE1978" s="456">
        <v>3119.9764362898773</v>
      </c>
      <c r="AF1978" s="456">
        <v>2454.061626312217</v>
      </c>
      <c r="AG1978" s="456">
        <v>1616.8901367038713</v>
      </c>
      <c r="AH1978" s="456">
        <v>932.34704278695699</v>
      </c>
      <c r="AI1978" s="456">
        <v>501.10250306890003</v>
      </c>
      <c r="AJ1978" s="456">
        <v>218.17058371244863</v>
      </c>
      <c r="AK1978" s="456">
        <v>43.162036139125405</v>
      </c>
      <c r="AL1978" s="456">
        <v>17.048232921663399</v>
      </c>
      <c r="AM1978" s="456">
        <v>14.036995597894803</v>
      </c>
      <c r="AN1978" s="456">
        <v>15.040675804218308</v>
      </c>
      <c r="AO1978" s="456">
        <v>14.036995597894803</v>
      </c>
      <c r="AP1978" s="456">
        <v>11.02640849775289</v>
      </c>
      <c r="AQ1978" s="456">
        <v>11.02640849775289</v>
      </c>
      <c r="AR1978" s="456">
        <v>10.023052380778998</v>
      </c>
      <c r="AS1978" s="456">
        <v>12.029855959070284</v>
      </c>
      <c r="AT1978" s="456">
        <v>10.023052380778998</v>
      </c>
      <c r="AU1978" s="456">
        <v>10.023052380778998</v>
      </c>
      <c r="AV1978" s="456">
        <v>10.023052380778998</v>
      </c>
      <c r="AW1978" s="456">
        <v>8.016652840637061</v>
      </c>
      <c r="AX1978" s="456">
        <v>10.023052380778998</v>
      </c>
      <c r="AY1978" s="456">
        <v>10.023052380778998</v>
      </c>
      <c r="AZ1978" s="456">
        <v>12.029855959070284</v>
      </c>
      <c r="BA1978" s="456">
        <v>9.0197967621976929</v>
      </c>
      <c r="BB1978" s="456">
        <v>12.029855959070284</v>
      </c>
      <c r="BC1978" s="456">
        <v>10.023052380778998</v>
      </c>
      <c r="BD1978" s="456">
        <v>11.02640849775289</v>
      </c>
      <c r="BE1978" s="456">
        <v>11.02640849775289</v>
      </c>
      <c r="BF1978" s="456">
        <v>11.02640849775289</v>
      </c>
      <c r="BG1978" s="456">
        <v>11.02640849775289</v>
      </c>
      <c r="BH1978" s="456">
        <v>11.02640849775289</v>
      </c>
      <c r="BI1978" s="456">
        <v>13.03338714150617</v>
      </c>
      <c r="BJ1978" s="456">
        <v>12.029855959070284</v>
      </c>
      <c r="BK1978" s="456">
        <v>13.03338714150617</v>
      </c>
      <c r="BL1978" s="456">
        <v>15.040675804218308</v>
      </c>
      <c r="BM1978" s="456">
        <v>14.036995597894803</v>
      </c>
      <c r="BN1978" s="456">
        <v>13.03338714150617</v>
      </c>
      <c r="BO1978" s="456">
        <v>14.036995597894803</v>
      </c>
      <c r="BP1978" s="456">
        <v>14.036995597894803</v>
      </c>
      <c r="BQ1978" s="456">
        <v>14.036995597894803</v>
      </c>
      <c r="BR1978" s="456">
        <v>15.040675804218308</v>
      </c>
      <c r="BS1978" s="456">
        <v>14.036995597894803</v>
      </c>
      <c r="BT1978" s="456">
        <v>14.036995597894803</v>
      </c>
      <c r="BU1978" s="456">
        <v>12.029855959070284</v>
      </c>
      <c r="BV1978" s="456">
        <v>8.016652840637061</v>
      </c>
    </row>
    <row r="1979" spans="1:74">
      <c r="A1979" s="256">
        <v>317.5</v>
      </c>
      <c r="B1979" s="456">
        <v>1671.3454846903555</v>
      </c>
      <c r="C1979" s="456">
        <v>1733.8704744608951</v>
      </c>
      <c r="D1979" s="456">
        <v>1804.465908589119</v>
      </c>
      <c r="E1979" s="456">
        <v>1913.389955210263</v>
      </c>
      <c r="F1979" s="456">
        <v>2066.7008877784397</v>
      </c>
      <c r="G1979" s="456">
        <v>2256.3379483855174</v>
      </c>
      <c r="H1979" s="456">
        <v>2493.4065441725379</v>
      </c>
      <c r="I1979" s="456">
        <v>2837.447780051873</v>
      </c>
      <c r="J1979" s="456">
        <v>3382.3474405481666</v>
      </c>
      <c r="K1979" s="456">
        <v>3856.6841315721699</v>
      </c>
      <c r="L1979" s="456">
        <v>4198.8487567610728</v>
      </c>
      <c r="M1979" s="456">
        <v>4615.7416566629645</v>
      </c>
      <c r="N1979" s="456">
        <v>4736.8799772585216</v>
      </c>
      <c r="O1979" s="456">
        <v>4860.0404424756944</v>
      </c>
      <c r="P1979" s="456">
        <v>5328.4818559580326</v>
      </c>
      <c r="Q1979" s="456">
        <v>5449.637346288755</v>
      </c>
      <c r="R1979" s="456">
        <v>6073.6295003142841</v>
      </c>
      <c r="S1979" s="456">
        <v>5771.7219543916708</v>
      </c>
      <c r="T1979" s="456">
        <v>6207.9276869976147</v>
      </c>
      <c r="U1979" s="456">
        <v>6534.0923897214197</v>
      </c>
      <c r="V1979" s="456">
        <v>6808.7700563619455</v>
      </c>
      <c r="W1979" s="456">
        <v>6574.4854521711559</v>
      </c>
      <c r="X1979" s="456">
        <v>6905.7177817890306</v>
      </c>
      <c r="Y1979" s="456">
        <v>7637.9177162116703</v>
      </c>
      <c r="Z1979" s="456">
        <v>7395.5261768930113</v>
      </c>
      <c r="AA1979" s="456">
        <v>7052.1518138836836</v>
      </c>
      <c r="AB1979" s="456">
        <v>5805.0420942111941</v>
      </c>
      <c r="AC1979" s="456">
        <v>4427.9835677390938</v>
      </c>
      <c r="AD1979" s="456">
        <v>3511.5222771576164</v>
      </c>
      <c r="AE1979" s="456">
        <v>2836.4387979121648</v>
      </c>
      <c r="AF1979" s="456">
        <v>2087.8829165535226</v>
      </c>
      <c r="AG1979" s="456">
        <v>1324.477785466137</v>
      </c>
      <c r="AH1979" s="456">
        <v>809.39646779127065</v>
      </c>
      <c r="AI1979" s="456">
        <v>479.95099617070338</v>
      </c>
      <c r="AJ1979" s="456">
        <v>214.14502188707684</v>
      </c>
      <c r="AK1979" s="456">
        <v>40.147827669756929</v>
      </c>
      <c r="AL1979" s="456">
        <v>16.044422974417238</v>
      </c>
      <c r="AM1979" s="456">
        <v>14.036995597894803</v>
      </c>
      <c r="AN1979" s="456">
        <v>16.044422974417238</v>
      </c>
      <c r="AO1979" s="456">
        <v>13.03338714150617</v>
      </c>
      <c r="AP1979" s="456">
        <v>11.02640849775289</v>
      </c>
      <c r="AQ1979" s="456">
        <v>12.029855959070284</v>
      </c>
      <c r="AR1979" s="456">
        <v>11.02640849775289</v>
      </c>
      <c r="AS1979" s="456">
        <v>11.02640849775289</v>
      </c>
      <c r="AT1979" s="456">
        <v>9.0197967621976929</v>
      </c>
      <c r="AU1979" s="456">
        <v>10.023052380778998</v>
      </c>
      <c r="AV1979" s="456">
        <v>9.0197967621976929</v>
      </c>
      <c r="AW1979" s="456">
        <v>9.0197967621976929</v>
      </c>
      <c r="AX1979" s="456">
        <v>9.0197967621976929</v>
      </c>
      <c r="AY1979" s="456">
        <v>11.02640849775289</v>
      </c>
      <c r="AZ1979" s="456">
        <v>9.0197967621976929</v>
      </c>
      <c r="BA1979" s="456">
        <v>8.016652840637061</v>
      </c>
      <c r="BB1979" s="456">
        <v>10.023052380778998</v>
      </c>
      <c r="BC1979" s="456">
        <v>10.023052380778998</v>
      </c>
      <c r="BD1979" s="456">
        <v>10.023052380778998</v>
      </c>
      <c r="BE1979" s="456">
        <v>11.02640849775289</v>
      </c>
      <c r="BF1979" s="456">
        <v>10.023052380778998</v>
      </c>
      <c r="BG1979" s="456">
        <v>10.023052380778998</v>
      </c>
      <c r="BH1979" s="456">
        <v>11.02640849775289</v>
      </c>
      <c r="BI1979" s="456">
        <v>12.029855959070284</v>
      </c>
      <c r="BJ1979" s="456">
        <v>13.03338714150617</v>
      </c>
      <c r="BK1979" s="456">
        <v>13.03338714150617</v>
      </c>
      <c r="BL1979" s="456">
        <v>14.036995597894803</v>
      </c>
      <c r="BM1979" s="456">
        <v>12.029855959070284</v>
      </c>
      <c r="BN1979" s="456">
        <v>11.02640849775289</v>
      </c>
      <c r="BO1979" s="456">
        <v>13.03338714150617</v>
      </c>
      <c r="BP1979" s="456">
        <v>12.029855959070284</v>
      </c>
      <c r="BQ1979" s="456">
        <v>14.036995597894803</v>
      </c>
      <c r="BR1979" s="456">
        <v>15.040675804218308</v>
      </c>
      <c r="BS1979" s="456">
        <v>13.03338714150617</v>
      </c>
      <c r="BT1979" s="456">
        <v>14.036995597894803</v>
      </c>
      <c r="BU1979" s="456">
        <v>14.036995597894803</v>
      </c>
      <c r="BV1979" s="456">
        <v>8.016652840637061</v>
      </c>
    </row>
    <row r="1980" spans="1:74">
      <c r="A1980" s="256">
        <v>320</v>
      </c>
      <c r="B1980" s="456">
        <v>1671.3454846903555</v>
      </c>
      <c r="C1980" s="456">
        <v>1737.9044230032487</v>
      </c>
      <c r="D1980" s="456">
        <v>1811.5256055730838</v>
      </c>
      <c r="E1980" s="456">
        <v>1923.4758339847333</v>
      </c>
      <c r="F1980" s="456">
        <v>2074.770206620321</v>
      </c>
      <c r="G1980" s="456">
        <v>2278.5305868948162</v>
      </c>
      <c r="H1980" s="456">
        <v>2534.7698187394208</v>
      </c>
      <c r="I1980" s="456">
        <v>2919.1765126108508</v>
      </c>
      <c r="J1980" s="456">
        <v>3481.2464923353054</v>
      </c>
      <c r="K1980" s="456">
        <v>3958.6239291150118</v>
      </c>
      <c r="L1980" s="456">
        <v>4321.9945894762359</v>
      </c>
      <c r="M1980" s="456">
        <v>4456.2477258570616</v>
      </c>
      <c r="N1980" s="456">
        <v>4618.7700763126541</v>
      </c>
      <c r="O1980" s="456">
        <v>4752.0224865850178</v>
      </c>
      <c r="P1980" s="456">
        <v>5102.3323535967966</v>
      </c>
      <c r="Q1980" s="456">
        <v>5710.1306875253758</v>
      </c>
      <c r="R1980" s="456">
        <v>5533.4381383844793</v>
      </c>
      <c r="S1980" s="456">
        <v>5878.7509595481797</v>
      </c>
      <c r="T1980" s="456">
        <v>5923.1786675475278</v>
      </c>
      <c r="U1980" s="456">
        <v>6334.1504344551195</v>
      </c>
      <c r="V1980" s="456">
        <v>6522.9843412152695</v>
      </c>
      <c r="W1980" s="456">
        <v>6839.066073336403</v>
      </c>
      <c r="X1980" s="456">
        <v>7280.3929603512988</v>
      </c>
      <c r="Y1980" s="456">
        <v>7347.0488132175151</v>
      </c>
      <c r="Z1980" s="456">
        <v>7337.9593430391515</v>
      </c>
      <c r="AA1980" s="456">
        <v>6299.8175962370688</v>
      </c>
      <c r="AB1980" s="456">
        <v>4666.2155756473931</v>
      </c>
      <c r="AC1980" s="456">
        <v>4036.3421739838864</v>
      </c>
      <c r="AD1980" s="456">
        <v>3425.7415716643568</v>
      </c>
      <c r="AE1980" s="456">
        <v>2757.7393059397168</v>
      </c>
      <c r="AF1980" s="456">
        <v>1846.8245006510754</v>
      </c>
      <c r="AG1980" s="456">
        <v>1165.18984863025</v>
      </c>
      <c r="AH1980" s="456">
        <v>752.96623108109668</v>
      </c>
      <c r="AI1980" s="456">
        <v>468.87200453491903</v>
      </c>
      <c r="AJ1980" s="456">
        <v>207.1004714754566</v>
      </c>
      <c r="AK1980" s="456">
        <v>37.13384546983891</v>
      </c>
      <c r="AL1980" s="456">
        <v>14.036995597894803</v>
      </c>
      <c r="AM1980" s="456">
        <v>12.029855959070284</v>
      </c>
      <c r="AN1980" s="456">
        <v>14.036995597894803</v>
      </c>
      <c r="AO1980" s="456">
        <v>12.029855959070284</v>
      </c>
      <c r="AP1980" s="456">
        <v>11.02640849775289</v>
      </c>
      <c r="AQ1980" s="456">
        <v>10.023052380778998</v>
      </c>
      <c r="AR1980" s="456">
        <v>9.0197967621976929</v>
      </c>
      <c r="AS1980" s="456">
        <v>10.023052380778998</v>
      </c>
      <c r="AT1980" s="456">
        <v>8.016652840637061</v>
      </c>
      <c r="AU1980" s="456">
        <v>10.023052380778998</v>
      </c>
      <c r="AV1980" s="456">
        <v>8.016652840637061</v>
      </c>
      <c r="AW1980" s="456">
        <v>8.016652840637061</v>
      </c>
      <c r="AX1980" s="456">
        <v>9.0197967621976929</v>
      </c>
      <c r="AY1980" s="456">
        <v>9.0197967621976929</v>
      </c>
      <c r="AZ1980" s="456">
        <v>10.023052380778998</v>
      </c>
      <c r="BA1980" s="456">
        <v>8.016652840637061</v>
      </c>
      <c r="BB1980" s="456">
        <v>9.0197967621976929</v>
      </c>
      <c r="BC1980" s="456">
        <v>10.023052380778998</v>
      </c>
      <c r="BD1980" s="456">
        <v>10.023052380778998</v>
      </c>
      <c r="BE1980" s="456">
        <v>8.016652840637061</v>
      </c>
      <c r="BF1980" s="456">
        <v>9.0197967621976929</v>
      </c>
      <c r="BG1980" s="456">
        <v>10.023052380778998</v>
      </c>
      <c r="BH1980" s="456">
        <v>10.023052380778998</v>
      </c>
      <c r="BI1980" s="456">
        <v>10.023052380778998</v>
      </c>
      <c r="BJ1980" s="456">
        <v>10.023052380778998</v>
      </c>
      <c r="BK1980" s="456">
        <v>10.023052380778998</v>
      </c>
      <c r="BL1980" s="456">
        <v>12.029855959070284</v>
      </c>
      <c r="BM1980" s="456">
        <v>12.029855959070284</v>
      </c>
      <c r="BN1980" s="456">
        <v>11.02640849775289</v>
      </c>
      <c r="BO1980" s="456">
        <v>11.02640849775289</v>
      </c>
      <c r="BP1980" s="456">
        <v>12.029855959070284</v>
      </c>
      <c r="BQ1980" s="456">
        <v>11.02640849775289</v>
      </c>
      <c r="BR1980" s="456">
        <v>11.02640849775289</v>
      </c>
      <c r="BS1980" s="456">
        <v>12.029855959070284</v>
      </c>
      <c r="BT1980" s="456">
        <v>12.029855959070284</v>
      </c>
      <c r="BU1980" s="456">
        <v>11.02640849775289</v>
      </c>
      <c r="BV1980" s="456">
        <v>8.016652840637061</v>
      </c>
    </row>
    <row r="1981" spans="1:74">
      <c r="A1981" s="256">
        <v>322.5</v>
      </c>
      <c r="B1981" s="456">
        <v>1671.3454846903555</v>
      </c>
      <c r="C1981" s="456">
        <v>1739.9214007835678</v>
      </c>
      <c r="D1981" s="456">
        <v>1819.5938643465445</v>
      </c>
      <c r="E1981" s="456">
        <v>1933.5617655928907</v>
      </c>
      <c r="F1981" s="456">
        <v>2080.8222163334694</v>
      </c>
      <c r="G1981" s="456">
        <v>2205.9009479859465</v>
      </c>
      <c r="H1981" s="456">
        <v>2584.2048597748039</v>
      </c>
      <c r="I1981" s="456">
        <v>2987.7900560031849</v>
      </c>
      <c r="J1981" s="456">
        <v>3579.1391348473385</v>
      </c>
      <c r="K1981" s="456">
        <v>4053.5009500064052</v>
      </c>
      <c r="L1981" s="456">
        <v>4391.6442008653567</v>
      </c>
      <c r="M1981" s="456">
        <v>4386.5970902792023</v>
      </c>
      <c r="N1981" s="456">
        <v>4477.4459620360176</v>
      </c>
      <c r="O1981" s="456">
        <v>4641.9880261002672</v>
      </c>
      <c r="P1981" s="456">
        <v>5051.8539056513418</v>
      </c>
      <c r="Q1981" s="456">
        <v>5434.4927616015766</v>
      </c>
      <c r="R1981" s="456">
        <v>5476.897704601025</v>
      </c>
      <c r="S1981" s="456">
        <v>5454.685550533577</v>
      </c>
      <c r="T1981" s="456">
        <v>6123.1074379149632</v>
      </c>
      <c r="U1981" s="456">
        <v>6169.5564775730045</v>
      </c>
      <c r="V1981" s="456">
        <v>6240.2404682423621</v>
      </c>
      <c r="W1981" s="456">
        <v>6636.0853492333517</v>
      </c>
      <c r="X1981" s="456">
        <v>7360.1780677486549</v>
      </c>
      <c r="Y1981" s="456">
        <v>7872.2368462588211</v>
      </c>
      <c r="Z1981" s="456">
        <v>6963.2811383257767</v>
      </c>
      <c r="AA1981" s="456">
        <v>5421.3674889728254</v>
      </c>
      <c r="AB1981" s="456">
        <v>4307.8629205198004</v>
      </c>
      <c r="AC1981" s="456">
        <v>3814.2941130646404</v>
      </c>
      <c r="AD1981" s="456">
        <v>3073.5591949142986</v>
      </c>
      <c r="AE1981" s="456">
        <v>2323.9252905457292</v>
      </c>
      <c r="AF1981" s="456">
        <v>1544.2858674367747</v>
      </c>
      <c r="AG1981" s="456">
        <v>1021.0429075797676</v>
      </c>
      <c r="AH1981" s="456">
        <v>701.57807892996118</v>
      </c>
      <c r="AI1981" s="456">
        <v>460.81471999188301</v>
      </c>
      <c r="AJ1981" s="456">
        <v>202.06879585668304</v>
      </c>
      <c r="AK1981" s="456">
        <v>36.12923810708449</v>
      </c>
      <c r="AL1981" s="456">
        <v>11.02640849775289</v>
      </c>
      <c r="AM1981" s="456">
        <v>11.02640849775289</v>
      </c>
      <c r="AN1981" s="456">
        <v>12.029855959070284</v>
      </c>
      <c r="AO1981" s="456">
        <v>10.023052380778998</v>
      </c>
      <c r="AP1981" s="456">
        <v>10.023052380778998</v>
      </c>
      <c r="AQ1981" s="456">
        <v>9.0197967621976929</v>
      </c>
      <c r="AR1981" s="456">
        <v>8.016652840637061</v>
      </c>
      <c r="AS1981" s="456">
        <v>10.023052380778998</v>
      </c>
      <c r="AT1981" s="456">
        <v>8.016652840637061</v>
      </c>
      <c r="AU1981" s="456">
        <v>8.016652840637061</v>
      </c>
      <c r="AV1981" s="456">
        <v>8.016652840637061</v>
      </c>
      <c r="AW1981" s="456">
        <v>6.010760193776199</v>
      </c>
      <c r="AX1981" s="456">
        <v>8.016652840637061</v>
      </c>
      <c r="AY1981" s="456">
        <v>8.016652840637061</v>
      </c>
      <c r="AZ1981" s="456">
        <v>8.016652840637061</v>
      </c>
      <c r="BA1981" s="456">
        <v>6.010760193776199</v>
      </c>
      <c r="BB1981" s="456">
        <v>9.0197967621976929</v>
      </c>
      <c r="BC1981" s="456">
        <v>9.0197967621976929</v>
      </c>
      <c r="BD1981" s="456">
        <v>9.0197967621976929</v>
      </c>
      <c r="BE1981" s="456">
        <v>9.0197967621976929</v>
      </c>
      <c r="BF1981" s="456">
        <v>9.0197967621976929</v>
      </c>
      <c r="BG1981" s="456">
        <v>8.016652840637061</v>
      </c>
      <c r="BH1981" s="456">
        <v>10.023052380778998</v>
      </c>
      <c r="BI1981" s="456">
        <v>9.0197967621976929</v>
      </c>
      <c r="BJ1981" s="456">
        <v>9.0197967621976929</v>
      </c>
      <c r="BK1981" s="456">
        <v>9.0197967621976929</v>
      </c>
      <c r="BL1981" s="456">
        <v>11.02640849775289</v>
      </c>
      <c r="BM1981" s="456">
        <v>11.02640849775289</v>
      </c>
      <c r="BN1981" s="456">
        <v>10.023052380778998</v>
      </c>
      <c r="BO1981" s="456">
        <v>11.02640849775289</v>
      </c>
      <c r="BP1981" s="456">
        <v>11.02640849775289</v>
      </c>
      <c r="BQ1981" s="456">
        <v>10.023052380778998</v>
      </c>
      <c r="BR1981" s="456">
        <v>11.02640849775289</v>
      </c>
      <c r="BS1981" s="456">
        <v>10.023052380778998</v>
      </c>
      <c r="BT1981" s="456">
        <v>11.02640849775289</v>
      </c>
      <c r="BU1981" s="456">
        <v>10.023052380778998</v>
      </c>
      <c r="BV1981" s="456">
        <v>8.016652840637061</v>
      </c>
    </row>
    <row r="1982" spans="1:74">
      <c r="A1982" s="256">
        <v>325</v>
      </c>
      <c r="B1982" s="456">
        <v>1671.3454846903555</v>
      </c>
      <c r="C1982" s="456">
        <v>1743.9553633489629</v>
      </c>
      <c r="D1982" s="456">
        <v>1828.6706981792865</v>
      </c>
      <c r="E1982" s="456">
        <v>1944.656351056595</v>
      </c>
      <c r="F1982" s="456">
        <v>2092.9262884626178</v>
      </c>
      <c r="G1982" s="456">
        <v>2315.8550557632743</v>
      </c>
      <c r="H1982" s="456">
        <v>2617.4983801075382</v>
      </c>
      <c r="I1982" s="456">
        <v>3079.6135782123956</v>
      </c>
      <c r="J1982" s="456">
        <v>3696.2101312108252</v>
      </c>
      <c r="K1982" s="456">
        <v>4095.8935306279441</v>
      </c>
      <c r="L1982" s="456">
        <v>4462.3043545067949</v>
      </c>
      <c r="M1982" s="456">
        <v>4370.446375420941</v>
      </c>
      <c r="N1982" s="456">
        <v>4316.9475595420645</v>
      </c>
      <c r="O1982" s="456">
        <v>4567.2872131139175</v>
      </c>
      <c r="P1982" s="456">
        <v>4958.9748816883002</v>
      </c>
      <c r="Q1982" s="456">
        <v>5156.8496376046796</v>
      </c>
      <c r="R1982" s="456">
        <v>5261.8475053725879</v>
      </c>
      <c r="S1982" s="456">
        <v>5589.9791493344219</v>
      </c>
      <c r="T1982" s="456">
        <v>5801.0032791867443</v>
      </c>
      <c r="U1982" s="456">
        <v>6234.1818090004526</v>
      </c>
      <c r="V1982" s="456">
        <v>6270.533852485627</v>
      </c>
      <c r="W1982" s="456">
        <v>6391.7088445219324</v>
      </c>
      <c r="X1982" s="456">
        <v>7269.2837106624957</v>
      </c>
      <c r="Y1982" s="456">
        <v>7278.3730955111496</v>
      </c>
      <c r="Z1982" s="456">
        <v>6447.2481521866612</v>
      </c>
      <c r="AA1982" s="456">
        <v>5102.3323535967966</v>
      </c>
      <c r="AB1982" s="456">
        <v>4278.5903251773507</v>
      </c>
      <c r="AC1982" s="456">
        <v>3522.6234637169282</v>
      </c>
      <c r="AD1982" s="456">
        <v>2881.8433472544161</v>
      </c>
      <c r="AE1982" s="456">
        <v>2092.9262884626178</v>
      </c>
      <c r="AF1982" s="456">
        <v>1301.2890525268974</v>
      </c>
      <c r="AG1982" s="456">
        <v>915.2135621254165</v>
      </c>
      <c r="AH1982" s="456">
        <v>667.32138414895519</v>
      </c>
      <c r="AI1982" s="456">
        <v>432.61534908352962</v>
      </c>
      <c r="AJ1982" s="456">
        <v>187.9807803590999</v>
      </c>
      <c r="AK1982" s="456">
        <v>31.106636592896205</v>
      </c>
      <c r="AL1982" s="456">
        <v>10.023052380778998</v>
      </c>
      <c r="AM1982" s="456">
        <v>11.02640849775289</v>
      </c>
      <c r="AN1982" s="456">
        <v>10.023052380778998</v>
      </c>
      <c r="AO1982" s="456">
        <v>8.016652840637061</v>
      </c>
      <c r="AP1982" s="456">
        <v>9.0197967621976929</v>
      </c>
      <c r="AQ1982" s="456">
        <v>8.016652840637061</v>
      </c>
      <c r="AR1982" s="456">
        <v>8.016652840637061</v>
      </c>
      <c r="AS1982" s="456">
        <v>8.016652840637061</v>
      </c>
      <c r="AT1982" s="456">
        <v>6.010760193776199</v>
      </c>
      <c r="AU1982" s="456">
        <v>7.0136346326260179</v>
      </c>
      <c r="AV1982" s="456">
        <v>7.0136346326260179</v>
      </c>
      <c r="AW1982" s="456">
        <v>5.0080536687636448</v>
      </c>
      <c r="AX1982" s="456">
        <v>6.010760193776199</v>
      </c>
      <c r="AY1982" s="456">
        <v>5.0080536687636448</v>
      </c>
      <c r="AZ1982" s="456">
        <v>8.016652840637061</v>
      </c>
      <c r="BA1982" s="456">
        <v>6.010760193776199</v>
      </c>
      <c r="BB1982" s="456">
        <v>7.0136346326260179</v>
      </c>
      <c r="BC1982" s="456">
        <v>6.010760193776199</v>
      </c>
      <c r="BD1982" s="456">
        <v>7.0136346326260179</v>
      </c>
      <c r="BE1982" s="456">
        <v>9.0197967621976929</v>
      </c>
      <c r="BF1982" s="456">
        <v>8.016652840637061</v>
      </c>
      <c r="BG1982" s="456">
        <v>9.0197967621976929</v>
      </c>
      <c r="BH1982" s="456">
        <v>10.023052380778998</v>
      </c>
      <c r="BI1982" s="456">
        <v>9.0197967621976929</v>
      </c>
      <c r="BJ1982" s="456">
        <v>8.016652840637061</v>
      </c>
      <c r="BK1982" s="456">
        <v>9.0197967621976929</v>
      </c>
      <c r="BL1982" s="456">
        <v>10.023052380778998</v>
      </c>
      <c r="BM1982" s="456">
        <v>10.023052380778998</v>
      </c>
      <c r="BN1982" s="456">
        <v>8.016652840637061</v>
      </c>
      <c r="BO1982" s="456">
        <v>8.016652840637061</v>
      </c>
      <c r="BP1982" s="456">
        <v>11.02640849775289</v>
      </c>
      <c r="BQ1982" s="456">
        <v>9.0197967621976929</v>
      </c>
      <c r="BR1982" s="456">
        <v>9.0197967621976929</v>
      </c>
      <c r="BS1982" s="456">
        <v>10.023052380778998</v>
      </c>
      <c r="BT1982" s="456">
        <v>11.02640849775289</v>
      </c>
      <c r="BU1982" s="456">
        <v>9.0197967621976929</v>
      </c>
      <c r="BV1982" s="456">
        <v>8.016652840637061</v>
      </c>
    </row>
    <row r="1983" spans="1:74">
      <c r="A1983" s="256">
        <v>327.5</v>
      </c>
      <c r="B1983" s="456">
        <v>1671.3454846903555</v>
      </c>
      <c r="C1983" s="456">
        <v>1743.9553633489629</v>
      </c>
      <c r="D1983" s="456">
        <v>1834.7219457534077</v>
      </c>
      <c r="E1983" s="456">
        <v>1953.7337862129405</v>
      </c>
      <c r="F1983" s="456">
        <v>2105.0304305244067</v>
      </c>
      <c r="G1983" s="456">
        <v>2340.0658440062871</v>
      </c>
      <c r="H1983" s="456">
        <v>2662.8993158797643</v>
      </c>
      <c r="I1983" s="456">
        <v>3175.4762165736051</v>
      </c>
      <c r="J1983" s="456">
        <v>3749.7007058987419</v>
      </c>
      <c r="K1983" s="456">
        <v>4148.3801896432633</v>
      </c>
      <c r="L1983" s="456">
        <v>4375.493467419532</v>
      </c>
      <c r="M1983" s="456">
        <v>4364.3898727091646</v>
      </c>
      <c r="N1983" s="456">
        <v>4297.7688996104271</v>
      </c>
      <c r="O1983" s="456">
        <v>4447.1627983050639</v>
      </c>
      <c r="P1983" s="456">
        <v>4781.2981411672536</v>
      </c>
      <c r="Q1983" s="456">
        <v>4918.5932375089596</v>
      </c>
      <c r="R1983" s="456">
        <v>5075.0739294269679</v>
      </c>
      <c r="S1983" s="456">
        <v>5440.5505904235724</v>
      </c>
      <c r="T1983" s="456">
        <v>5937.3148263897501</v>
      </c>
      <c r="U1983" s="456">
        <v>5961.5483197292779</v>
      </c>
      <c r="V1983" s="456">
        <v>5919.1397712080861</v>
      </c>
      <c r="W1983" s="456">
        <v>6757.2671368923202</v>
      </c>
      <c r="X1983" s="456">
        <v>7233.9362109793183</v>
      </c>
      <c r="Y1983" s="456">
        <v>6577.5149418683268</v>
      </c>
      <c r="Z1983" s="456">
        <v>5736.382622170695</v>
      </c>
      <c r="AA1983" s="456">
        <v>4498.6442984775031</v>
      </c>
      <c r="AB1983" s="456">
        <v>3936.4189949695879</v>
      </c>
      <c r="AC1983" s="456">
        <v>3338.9538656128216</v>
      </c>
      <c r="AD1983" s="456">
        <v>2773.8826106251081</v>
      </c>
      <c r="AE1983" s="456">
        <v>1813.5426669071608</v>
      </c>
      <c r="AF1983" s="456">
        <v>1156.117113614974</v>
      </c>
      <c r="AG1983" s="456">
        <v>850.71397201382797</v>
      </c>
      <c r="AH1983" s="456">
        <v>641.12626911992743</v>
      </c>
      <c r="AI1983" s="456">
        <v>406.43186161691915</v>
      </c>
      <c r="AJ1983" s="456">
        <v>174.89999518835882</v>
      </c>
      <c r="AK1983" s="456">
        <v>29.097816174642574</v>
      </c>
      <c r="AL1983" s="456">
        <v>10.023052380778998</v>
      </c>
      <c r="AM1983" s="456">
        <v>9.0197967621976929</v>
      </c>
      <c r="AN1983" s="456">
        <v>9.0197967621976929</v>
      </c>
      <c r="AO1983" s="456">
        <v>7.0136346326260179</v>
      </c>
      <c r="AP1983" s="456">
        <v>7.0136346326260179</v>
      </c>
      <c r="AQ1983" s="456">
        <v>6.010760193776199</v>
      </c>
      <c r="AR1983" s="456">
        <v>7.0136346326260179</v>
      </c>
      <c r="AS1983" s="456">
        <v>7.0136346326260179</v>
      </c>
      <c r="AT1983" s="456">
        <v>6.010760193776199</v>
      </c>
      <c r="AU1983" s="456">
        <v>7.0136346326260179</v>
      </c>
      <c r="AV1983" s="456">
        <v>6.010760193776199</v>
      </c>
      <c r="AW1983" s="456">
        <v>4.0055490228453374</v>
      </c>
      <c r="AX1983" s="456">
        <v>6.010760193776199</v>
      </c>
      <c r="AY1983" s="456">
        <v>5.0080536687636448</v>
      </c>
      <c r="AZ1983" s="456">
        <v>6.010760193776199</v>
      </c>
      <c r="BA1983" s="456">
        <v>6.010760193776199</v>
      </c>
      <c r="BB1983" s="456">
        <v>7.0136346326260179</v>
      </c>
      <c r="BC1983" s="456">
        <v>6.010760193776199</v>
      </c>
      <c r="BD1983" s="456">
        <v>8.016652840637061</v>
      </c>
      <c r="BE1983" s="456">
        <v>8.016652840637061</v>
      </c>
      <c r="BF1983" s="456">
        <v>7.0136346326260179</v>
      </c>
      <c r="BG1983" s="456">
        <v>8.016652840637061</v>
      </c>
      <c r="BH1983" s="456">
        <v>9.0197967621976929</v>
      </c>
      <c r="BI1983" s="456">
        <v>8.016652840637061</v>
      </c>
      <c r="BJ1983" s="456">
        <v>8.016652840637061</v>
      </c>
      <c r="BK1983" s="456">
        <v>7.0136346326260179</v>
      </c>
      <c r="BL1983" s="456">
        <v>9.0197967621976929</v>
      </c>
      <c r="BM1983" s="456">
        <v>9.0197967621976929</v>
      </c>
      <c r="BN1983" s="456">
        <v>8.016652840637061</v>
      </c>
      <c r="BO1983" s="456">
        <v>9.0197967621976929</v>
      </c>
      <c r="BP1983" s="456">
        <v>9.0197967621976929</v>
      </c>
      <c r="BQ1983" s="456">
        <v>8.016652840637061</v>
      </c>
      <c r="BR1983" s="456">
        <v>11.02640849775289</v>
      </c>
      <c r="BS1983" s="456">
        <v>9.0197967621976929</v>
      </c>
      <c r="BT1983" s="456">
        <v>7.0136346326260179</v>
      </c>
      <c r="BU1983" s="456">
        <v>8.016652840637061</v>
      </c>
      <c r="BV1983" s="456">
        <v>8.016652840637061</v>
      </c>
    </row>
    <row r="1984" spans="1:74">
      <c r="A1984" s="256">
        <v>330</v>
      </c>
      <c r="B1984" s="456">
        <v>1671.3454846903555</v>
      </c>
      <c r="C1984" s="456">
        <v>1751.0148202558562</v>
      </c>
      <c r="D1984" s="456">
        <v>1843.7988544784041</v>
      </c>
      <c r="E1984" s="456">
        <v>1959.7854330702003</v>
      </c>
      <c r="F1984" s="456">
        <v>2119.1520174484262</v>
      </c>
      <c r="G1984" s="456">
        <v>2368.312079726496</v>
      </c>
      <c r="H1984" s="456">
        <v>2711.3278327740659</v>
      </c>
      <c r="I1984" s="456">
        <v>3223.9131809793262</v>
      </c>
      <c r="J1984" s="456">
        <v>3808.2384344322222</v>
      </c>
      <c r="K1984" s="456">
        <v>4175.6331401774632</v>
      </c>
      <c r="L1984" s="456">
        <v>4330.069849614707</v>
      </c>
      <c r="M1984" s="456">
        <v>4320.9851830181606</v>
      </c>
      <c r="N1984" s="456">
        <v>4287.6749023848088</v>
      </c>
      <c r="O1984" s="456">
        <v>4494.606512399695</v>
      </c>
      <c r="P1984" s="456">
        <v>4612.7132389982626</v>
      </c>
      <c r="Q1984" s="456">
        <v>4738.8989757114014</v>
      </c>
      <c r="R1984" s="456">
        <v>4882.2500408485312</v>
      </c>
      <c r="S1984" s="456">
        <v>5305.2606993542422</v>
      </c>
      <c r="T1984" s="456">
        <v>5742.4407779992334</v>
      </c>
      <c r="U1984" s="456">
        <v>5805.0420942111941</v>
      </c>
      <c r="V1984" s="456">
        <v>6086.7562609769975</v>
      </c>
      <c r="W1984" s="456">
        <v>6493.6995767278859</v>
      </c>
      <c r="X1984" s="456">
        <v>6594.6820764633694</v>
      </c>
      <c r="Y1984" s="456">
        <v>6490.6701258526227</v>
      </c>
      <c r="Z1984" s="456">
        <v>5347.6646268148634</v>
      </c>
      <c r="AA1984" s="456">
        <v>4165.5394340137464</v>
      </c>
      <c r="AB1984" s="456">
        <v>3640.7018620888939</v>
      </c>
      <c r="AC1984" s="456">
        <v>3127.0399902778909</v>
      </c>
      <c r="AD1984" s="456">
        <v>2472.2207414717668</v>
      </c>
      <c r="AE1984" s="456">
        <v>1547.3109783269385</v>
      </c>
      <c r="AF1984" s="456">
        <v>1077.4897847078546</v>
      </c>
      <c r="AG1984" s="456">
        <v>806.37331722858721</v>
      </c>
      <c r="AH1984" s="456">
        <v>608.88760041014177</v>
      </c>
      <c r="AI1984" s="456">
        <v>382.26398264116619</v>
      </c>
      <c r="AJ1984" s="456">
        <v>163.83239950048687</v>
      </c>
      <c r="AK1984" s="456">
        <v>28.093457349309364</v>
      </c>
      <c r="AL1984" s="456">
        <v>8.016652840637061</v>
      </c>
      <c r="AM1984" s="456">
        <v>10.023052380778998</v>
      </c>
      <c r="AN1984" s="456">
        <v>8.016652840637061</v>
      </c>
      <c r="AO1984" s="456">
        <v>9.0197967621976929</v>
      </c>
      <c r="AP1984" s="456">
        <v>6.010760193776199</v>
      </c>
      <c r="AQ1984" s="456">
        <v>6.010760193776199</v>
      </c>
      <c r="AR1984" s="456">
        <v>5.0080536687636448</v>
      </c>
      <c r="AS1984" s="456">
        <v>6.010760193776199</v>
      </c>
      <c r="AT1984" s="456">
        <v>6.010760193776199</v>
      </c>
      <c r="AU1984" s="456">
        <v>6.010760193776199</v>
      </c>
      <c r="AV1984" s="456">
        <v>6.010760193776199</v>
      </c>
      <c r="AW1984" s="456">
        <v>4.0055490228453374</v>
      </c>
      <c r="AX1984" s="456">
        <v>5.0080536687636448</v>
      </c>
      <c r="AY1984" s="456">
        <v>5.0080536687636448</v>
      </c>
      <c r="AZ1984" s="456">
        <v>6.010760193776199</v>
      </c>
      <c r="BA1984" s="456">
        <v>5.0080536687636448</v>
      </c>
      <c r="BB1984" s="456">
        <v>5.0080536687636448</v>
      </c>
      <c r="BC1984" s="456">
        <v>6.010760193776199</v>
      </c>
      <c r="BD1984" s="456">
        <v>6.010760193776199</v>
      </c>
      <c r="BE1984" s="456">
        <v>8.016652840637061</v>
      </c>
      <c r="BF1984" s="456">
        <v>6.010760193776199</v>
      </c>
      <c r="BG1984" s="456">
        <v>7.0136346326260179</v>
      </c>
      <c r="BH1984" s="456">
        <v>7.0136346326260179</v>
      </c>
      <c r="BI1984" s="456">
        <v>7.0136346326260179</v>
      </c>
      <c r="BJ1984" s="456">
        <v>7.0136346326260179</v>
      </c>
      <c r="BK1984" s="456">
        <v>6.010760193776199</v>
      </c>
      <c r="BL1984" s="456">
        <v>7.0136346326260179</v>
      </c>
      <c r="BM1984" s="456">
        <v>8.016652840637061</v>
      </c>
      <c r="BN1984" s="456">
        <v>7.0136346326260179</v>
      </c>
      <c r="BO1984" s="456">
        <v>8.016652840637061</v>
      </c>
      <c r="BP1984" s="456">
        <v>8.016652840637061</v>
      </c>
      <c r="BQ1984" s="456">
        <v>8.016652840637061</v>
      </c>
      <c r="BR1984" s="456">
        <v>8.016652840637061</v>
      </c>
      <c r="BS1984" s="456">
        <v>8.016652840637061</v>
      </c>
      <c r="BT1984" s="456">
        <v>8.016652840637061</v>
      </c>
      <c r="BU1984" s="456">
        <v>8.016652840637061</v>
      </c>
      <c r="BV1984" s="456">
        <v>8.016652840637061</v>
      </c>
    </row>
    <row r="1985" spans="1:74">
      <c r="A1985" s="256">
        <v>332.5</v>
      </c>
      <c r="B1985" s="456">
        <v>1671.3454846903555</v>
      </c>
      <c r="C1985" s="456">
        <v>1753.031813170915</v>
      </c>
      <c r="D1985" s="456">
        <v>1849.850151775712</v>
      </c>
      <c r="E1985" s="456">
        <v>1964.8284863809231</v>
      </c>
      <c r="F1985" s="456">
        <v>2136.299785040238</v>
      </c>
      <c r="G1985" s="456">
        <v>2382.4353240465639</v>
      </c>
      <c r="H1985" s="456">
        <v>2742.6050435261163</v>
      </c>
      <c r="I1985" s="456">
        <v>3298.5882550465558</v>
      </c>
      <c r="J1985" s="456">
        <v>3827.4147830302963</v>
      </c>
      <c r="K1985" s="456">
        <v>4170.5862840450318</v>
      </c>
      <c r="L1985" s="456">
        <v>4242.2522094542082</v>
      </c>
      <c r="M1985" s="456">
        <v>4262.4400133030322</v>
      </c>
      <c r="N1985" s="456">
        <v>4324.0134030988775</v>
      </c>
      <c r="O1985" s="456">
        <v>4510.7576784211233</v>
      </c>
      <c r="P1985" s="456">
        <v>4575.3629181893048</v>
      </c>
      <c r="Q1985" s="456">
        <v>4551.135845782992</v>
      </c>
      <c r="R1985" s="456">
        <v>4800.4788396107178</v>
      </c>
      <c r="S1985" s="456">
        <v>5238.6266413352523</v>
      </c>
      <c r="T1985" s="456">
        <v>5433.4831241202237</v>
      </c>
      <c r="U1985" s="456">
        <v>5463.7723299330928</v>
      </c>
      <c r="V1985" s="456">
        <v>5885.8189816315225</v>
      </c>
      <c r="W1985" s="456">
        <v>6451.2873932566108</v>
      </c>
      <c r="X1985" s="456">
        <v>6707.7843091079922</v>
      </c>
      <c r="Y1985" s="456">
        <v>6029.2006748888052</v>
      </c>
      <c r="Z1985" s="456">
        <v>4535.9939909116383</v>
      </c>
      <c r="AA1985" s="456">
        <v>3763.8304193906833</v>
      </c>
      <c r="AB1985" s="456">
        <v>3564.0009206465525</v>
      </c>
      <c r="AC1985" s="456">
        <v>3050.3508361821268</v>
      </c>
      <c r="AD1985" s="456">
        <v>2130.2476160141623</v>
      </c>
      <c r="AE1985" s="456">
        <v>1389.0050683546133</v>
      </c>
      <c r="AF1985" s="456">
        <v>1013.9872636925819</v>
      </c>
      <c r="AG1985" s="456">
        <v>777.15011862876509</v>
      </c>
      <c r="AH1985" s="456">
        <v>575.64326104967381</v>
      </c>
      <c r="AI1985" s="456">
        <v>356.08384046433116</v>
      </c>
      <c r="AJ1985" s="456">
        <v>148.74143843620294</v>
      </c>
      <c r="AK1985" s="456">
        <v>25.080601549217004</v>
      </c>
      <c r="AL1985" s="456">
        <v>7.0136346326260179</v>
      </c>
      <c r="AM1985" s="456">
        <v>7.0136346326260179</v>
      </c>
      <c r="AN1985" s="456">
        <v>7.0136346326260179</v>
      </c>
      <c r="AO1985" s="456">
        <v>6.010760193776199</v>
      </c>
      <c r="AP1985" s="456">
        <v>6.010760193776199</v>
      </c>
      <c r="AQ1985" s="456">
        <v>5.0080536687636448</v>
      </c>
      <c r="AR1985" s="456">
        <v>4.0055490228453374</v>
      </c>
      <c r="AS1985" s="456">
        <v>6.010760193776199</v>
      </c>
      <c r="AT1985" s="456">
        <v>5.0080536687636448</v>
      </c>
      <c r="AU1985" s="456">
        <v>5.0080536687636448</v>
      </c>
      <c r="AV1985" s="456">
        <v>6.010760193776199</v>
      </c>
      <c r="AW1985" s="456">
        <v>4.0055490228453374</v>
      </c>
      <c r="AX1985" s="456">
        <v>6.010760193776199</v>
      </c>
      <c r="AY1985" s="456">
        <v>5.0080536687636448</v>
      </c>
      <c r="AZ1985" s="456">
        <v>6.010760193776199</v>
      </c>
      <c r="BA1985" s="456">
        <v>5.0080536687636448</v>
      </c>
      <c r="BB1985" s="456">
        <v>5.0080536687636448</v>
      </c>
      <c r="BC1985" s="456">
        <v>5.0080536687636448</v>
      </c>
      <c r="BD1985" s="456">
        <v>4.0055490228453374</v>
      </c>
      <c r="BE1985" s="456">
        <v>6.010760193776199</v>
      </c>
      <c r="BF1985" s="456">
        <v>5.0080536687636448</v>
      </c>
      <c r="BG1985" s="456">
        <v>6.010760193776199</v>
      </c>
      <c r="BH1985" s="456">
        <v>5.0080536687636448</v>
      </c>
      <c r="BI1985" s="456">
        <v>5.0080536687636448</v>
      </c>
      <c r="BJ1985" s="456">
        <v>5.0080536687636448</v>
      </c>
      <c r="BK1985" s="456">
        <v>4.0055490228453374</v>
      </c>
      <c r="BL1985" s="456">
        <v>8.016652840637061</v>
      </c>
      <c r="BM1985" s="456">
        <v>8.016652840637061</v>
      </c>
      <c r="BN1985" s="456">
        <v>6.010760193776199</v>
      </c>
      <c r="BO1985" s="456">
        <v>7.0136346326260179</v>
      </c>
      <c r="BP1985" s="456">
        <v>6.010760193776199</v>
      </c>
      <c r="BQ1985" s="456">
        <v>7.0136346326260179</v>
      </c>
      <c r="BR1985" s="456">
        <v>6.010760193776199</v>
      </c>
      <c r="BS1985" s="456">
        <v>7.0136346326260179</v>
      </c>
      <c r="BT1985" s="456">
        <v>6.010760193776199</v>
      </c>
      <c r="BU1985" s="456">
        <v>6.010760193776199</v>
      </c>
      <c r="BV1985" s="456">
        <v>8.016652840637061</v>
      </c>
    </row>
    <row r="1986" spans="1:74">
      <c r="A1986" s="256">
        <v>335</v>
      </c>
      <c r="B1986" s="456">
        <v>1671.3454846903555</v>
      </c>
      <c r="C1986" s="456">
        <v>1755.0488084043577</v>
      </c>
      <c r="D1986" s="456">
        <v>1855.9014688485684</v>
      </c>
      <c r="E1986" s="456">
        <v>1963.8198746832438</v>
      </c>
      <c r="F1986" s="456">
        <v>2148.4041744305805</v>
      </c>
      <c r="G1986" s="456">
        <v>2403.6203471994572</v>
      </c>
      <c r="H1986" s="456">
        <v>2782.9632607913691</v>
      </c>
      <c r="I1986" s="456">
        <v>3318.7709990206713</v>
      </c>
      <c r="J1986" s="456">
        <v>3830.4426363322</v>
      </c>
      <c r="K1986" s="456">
        <v>4137.2771869337084</v>
      </c>
      <c r="L1986" s="456">
        <v>4141.3146390245611</v>
      </c>
      <c r="M1986" s="456">
        <v>4145.3520950476795</v>
      </c>
      <c r="N1986" s="456">
        <v>4316.9475595420645</v>
      </c>
      <c r="O1986" s="456">
        <v>4503.6915361657466</v>
      </c>
      <c r="P1986" s="456">
        <v>4538.0129019806491</v>
      </c>
      <c r="Q1986" s="456">
        <v>4558.2020619563446</v>
      </c>
      <c r="R1986" s="456">
        <v>4743.9464756023772</v>
      </c>
      <c r="S1986" s="456">
        <v>5061.9495550903921</v>
      </c>
      <c r="T1986" s="456">
        <v>5222.4730574064979</v>
      </c>
      <c r="U1986" s="456">
        <v>5297.1837990963731</v>
      </c>
      <c r="V1986" s="456">
        <v>5629.3562626633275</v>
      </c>
      <c r="W1986" s="456">
        <v>6158.4490666431284</v>
      </c>
      <c r="X1986" s="456">
        <v>6207.9276869976147</v>
      </c>
      <c r="Y1986" s="456">
        <v>5322.4241531666521</v>
      </c>
      <c r="Z1986" s="456">
        <v>4201.8768901322728</v>
      </c>
      <c r="AA1986" s="456">
        <v>3741.6266077720375</v>
      </c>
      <c r="AB1986" s="456">
        <v>3400.5123583950576</v>
      </c>
      <c r="AC1986" s="456">
        <v>2754.7124468045627</v>
      </c>
      <c r="AD1986" s="456">
        <v>1904.3127097157051</v>
      </c>
      <c r="AE1986" s="456">
        <v>1304.3136466121296</v>
      </c>
      <c r="AF1986" s="456">
        <v>976.6939690089232</v>
      </c>
      <c r="AG1986" s="456">
        <v>753.97387774006802</v>
      </c>
      <c r="AH1986" s="456">
        <v>541.39352572941186</v>
      </c>
      <c r="AI1986" s="456">
        <v>334.93973913680242</v>
      </c>
      <c r="AJ1986" s="456">
        <v>134.65792041235557</v>
      </c>
      <c r="AK1986" s="456">
        <v>21.064032395764698</v>
      </c>
      <c r="AL1986" s="456">
        <v>6.010760193776199</v>
      </c>
      <c r="AM1986" s="456">
        <v>5.0080536687636448</v>
      </c>
      <c r="AN1986" s="456">
        <v>6.010760193776199</v>
      </c>
      <c r="AO1986" s="456">
        <v>6.010760193776199</v>
      </c>
      <c r="AP1986" s="456">
        <v>5.0080536687636448</v>
      </c>
      <c r="AQ1986" s="456">
        <v>5.0080536687636448</v>
      </c>
      <c r="AR1986" s="456">
        <v>4.0055490228453374</v>
      </c>
      <c r="AS1986" s="456">
        <v>7.0136346326260179</v>
      </c>
      <c r="AT1986" s="456">
        <v>4.0055490228453374</v>
      </c>
      <c r="AU1986" s="456">
        <v>5.0080536687636448</v>
      </c>
      <c r="AV1986" s="456">
        <v>4.0055490228453374</v>
      </c>
      <c r="AW1986" s="456">
        <v>3.0032976479526123</v>
      </c>
      <c r="AX1986" s="456">
        <v>5.0080536687636448</v>
      </c>
      <c r="AY1986" s="456">
        <v>5.0080536687636448</v>
      </c>
      <c r="AZ1986" s="456">
        <v>4.0055490228453374</v>
      </c>
      <c r="BA1986" s="456">
        <v>5.0080536687636448</v>
      </c>
      <c r="BB1986" s="456">
        <v>5.0080536687636448</v>
      </c>
      <c r="BC1986" s="456">
        <v>5.0080536687636448</v>
      </c>
      <c r="BD1986" s="456">
        <v>4.0055490228453374</v>
      </c>
      <c r="BE1986" s="456">
        <v>5.0080536687636448</v>
      </c>
      <c r="BF1986" s="456">
        <v>4.0055490228453374</v>
      </c>
      <c r="BG1986" s="456">
        <v>5.0080536687636448</v>
      </c>
      <c r="BH1986" s="456">
        <v>6.010760193776199</v>
      </c>
      <c r="BI1986" s="456">
        <v>5.0080536687636448</v>
      </c>
      <c r="BJ1986" s="456">
        <v>6.010760193776199</v>
      </c>
      <c r="BK1986" s="456">
        <v>5.0080536687636448</v>
      </c>
      <c r="BL1986" s="456">
        <v>7.0136346326260179</v>
      </c>
      <c r="BM1986" s="456">
        <v>7.0136346326260179</v>
      </c>
      <c r="BN1986" s="456">
        <v>4.0055490228453374</v>
      </c>
      <c r="BO1986" s="456">
        <v>6.010760193776199</v>
      </c>
      <c r="BP1986" s="456">
        <v>6.010760193776199</v>
      </c>
      <c r="BQ1986" s="456">
        <v>5.0080536687636448</v>
      </c>
      <c r="BR1986" s="456">
        <v>5.0080536687636448</v>
      </c>
      <c r="BS1986" s="456">
        <v>6.010760193776199</v>
      </c>
      <c r="BT1986" s="456">
        <v>6.010760193776199</v>
      </c>
      <c r="BU1986" s="456">
        <v>5.0080536687636448</v>
      </c>
      <c r="BV1986" s="456">
        <v>8.016652840637061</v>
      </c>
    </row>
    <row r="1987" spans="1:74">
      <c r="A1987" s="256">
        <v>337.5</v>
      </c>
      <c r="B1987" s="456">
        <v>1671.3454846903555</v>
      </c>
      <c r="C1987" s="456">
        <v>1755.0488084043577</v>
      </c>
      <c r="D1987" s="456">
        <v>1858.927134780701</v>
      </c>
      <c r="E1987" s="456">
        <v>1973.9060149039763</v>
      </c>
      <c r="F1987" s="456">
        <v>2161.5173398079901</v>
      </c>
      <c r="G1987" s="456">
        <v>2430.8585079786749</v>
      </c>
      <c r="H1987" s="456">
        <v>2835.4298161310112</v>
      </c>
      <c r="I1987" s="456">
        <v>3374.2741749788265</v>
      </c>
      <c r="J1987" s="456">
        <v>3830.4426363322</v>
      </c>
      <c r="K1987" s="456">
        <v>4082.7719705263321</v>
      </c>
      <c r="L1987" s="456">
        <v>4082.7719705263321</v>
      </c>
      <c r="M1987" s="456">
        <v>4047.4449031087647</v>
      </c>
      <c r="N1987" s="456">
        <v>4257.3930533682742</v>
      </c>
      <c r="O1987" s="456">
        <v>4486.5309511186333</v>
      </c>
      <c r="P1987" s="456">
        <v>4482.4931759218844</v>
      </c>
      <c r="Q1987" s="456">
        <v>4590.5049035665306</v>
      </c>
      <c r="R1987" s="456">
        <v>4870.1357019217567</v>
      </c>
      <c r="S1987" s="456">
        <v>5149.7825496593323</v>
      </c>
      <c r="T1987" s="456">
        <v>5144.7346356293401</v>
      </c>
      <c r="U1987" s="456">
        <v>5106.3706510504953</v>
      </c>
      <c r="V1987" s="456">
        <v>5461.7530443165233</v>
      </c>
      <c r="W1987" s="456">
        <v>5901.9744925031364</v>
      </c>
      <c r="X1987" s="456">
        <v>5613.2015161051595</v>
      </c>
      <c r="Y1987" s="456">
        <v>4717.6995348853061</v>
      </c>
      <c r="Z1987" s="456">
        <v>3904.1211325047793</v>
      </c>
      <c r="AA1987" s="456">
        <v>3557.9456529369854</v>
      </c>
      <c r="AB1987" s="456">
        <v>3160.3398160376901</v>
      </c>
      <c r="AC1987" s="456">
        <v>2480.2915021508074</v>
      </c>
      <c r="AD1987" s="456">
        <v>1737.9044230032487</v>
      </c>
      <c r="AE1987" s="456">
        <v>1249.872041166662</v>
      </c>
      <c r="AF1987" s="456">
        <v>934.36276718645331</v>
      </c>
      <c r="AG1987" s="456">
        <v>717.69945985823824</v>
      </c>
      <c r="AH1987" s="456">
        <v>502.10974023527302</v>
      </c>
      <c r="AI1987" s="456">
        <v>303.72948230075701</v>
      </c>
      <c r="AJ1987" s="456">
        <v>120.57587641098782</v>
      </c>
      <c r="AK1987" s="456">
        <v>20.060004479273225</v>
      </c>
      <c r="AL1987" s="456">
        <v>6.010760193776199</v>
      </c>
      <c r="AM1987" s="456">
        <v>4.0055490228453374</v>
      </c>
      <c r="AN1987" s="456">
        <v>6.010760193776199</v>
      </c>
      <c r="AO1987" s="456">
        <v>5.0080536687636448</v>
      </c>
      <c r="AP1987" s="456">
        <v>4.0055490228453374</v>
      </c>
      <c r="AQ1987" s="456">
        <v>4.0055490228453374</v>
      </c>
      <c r="AR1987" s="456">
        <v>2.001386774925161</v>
      </c>
      <c r="AS1987" s="456">
        <v>6.010760193776199</v>
      </c>
      <c r="AT1987" s="456">
        <v>4.0055490228453374</v>
      </c>
      <c r="AU1987" s="456">
        <v>4.0055490228453374</v>
      </c>
      <c r="AV1987" s="456">
        <v>4.0055490228453374</v>
      </c>
      <c r="AW1987" s="456">
        <v>2.001386774925161</v>
      </c>
      <c r="AX1987" s="456">
        <v>5.0080536687636448</v>
      </c>
      <c r="AY1987" s="456">
        <v>4.0055490228453374</v>
      </c>
      <c r="AZ1987" s="456">
        <v>5.0080536687636448</v>
      </c>
      <c r="BA1987" s="456">
        <v>4.0055490228453374</v>
      </c>
      <c r="BB1987" s="456">
        <v>4.0055490228453374</v>
      </c>
      <c r="BC1987" s="456">
        <v>4.0055490228453374</v>
      </c>
      <c r="BD1987" s="456">
        <v>3.0032976479526123</v>
      </c>
      <c r="BE1987" s="456">
        <v>5.0080536687636448</v>
      </c>
      <c r="BF1987" s="456">
        <v>5.0080536687636448</v>
      </c>
      <c r="BG1987" s="456">
        <v>5.0080536687636448</v>
      </c>
      <c r="BH1987" s="456">
        <v>5.0080536687636448</v>
      </c>
      <c r="BI1987" s="456">
        <v>5.0080536687636448</v>
      </c>
      <c r="BJ1987" s="456">
        <v>5.0080536687636448</v>
      </c>
      <c r="BK1987" s="456">
        <v>6.010760193776199</v>
      </c>
      <c r="BL1987" s="456">
        <v>7.0136346326260179</v>
      </c>
      <c r="BM1987" s="456">
        <v>7.0136346326260179</v>
      </c>
      <c r="BN1987" s="456">
        <v>5.0080536687636448</v>
      </c>
      <c r="BO1987" s="456">
        <v>5.0080536687636448</v>
      </c>
      <c r="BP1987" s="456">
        <v>5.0080536687636448</v>
      </c>
      <c r="BQ1987" s="456">
        <v>4.0055490228453374</v>
      </c>
      <c r="BR1987" s="456">
        <v>5.0080536687636448</v>
      </c>
      <c r="BS1987" s="456">
        <v>5.0080536687636448</v>
      </c>
      <c r="BT1987" s="456">
        <v>4.0055490228453374</v>
      </c>
      <c r="BU1987" s="456">
        <v>5.0080536687636448</v>
      </c>
      <c r="BV1987" s="456">
        <v>8.016652840637061</v>
      </c>
    </row>
    <row r="1988" spans="1:74">
      <c r="A1988" s="256">
        <v>340</v>
      </c>
      <c r="B1988" s="456">
        <v>1671.3454846903555</v>
      </c>
      <c r="C1988" s="456">
        <v>1757.065805953526</v>
      </c>
      <c r="D1988" s="456">
        <v>1861.9528056326203</v>
      </c>
      <c r="E1988" s="456">
        <v>1977.9404854231839</v>
      </c>
      <c r="F1988" s="456">
        <v>2171.6044442036855</v>
      </c>
      <c r="G1988" s="456">
        <v>2448.0086177070161</v>
      </c>
      <c r="H1988" s="456">
        <v>2867.7174103446628</v>
      </c>
      <c r="I1988" s="456">
        <v>3408.5856863623935</v>
      </c>
      <c r="J1988" s="456">
        <v>3835.4890638145271</v>
      </c>
      <c r="K1988" s="456">
        <v>4055.5196343149314</v>
      </c>
      <c r="L1988" s="456">
        <v>4024.230140646659</v>
      </c>
      <c r="M1988" s="456">
        <v>3986.8849342605981</v>
      </c>
      <c r="N1988" s="456">
        <v>4208.9425431404579</v>
      </c>
      <c r="O1988" s="456">
        <v>4402.7478645426254</v>
      </c>
      <c r="P1988" s="456">
        <v>4406.7855673650165</v>
      </c>
      <c r="Q1988" s="456">
        <v>4542.0507268101555</v>
      </c>
      <c r="R1988" s="456">
        <v>4875.1833394870619</v>
      </c>
      <c r="S1988" s="456">
        <v>5150.7921330586596</v>
      </c>
      <c r="T1988" s="456">
        <v>5180.0701374761129</v>
      </c>
      <c r="U1988" s="456">
        <v>5265.8859269724189</v>
      </c>
      <c r="V1988" s="456">
        <v>5601.0854866598975</v>
      </c>
      <c r="W1988" s="456">
        <v>5805.0420942111941</v>
      </c>
      <c r="X1988" s="456">
        <v>5361.7993440793198</v>
      </c>
      <c r="Y1988" s="456">
        <v>4412.8421285272507</v>
      </c>
      <c r="Z1988" s="456">
        <v>3722.4506945491366</v>
      </c>
      <c r="AA1988" s="456">
        <v>3355.1002466741425</v>
      </c>
      <c r="AB1988" s="456">
        <v>2914.1314622566638</v>
      </c>
      <c r="AC1988" s="456">
        <v>2300.7234413475567</v>
      </c>
      <c r="AD1988" s="456">
        <v>1615.8817214250384</v>
      </c>
      <c r="AE1988" s="456">
        <v>1190.3922589553699</v>
      </c>
      <c r="AF1988" s="456">
        <v>893.04129900390069</v>
      </c>
      <c r="AG1988" s="456">
        <v>671.35149405270056</v>
      </c>
      <c r="AH1988" s="456">
        <v>464.84334482317331</v>
      </c>
      <c r="AI1988" s="456">
        <v>275.54232167620648</v>
      </c>
      <c r="AJ1988" s="456">
        <v>107.50116269711758</v>
      </c>
      <c r="AK1988" s="456">
        <v>18.052101952375242</v>
      </c>
      <c r="AL1988" s="456">
        <v>6.010760193776199</v>
      </c>
      <c r="AM1988" s="456">
        <v>4.0055490228453374</v>
      </c>
      <c r="AN1988" s="456">
        <v>5.0080536687636448</v>
      </c>
      <c r="AO1988" s="456">
        <v>4.0055490228453374</v>
      </c>
      <c r="AP1988" s="456">
        <v>2.001386774925161</v>
      </c>
      <c r="AQ1988" s="456">
        <v>3.0032976479526123</v>
      </c>
      <c r="AR1988" s="456">
        <v>2.001386774925161</v>
      </c>
      <c r="AS1988" s="456">
        <v>3.0032976479526123</v>
      </c>
      <c r="AT1988" s="456">
        <v>3.0032976479526123</v>
      </c>
      <c r="AU1988" s="456">
        <v>4.0055490228453374</v>
      </c>
      <c r="AV1988" s="456">
        <v>3.0032976479526123</v>
      </c>
      <c r="AW1988" s="456">
        <v>1</v>
      </c>
      <c r="AX1988" s="456">
        <v>4.0055490228453374</v>
      </c>
      <c r="AY1988" s="456">
        <v>3.0032976479526123</v>
      </c>
      <c r="AZ1988" s="456">
        <v>3.0032976479526123</v>
      </c>
      <c r="BA1988" s="456">
        <v>3.0032976479526123</v>
      </c>
      <c r="BB1988" s="456">
        <v>3.0032976479526123</v>
      </c>
      <c r="BC1988" s="456">
        <v>4.0055490228453374</v>
      </c>
      <c r="BD1988" s="456">
        <v>4.0055490228453374</v>
      </c>
      <c r="BE1988" s="456">
        <v>6.010760193776199</v>
      </c>
      <c r="BF1988" s="456">
        <v>4.0055490228453374</v>
      </c>
      <c r="BG1988" s="456">
        <v>5.0080536687636448</v>
      </c>
      <c r="BH1988" s="456">
        <v>4.0055490228453374</v>
      </c>
      <c r="BI1988" s="456">
        <v>5.0080536687636448</v>
      </c>
      <c r="BJ1988" s="456">
        <v>4.0055490228453374</v>
      </c>
      <c r="BK1988" s="456">
        <v>4.0055490228453374</v>
      </c>
      <c r="BL1988" s="456">
        <v>5.0080536687636448</v>
      </c>
      <c r="BM1988" s="456">
        <v>7.0136346326260179</v>
      </c>
      <c r="BN1988" s="456">
        <v>4.0055490228453374</v>
      </c>
      <c r="BO1988" s="456">
        <v>5.0080536687636448</v>
      </c>
      <c r="BP1988" s="456">
        <v>5.0080536687636448</v>
      </c>
      <c r="BQ1988" s="456">
        <v>5.0080536687636448</v>
      </c>
      <c r="BR1988" s="456">
        <v>5.0080536687636448</v>
      </c>
      <c r="BS1988" s="456">
        <v>5.0080536687636448</v>
      </c>
      <c r="BT1988" s="456">
        <v>4.0055490228453374</v>
      </c>
      <c r="BU1988" s="456">
        <v>4.0055490228453374</v>
      </c>
      <c r="BV1988" s="456">
        <v>8.016652840637061</v>
      </c>
    </row>
    <row r="1989" spans="1:74">
      <c r="A1989" s="256">
        <v>342.5</v>
      </c>
      <c r="B1989" s="456">
        <v>1671.3454846903555</v>
      </c>
      <c r="C1989" s="456">
        <v>1756.0573068896419</v>
      </c>
      <c r="D1989" s="456">
        <v>1863.9699222631748</v>
      </c>
      <c r="E1989" s="456">
        <v>1988.0266976517553</v>
      </c>
      <c r="F1989" s="456">
        <v>2189.7613499273516</v>
      </c>
      <c r="G1989" s="456">
        <v>2472.2207414717668</v>
      </c>
      <c r="H1989" s="456">
        <v>2908.0774133505483</v>
      </c>
      <c r="I1989" s="456">
        <v>3465.0995145057836</v>
      </c>
      <c r="J1989" s="456">
        <v>3856.6841315721699</v>
      </c>
      <c r="K1989" s="456">
        <v>4027.2581455710433</v>
      </c>
      <c r="L1989" s="456">
        <v>4000.0061833360446</v>
      </c>
      <c r="M1989" s="456">
        <v>3935.4096827489734</v>
      </c>
      <c r="N1989" s="456">
        <v>4176.642512135435</v>
      </c>
      <c r="O1989" s="456">
        <v>4333.0980760468683</v>
      </c>
      <c r="P1989" s="456">
        <v>4332.0886670011614</v>
      </c>
      <c r="Q1989" s="456">
        <v>4465.3326719119923</v>
      </c>
      <c r="R1989" s="456">
        <v>4831.7738276136788</v>
      </c>
      <c r="S1989" s="456">
        <v>5050.844341815292</v>
      </c>
      <c r="T1989" s="456">
        <v>5046.8060884874239</v>
      </c>
      <c r="U1989" s="456">
        <v>5206.3195233922515</v>
      </c>
      <c r="V1989" s="456">
        <v>5632.3852828029985</v>
      </c>
      <c r="W1989" s="456">
        <v>5795.9547643567348</v>
      </c>
      <c r="X1989" s="456">
        <v>5223.4826549413074</v>
      </c>
      <c r="Y1989" s="456">
        <v>4297.7688996104271</v>
      </c>
      <c r="Z1989" s="456">
        <v>3708.3211373982149</v>
      </c>
      <c r="AA1989" s="456">
        <v>3334.9172825205819</v>
      </c>
      <c r="AB1989" s="456">
        <v>2865.6994250240832</v>
      </c>
      <c r="AC1989" s="456">
        <v>2183.7090312462828</v>
      </c>
      <c r="AD1989" s="456">
        <v>1543.2774984550331</v>
      </c>
      <c r="AE1989" s="456">
        <v>1139.9879829053571</v>
      </c>
      <c r="AF1989" s="456">
        <v>859.78393987716277</v>
      </c>
      <c r="AG1989" s="456">
        <v>627.02164734385292</v>
      </c>
      <c r="AH1989" s="456">
        <v>427.57993702648378</v>
      </c>
      <c r="AI1989" s="456">
        <v>248.36457445281798</v>
      </c>
      <c r="AJ1989" s="456">
        <v>95.433604846914434</v>
      </c>
      <c r="AK1989" s="456">
        <v>16.044422974417238</v>
      </c>
      <c r="AL1989" s="456">
        <v>4.0055490228453374</v>
      </c>
      <c r="AM1989" s="456">
        <v>3.0032976479526123</v>
      </c>
      <c r="AN1989" s="456">
        <v>6.010760193776199</v>
      </c>
      <c r="AO1989" s="456">
        <v>3.0032976479526123</v>
      </c>
      <c r="AP1989" s="456">
        <v>2.001386774925161</v>
      </c>
      <c r="AQ1989" s="456">
        <v>3.0032976479526123</v>
      </c>
      <c r="AR1989" s="456">
        <v>3.0032976479526123</v>
      </c>
      <c r="AS1989" s="456">
        <v>3.0032976479526123</v>
      </c>
      <c r="AT1989" s="456">
        <v>3.0032976479526123</v>
      </c>
      <c r="AU1989" s="456">
        <v>3.0032976479526123</v>
      </c>
      <c r="AV1989" s="456">
        <v>3.0032976479526123</v>
      </c>
      <c r="AW1989" s="456">
        <v>2.001386774925161</v>
      </c>
      <c r="AX1989" s="456">
        <v>4.0055490228453374</v>
      </c>
      <c r="AY1989" s="456">
        <v>3.0032976479526123</v>
      </c>
      <c r="AZ1989" s="456">
        <v>5.0080536687636448</v>
      </c>
      <c r="BA1989" s="456">
        <v>4.0055490228453374</v>
      </c>
      <c r="BB1989" s="456">
        <v>3.0032976479526123</v>
      </c>
      <c r="BC1989" s="456">
        <v>3.0032976479526123</v>
      </c>
      <c r="BD1989" s="456">
        <v>4.0055490228453374</v>
      </c>
      <c r="BE1989" s="456">
        <v>5.0080536687636448</v>
      </c>
      <c r="BF1989" s="456">
        <v>2.001386774925161</v>
      </c>
      <c r="BG1989" s="456">
        <v>4.0055490228453374</v>
      </c>
      <c r="BH1989" s="456">
        <v>3.0032976479526123</v>
      </c>
      <c r="BI1989" s="456">
        <v>5.0080536687636448</v>
      </c>
      <c r="BJ1989" s="456">
        <v>4.0055490228453374</v>
      </c>
      <c r="BK1989" s="456">
        <v>3.0032976479526123</v>
      </c>
      <c r="BL1989" s="456">
        <v>4.0055490228453374</v>
      </c>
      <c r="BM1989" s="456">
        <v>6.010760193776199</v>
      </c>
      <c r="BN1989" s="456">
        <v>4.0055490228453374</v>
      </c>
      <c r="BO1989" s="456">
        <v>5.0080536687636448</v>
      </c>
      <c r="BP1989" s="456">
        <v>5.0080536687636448</v>
      </c>
      <c r="BQ1989" s="456">
        <v>4.0055490228453374</v>
      </c>
      <c r="BR1989" s="456">
        <v>4.0055490228453374</v>
      </c>
      <c r="BS1989" s="456">
        <v>5.0080536687636448</v>
      </c>
      <c r="BT1989" s="456">
        <v>4.0055490228453374</v>
      </c>
      <c r="BU1989" s="456">
        <v>2.001386774925161</v>
      </c>
      <c r="BV1989" s="456">
        <v>8.016652840637061</v>
      </c>
    </row>
    <row r="1990" spans="1:74">
      <c r="A1990" s="256">
        <v>345</v>
      </c>
      <c r="B1990" s="456">
        <v>1671.3454846903555</v>
      </c>
      <c r="C1990" s="456">
        <v>1756.0573068896419</v>
      </c>
      <c r="D1990" s="456">
        <v>1864.9784813963506</v>
      </c>
      <c r="E1990" s="456">
        <v>1994.0784495437802</v>
      </c>
      <c r="F1990" s="456">
        <v>2202.874764337957</v>
      </c>
      <c r="G1990" s="456">
        <v>2496.4331021313724</v>
      </c>
      <c r="H1990" s="456">
        <v>2925.2305845322676</v>
      </c>
      <c r="I1990" s="456">
        <v>3497.3935449847354</v>
      </c>
      <c r="J1990" s="456">
        <v>3874.8514251492402</v>
      </c>
      <c r="K1990" s="456">
        <v>3990.9222370801904</v>
      </c>
      <c r="L1990" s="456">
        <v>3939.4469331823561</v>
      </c>
      <c r="M1990" s="456">
        <v>3917.2421070627061</v>
      </c>
      <c r="N1990" s="456">
        <v>4166.5488035315584</v>
      </c>
      <c r="O1990" s="456">
        <v>4265.468192129897</v>
      </c>
      <c r="P1990" s="456">
        <v>4293.7312978750178</v>
      </c>
      <c r="Q1990" s="456">
        <v>4410.8232738832476</v>
      </c>
      <c r="R1990" s="456">
        <v>4738.8989757114014</v>
      </c>
      <c r="S1990" s="456">
        <v>4908.4978781084819</v>
      </c>
      <c r="T1990" s="456">
        <v>4882.2500408485312</v>
      </c>
      <c r="U1990" s="456">
        <v>5075.0739294269679</v>
      </c>
      <c r="V1990" s="456">
        <v>5527.380207054046</v>
      </c>
      <c r="W1990" s="456">
        <v>5610.1725062923097</v>
      </c>
      <c r="X1990" s="456">
        <v>4988.2517792931367</v>
      </c>
      <c r="Y1990" s="456">
        <v>4084.7906693416812</v>
      </c>
      <c r="Z1990" s="456">
        <v>3535.7430928827375</v>
      </c>
      <c r="AA1990" s="456">
        <v>3271.3417465120747</v>
      </c>
      <c r="AB1990" s="456">
        <v>2785.9901507626992</v>
      </c>
      <c r="AC1990" s="456">
        <v>2090.9089382404209</v>
      </c>
      <c r="AD1990" s="456">
        <v>1494.8765694134015</v>
      </c>
      <c r="AE1990" s="456">
        <v>1089.5859338675427</v>
      </c>
      <c r="AF1990" s="456">
        <v>826.52786616586718</v>
      </c>
      <c r="AG1990" s="456">
        <v>594.78371390751465</v>
      </c>
      <c r="AH1990" s="456">
        <v>395.35473353973106</v>
      </c>
      <c r="AI1990" s="456">
        <v>224.20906517072982</v>
      </c>
      <c r="AJ1990" s="456">
        <v>86.383928307687412</v>
      </c>
      <c r="AK1990" s="456">
        <v>14.036995597894803</v>
      </c>
      <c r="AL1990" s="456">
        <v>4.0055490228453374</v>
      </c>
      <c r="AM1990" s="456">
        <v>3.0032976479526123</v>
      </c>
      <c r="AN1990" s="456">
        <v>5.0080536687636448</v>
      </c>
      <c r="AO1990" s="456">
        <v>3.0032976479526123</v>
      </c>
      <c r="AP1990" s="456">
        <v>3.0032976479526123</v>
      </c>
      <c r="AQ1990" s="456">
        <v>3.0032976479526123</v>
      </c>
      <c r="AR1990" s="456">
        <v>1</v>
      </c>
      <c r="AS1990" s="456">
        <v>3.0032976479526123</v>
      </c>
      <c r="AT1990" s="456">
        <v>2.001386774925161</v>
      </c>
      <c r="AU1990" s="456">
        <v>4.0055490228453374</v>
      </c>
      <c r="AV1990" s="456">
        <v>2.001386774925161</v>
      </c>
      <c r="AW1990" s="456">
        <v>0</v>
      </c>
      <c r="AX1990" s="456">
        <v>2.001386774925161</v>
      </c>
      <c r="AY1990" s="456">
        <v>3.0032976479526123</v>
      </c>
      <c r="AZ1990" s="456">
        <v>3.0032976479526123</v>
      </c>
      <c r="BA1990" s="456">
        <v>1</v>
      </c>
      <c r="BB1990" s="456">
        <v>3.0032976479526123</v>
      </c>
      <c r="BC1990" s="456">
        <v>3.0032976479526123</v>
      </c>
      <c r="BD1990" s="456">
        <v>2.001386774925161</v>
      </c>
      <c r="BE1990" s="456">
        <v>5.0080536687636448</v>
      </c>
      <c r="BF1990" s="456">
        <v>2.001386774925161</v>
      </c>
      <c r="BG1990" s="456">
        <v>2.001386774925161</v>
      </c>
      <c r="BH1990" s="456">
        <v>3.0032976479526123</v>
      </c>
      <c r="BI1990" s="456">
        <v>5.0080536687636448</v>
      </c>
      <c r="BJ1990" s="456">
        <v>4.0055490228453374</v>
      </c>
      <c r="BK1990" s="456">
        <v>2.001386774925161</v>
      </c>
      <c r="BL1990" s="456">
        <v>6.010760193776199</v>
      </c>
      <c r="BM1990" s="456">
        <v>6.010760193776199</v>
      </c>
      <c r="BN1990" s="456">
        <v>2.001386774925161</v>
      </c>
      <c r="BO1990" s="456">
        <v>4.0055490228453374</v>
      </c>
      <c r="BP1990" s="456">
        <v>4.0055490228453374</v>
      </c>
      <c r="BQ1990" s="456">
        <v>2.001386774925161</v>
      </c>
      <c r="BR1990" s="456">
        <v>4.0055490228453374</v>
      </c>
      <c r="BS1990" s="456">
        <v>5.0080536687636448</v>
      </c>
      <c r="BT1990" s="456">
        <v>3.0032976479526123</v>
      </c>
      <c r="BU1990" s="456">
        <v>3.0032976479526123</v>
      </c>
      <c r="BV1990" s="456">
        <v>8.016652840637061</v>
      </c>
    </row>
    <row r="1991" spans="1:74">
      <c r="A1991" s="256">
        <v>347.5</v>
      </c>
      <c r="B1991" s="456">
        <v>1671.3454846903555</v>
      </c>
      <c r="C1991" s="456">
        <v>1758.0743055956771</v>
      </c>
      <c r="D1991" s="456">
        <v>1866.9956012970247</v>
      </c>
      <c r="E1991" s="456">
        <v>1997.1043323737529</v>
      </c>
      <c r="F1991" s="456">
        <v>2213.9707913078155</v>
      </c>
      <c r="G1991" s="456">
        <v>2518.6279722156423</v>
      </c>
      <c r="H1991" s="456">
        <v>2947.4289551386123</v>
      </c>
      <c r="I1991" s="456">
        <v>3498.4027382516956</v>
      </c>
      <c r="J1991" s="456">
        <v>3877.87931569579</v>
      </c>
      <c r="K1991" s="456">
        <v>3968.7171221750191</v>
      </c>
      <c r="L1991" s="456">
        <v>3872.8328327645881</v>
      </c>
      <c r="M1991" s="456">
        <v>3868.7956511490688</v>
      </c>
      <c r="N1991" s="456">
        <v>4130.2116552482576</v>
      </c>
      <c r="O1991" s="456">
        <v>4201.8768901322728</v>
      </c>
      <c r="P1991" s="456">
        <v>4213.9894454022169</v>
      </c>
      <c r="Q1991" s="456">
        <v>4358.333378393635</v>
      </c>
      <c r="R1991" s="456">
        <v>4646.0259422701529</v>
      </c>
      <c r="S1991" s="456">
        <v>4760.0985112790813</v>
      </c>
      <c r="T1991" s="456">
        <v>4775.2410944562107</v>
      </c>
      <c r="U1991" s="456">
        <v>4985.223126735651</v>
      </c>
      <c r="V1991" s="456">
        <v>5379.9726066746171</v>
      </c>
      <c r="W1991" s="456">
        <v>5370.8859676981283</v>
      </c>
      <c r="X1991" s="456">
        <v>4772.2125739782987</v>
      </c>
      <c r="Y1991" s="456">
        <v>3853.6562576103051</v>
      </c>
      <c r="Z1991" s="456">
        <v>3400.5123583950576</v>
      </c>
      <c r="AA1991" s="456">
        <v>3144.1944019675352</v>
      </c>
      <c r="AB1991" s="456">
        <v>2661.8903977455225</v>
      </c>
      <c r="AC1991" s="456">
        <v>2007.1906415129854</v>
      </c>
      <c r="AD1991" s="456">
        <v>1439.4190995743888</v>
      </c>
      <c r="AE1991" s="456">
        <v>1052.2899114552088</v>
      </c>
      <c r="AF1991" s="456">
        <v>794.28082863136376</v>
      </c>
      <c r="AG1991" s="456">
        <v>556.50344408245246</v>
      </c>
      <c r="AH1991" s="456">
        <v>368.16675228114894</v>
      </c>
      <c r="AI1991" s="456">
        <v>202.06879585668304</v>
      </c>
      <c r="AJ1991" s="456">
        <v>76.329849463361882</v>
      </c>
      <c r="AK1991" s="456">
        <v>14.036995597894803</v>
      </c>
      <c r="AL1991" s="456">
        <v>2.001386774925161</v>
      </c>
      <c r="AM1991" s="456">
        <v>3.0032976479526123</v>
      </c>
      <c r="AN1991" s="456">
        <v>4.0055490228453374</v>
      </c>
      <c r="AO1991" s="456">
        <v>2.001386774925161</v>
      </c>
      <c r="AP1991" s="456">
        <v>3.0032976479526123</v>
      </c>
      <c r="AQ1991" s="456">
        <v>1</v>
      </c>
      <c r="AR1991" s="456">
        <v>0</v>
      </c>
      <c r="AS1991" s="456">
        <v>3.0032976479526123</v>
      </c>
      <c r="AT1991" s="456">
        <v>1</v>
      </c>
      <c r="AU1991" s="456">
        <v>3.0032976479526123</v>
      </c>
      <c r="AV1991" s="456">
        <v>3.0032976479526123</v>
      </c>
      <c r="AW1991" s="456">
        <v>1</v>
      </c>
      <c r="AX1991" s="456">
        <v>4.0055490228453374</v>
      </c>
      <c r="AY1991" s="456">
        <v>2.001386774925161</v>
      </c>
      <c r="AZ1991" s="456">
        <v>3.0032976479526123</v>
      </c>
      <c r="BA1991" s="456">
        <v>2.001386774925161</v>
      </c>
      <c r="BB1991" s="456">
        <v>2.001386774925161</v>
      </c>
      <c r="BC1991" s="456">
        <v>2.001386774925161</v>
      </c>
      <c r="BD1991" s="456">
        <v>3.0032976479526123</v>
      </c>
      <c r="BE1991" s="456">
        <v>4.0055490228453374</v>
      </c>
      <c r="BF1991" s="456">
        <v>2.001386774925161</v>
      </c>
      <c r="BG1991" s="456">
        <v>2.001386774925161</v>
      </c>
      <c r="BH1991" s="456">
        <v>3.0032976479526123</v>
      </c>
      <c r="BI1991" s="456">
        <v>3.0032976479526123</v>
      </c>
      <c r="BJ1991" s="456">
        <v>4.0055490228453374</v>
      </c>
      <c r="BK1991" s="456">
        <v>2.001386774925161</v>
      </c>
      <c r="BL1991" s="456">
        <v>5.0080536687636448</v>
      </c>
      <c r="BM1991" s="456">
        <v>4.0055490228453374</v>
      </c>
      <c r="BN1991" s="456">
        <v>2.001386774925161</v>
      </c>
      <c r="BO1991" s="456">
        <v>5.0080536687636448</v>
      </c>
      <c r="BP1991" s="456">
        <v>2.001386774925161</v>
      </c>
      <c r="BQ1991" s="456">
        <v>2.001386774925161</v>
      </c>
      <c r="BR1991" s="456">
        <v>5.0080536687636448</v>
      </c>
      <c r="BS1991" s="456">
        <v>3.0032976479526123</v>
      </c>
      <c r="BT1991" s="456">
        <v>3.0032976479526123</v>
      </c>
      <c r="BU1991" s="456">
        <v>1</v>
      </c>
      <c r="BV1991" s="456">
        <v>8.016652840637061</v>
      </c>
    </row>
    <row r="1992" spans="1:74">
      <c r="A1992" s="256">
        <v>350</v>
      </c>
      <c r="B1992" s="456">
        <v>1671.3454846903555</v>
      </c>
      <c r="C1992" s="456">
        <v>1759.0828058157663</v>
      </c>
      <c r="D1992" s="456">
        <v>1866.9956012970247</v>
      </c>
      <c r="E1992" s="456">
        <v>2004.1647434430383</v>
      </c>
      <c r="F1992" s="456">
        <v>2227.0843493313496</v>
      </c>
      <c r="G1992" s="456">
        <v>2547.8851446854642</v>
      </c>
      <c r="H1992" s="456">
        <v>2986.7810218124014</v>
      </c>
      <c r="I1992" s="456">
        <v>3519.5958639118817</v>
      </c>
      <c r="J1992" s="456">
        <v>3909.167655975607</v>
      </c>
      <c r="K1992" s="456">
        <v>3969.7264428924846</v>
      </c>
      <c r="L1992" s="456">
        <v>3846.5912276117856</v>
      </c>
      <c r="M1992" s="456">
        <v>3854.6655486669483</v>
      </c>
      <c r="N1992" s="456">
        <v>4100.9402957024213</v>
      </c>
      <c r="O1992" s="456">
        <v>4151.4082864469929</v>
      </c>
      <c r="P1992" s="456">
        <v>4143.3333665448235</v>
      </c>
      <c r="Q1992" s="456">
        <v>4298.7783006365053</v>
      </c>
      <c r="R1992" s="456">
        <v>4584.4481034188166</v>
      </c>
      <c r="S1992" s="456">
        <v>4644.0069837467909</v>
      </c>
      <c r="T1992" s="456">
        <v>4633.9122042903655</v>
      </c>
      <c r="U1992" s="456">
        <v>4870.1357019217567</v>
      </c>
      <c r="V1992" s="456">
        <v>5217.4250726578921</v>
      </c>
      <c r="W1992" s="456">
        <v>5139.6867265473093</v>
      </c>
      <c r="X1992" s="456">
        <v>4438.0778892937269</v>
      </c>
      <c r="Y1992" s="456">
        <v>3672.9974802710899</v>
      </c>
      <c r="Z1992" s="456">
        <v>3248.1319365016116</v>
      </c>
      <c r="AA1992" s="456">
        <v>2989.8081254059289</v>
      </c>
      <c r="AB1992" s="456">
        <v>2497.4419555991135</v>
      </c>
      <c r="AC1992" s="456">
        <v>1900.2783922472568</v>
      </c>
      <c r="AD1992" s="456">
        <v>1377.9142245220639</v>
      </c>
      <c r="AE1992" s="456">
        <v>1012.9793185616809</v>
      </c>
      <c r="AF1992" s="456">
        <v>753.97387774006802</v>
      </c>
      <c r="AG1992" s="456">
        <v>520.24035054929641</v>
      </c>
      <c r="AH1992" s="456">
        <v>337.96024530447613</v>
      </c>
      <c r="AI1992" s="456">
        <v>183.95582347890559</v>
      </c>
      <c r="AJ1992" s="456">
        <v>69.292772726876819</v>
      </c>
      <c r="AK1992" s="456">
        <v>12.029855959070284</v>
      </c>
      <c r="AL1992" s="456">
        <v>3.0032976479526123</v>
      </c>
      <c r="AM1992" s="456">
        <v>1</v>
      </c>
      <c r="AN1992" s="456">
        <v>3.0032976479526123</v>
      </c>
      <c r="AO1992" s="456">
        <v>3.0032976479526123</v>
      </c>
      <c r="AP1992" s="456">
        <v>2.001386774925161</v>
      </c>
      <c r="AQ1992" s="456">
        <v>2.001386774925161</v>
      </c>
      <c r="AR1992" s="456">
        <v>1</v>
      </c>
      <c r="AS1992" s="456">
        <v>2.001386774925161</v>
      </c>
      <c r="AT1992" s="456">
        <v>2.001386774925161</v>
      </c>
      <c r="AU1992" s="456">
        <v>1</v>
      </c>
      <c r="AV1992" s="456">
        <v>3.0032976479526123</v>
      </c>
      <c r="AW1992" s="456">
        <v>1</v>
      </c>
      <c r="AX1992" s="456">
        <v>3.0032976479526123</v>
      </c>
      <c r="AY1992" s="456">
        <v>2.001386774925161</v>
      </c>
      <c r="AZ1992" s="456">
        <v>3.0032976479526123</v>
      </c>
      <c r="BA1992" s="456">
        <v>2.001386774925161</v>
      </c>
      <c r="BB1992" s="456">
        <v>3.0032976479526123</v>
      </c>
      <c r="BC1992" s="456">
        <v>3.0032976479526123</v>
      </c>
      <c r="BD1992" s="456">
        <v>2.001386774925161</v>
      </c>
      <c r="BE1992" s="456">
        <v>4.0055490228453374</v>
      </c>
      <c r="BF1992" s="456">
        <v>1</v>
      </c>
      <c r="BG1992" s="456">
        <v>2.001386774925161</v>
      </c>
      <c r="BH1992" s="456">
        <v>2.001386774925161</v>
      </c>
      <c r="BI1992" s="456">
        <v>3.0032976479526123</v>
      </c>
      <c r="BJ1992" s="456">
        <v>2.001386774925161</v>
      </c>
      <c r="BK1992" s="456">
        <v>1</v>
      </c>
      <c r="BL1992" s="456">
        <v>4.0055490228453374</v>
      </c>
      <c r="BM1992" s="456">
        <v>3.0032976479526123</v>
      </c>
      <c r="BN1992" s="456">
        <v>2.001386774925161</v>
      </c>
      <c r="BO1992" s="456">
        <v>3.0032976479526123</v>
      </c>
      <c r="BP1992" s="456">
        <v>3.0032976479526123</v>
      </c>
      <c r="BQ1992" s="456">
        <v>3.0032976479526123</v>
      </c>
      <c r="BR1992" s="456">
        <v>4.0055490228453374</v>
      </c>
      <c r="BS1992" s="456">
        <v>4.0055490228453374</v>
      </c>
      <c r="BT1992" s="456">
        <v>2.001386774925161</v>
      </c>
      <c r="BU1992" s="456">
        <v>2.001386774925161</v>
      </c>
      <c r="BV1992" s="456">
        <v>8.016652840637061</v>
      </c>
    </row>
    <row r="1993" spans="1:74">
      <c r="A1993" s="256">
        <v>352.5</v>
      </c>
      <c r="B1993" s="456">
        <v>1671.3454846903555</v>
      </c>
      <c r="C1993" s="456">
        <v>1760.0913066134603</v>
      </c>
      <c r="D1993" s="456">
        <v>1868.0041620639367</v>
      </c>
      <c r="E1993" s="456">
        <v>2010.2165441400143</v>
      </c>
      <c r="F1993" s="456">
        <v>2236.1630116398278</v>
      </c>
      <c r="G1993" s="456">
        <v>2572.0982310609988</v>
      </c>
      <c r="H1993" s="456">
        <v>3029.1607496273523</v>
      </c>
      <c r="I1993" s="456">
        <v>3543.8167350149947</v>
      </c>
      <c r="J1993" s="456">
        <v>3934.4003707869638</v>
      </c>
      <c r="K1993" s="456">
        <v>3971.7450850964365</v>
      </c>
      <c r="L1993" s="456">
        <v>3849.6190960251884</v>
      </c>
      <c r="M1993" s="456">
        <v>3861.730593451693</v>
      </c>
      <c r="N1993" s="456">
        <v>4101.9496494620989</v>
      </c>
      <c r="O1993" s="456">
        <v>4134.2491004484245</v>
      </c>
      <c r="P1993" s="456">
        <v>4137.2771869337084</v>
      </c>
      <c r="Q1993" s="456">
        <v>4317.9569650575495</v>
      </c>
      <c r="R1993" s="456">
        <v>4558.2020619563446</v>
      </c>
      <c r="S1993" s="456">
        <v>4580.4102410941296</v>
      </c>
      <c r="T1993" s="456">
        <v>4579.4007760684681</v>
      </c>
      <c r="U1993" s="456">
        <v>4836.8214253222604</v>
      </c>
      <c r="V1993" s="456">
        <v>5161.8975634900598</v>
      </c>
      <c r="W1993" s="456">
        <v>5023.5861945753186</v>
      </c>
      <c r="X1993" s="456">
        <v>4310.8911314026591</v>
      </c>
      <c r="Y1993" s="456">
        <v>3570.0561986338098</v>
      </c>
      <c r="Z1993" s="456">
        <v>3171.4398360355171</v>
      </c>
      <c r="AA1993" s="456">
        <v>2891.9333445602078</v>
      </c>
      <c r="AB1993" s="456">
        <v>2487.3534392694373</v>
      </c>
      <c r="AC1993" s="456">
        <v>1813.5426669071608</v>
      </c>
      <c r="AD1993" s="456">
        <v>1317.4203017417269</v>
      </c>
      <c r="AE1993" s="456">
        <v>973.67024998967611</v>
      </c>
      <c r="AF1993" s="456">
        <v>713.66908038924851</v>
      </c>
      <c r="AG1993" s="456">
        <v>489.01581600698364</v>
      </c>
      <c r="AH1993" s="456">
        <v>311.78344796045536</v>
      </c>
      <c r="AI1993" s="456">
        <v>169.86918038037837</v>
      </c>
      <c r="AJ1993" s="456">
        <v>64.266722767294254</v>
      </c>
      <c r="AK1993" s="456">
        <v>12.029855959070284</v>
      </c>
      <c r="AL1993" s="456">
        <v>1</v>
      </c>
      <c r="AM1993" s="456">
        <v>1</v>
      </c>
      <c r="AN1993" s="456">
        <v>2.001386774925161</v>
      </c>
      <c r="AO1993" s="456">
        <v>1</v>
      </c>
      <c r="AP1993" s="456">
        <v>3.0032976479526123</v>
      </c>
      <c r="AQ1993" s="456">
        <v>1</v>
      </c>
      <c r="AR1993" s="456">
        <v>1</v>
      </c>
      <c r="AS1993" s="456">
        <v>3.0032976479526123</v>
      </c>
      <c r="AT1993" s="456">
        <v>1</v>
      </c>
      <c r="AU1993" s="456">
        <v>1</v>
      </c>
      <c r="AV1993" s="456">
        <v>1</v>
      </c>
      <c r="AW1993" s="456">
        <v>1</v>
      </c>
      <c r="AX1993" s="456">
        <v>2.001386774925161</v>
      </c>
      <c r="AY1993" s="456">
        <v>1</v>
      </c>
      <c r="AZ1993" s="456">
        <v>3.0032976479526123</v>
      </c>
      <c r="BA1993" s="456">
        <v>1</v>
      </c>
      <c r="BB1993" s="456">
        <v>2.001386774925161</v>
      </c>
      <c r="BC1993" s="456">
        <v>3.0032976479526123</v>
      </c>
      <c r="BD1993" s="456">
        <v>3.0032976479526123</v>
      </c>
      <c r="BE1993" s="456">
        <v>4.0055490228453374</v>
      </c>
      <c r="BF1993" s="456">
        <v>1</v>
      </c>
      <c r="BG1993" s="456">
        <v>2.001386774925161</v>
      </c>
      <c r="BH1993" s="456">
        <v>2.001386774925161</v>
      </c>
      <c r="BI1993" s="456">
        <v>3.0032976479526123</v>
      </c>
      <c r="BJ1993" s="456">
        <v>2.001386774925161</v>
      </c>
      <c r="BK1993" s="456">
        <v>1</v>
      </c>
      <c r="BL1993" s="456">
        <v>3.0032976479526123</v>
      </c>
      <c r="BM1993" s="456">
        <v>4.0055490228453374</v>
      </c>
      <c r="BN1993" s="456">
        <v>3.0032976479526123</v>
      </c>
      <c r="BO1993" s="456">
        <v>2.001386774925161</v>
      </c>
      <c r="BP1993" s="456">
        <v>4.0055490228453374</v>
      </c>
      <c r="BQ1993" s="456">
        <v>2.001386774925161</v>
      </c>
      <c r="BR1993" s="456">
        <v>4.0055490228453374</v>
      </c>
      <c r="BS1993" s="456">
        <v>2.001386774925161</v>
      </c>
      <c r="BT1993" s="456">
        <v>2.001386774925161</v>
      </c>
      <c r="BU1993" s="456">
        <v>2.001386774925161</v>
      </c>
      <c r="BV1993" s="456">
        <v>8.016652840637061</v>
      </c>
    </row>
    <row r="1994" spans="1:74">
      <c r="A1994" s="256">
        <v>355</v>
      </c>
      <c r="B1994" s="456">
        <v>1671.3454846903555</v>
      </c>
      <c r="C1994" s="456">
        <v>1763.1168124688832</v>
      </c>
      <c r="D1994" s="456">
        <v>1873.0469740525225</v>
      </c>
      <c r="E1994" s="456">
        <v>2016.2683630379474</v>
      </c>
      <c r="F1994" s="456">
        <v>2245.241710770455</v>
      </c>
      <c r="G1994" s="456">
        <v>2601.3560140502759</v>
      </c>
      <c r="H1994" s="456">
        <v>3073.5591949142986</v>
      </c>
      <c r="I1994" s="456">
        <v>3586.2036567142272</v>
      </c>
      <c r="J1994" s="456">
        <v>3961.6518843365898</v>
      </c>
      <c r="K1994" s="456">
        <v>3990.9222370801904</v>
      </c>
      <c r="L1994" s="456">
        <v>3851.6376762893201</v>
      </c>
      <c r="M1994" s="456">
        <v>3886.9630014991753</v>
      </c>
      <c r="N1994" s="456">
        <v>4136.2678245258603</v>
      </c>
      <c r="O1994" s="456">
        <v>4142.3240026618378</v>
      </c>
      <c r="P1994" s="456">
        <v>4144.3427306734584</v>
      </c>
      <c r="Q1994" s="456">
        <v>4318.9663708087573</v>
      </c>
      <c r="R1994" s="456">
        <v>4584.4481034188166</v>
      </c>
      <c r="S1994" s="456">
        <v>4605.6469388406385</v>
      </c>
      <c r="T1994" s="456">
        <v>4576.3723823254804</v>
      </c>
      <c r="U1994" s="456">
        <v>4838.8404658794443</v>
      </c>
      <c r="V1994" s="456">
        <v>5119.4951397959649</v>
      </c>
      <c r="W1994" s="456">
        <v>4924.6504630879353</v>
      </c>
      <c r="X1994" s="456">
        <v>4190.7737451079965</v>
      </c>
      <c r="Y1994" s="456">
        <v>3443.9067202330839</v>
      </c>
      <c r="Z1994" s="456">
        <v>3083.6498403518917</v>
      </c>
      <c r="AA1994" s="456">
        <v>2820.2951325274998</v>
      </c>
      <c r="AB1994" s="456">
        <v>2327.9604184420573</v>
      </c>
      <c r="AC1994" s="456">
        <v>1765.1338192544852</v>
      </c>
      <c r="AD1994" s="456">
        <v>1275.0761997376587</v>
      </c>
      <c r="AE1994" s="456">
        <v>940.40996641309926</v>
      </c>
      <c r="AF1994" s="456">
        <v>682.43442047637177</v>
      </c>
      <c r="AG1994" s="456">
        <v>464.84334482317331</v>
      </c>
      <c r="AH1994" s="456">
        <v>292.65562908951142</v>
      </c>
      <c r="AI1994" s="456">
        <v>159.80800188016397</v>
      </c>
      <c r="AJ1994" s="456">
        <v>55.220845530457993</v>
      </c>
      <c r="AK1994" s="456">
        <v>11.02640849775289</v>
      </c>
      <c r="AL1994" s="456">
        <v>1</v>
      </c>
      <c r="AM1994" s="456">
        <v>1</v>
      </c>
      <c r="AN1994" s="456">
        <v>3.0032976479526123</v>
      </c>
      <c r="AO1994" s="456">
        <v>1</v>
      </c>
      <c r="AP1994" s="456">
        <v>1</v>
      </c>
      <c r="AQ1994" s="456">
        <v>1</v>
      </c>
      <c r="AR1994" s="456">
        <v>0</v>
      </c>
      <c r="AS1994" s="456">
        <v>2.001386774925161</v>
      </c>
      <c r="AT1994" s="456">
        <v>1</v>
      </c>
      <c r="AU1994" s="456">
        <v>2.001386774925161</v>
      </c>
      <c r="AV1994" s="456">
        <v>2.001386774925161</v>
      </c>
      <c r="AW1994" s="456">
        <v>0</v>
      </c>
      <c r="AX1994" s="456">
        <v>2.001386774925161</v>
      </c>
      <c r="AY1994" s="456">
        <v>0</v>
      </c>
      <c r="AZ1994" s="456">
        <v>2.001386774925161</v>
      </c>
      <c r="BA1994" s="456">
        <v>1</v>
      </c>
      <c r="BB1994" s="456">
        <v>2.001386774925161</v>
      </c>
      <c r="BC1994" s="456">
        <v>2.001386774925161</v>
      </c>
      <c r="BD1994" s="456">
        <v>1</v>
      </c>
      <c r="BE1994" s="456">
        <v>3.0032976479526123</v>
      </c>
      <c r="BF1994" s="456">
        <v>1</v>
      </c>
      <c r="BG1994" s="456">
        <v>1</v>
      </c>
      <c r="BH1994" s="456">
        <v>1</v>
      </c>
      <c r="BI1994" s="456">
        <v>4.0055490228453374</v>
      </c>
      <c r="BJ1994" s="456">
        <v>1</v>
      </c>
      <c r="BK1994" s="456">
        <v>1</v>
      </c>
      <c r="BL1994" s="456">
        <v>4.0055490228453374</v>
      </c>
      <c r="BM1994" s="456">
        <v>2.001386774925161</v>
      </c>
      <c r="BN1994" s="456">
        <v>1</v>
      </c>
      <c r="BO1994" s="456">
        <v>4.0055490228453374</v>
      </c>
      <c r="BP1994" s="456">
        <v>3.0032976479526123</v>
      </c>
      <c r="BQ1994" s="456">
        <v>2.001386774925161</v>
      </c>
      <c r="BR1994" s="456">
        <v>4.0055490228453374</v>
      </c>
      <c r="BS1994" s="456">
        <v>2.001386774925161</v>
      </c>
      <c r="BT1994" s="456">
        <v>1</v>
      </c>
      <c r="BU1994" s="456">
        <v>1</v>
      </c>
      <c r="BV1994" s="456">
        <v>8.016652840637061</v>
      </c>
    </row>
    <row r="1995" spans="1:74">
      <c r="A1995" s="256">
        <v>357.5</v>
      </c>
      <c r="B1995" s="456">
        <v>1671.3454846903555</v>
      </c>
      <c r="C1995" s="456">
        <v>1764.1253155737052</v>
      </c>
      <c r="D1995" s="456">
        <v>1876.0726677583752</v>
      </c>
      <c r="E1995" s="456">
        <v>2015.2597252933201</v>
      </c>
      <c r="F1995" s="456">
        <v>2246.2504573848078</v>
      </c>
      <c r="G1995" s="456">
        <v>2604.3827000822243</v>
      </c>
      <c r="H1995" s="456">
        <v>3082.6407743219434</v>
      </c>
      <c r="I1995" s="456">
        <v>3613.4526567602729</v>
      </c>
      <c r="J1995" s="456">
        <v>3988.9035851601197</v>
      </c>
      <c r="K1995" s="456">
        <v>4022.2114719614756</v>
      </c>
      <c r="L1995" s="456">
        <v>3867.7863564026256</v>
      </c>
      <c r="M1995" s="456">
        <v>3913.2048794386455</v>
      </c>
      <c r="N1995" s="456">
        <v>4160.4925900909593</v>
      </c>
      <c r="O1995" s="456">
        <v>4156.4551193558245</v>
      </c>
      <c r="P1995" s="456">
        <v>4165.5394340137464</v>
      </c>
      <c r="Q1995" s="456">
        <v>4351.2674789863286</v>
      </c>
      <c r="R1995" s="456">
        <v>4604.6374682733031</v>
      </c>
      <c r="S1995" s="456">
        <v>4628.8648227975682</v>
      </c>
      <c r="T1995" s="456">
        <v>4649.0543816984855</v>
      </c>
      <c r="U1995" s="456">
        <v>4906.4788087161151</v>
      </c>
      <c r="V1995" s="456">
        <v>5130.6005026840066</v>
      </c>
      <c r="W1995" s="456">
        <v>4863.0690181118598</v>
      </c>
      <c r="X1995" s="456">
        <v>4132.2303773557269</v>
      </c>
      <c r="Y1995" s="456">
        <v>3413.6315260455126</v>
      </c>
      <c r="Z1995" s="456">
        <v>3050.3508361821268</v>
      </c>
      <c r="AA1995" s="456">
        <v>2780.9453359707627</v>
      </c>
      <c r="AB1995" s="456">
        <v>2274.4955455878367</v>
      </c>
      <c r="AC1995" s="456">
        <v>1728.8280519702566</v>
      </c>
      <c r="AD1995" s="456">
        <v>1245.8394226502153</v>
      </c>
      <c r="AE1995" s="456">
        <v>913.19787946951817</v>
      </c>
      <c r="AF1995" s="456">
        <v>662.28378097872496</v>
      </c>
      <c r="AG1995" s="456">
        <v>454.77184881299468</v>
      </c>
      <c r="AH1995" s="456">
        <v>282.58885271036019</v>
      </c>
      <c r="AI1995" s="456">
        <v>154.77764754354726</v>
      </c>
      <c r="AJ1995" s="456">
        <v>52.205871129025049</v>
      </c>
      <c r="AK1995" s="456">
        <v>10.023052380778998</v>
      </c>
      <c r="AL1995" s="456">
        <v>1</v>
      </c>
      <c r="AM1995" s="456">
        <v>0</v>
      </c>
      <c r="AN1995" s="456">
        <v>2.001386774925161</v>
      </c>
      <c r="AO1995" s="456">
        <v>1</v>
      </c>
      <c r="AP1995" s="456">
        <v>1</v>
      </c>
      <c r="AQ1995" s="456">
        <v>1</v>
      </c>
      <c r="AR1995" s="456">
        <v>1</v>
      </c>
      <c r="AS1995" s="456">
        <v>1</v>
      </c>
      <c r="AT1995" s="456">
        <v>1</v>
      </c>
      <c r="AU1995" s="456">
        <v>1</v>
      </c>
      <c r="AV1995" s="456">
        <v>1</v>
      </c>
      <c r="AW1995" s="456">
        <v>0</v>
      </c>
      <c r="AX1995" s="456">
        <v>1</v>
      </c>
      <c r="AY1995" s="456">
        <v>1</v>
      </c>
      <c r="AZ1995" s="456">
        <v>1</v>
      </c>
      <c r="BA1995" s="456">
        <v>1</v>
      </c>
      <c r="BB1995" s="456">
        <v>1</v>
      </c>
      <c r="BC1995" s="456">
        <v>2.001386774925161</v>
      </c>
      <c r="BD1995" s="456">
        <v>2.001386774925161</v>
      </c>
      <c r="BE1995" s="456">
        <v>3.0032976479526123</v>
      </c>
      <c r="BF1995" s="456">
        <v>0</v>
      </c>
      <c r="BG1995" s="456">
        <v>0</v>
      </c>
      <c r="BH1995" s="456">
        <v>0</v>
      </c>
      <c r="BI1995" s="456">
        <v>3.0032976479526123</v>
      </c>
      <c r="BJ1995" s="456">
        <v>0</v>
      </c>
      <c r="BK1995" s="456">
        <v>0</v>
      </c>
      <c r="BL1995" s="456">
        <v>2.001386774925161</v>
      </c>
      <c r="BM1995" s="456">
        <v>3.0032976479526123</v>
      </c>
      <c r="BN1995" s="456">
        <v>0</v>
      </c>
      <c r="BO1995" s="456">
        <v>1</v>
      </c>
      <c r="BP1995" s="456">
        <v>2.001386774925161</v>
      </c>
      <c r="BQ1995" s="456">
        <v>1</v>
      </c>
      <c r="BR1995" s="456">
        <v>2.001386774925161</v>
      </c>
      <c r="BS1995" s="456">
        <v>2.001386774925161</v>
      </c>
      <c r="BT1995" s="456">
        <v>1</v>
      </c>
      <c r="BU1995" s="456">
        <v>1</v>
      </c>
      <c r="BV1995" s="456">
        <v>8.016652840637061</v>
      </c>
    </row>
    <row r="1996" spans="1:74">
      <c r="A1996" s="256">
        <v>360</v>
      </c>
      <c r="B1996" s="456">
        <v>1671.3454846903555</v>
      </c>
      <c r="C1996" s="456">
        <v>1728.8280519702566</v>
      </c>
      <c r="D1996" s="456">
        <v>1810.5170757472663</v>
      </c>
      <c r="E1996" s="456">
        <v>1928.5187932018594</v>
      </c>
      <c r="F1996" s="456">
        <v>2105.0304305244067</v>
      </c>
      <c r="G1996" s="456">
        <v>2380.4177125827059</v>
      </c>
      <c r="H1996" s="456">
        <v>2795.0708403745029</v>
      </c>
      <c r="I1996" s="456">
        <v>3350.0544942360771</v>
      </c>
      <c r="J1996" s="456">
        <v>3842.5540734313845</v>
      </c>
      <c r="K1996" s="456">
        <v>4103.968357725772</v>
      </c>
      <c r="L1996" s="456">
        <v>4036.3421739838864</v>
      </c>
      <c r="M1996" s="456">
        <v>3883.9351038725899</v>
      </c>
      <c r="N1996" s="456">
        <v>4040.3795265036656</v>
      </c>
      <c r="O1996" s="456">
        <v>4213.9894454022169</v>
      </c>
      <c r="P1996" s="456">
        <v>4111.0338444573727</v>
      </c>
      <c r="Q1996" s="456">
        <v>4196.8300023922084</v>
      </c>
      <c r="R1996" s="456">
        <v>4397.7007412170651</v>
      </c>
      <c r="S1996" s="456">
        <v>4600.5995882153038</v>
      </c>
      <c r="T1996" s="456">
        <v>4569.3061380464214</v>
      </c>
      <c r="U1996" s="456">
        <v>4634.9216812481945</v>
      </c>
      <c r="V1996" s="456">
        <v>4936.7649365653006</v>
      </c>
      <c r="W1996" s="456">
        <v>5043.7774006097743</v>
      </c>
      <c r="X1996" s="456">
        <v>4543.0601835779689</v>
      </c>
      <c r="Y1996" s="456">
        <v>3767.8674901301706</v>
      </c>
      <c r="Z1996" s="456">
        <v>3170.4307417026257</v>
      </c>
      <c r="AA1996" s="456">
        <v>2873.7713748141391</v>
      </c>
      <c r="AB1996" s="456">
        <v>2509.5482289208503</v>
      </c>
      <c r="AC1996" s="456">
        <v>1977.9404854231839</v>
      </c>
      <c r="AD1996" s="456">
        <v>1456.5602751816705</v>
      </c>
      <c r="AE1996" s="456">
        <v>1055.3138646951068</v>
      </c>
      <c r="AF1996" s="456">
        <v>765.05807938825171</v>
      </c>
      <c r="AG1996" s="456">
        <v>544.41547606823053</v>
      </c>
      <c r="AH1996" s="456">
        <v>366.15290577694071</v>
      </c>
      <c r="AI1996" s="456">
        <v>215.15140531108909</v>
      </c>
      <c r="AJ1996" s="456">
        <v>100.46157902783952</v>
      </c>
      <c r="AK1996" s="456">
        <v>28.093457349309364</v>
      </c>
      <c r="AL1996" s="456">
        <v>3.0032976479526123</v>
      </c>
      <c r="AM1996" s="456">
        <v>1</v>
      </c>
      <c r="AN1996" s="456">
        <v>3.0032976479526123</v>
      </c>
      <c r="AO1996" s="456">
        <v>2.001386774925161</v>
      </c>
      <c r="AP1996" s="456">
        <v>1</v>
      </c>
      <c r="AQ1996" s="456">
        <v>1</v>
      </c>
      <c r="AR1996" s="456">
        <v>0</v>
      </c>
      <c r="AS1996" s="456">
        <v>1</v>
      </c>
      <c r="AT1996" s="456">
        <v>1</v>
      </c>
      <c r="AU1996" s="456">
        <v>2.001386774925161</v>
      </c>
      <c r="AV1996" s="456">
        <v>2.001386774925161</v>
      </c>
      <c r="AW1996" s="456">
        <v>1</v>
      </c>
      <c r="AX1996" s="456">
        <v>0</v>
      </c>
      <c r="AY1996" s="456">
        <v>0</v>
      </c>
      <c r="AZ1996" s="456">
        <v>2.001386774925161</v>
      </c>
      <c r="BA1996" s="456">
        <v>2.001386774925161</v>
      </c>
      <c r="BB1996" s="456">
        <v>2.001386774925161</v>
      </c>
      <c r="BC1996" s="456">
        <v>4.0055490228453374</v>
      </c>
      <c r="BD1996" s="456">
        <v>4.0055490228453374</v>
      </c>
      <c r="BE1996" s="456">
        <v>4.0055490228453374</v>
      </c>
      <c r="BF1996" s="456">
        <v>0</v>
      </c>
      <c r="BG1996" s="456">
        <v>2.001386774925161</v>
      </c>
      <c r="BH1996" s="456">
        <v>1</v>
      </c>
      <c r="BI1996" s="456">
        <v>2.001386774925161</v>
      </c>
      <c r="BJ1996" s="456">
        <v>1</v>
      </c>
      <c r="BK1996" s="456">
        <v>2.001386774925161</v>
      </c>
      <c r="BL1996" s="456">
        <v>3.0032976479526123</v>
      </c>
      <c r="BM1996" s="456">
        <v>2.001386774925161</v>
      </c>
      <c r="BN1996" s="456">
        <v>2.001386774925161</v>
      </c>
      <c r="BO1996" s="456">
        <v>4.0055490228453374</v>
      </c>
      <c r="BP1996" s="456">
        <v>3.0032976479526123</v>
      </c>
      <c r="BQ1996" s="456">
        <v>2.001386774925161</v>
      </c>
      <c r="BR1996" s="456">
        <v>2.001386774925161</v>
      </c>
      <c r="BS1996" s="456">
        <v>2.001386774925161</v>
      </c>
      <c r="BT1996" s="456">
        <v>1</v>
      </c>
      <c r="BU1996" s="456">
        <v>0</v>
      </c>
      <c r="BV1996" s="456">
        <v>0</v>
      </c>
    </row>
    <row r="1997" spans="1:74">
      <c r="B1997" s="256" t="s">
        <v>2777</v>
      </c>
    </row>
    <row r="1998" spans="1:74">
      <c r="B1998" s="256" t="s">
        <v>3360</v>
      </c>
    </row>
    <row r="1999" spans="1:74">
      <c r="B1999" s="256" t="s">
        <v>65</v>
      </c>
    </row>
    <row r="2000" spans="1:74">
      <c r="B2000" s="256" t="s">
        <v>3361</v>
      </c>
    </row>
    <row r="2001" spans="1:74">
      <c r="B2001" s="256">
        <v>34</v>
      </c>
    </row>
    <row r="2002" spans="1:74">
      <c r="B2002" s="256" t="s">
        <v>3362</v>
      </c>
    </row>
    <row r="2004" spans="1:74">
      <c r="B2004" s="256">
        <v>73</v>
      </c>
    </row>
    <row r="2005" spans="1:74">
      <c r="B2005" s="256">
        <v>37</v>
      </c>
    </row>
    <row r="2006" spans="1:74">
      <c r="B2006" s="256">
        <v>0</v>
      </c>
      <c r="C2006" s="256">
        <v>2.5</v>
      </c>
      <c r="D2006" s="256">
        <v>5</v>
      </c>
      <c r="E2006" s="256">
        <v>7.5</v>
      </c>
      <c r="F2006" s="256">
        <v>10</v>
      </c>
      <c r="G2006" s="256">
        <v>12.5</v>
      </c>
      <c r="H2006" s="256">
        <v>15</v>
      </c>
      <c r="I2006" s="256">
        <v>17.5</v>
      </c>
      <c r="J2006" s="256">
        <v>20</v>
      </c>
      <c r="K2006" s="256">
        <v>22.5</v>
      </c>
      <c r="L2006" s="256">
        <v>25</v>
      </c>
      <c r="M2006" s="256">
        <v>27.5</v>
      </c>
      <c r="N2006" s="256">
        <v>30</v>
      </c>
      <c r="O2006" s="256">
        <v>32.5</v>
      </c>
      <c r="P2006" s="256">
        <v>35</v>
      </c>
      <c r="Q2006" s="256">
        <v>37.5</v>
      </c>
      <c r="R2006" s="256">
        <v>40</v>
      </c>
      <c r="S2006" s="256">
        <v>42.5</v>
      </c>
      <c r="T2006" s="256">
        <v>45</v>
      </c>
      <c r="U2006" s="256">
        <v>47.5</v>
      </c>
      <c r="V2006" s="256">
        <v>50</v>
      </c>
      <c r="W2006" s="256">
        <v>52.5</v>
      </c>
      <c r="X2006" s="256">
        <v>55</v>
      </c>
      <c r="Y2006" s="256">
        <v>57.5</v>
      </c>
      <c r="Z2006" s="256">
        <v>60</v>
      </c>
      <c r="AA2006" s="256">
        <v>62.5</v>
      </c>
      <c r="AB2006" s="256">
        <v>65</v>
      </c>
      <c r="AC2006" s="256">
        <v>67.5</v>
      </c>
      <c r="AD2006" s="256">
        <v>70</v>
      </c>
      <c r="AE2006" s="256">
        <v>72.5</v>
      </c>
      <c r="AF2006" s="256">
        <v>75</v>
      </c>
      <c r="AG2006" s="256">
        <v>77.5</v>
      </c>
      <c r="AH2006" s="256">
        <v>80</v>
      </c>
      <c r="AI2006" s="256">
        <v>82.5</v>
      </c>
      <c r="AJ2006" s="256">
        <v>85</v>
      </c>
      <c r="AK2006" s="256">
        <v>87.5</v>
      </c>
      <c r="AL2006" s="256">
        <v>90</v>
      </c>
      <c r="AM2006" s="256">
        <v>92.5</v>
      </c>
      <c r="AN2006" s="256">
        <v>95</v>
      </c>
      <c r="AO2006" s="256">
        <v>97.5</v>
      </c>
      <c r="AP2006" s="256">
        <v>100</v>
      </c>
      <c r="AQ2006" s="256">
        <v>102.5</v>
      </c>
      <c r="AR2006" s="256">
        <v>105</v>
      </c>
      <c r="AS2006" s="256">
        <v>107.5</v>
      </c>
      <c r="AT2006" s="256">
        <v>110</v>
      </c>
      <c r="AU2006" s="256">
        <v>112.5</v>
      </c>
      <c r="AV2006" s="256">
        <v>115</v>
      </c>
      <c r="AW2006" s="256">
        <v>117.5</v>
      </c>
      <c r="AX2006" s="256">
        <v>120</v>
      </c>
      <c r="AY2006" s="256">
        <v>122.5</v>
      </c>
      <c r="AZ2006" s="256">
        <v>125</v>
      </c>
      <c r="BA2006" s="256">
        <v>127.5</v>
      </c>
      <c r="BB2006" s="256">
        <v>130</v>
      </c>
      <c r="BC2006" s="256">
        <v>132.5</v>
      </c>
      <c r="BD2006" s="256">
        <v>135</v>
      </c>
      <c r="BE2006" s="256">
        <v>137.5</v>
      </c>
      <c r="BF2006" s="256">
        <v>140</v>
      </c>
      <c r="BG2006" s="256">
        <v>142.5</v>
      </c>
      <c r="BH2006" s="256">
        <v>145</v>
      </c>
      <c r="BI2006" s="256">
        <v>147.5</v>
      </c>
      <c r="BJ2006" s="256">
        <v>150</v>
      </c>
      <c r="BK2006" s="256">
        <v>152.5</v>
      </c>
      <c r="BL2006" s="256">
        <v>155</v>
      </c>
      <c r="BM2006" s="256">
        <v>157.5</v>
      </c>
      <c r="BN2006" s="256">
        <v>160</v>
      </c>
      <c r="BO2006" s="256">
        <v>162.5</v>
      </c>
      <c r="BP2006" s="256">
        <v>165</v>
      </c>
      <c r="BQ2006" s="256">
        <v>167.5</v>
      </c>
      <c r="BR2006" s="256">
        <v>170</v>
      </c>
      <c r="BS2006" s="256">
        <v>172.5</v>
      </c>
      <c r="BT2006" s="256">
        <v>175</v>
      </c>
      <c r="BU2006" s="256">
        <v>177.5</v>
      </c>
      <c r="BV2006" s="256">
        <v>180</v>
      </c>
    </row>
    <row r="2007" spans="1:74">
      <c r="A2007" s="256">
        <v>0</v>
      </c>
      <c r="B2007" s="256">
        <v>627.4283740211888</v>
      </c>
      <c r="C2007" s="256">
        <v>618.26531552280096</v>
      </c>
      <c r="D2007" s="256">
        <v>630.80423767848959</v>
      </c>
      <c r="E2007" s="256">
        <v>647.6835559649935</v>
      </c>
      <c r="F2007" s="256">
        <v>644.30769230769272</v>
      </c>
      <c r="G2007" s="256">
        <v>636.10916628281939</v>
      </c>
      <c r="H2007" s="256">
        <v>620.19438046982998</v>
      </c>
      <c r="I2007" s="256">
        <v>604.27959465684046</v>
      </c>
      <c r="J2007" s="256">
        <v>613.4426531552283</v>
      </c>
      <c r="K2007" s="256">
        <v>643.34315983417821</v>
      </c>
      <c r="L2007" s="256">
        <v>679.99539382772957</v>
      </c>
      <c r="M2007" s="256">
        <v>723.3993551358825</v>
      </c>
      <c r="N2007" s="256">
        <v>774.03730999539425</v>
      </c>
      <c r="O2007" s="256">
        <v>816.95900506678993</v>
      </c>
      <c r="P2007" s="256">
        <v>837.21418701059463</v>
      </c>
      <c r="Q2007" s="256">
        <v>859.8807001381856</v>
      </c>
      <c r="R2007" s="256">
        <v>889.78120681713551</v>
      </c>
      <c r="S2007" s="256">
        <v>908.10732381391119</v>
      </c>
      <c r="T2007" s="256">
        <v>917.75264854905629</v>
      </c>
      <c r="U2007" s="256">
        <v>915.82358360202727</v>
      </c>
      <c r="V2007" s="256">
        <v>909.55412252418296</v>
      </c>
      <c r="W2007" s="256">
        <v>911.48318747121198</v>
      </c>
      <c r="X2007" s="256">
        <v>896.53293413173708</v>
      </c>
      <c r="Y2007" s="256">
        <v>822.74619990787698</v>
      </c>
      <c r="Z2007" s="256">
        <v>649.61262091202252</v>
      </c>
      <c r="AA2007" s="256">
        <v>391.11791801013379</v>
      </c>
      <c r="AB2007" s="256">
        <v>203.03408567480434</v>
      </c>
      <c r="AC2007" s="256">
        <v>136.96361123906041</v>
      </c>
      <c r="AD2007" s="256">
        <v>108.99216950713964</v>
      </c>
      <c r="AE2007" s="256">
        <v>86.807922616305902</v>
      </c>
      <c r="AF2007" s="256">
        <v>72.822201750345499</v>
      </c>
      <c r="AG2007" s="256">
        <v>63.176877015200404</v>
      </c>
      <c r="AH2007" s="256">
        <v>54.013818516812563</v>
      </c>
      <c r="AI2007" s="256">
        <v>43.886227544910206</v>
      </c>
      <c r="AJ2007" s="256">
        <v>33.758636573007848</v>
      </c>
      <c r="AK2007" s="256">
        <v>14.46798710271765</v>
      </c>
      <c r="AL2007" s="256">
        <v>0</v>
      </c>
      <c r="AM2007" s="256">
        <v>0</v>
      </c>
      <c r="AN2007" s="256">
        <v>0</v>
      </c>
      <c r="AO2007" s="256">
        <v>0</v>
      </c>
      <c r="AP2007" s="256">
        <v>0</v>
      </c>
      <c r="AQ2007" s="256">
        <v>0</v>
      </c>
      <c r="AR2007" s="256">
        <v>0</v>
      </c>
      <c r="AS2007" s="256">
        <v>0</v>
      </c>
      <c r="AT2007" s="256">
        <v>0</v>
      </c>
      <c r="AU2007" s="256">
        <v>0</v>
      </c>
      <c r="AV2007" s="256">
        <v>0</v>
      </c>
      <c r="AW2007" s="256">
        <v>0</v>
      </c>
      <c r="AX2007" s="256">
        <v>0</v>
      </c>
      <c r="AY2007" s="256">
        <v>0</v>
      </c>
      <c r="AZ2007" s="256">
        <v>0</v>
      </c>
      <c r="BA2007" s="256">
        <v>0</v>
      </c>
      <c r="BB2007" s="256">
        <v>0</v>
      </c>
      <c r="BC2007" s="256">
        <v>0</v>
      </c>
      <c r="BD2007" s="256">
        <v>0</v>
      </c>
      <c r="BE2007" s="256">
        <v>0</v>
      </c>
      <c r="BF2007" s="256">
        <v>0</v>
      </c>
      <c r="BG2007" s="256">
        <v>0</v>
      </c>
      <c r="BH2007" s="256">
        <v>0</v>
      </c>
      <c r="BI2007" s="256">
        <v>0</v>
      </c>
      <c r="BJ2007" s="256">
        <v>0</v>
      </c>
      <c r="BK2007" s="256">
        <v>0</v>
      </c>
      <c r="BL2007" s="256">
        <v>0</v>
      </c>
      <c r="BM2007" s="256">
        <v>0</v>
      </c>
      <c r="BN2007" s="256">
        <v>0</v>
      </c>
      <c r="BO2007" s="256">
        <v>0</v>
      </c>
      <c r="BP2007" s="256">
        <v>0</v>
      </c>
      <c r="BQ2007" s="256">
        <v>0</v>
      </c>
      <c r="BR2007" s="256">
        <v>0</v>
      </c>
      <c r="BS2007" s="256">
        <v>0</v>
      </c>
      <c r="BT2007" s="256">
        <v>0</v>
      </c>
      <c r="BU2007" s="256">
        <v>0</v>
      </c>
      <c r="BV2007" s="256">
        <v>0</v>
      </c>
    </row>
    <row r="2008" spans="1:74">
      <c r="A2008" s="256">
        <v>5</v>
      </c>
      <c r="B2008" s="256">
        <v>627.4283740211888</v>
      </c>
      <c r="C2008" s="256">
        <v>617.78304928604371</v>
      </c>
      <c r="D2008" s="256">
        <v>630.32197144173233</v>
      </c>
      <c r="E2008" s="256">
        <v>647.6835559649935</v>
      </c>
      <c r="F2008" s="256">
        <v>644.30769230769272</v>
      </c>
      <c r="G2008" s="256">
        <v>635.14463380930488</v>
      </c>
      <c r="H2008" s="256">
        <v>618.74758175955822</v>
      </c>
      <c r="I2008" s="256">
        <v>602.83279594656869</v>
      </c>
      <c r="J2008" s="256">
        <v>612.47812068171379</v>
      </c>
      <c r="K2008" s="256">
        <v>640.93182865039194</v>
      </c>
      <c r="L2008" s="256">
        <v>676.13726393367153</v>
      </c>
      <c r="M2008" s="256">
        <v>718.0944265315527</v>
      </c>
      <c r="N2008" s="256">
        <v>769.21464762782171</v>
      </c>
      <c r="O2008" s="256">
        <v>812.13634269921738</v>
      </c>
      <c r="P2008" s="256">
        <v>833.35605711653659</v>
      </c>
      <c r="Q2008" s="256">
        <v>855.05803777061305</v>
      </c>
      <c r="R2008" s="256">
        <v>883.99401197604845</v>
      </c>
      <c r="S2008" s="256">
        <v>904.73146015661041</v>
      </c>
      <c r="T2008" s="256">
        <v>913.412252418241</v>
      </c>
      <c r="U2008" s="256">
        <v>910.51865499769747</v>
      </c>
      <c r="V2008" s="256">
        <v>900.87333026255237</v>
      </c>
      <c r="W2008" s="256">
        <v>899.42653155228061</v>
      </c>
      <c r="X2008" s="256">
        <v>885.44081068632022</v>
      </c>
      <c r="Y2008" s="256">
        <v>816.95900506678993</v>
      </c>
      <c r="Z2008" s="256">
        <v>652.50621833256605</v>
      </c>
      <c r="AA2008" s="256">
        <v>402.21004145555065</v>
      </c>
      <c r="AB2008" s="256">
        <v>205.92768309534787</v>
      </c>
      <c r="AC2008" s="256">
        <v>135.51681252878865</v>
      </c>
      <c r="AD2008" s="256">
        <v>107.0631045601106</v>
      </c>
      <c r="AE2008" s="256">
        <v>87.772455089820411</v>
      </c>
      <c r="AF2008" s="256">
        <v>74.269000460617264</v>
      </c>
      <c r="AG2008" s="256">
        <v>65.588208198986678</v>
      </c>
      <c r="AH2008" s="256">
        <v>55.460617227084327</v>
      </c>
      <c r="AI2008" s="256">
        <v>45.815292491939225</v>
      </c>
      <c r="AJ2008" s="256">
        <v>36.169967756794122</v>
      </c>
      <c r="AK2008" s="256">
        <v>15.914785812989415</v>
      </c>
      <c r="AL2008" s="256">
        <v>0</v>
      </c>
      <c r="AM2008" s="256">
        <v>0</v>
      </c>
      <c r="AN2008" s="256">
        <v>0</v>
      </c>
      <c r="AO2008" s="256">
        <v>0</v>
      </c>
      <c r="AP2008" s="256">
        <v>0</v>
      </c>
      <c r="AQ2008" s="256">
        <v>0</v>
      </c>
      <c r="AR2008" s="256">
        <v>0</v>
      </c>
      <c r="AS2008" s="256">
        <v>0</v>
      </c>
      <c r="AT2008" s="256">
        <v>0</v>
      </c>
      <c r="AU2008" s="256">
        <v>0</v>
      </c>
      <c r="AV2008" s="256">
        <v>0</v>
      </c>
      <c r="AW2008" s="256">
        <v>0</v>
      </c>
      <c r="AX2008" s="256">
        <v>0</v>
      </c>
      <c r="AY2008" s="256">
        <v>0</v>
      </c>
      <c r="AZ2008" s="256">
        <v>0</v>
      </c>
      <c r="BA2008" s="256">
        <v>0</v>
      </c>
      <c r="BB2008" s="256">
        <v>0</v>
      </c>
      <c r="BC2008" s="256">
        <v>0</v>
      </c>
      <c r="BD2008" s="256">
        <v>0</v>
      </c>
      <c r="BE2008" s="256">
        <v>0</v>
      </c>
      <c r="BF2008" s="256">
        <v>0</v>
      </c>
      <c r="BG2008" s="256">
        <v>0</v>
      </c>
      <c r="BH2008" s="256">
        <v>0</v>
      </c>
      <c r="BI2008" s="256">
        <v>0</v>
      </c>
      <c r="BJ2008" s="256">
        <v>0</v>
      </c>
      <c r="BK2008" s="256">
        <v>0</v>
      </c>
      <c r="BL2008" s="256">
        <v>0</v>
      </c>
      <c r="BM2008" s="256">
        <v>0</v>
      </c>
      <c r="BN2008" s="256">
        <v>0</v>
      </c>
      <c r="BO2008" s="256">
        <v>0</v>
      </c>
      <c r="BP2008" s="256">
        <v>0</v>
      </c>
      <c r="BQ2008" s="256">
        <v>0</v>
      </c>
      <c r="BR2008" s="256">
        <v>0</v>
      </c>
      <c r="BS2008" s="256">
        <v>0</v>
      </c>
      <c r="BT2008" s="256">
        <v>0</v>
      </c>
      <c r="BU2008" s="256">
        <v>0</v>
      </c>
      <c r="BV2008" s="256">
        <v>0</v>
      </c>
    </row>
    <row r="2009" spans="1:74">
      <c r="A2009" s="256">
        <v>10</v>
      </c>
      <c r="B2009" s="256">
        <v>627.4283740211888</v>
      </c>
      <c r="C2009" s="256">
        <v>618.74758175955822</v>
      </c>
      <c r="D2009" s="256">
        <v>631.28650391524684</v>
      </c>
      <c r="E2009" s="256">
        <v>648.64808843850801</v>
      </c>
      <c r="F2009" s="256">
        <v>645.75449101796448</v>
      </c>
      <c r="G2009" s="256">
        <v>637.0736987563339</v>
      </c>
      <c r="H2009" s="256">
        <v>621.64117918010174</v>
      </c>
      <c r="I2009" s="256">
        <v>607.65545831414124</v>
      </c>
      <c r="J2009" s="256">
        <v>613.4426531552283</v>
      </c>
      <c r="K2009" s="256">
        <v>639.00276370336292</v>
      </c>
      <c r="L2009" s="256">
        <v>673.24366651312801</v>
      </c>
      <c r="M2009" s="256">
        <v>713.27176416398015</v>
      </c>
      <c r="N2009" s="256">
        <v>759.08705665591935</v>
      </c>
      <c r="O2009" s="256">
        <v>802.97328420082954</v>
      </c>
      <c r="P2009" s="256">
        <v>824.675264854906</v>
      </c>
      <c r="Q2009" s="256">
        <v>844.44818056195345</v>
      </c>
      <c r="R2009" s="256">
        <v>871.93735605711709</v>
      </c>
      <c r="S2009" s="256">
        <v>893.63933671119355</v>
      </c>
      <c r="T2009" s="256">
        <v>901.83786273606688</v>
      </c>
      <c r="U2009" s="256">
        <v>897.97973284200884</v>
      </c>
      <c r="V2009" s="256">
        <v>890.26347305389277</v>
      </c>
      <c r="W2009" s="256">
        <v>881.10041455550493</v>
      </c>
      <c r="X2009" s="256">
        <v>866.63242745278728</v>
      </c>
      <c r="Y2009" s="256">
        <v>804.90234914785856</v>
      </c>
      <c r="Z2009" s="256">
        <v>653.95301704283781</v>
      </c>
      <c r="AA2009" s="256">
        <v>412.337632427453</v>
      </c>
      <c r="AB2009" s="256">
        <v>210.75034546292042</v>
      </c>
      <c r="AC2009" s="256">
        <v>135.9990787655459</v>
      </c>
      <c r="AD2009" s="256">
        <v>109.47443574389689</v>
      </c>
      <c r="AE2009" s="256">
        <v>92.112851220635704</v>
      </c>
      <c r="AF2009" s="256">
        <v>80.056195301704335</v>
      </c>
      <c r="AG2009" s="256">
        <v>70.89313680331648</v>
      </c>
      <c r="AH2009" s="256">
        <v>60.76554583141413</v>
      </c>
      <c r="AI2009" s="256">
        <v>51.120221096269027</v>
      </c>
      <c r="AJ2009" s="256">
        <v>40.028097650852168</v>
      </c>
      <c r="AK2009" s="256">
        <v>15.914785812989415</v>
      </c>
      <c r="AL2009" s="256">
        <v>0</v>
      </c>
      <c r="AM2009" s="256">
        <v>0</v>
      </c>
      <c r="AN2009" s="256">
        <v>0</v>
      </c>
      <c r="AO2009" s="256">
        <v>0</v>
      </c>
      <c r="AP2009" s="256">
        <v>0</v>
      </c>
      <c r="AQ2009" s="256">
        <v>0</v>
      </c>
      <c r="AR2009" s="256">
        <v>0</v>
      </c>
      <c r="AS2009" s="256">
        <v>0</v>
      </c>
      <c r="AT2009" s="256">
        <v>0</v>
      </c>
      <c r="AU2009" s="256">
        <v>0</v>
      </c>
      <c r="AV2009" s="256">
        <v>0</v>
      </c>
      <c r="AW2009" s="256">
        <v>0</v>
      </c>
      <c r="AX2009" s="256">
        <v>0</v>
      </c>
      <c r="AY2009" s="256">
        <v>0</v>
      </c>
      <c r="AZ2009" s="256">
        <v>0</v>
      </c>
      <c r="BA2009" s="256">
        <v>0</v>
      </c>
      <c r="BB2009" s="256">
        <v>0</v>
      </c>
      <c r="BC2009" s="256">
        <v>0</v>
      </c>
      <c r="BD2009" s="256">
        <v>0</v>
      </c>
      <c r="BE2009" s="256">
        <v>0</v>
      </c>
      <c r="BF2009" s="256">
        <v>0</v>
      </c>
      <c r="BG2009" s="256">
        <v>0</v>
      </c>
      <c r="BH2009" s="256">
        <v>0</v>
      </c>
      <c r="BI2009" s="256">
        <v>0</v>
      </c>
      <c r="BJ2009" s="256">
        <v>0</v>
      </c>
      <c r="BK2009" s="256">
        <v>0</v>
      </c>
      <c r="BL2009" s="256">
        <v>0</v>
      </c>
      <c r="BM2009" s="256">
        <v>0</v>
      </c>
      <c r="BN2009" s="256">
        <v>0</v>
      </c>
      <c r="BO2009" s="256">
        <v>0</v>
      </c>
      <c r="BP2009" s="256">
        <v>0</v>
      </c>
      <c r="BQ2009" s="256">
        <v>0</v>
      </c>
      <c r="BR2009" s="256">
        <v>0</v>
      </c>
      <c r="BS2009" s="256">
        <v>0</v>
      </c>
      <c r="BT2009" s="256">
        <v>0</v>
      </c>
      <c r="BU2009" s="256">
        <v>0</v>
      </c>
      <c r="BV2009" s="256">
        <v>0</v>
      </c>
    </row>
    <row r="2010" spans="1:74">
      <c r="A2010" s="256">
        <v>15</v>
      </c>
      <c r="B2010" s="256">
        <v>627.4283740211888</v>
      </c>
      <c r="C2010" s="256">
        <v>619.71211423307273</v>
      </c>
      <c r="D2010" s="256">
        <v>631.28650391524684</v>
      </c>
      <c r="E2010" s="256">
        <v>649.61262091202252</v>
      </c>
      <c r="F2010" s="256">
        <v>647.6835559649935</v>
      </c>
      <c r="G2010" s="256">
        <v>640.93182865039194</v>
      </c>
      <c r="H2010" s="256">
        <v>627.91064025794606</v>
      </c>
      <c r="I2010" s="256">
        <v>612.96038691847104</v>
      </c>
      <c r="J2010" s="256">
        <v>613.92491939198555</v>
      </c>
      <c r="K2010" s="256">
        <v>635.62690004606213</v>
      </c>
      <c r="L2010" s="256">
        <v>668.90327038231271</v>
      </c>
      <c r="M2010" s="256">
        <v>706.52003684937858</v>
      </c>
      <c r="N2010" s="256">
        <v>747.03040073698799</v>
      </c>
      <c r="O2010" s="256">
        <v>789.95209580838366</v>
      </c>
      <c r="P2010" s="256">
        <v>813.58314140948914</v>
      </c>
      <c r="Q2010" s="256">
        <v>833.83832335329384</v>
      </c>
      <c r="R2010" s="256">
        <v>858.43390142791384</v>
      </c>
      <c r="S2010" s="256">
        <v>879.65361584523316</v>
      </c>
      <c r="T2010" s="256">
        <v>890.26347305389277</v>
      </c>
      <c r="U2010" s="256">
        <v>892.19253800092179</v>
      </c>
      <c r="V2010" s="256">
        <v>884.95854444956296</v>
      </c>
      <c r="W2010" s="256">
        <v>869.52602487333081</v>
      </c>
      <c r="X2010" s="256">
        <v>854.09350529709855</v>
      </c>
      <c r="Y2010" s="256">
        <v>798.63288807001425</v>
      </c>
      <c r="Z2010" s="256">
        <v>662.15154306771115</v>
      </c>
      <c r="AA2010" s="256">
        <v>435.48641179180129</v>
      </c>
      <c r="AB2010" s="256">
        <v>225.70059880239535</v>
      </c>
      <c r="AC2010" s="256">
        <v>142.75080608014747</v>
      </c>
      <c r="AD2010" s="256">
        <v>115.26163058498395</v>
      </c>
      <c r="AE2010" s="256">
        <v>100.79364348226629</v>
      </c>
      <c r="AF2010" s="256">
        <v>90.66605251036394</v>
      </c>
      <c r="AG2010" s="256">
        <v>81.020727775218845</v>
      </c>
      <c r="AH2010" s="256">
        <v>70.410870566559225</v>
      </c>
      <c r="AI2010" s="256">
        <v>60.283279594656875</v>
      </c>
      <c r="AJ2010" s="256">
        <v>48.708889912482753</v>
      </c>
      <c r="AK2010" s="256">
        <v>28.453707968678046</v>
      </c>
      <c r="AL2010" s="256">
        <v>0</v>
      </c>
      <c r="AM2010" s="256">
        <v>0</v>
      </c>
      <c r="AN2010" s="256">
        <v>0</v>
      </c>
      <c r="AO2010" s="256">
        <v>0</v>
      </c>
      <c r="AP2010" s="256">
        <v>0</v>
      </c>
      <c r="AQ2010" s="256">
        <v>0</v>
      </c>
      <c r="AR2010" s="256">
        <v>0</v>
      </c>
      <c r="AS2010" s="256">
        <v>0</v>
      </c>
      <c r="AT2010" s="256">
        <v>0</v>
      </c>
      <c r="AU2010" s="256">
        <v>0</v>
      </c>
      <c r="AV2010" s="256">
        <v>0</v>
      </c>
      <c r="AW2010" s="256">
        <v>0</v>
      </c>
      <c r="AX2010" s="256">
        <v>0</v>
      </c>
      <c r="AY2010" s="256">
        <v>0</v>
      </c>
      <c r="AZ2010" s="256">
        <v>0</v>
      </c>
      <c r="BA2010" s="256">
        <v>0</v>
      </c>
      <c r="BB2010" s="256">
        <v>0</v>
      </c>
      <c r="BC2010" s="256">
        <v>0</v>
      </c>
      <c r="BD2010" s="256">
        <v>0</v>
      </c>
      <c r="BE2010" s="256">
        <v>0</v>
      </c>
      <c r="BF2010" s="256">
        <v>0</v>
      </c>
      <c r="BG2010" s="256">
        <v>0</v>
      </c>
      <c r="BH2010" s="256">
        <v>0</v>
      </c>
      <c r="BI2010" s="256">
        <v>0</v>
      </c>
      <c r="BJ2010" s="256">
        <v>0</v>
      </c>
      <c r="BK2010" s="256">
        <v>0</v>
      </c>
      <c r="BL2010" s="256">
        <v>0</v>
      </c>
      <c r="BM2010" s="256">
        <v>0</v>
      </c>
      <c r="BN2010" s="256">
        <v>0</v>
      </c>
      <c r="BO2010" s="256">
        <v>0</v>
      </c>
      <c r="BP2010" s="256">
        <v>0</v>
      </c>
      <c r="BQ2010" s="256">
        <v>0</v>
      </c>
      <c r="BR2010" s="256">
        <v>0</v>
      </c>
      <c r="BS2010" s="256">
        <v>0</v>
      </c>
      <c r="BT2010" s="256">
        <v>0</v>
      </c>
      <c r="BU2010" s="256">
        <v>0</v>
      </c>
      <c r="BV2010" s="256">
        <v>0</v>
      </c>
    </row>
    <row r="2011" spans="1:74">
      <c r="A2011" s="256">
        <v>20</v>
      </c>
      <c r="B2011" s="256">
        <v>627.4283740211888</v>
      </c>
      <c r="C2011" s="256">
        <v>618.74758175955822</v>
      </c>
      <c r="D2011" s="256">
        <v>629.83970520497508</v>
      </c>
      <c r="E2011" s="256">
        <v>648.64808843850801</v>
      </c>
      <c r="F2011" s="256">
        <v>648.64808843850801</v>
      </c>
      <c r="G2011" s="256">
        <v>644.30769230769272</v>
      </c>
      <c r="H2011" s="256">
        <v>632.7333026255186</v>
      </c>
      <c r="I2011" s="256">
        <v>617.78304928604371</v>
      </c>
      <c r="J2011" s="256">
        <v>613.4426531552283</v>
      </c>
      <c r="K2011" s="256">
        <v>629.35743896821782</v>
      </c>
      <c r="L2011" s="256">
        <v>660.22247812068213</v>
      </c>
      <c r="M2011" s="256">
        <v>694.94564716720447</v>
      </c>
      <c r="N2011" s="256">
        <v>733.0446798710276</v>
      </c>
      <c r="O2011" s="256">
        <v>774.03730999539425</v>
      </c>
      <c r="P2011" s="256">
        <v>802.97328420082954</v>
      </c>
      <c r="Q2011" s="256">
        <v>821.78166743436248</v>
      </c>
      <c r="R2011" s="256">
        <v>843.00138185168169</v>
      </c>
      <c r="S2011" s="256">
        <v>865.18562874251552</v>
      </c>
      <c r="T2011" s="256">
        <v>879.65361584523316</v>
      </c>
      <c r="U2011" s="256">
        <v>883.02947950253395</v>
      </c>
      <c r="V2011" s="256">
        <v>877.72455089820414</v>
      </c>
      <c r="W2011" s="256">
        <v>860.36296637494286</v>
      </c>
      <c r="X2011" s="256">
        <v>838.17871948410914</v>
      </c>
      <c r="Y2011" s="256">
        <v>789.46982957162641</v>
      </c>
      <c r="Z2011" s="256">
        <v>675.17273146015702</v>
      </c>
      <c r="AA2011" s="256">
        <v>466.35145094426559</v>
      </c>
      <c r="AB2011" s="256">
        <v>252.70750806080162</v>
      </c>
      <c r="AC2011" s="256">
        <v>156.25426070935063</v>
      </c>
      <c r="AD2011" s="256">
        <v>126.83602026715806</v>
      </c>
      <c r="AE2011" s="256">
        <v>115.7438968217412</v>
      </c>
      <c r="AF2011" s="256">
        <v>108.02763703362513</v>
      </c>
      <c r="AG2011" s="256">
        <v>101.27590971902355</v>
      </c>
      <c r="AH2011" s="256">
        <v>90.183786273606685</v>
      </c>
      <c r="AI2011" s="256">
        <v>80.056195301704335</v>
      </c>
      <c r="AJ2011" s="256">
        <v>67.035006909258442</v>
      </c>
      <c r="AK2011" s="256">
        <v>32.311837862736084</v>
      </c>
      <c r="AL2011" s="256">
        <v>0</v>
      </c>
      <c r="AM2011" s="256">
        <v>0</v>
      </c>
      <c r="AN2011" s="256">
        <v>0</v>
      </c>
      <c r="AO2011" s="256">
        <v>0</v>
      </c>
      <c r="AP2011" s="256">
        <v>0</v>
      </c>
      <c r="AQ2011" s="256">
        <v>0</v>
      </c>
      <c r="AR2011" s="256">
        <v>0</v>
      </c>
      <c r="AS2011" s="256">
        <v>0</v>
      </c>
      <c r="AT2011" s="256">
        <v>0</v>
      </c>
      <c r="AU2011" s="256">
        <v>0</v>
      </c>
      <c r="AV2011" s="256">
        <v>0</v>
      </c>
      <c r="AW2011" s="256">
        <v>0</v>
      </c>
      <c r="AX2011" s="256">
        <v>0</v>
      </c>
      <c r="AY2011" s="256">
        <v>0</v>
      </c>
      <c r="AZ2011" s="256">
        <v>0</v>
      </c>
      <c r="BA2011" s="256">
        <v>0</v>
      </c>
      <c r="BB2011" s="256">
        <v>0</v>
      </c>
      <c r="BC2011" s="256">
        <v>0</v>
      </c>
      <c r="BD2011" s="256">
        <v>0</v>
      </c>
      <c r="BE2011" s="256">
        <v>0</v>
      </c>
      <c r="BF2011" s="256">
        <v>0</v>
      </c>
      <c r="BG2011" s="256">
        <v>0</v>
      </c>
      <c r="BH2011" s="256">
        <v>0</v>
      </c>
      <c r="BI2011" s="256">
        <v>0</v>
      </c>
      <c r="BJ2011" s="256">
        <v>0</v>
      </c>
      <c r="BK2011" s="256">
        <v>0</v>
      </c>
      <c r="BL2011" s="256">
        <v>0</v>
      </c>
      <c r="BM2011" s="256">
        <v>0</v>
      </c>
      <c r="BN2011" s="256">
        <v>0</v>
      </c>
      <c r="BO2011" s="256">
        <v>0</v>
      </c>
      <c r="BP2011" s="256">
        <v>0</v>
      </c>
      <c r="BQ2011" s="256">
        <v>0</v>
      </c>
      <c r="BR2011" s="256">
        <v>0</v>
      </c>
      <c r="BS2011" s="256">
        <v>0</v>
      </c>
      <c r="BT2011" s="256">
        <v>0</v>
      </c>
      <c r="BU2011" s="256">
        <v>0</v>
      </c>
      <c r="BV2011" s="256">
        <v>0</v>
      </c>
    </row>
    <row r="2012" spans="1:74">
      <c r="A2012" s="256">
        <v>25</v>
      </c>
      <c r="B2012" s="256">
        <v>627.4283740211888</v>
      </c>
      <c r="C2012" s="256">
        <v>620.19438046982998</v>
      </c>
      <c r="D2012" s="256">
        <v>629.35743896821782</v>
      </c>
      <c r="E2012" s="256">
        <v>650.09488714877978</v>
      </c>
      <c r="F2012" s="256">
        <v>652.0239520958088</v>
      </c>
      <c r="G2012" s="256">
        <v>649.13035467526527</v>
      </c>
      <c r="H2012" s="256">
        <v>640.44956241363468</v>
      </c>
      <c r="I2012" s="256">
        <v>625.01704283740253</v>
      </c>
      <c r="J2012" s="256">
        <v>616.33625057577183</v>
      </c>
      <c r="K2012" s="256">
        <v>624.53477660064527</v>
      </c>
      <c r="L2012" s="256">
        <v>651.05941962229429</v>
      </c>
      <c r="M2012" s="256">
        <v>682.40672501151585</v>
      </c>
      <c r="N2012" s="256">
        <v>716.16536158452368</v>
      </c>
      <c r="O2012" s="256">
        <v>753.78212805158955</v>
      </c>
      <c r="P2012" s="256">
        <v>786.57623215108288</v>
      </c>
      <c r="Q2012" s="256">
        <v>805.38461538461581</v>
      </c>
      <c r="R2012" s="256">
        <v>824.675264854906</v>
      </c>
      <c r="S2012" s="256">
        <v>846.37724550898247</v>
      </c>
      <c r="T2012" s="256">
        <v>863.73883003224364</v>
      </c>
      <c r="U2012" s="256">
        <v>871.45508982035983</v>
      </c>
      <c r="V2012" s="256">
        <v>871.93735605711709</v>
      </c>
      <c r="W2012" s="256">
        <v>864.22109626900101</v>
      </c>
      <c r="X2012" s="256">
        <v>843.9659143251962</v>
      </c>
      <c r="Y2012" s="256">
        <v>804.90234914785856</v>
      </c>
      <c r="Z2012" s="256">
        <v>710.86043298019388</v>
      </c>
      <c r="AA2012" s="256">
        <v>522.7766006448644</v>
      </c>
      <c r="AB2012" s="256">
        <v>298.52280055274082</v>
      </c>
      <c r="AC2012" s="256">
        <v>182.77890373099964</v>
      </c>
      <c r="AD2012" s="256">
        <v>149.02026715799178</v>
      </c>
      <c r="AE2012" s="256">
        <v>139.37494242284669</v>
      </c>
      <c r="AF2012" s="256">
        <v>137.44587747581767</v>
      </c>
      <c r="AG2012" s="256">
        <v>131.17641639797336</v>
      </c>
      <c r="AH2012" s="256">
        <v>119.11976047904199</v>
      </c>
      <c r="AI2012" s="256">
        <v>107.0631045601106</v>
      </c>
      <c r="AJ2012" s="256">
        <v>90.66605251036394</v>
      </c>
      <c r="AK2012" s="256">
        <v>37.616766467065887</v>
      </c>
      <c r="AL2012" s="256">
        <v>0</v>
      </c>
      <c r="AM2012" s="256">
        <v>0</v>
      </c>
      <c r="AN2012" s="256">
        <v>0</v>
      </c>
      <c r="AO2012" s="256">
        <v>0</v>
      </c>
      <c r="AP2012" s="256">
        <v>0</v>
      </c>
      <c r="AQ2012" s="256">
        <v>0</v>
      </c>
      <c r="AR2012" s="256">
        <v>0</v>
      </c>
      <c r="AS2012" s="256">
        <v>0</v>
      </c>
      <c r="AT2012" s="256">
        <v>0</v>
      </c>
      <c r="AU2012" s="256">
        <v>0</v>
      </c>
      <c r="AV2012" s="256">
        <v>0</v>
      </c>
      <c r="AW2012" s="256">
        <v>0</v>
      </c>
      <c r="AX2012" s="256">
        <v>0</v>
      </c>
      <c r="AY2012" s="256">
        <v>0</v>
      </c>
      <c r="AZ2012" s="256">
        <v>0</v>
      </c>
      <c r="BA2012" s="256">
        <v>0</v>
      </c>
      <c r="BB2012" s="256">
        <v>0</v>
      </c>
      <c r="BC2012" s="256">
        <v>0</v>
      </c>
      <c r="BD2012" s="256">
        <v>0</v>
      </c>
      <c r="BE2012" s="256">
        <v>0</v>
      </c>
      <c r="BF2012" s="256">
        <v>0</v>
      </c>
      <c r="BG2012" s="256">
        <v>0</v>
      </c>
      <c r="BH2012" s="256">
        <v>0</v>
      </c>
      <c r="BI2012" s="256">
        <v>0</v>
      </c>
      <c r="BJ2012" s="256">
        <v>0</v>
      </c>
      <c r="BK2012" s="256">
        <v>0</v>
      </c>
      <c r="BL2012" s="256">
        <v>0</v>
      </c>
      <c r="BM2012" s="256">
        <v>0</v>
      </c>
      <c r="BN2012" s="256">
        <v>0</v>
      </c>
      <c r="BO2012" s="256">
        <v>0</v>
      </c>
      <c r="BP2012" s="256">
        <v>0</v>
      </c>
      <c r="BQ2012" s="256">
        <v>0</v>
      </c>
      <c r="BR2012" s="256">
        <v>0</v>
      </c>
      <c r="BS2012" s="256">
        <v>0</v>
      </c>
      <c r="BT2012" s="256">
        <v>0</v>
      </c>
      <c r="BU2012" s="256">
        <v>0</v>
      </c>
      <c r="BV2012" s="256">
        <v>0</v>
      </c>
    </row>
    <row r="2013" spans="1:74">
      <c r="A2013" s="256">
        <v>30</v>
      </c>
      <c r="B2013" s="256">
        <v>627.4283740211888</v>
      </c>
      <c r="C2013" s="256">
        <v>620.19438046982998</v>
      </c>
      <c r="D2013" s="256">
        <v>628.87517273146057</v>
      </c>
      <c r="E2013" s="256">
        <v>648.16582220175076</v>
      </c>
      <c r="F2013" s="256">
        <v>654.91754951635232</v>
      </c>
      <c r="G2013" s="256">
        <v>653.47075080608056</v>
      </c>
      <c r="H2013" s="256">
        <v>649.13035467526527</v>
      </c>
      <c r="I2013" s="256">
        <v>635.62690004606213</v>
      </c>
      <c r="J2013" s="256">
        <v>622.123445416859</v>
      </c>
      <c r="K2013" s="256">
        <v>624.05251036388802</v>
      </c>
      <c r="L2013" s="256">
        <v>644.30769230769272</v>
      </c>
      <c r="M2013" s="256">
        <v>670.83233532934173</v>
      </c>
      <c r="N2013" s="256">
        <v>701.21510824504878</v>
      </c>
      <c r="O2013" s="256">
        <v>732.08014739751309</v>
      </c>
      <c r="P2013" s="256">
        <v>766.80331644403543</v>
      </c>
      <c r="Q2013" s="256">
        <v>791.39889451865542</v>
      </c>
      <c r="R2013" s="256">
        <v>808.7604790419166</v>
      </c>
      <c r="S2013" s="256">
        <v>827.08659603869228</v>
      </c>
      <c r="T2013" s="256">
        <v>846.85951174573972</v>
      </c>
      <c r="U2013" s="256">
        <v>862.77429755872913</v>
      </c>
      <c r="V2013" s="256">
        <v>874.83095347766061</v>
      </c>
      <c r="W2013" s="256">
        <v>877.72455089820414</v>
      </c>
      <c r="X2013" s="256">
        <v>864.22109626900101</v>
      </c>
      <c r="Y2013" s="256">
        <v>823.22846614463424</v>
      </c>
      <c r="Z2013" s="256">
        <v>737.38507600184289</v>
      </c>
      <c r="AA2013" s="256">
        <v>580.16628281897772</v>
      </c>
      <c r="AB2013" s="256">
        <v>352.05435283279616</v>
      </c>
      <c r="AC2013" s="256">
        <v>206.40994933210513</v>
      </c>
      <c r="AD2013" s="256">
        <v>167.82865039152475</v>
      </c>
      <c r="AE2013" s="256">
        <v>163.48825426070945</v>
      </c>
      <c r="AF2013" s="256">
        <v>171.68678028558278</v>
      </c>
      <c r="AG2013" s="256">
        <v>178.43850760018435</v>
      </c>
      <c r="AH2013" s="256">
        <v>170.23998157531102</v>
      </c>
      <c r="AI2013" s="256">
        <v>153.84292952556433</v>
      </c>
      <c r="AJ2013" s="256">
        <v>124.90695532012904</v>
      </c>
      <c r="AK2013" s="256">
        <v>51.120221096269027</v>
      </c>
      <c r="AL2013" s="256">
        <v>0</v>
      </c>
      <c r="AM2013" s="256">
        <v>0</v>
      </c>
      <c r="AN2013" s="256">
        <v>0</v>
      </c>
      <c r="AO2013" s="256">
        <v>0</v>
      </c>
      <c r="AP2013" s="256">
        <v>0</v>
      </c>
      <c r="AQ2013" s="256">
        <v>0</v>
      </c>
      <c r="AR2013" s="256">
        <v>0</v>
      </c>
      <c r="AS2013" s="256">
        <v>0</v>
      </c>
      <c r="AT2013" s="256">
        <v>0</v>
      </c>
      <c r="AU2013" s="256">
        <v>0</v>
      </c>
      <c r="AV2013" s="256">
        <v>0</v>
      </c>
      <c r="AW2013" s="256">
        <v>0</v>
      </c>
      <c r="AX2013" s="256">
        <v>0</v>
      </c>
      <c r="AY2013" s="256">
        <v>0</v>
      </c>
      <c r="AZ2013" s="256">
        <v>0</v>
      </c>
      <c r="BA2013" s="256">
        <v>0</v>
      </c>
      <c r="BB2013" s="256">
        <v>0</v>
      </c>
      <c r="BC2013" s="256">
        <v>0</v>
      </c>
      <c r="BD2013" s="256">
        <v>0</v>
      </c>
      <c r="BE2013" s="256">
        <v>0</v>
      </c>
      <c r="BF2013" s="256">
        <v>0</v>
      </c>
      <c r="BG2013" s="256">
        <v>0</v>
      </c>
      <c r="BH2013" s="256">
        <v>0</v>
      </c>
      <c r="BI2013" s="256">
        <v>0</v>
      </c>
      <c r="BJ2013" s="256">
        <v>0</v>
      </c>
      <c r="BK2013" s="256">
        <v>0</v>
      </c>
      <c r="BL2013" s="256">
        <v>0</v>
      </c>
      <c r="BM2013" s="256">
        <v>0</v>
      </c>
      <c r="BN2013" s="256">
        <v>0</v>
      </c>
      <c r="BO2013" s="256">
        <v>0</v>
      </c>
      <c r="BP2013" s="256">
        <v>0</v>
      </c>
      <c r="BQ2013" s="256">
        <v>0</v>
      </c>
      <c r="BR2013" s="256">
        <v>0</v>
      </c>
      <c r="BS2013" s="256">
        <v>0</v>
      </c>
      <c r="BT2013" s="256">
        <v>0</v>
      </c>
      <c r="BU2013" s="256">
        <v>0</v>
      </c>
      <c r="BV2013" s="256">
        <v>0</v>
      </c>
    </row>
    <row r="2014" spans="1:74">
      <c r="A2014" s="256">
        <v>35</v>
      </c>
      <c r="B2014" s="256">
        <v>627.4283740211888</v>
      </c>
      <c r="C2014" s="256">
        <v>620.19438046982998</v>
      </c>
      <c r="D2014" s="256">
        <v>625.01704283740253</v>
      </c>
      <c r="E2014" s="256">
        <v>642.86089359742095</v>
      </c>
      <c r="F2014" s="256">
        <v>653.95301704283781</v>
      </c>
      <c r="G2014" s="256">
        <v>656.84661446338134</v>
      </c>
      <c r="H2014" s="256">
        <v>657.3288807001386</v>
      </c>
      <c r="I2014" s="256">
        <v>648.16582220175076</v>
      </c>
      <c r="J2014" s="256">
        <v>633.69783509903311</v>
      </c>
      <c r="K2014" s="256">
        <v>627.91064025794606</v>
      </c>
      <c r="L2014" s="256">
        <v>636.59143251957664</v>
      </c>
      <c r="M2014" s="256">
        <v>659.25794564716762</v>
      </c>
      <c r="N2014" s="256">
        <v>684.33578995854486</v>
      </c>
      <c r="O2014" s="256">
        <v>712.30723169046564</v>
      </c>
      <c r="P2014" s="256">
        <v>743.6545370796872</v>
      </c>
      <c r="Q2014" s="256">
        <v>773.07277752187974</v>
      </c>
      <c r="R2014" s="256">
        <v>794.29249193919895</v>
      </c>
      <c r="S2014" s="256">
        <v>810.20727775218836</v>
      </c>
      <c r="T2014" s="256">
        <v>829.0156609857213</v>
      </c>
      <c r="U2014" s="256">
        <v>849.270842929526</v>
      </c>
      <c r="V2014" s="256">
        <v>870.49055734684532</v>
      </c>
      <c r="W2014" s="256">
        <v>880.61814831874767</v>
      </c>
      <c r="X2014" s="256">
        <v>872.9018885306316</v>
      </c>
      <c r="Y2014" s="256">
        <v>834.80285582680835</v>
      </c>
      <c r="Z2014" s="256">
        <v>758.6047904191621</v>
      </c>
      <c r="AA2014" s="256">
        <v>622.60571165361625</v>
      </c>
      <c r="AB2014" s="256">
        <v>413.78443113772477</v>
      </c>
      <c r="AC2014" s="256">
        <v>229.55872869645339</v>
      </c>
      <c r="AD2014" s="256">
        <v>174.09811146936906</v>
      </c>
      <c r="AE2014" s="256">
        <v>172.65131275909729</v>
      </c>
      <c r="AF2014" s="256">
        <v>191.45969599263023</v>
      </c>
      <c r="AG2014" s="256">
        <v>218.46660525103653</v>
      </c>
      <c r="AH2014" s="256">
        <v>230.04099493321064</v>
      </c>
      <c r="AI2014" s="256">
        <v>216.53754030400751</v>
      </c>
      <c r="AJ2014" s="256">
        <v>185.19023491478592</v>
      </c>
      <c r="AK2014" s="256">
        <v>74.269000460617264</v>
      </c>
      <c r="AL2014" s="256">
        <v>0</v>
      </c>
      <c r="AM2014" s="256">
        <v>0</v>
      </c>
      <c r="AN2014" s="256">
        <v>0</v>
      </c>
      <c r="AO2014" s="256">
        <v>0</v>
      </c>
      <c r="AP2014" s="256">
        <v>0</v>
      </c>
      <c r="AQ2014" s="256">
        <v>0</v>
      </c>
      <c r="AR2014" s="256">
        <v>0</v>
      </c>
      <c r="AS2014" s="256">
        <v>0</v>
      </c>
      <c r="AT2014" s="256">
        <v>0</v>
      </c>
      <c r="AU2014" s="256">
        <v>0</v>
      </c>
      <c r="AV2014" s="256">
        <v>0</v>
      </c>
      <c r="AW2014" s="256">
        <v>0</v>
      </c>
      <c r="AX2014" s="256">
        <v>0</v>
      </c>
      <c r="AY2014" s="256">
        <v>0</v>
      </c>
      <c r="AZ2014" s="256">
        <v>0</v>
      </c>
      <c r="BA2014" s="256">
        <v>0</v>
      </c>
      <c r="BB2014" s="256">
        <v>0</v>
      </c>
      <c r="BC2014" s="256">
        <v>0</v>
      </c>
      <c r="BD2014" s="256">
        <v>0</v>
      </c>
      <c r="BE2014" s="256">
        <v>0</v>
      </c>
      <c r="BF2014" s="256">
        <v>0</v>
      </c>
      <c r="BG2014" s="256">
        <v>0</v>
      </c>
      <c r="BH2014" s="256">
        <v>0</v>
      </c>
      <c r="BI2014" s="256">
        <v>0</v>
      </c>
      <c r="BJ2014" s="256">
        <v>0</v>
      </c>
      <c r="BK2014" s="256">
        <v>0</v>
      </c>
      <c r="BL2014" s="256">
        <v>0</v>
      </c>
      <c r="BM2014" s="256">
        <v>0</v>
      </c>
      <c r="BN2014" s="256">
        <v>0</v>
      </c>
      <c r="BO2014" s="256">
        <v>0</v>
      </c>
      <c r="BP2014" s="256">
        <v>0</v>
      </c>
      <c r="BQ2014" s="256">
        <v>0</v>
      </c>
      <c r="BR2014" s="256">
        <v>0</v>
      </c>
      <c r="BS2014" s="256">
        <v>0</v>
      </c>
      <c r="BT2014" s="256">
        <v>0</v>
      </c>
      <c r="BU2014" s="256">
        <v>0</v>
      </c>
      <c r="BV2014" s="256">
        <v>0</v>
      </c>
    </row>
    <row r="2015" spans="1:74">
      <c r="A2015" s="256">
        <v>40</v>
      </c>
      <c r="B2015" s="256">
        <v>627.4283740211888</v>
      </c>
      <c r="C2015" s="256">
        <v>618.74758175955822</v>
      </c>
      <c r="D2015" s="256">
        <v>623.57024412713076</v>
      </c>
      <c r="E2015" s="256">
        <v>641.41409488714919</v>
      </c>
      <c r="F2015" s="256">
        <v>655.39981575310958</v>
      </c>
      <c r="G2015" s="256">
        <v>661.18701059419664</v>
      </c>
      <c r="H2015" s="256">
        <v>665.52740672501193</v>
      </c>
      <c r="I2015" s="256">
        <v>662.6338093044684</v>
      </c>
      <c r="J2015" s="256">
        <v>651.05941962229429</v>
      </c>
      <c r="K2015" s="256">
        <v>638.03823122984841</v>
      </c>
      <c r="L2015" s="256">
        <v>638.03823122984841</v>
      </c>
      <c r="M2015" s="256">
        <v>652.50621833256605</v>
      </c>
      <c r="N2015" s="256">
        <v>674.20819898664251</v>
      </c>
      <c r="O2015" s="256">
        <v>697.839244587748</v>
      </c>
      <c r="P2015" s="256">
        <v>723.88162137263976</v>
      </c>
      <c r="Q2015" s="256">
        <v>751.85306310456053</v>
      </c>
      <c r="R2015" s="256">
        <v>777.41317365269504</v>
      </c>
      <c r="S2015" s="256">
        <v>797.66835559649974</v>
      </c>
      <c r="T2015" s="256">
        <v>815.02994011976091</v>
      </c>
      <c r="U2015" s="256">
        <v>834.3205895900511</v>
      </c>
      <c r="V2015" s="256">
        <v>855.54030400737031</v>
      </c>
      <c r="W2015" s="256">
        <v>872.41962229387434</v>
      </c>
      <c r="X2015" s="256">
        <v>879.65361584523316</v>
      </c>
      <c r="Y2015" s="256">
        <v>862.77429755872913</v>
      </c>
      <c r="Z2015" s="256">
        <v>804.4200829111013</v>
      </c>
      <c r="AA2015" s="256">
        <v>686.26485490557388</v>
      </c>
      <c r="AB2015" s="256">
        <v>498.18102257024441</v>
      </c>
      <c r="AC2015" s="256">
        <v>282.12574850299416</v>
      </c>
      <c r="AD2015" s="256">
        <v>192.42422846614474</v>
      </c>
      <c r="AE2015" s="256">
        <v>187.11929986181494</v>
      </c>
      <c r="AF2015" s="256">
        <v>211.23261169967768</v>
      </c>
      <c r="AG2015" s="256">
        <v>247.88484569322907</v>
      </c>
      <c r="AH2015" s="256">
        <v>271.99815753109181</v>
      </c>
      <c r="AI2015" s="256">
        <v>274.40948871487808</v>
      </c>
      <c r="AJ2015" s="256">
        <v>234.38139106402593</v>
      </c>
      <c r="AK2015" s="256">
        <v>84.878857669276883</v>
      </c>
      <c r="AL2015" s="256">
        <v>0</v>
      </c>
      <c r="AM2015" s="256">
        <v>0</v>
      </c>
      <c r="AN2015" s="256">
        <v>0</v>
      </c>
      <c r="AO2015" s="256">
        <v>0</v>
      </c>
      <c r="AP2015" s="256">
        <v>0</v>
      </c>
      <c r="AQ2015" s="256">
        <v>0</v>
      </c>
      <c r="AR2015" s="256">
        <v>0</v>
      </c>
      <c r="AS2015" s="256">
        <v>0</v>
      </c>
      <c r="AT2015" s="256">
        <v>0</v>
      </c>
      <c r="AU2015" s="256">
        <v>0</v>
      </c>
      <c r="AV2015" s="256">
        <v>0</v>
      </c>
      <c r="AW2015" s="256">
        <v>0</v>
      </c>
      <c r="AX2015" s="256">
        <v>0</v>
      </c>
      <c r="AY2015" s="256">
        <v>0</v>
      </c>
      <c r="AZ2015" s="256">
        <v>0</v>
      </c>
      <c r="BA2015" s="256">
        <v>0</v>
      </c>
      <c r="BB2015" s="256">
        <v>0</v>
      </c>
      <c r="BC2015" s="256">
        <v>0</v>
      </c>
      <c r="BD2015" s="256">
        <v>0</v>
      </c>
      <c r="BE2015" s="256">
        <v>0</v>
      </c>
      <c r="BF2015" s="256">
        <v>0</v>
      </c>
      <c r="BG2015" s="256">
        <v>0</v>
      </c>
      <c r="BH2015" s="256">
        <v>0</v>
      </c>
      <c r="BI2015" s="256">
        <v>0</v>
      </c>
      <c r="BJ2015" s="256">
        <v>0</v>
      </c>
      <c r="BK2015" s="256">
        <v>0</v>
      </c>
      <c r="BL2015" s="256">
        <v>0</v>
      </c>
      <c r="BM2015" s="256">
        <v>0</v>
      </c>
      <c r="BN2015" s="256">
        <v>0</v>
      </c>
      <c r="BO2015" s="256">
        <v>0</v>
      </c>
      <c r="BP2015" s="256">
        <v>0</v>
      </c>
      <c r="BQ2015" s="256">
        <v>0</v>
      </c>
      <c r="BR2015" s="256">
        <v>0</v>
      </c>
      <c r="BS2015" s="256">
        <v>0</v>
      </c>
      <c r="BT2015" s="256">
        <v>0</v>
      </c>
      <c r="BU2015" s="256">
        <v>0</v>
      </c>
      <c r="BV2015" s="256">
        <v>0</v>
      </c>
    </row>
    <row r="2016" spans="1:74">
      <c r="A2016" s="256">
        <v>45</v>
      </c>
      <c r="B2016" s="256">
        <v>627.4283740211888</v>
      </c>
      <c r="C2016" s="256">
        <v>618.74758175955822</v>
      </c>
      <c r="D2016" s="256">
        <v>620.67664670658723</v>
      </c>
      <c r="E2016" s="256">
        <v>635.62690004606213</v>
      </c>
      <c r="F2016" s="256">
        <v>654.43528327959507</v>
      </c>
      <c r="G2016" s="256">
        <v>665.04514048825467</v>
      </c>
      <c r="H2016" s="256">
        <v>673.72593274988526</v>
      </c>
      <c r="I2016" s="256">
        <v>677.10179640718604</v>
      </c>
      <c r="J2016" s="256">
        <v>669.86780285582722</v>
      </c>
      <c r="K2016" s="256">
        <v>653.95301704283781</v>
      </c>
      <c r="L2016" s="256">
        <v>646.23675725472174</v>
      </c>
      <c r="M2016" s="256">
        <v>651.54168585905154</v>
      </c>
      <c r="N2016" s="256">
        <v>668.42100414555546</v>
      </c>
      <c r="O2016" s="256">
        <v>687.22938737908839</v>
      </c>
      <c r="P2016" s="256">
        <v>708.93136803316486</v>
      </c>
      <c r="Q2016" s="256">
        <v>733.52694610778485</v>
      </c>
      <c r="R2016" s="256">
        <v>760.53385536619112</v>
      </c>
      <c r="S2016" s="256">
        <v>787.54076462459739</v>
      </c>
      <c r="T2016" s="256">
        <v>808.7604790419166</v>
      </c>
      <c r="U2016" s="256">
        <v>827.56886227544953</v>
      </c>
      <c r="V2016" s="256">
        <v>847.34177798249698</v>
      </c>
      <c r="W2016" s="256">
        <v>873.38415476738885</v>
      </c>
      <c r="X2016" s="256">
        <v>893.1570704744363</v>
      </c>
      <c r="Y2016" s="256">
        <v>902.32012897282414</v>
      </c>
      <c r="Z2016" s="256">
        <v>877.24228466144689</v>
      </c>
      <c r="AA2016" s="256">
        <v>789.46982957162641</v>
      </c>
      <c r="AB2016" s="256">
        <v>619.22984799631547</v>
      </c>
      <c r="AC2016" s="256">
        <v>388.70658682634752</v>
      </c>
      <c r="AD2016" s="256">
        <v>244.99124827268554</v>
      </c>
      <c r="AE2016" s="256">
        <v>219.43113772455104</v>
      </c>
      <c r="AF2016" s="256">
        <v>238.23952095808397</v>
      </c>
      <c r="AG2016" s="256">
        <v>274.40948871487808</v>
      </c>
      <c r="AH2016" s="256">
        <v>298.04053431598356</v>
      </c>
      <c r="AI2016" s="256">
        <v>303.34546292031337</v>
      </c>
      <c r="AJ2016" s="256">
        <v>291.288807001382</v>
      </c>
      <c r="AK2016" s="256">
        <v>119.60202671579924</v>
      </c>
      <c r="AL2016" s="256">
        <v>0</v>
      </c>
      <c r="AM2016" s="256">
        <v>0</v>
      </c>
      <c r="AN2016" s="256">
        <v>0</v>
      </c>
      <c r="AO2016" s="256">
        <v>0</v>
      </c>
      <c r="AP2016" s="256">
        <v>0</v>
      </c>
      <c r="AQ2016" s="256">
        <v>0</v>
      </c>
      <c r="AR2016" s="256">
        <v>0</v>
      </c>
      <c r="AS2016" s="256">
        <v>0</v>
      </c>
      <c r="AT2016" s="256">
        <v>0</v>
      </c>
      <c r="AU2016" s="256">
        <v>0</v>
      </c>
      <c r="AV2016" s="256">
        <v>0</v>
      </c>
      <c r="AW2016" s="256">
        <v>0</v>
      </c>
      <c r="AX2016" s="256">
        <v>0</v>
      </c>
      <c r="AY2016" s="256">
        <v>0</v>
      </c>
      <c r="AZ2016" s="256">
        <v>0</v>
      </c>
      <c r="BA2016" s="256">
        <v>0</v>
      </c>
      <c r="BB2016" s="256">
        <v>0</v>
      </c>
      <c r="BC2016" s="256">
        <v>0</v>
      </c>
      <c r="BD2016" s="256">
        <v>0</v>
      </c>
      <c r="BE2016" s="256">
        <v>0</v>
      </c>
      <c r="BF2016" s="256">
        <v>0</v>
      </c>
      <c r="BG2016" s="256">
        <v>0</v>
      </c>
      <c r="BH2016" s="256">
        <v>0</v>
      </c>
      <c r="BI2016" s="256">
        <v>0</v>
      </c>
      <c r="BJ2016" s="256">
        <v>0</v>
      </c>
      <c r="BK2016" s="256">
        <v>0</v>
      </c>
      <c r="BL2016" s="256">
        <v>0</v>
      </c>
      <c r="BM2016" s="256">
        <v>0</v>
      </c>
      <c r="BN2016" s="256">
        <v>0</v>
      </c>
      <c r="BO2016" s="256">
        <v>0</v>
      </c>
      <c r="BP2016" s="256">
        <v>0</v>
      </c>
      <c r="BQ2016" s="256">
        <v>0</v>
      </c>
      <c r="BR2016" s="256">
        <v>0</v>
      </c>
      <c r="BS2016" s="256">
        <v>0</v>
      </c>
      <c r="BT2016" s="256">
        <v>0</v>
      </c>
      <c r="BU2016" s="256">
        <v>0</v>
      </c>
      <c r="BV2016" s="256">
        <v>0</v>
      </c>
    </row>
    <row r="2017" spans="1:74">
      <c r="A2017" s="256">
        <v>50</v>
      </c>
      <c r="B2017" s="256">
        <v>627.4283740211888</v>
      </c>
      <c r="C2017" s="256">
        <v>618.74758175955822</v>
      </c>
      <c r="D2017" s="256">
        <v>618.74758175955822</v>
      </c>
      <c r="E2017" s="256">
        <v>631.76877015200409</v>
      </c>
      <c r="F2017" s="256">
        <v>652.50621833256605</v>
      </c>
      <c r="G2017" s="256">
        <v>670.35006909258448</v>
      </c>
      <c r="H2017" s="256">
        <v>681.92445877475859</v>
      </c>
      <c r="I2017" s="256">
        <v>692.05204974666094</v>
      </c>
      <c r="J2017" s="256">
        <v>691.08751727314643</v>
      </c>
      <c r="K2017" s="256">
        <v>678.54859511745781</v>
      </c>
      <c r="L2017" s="256">
        <v>664.56287425149742</v>
      </c>
      <c r="M2017" s="256">
        <v>663.59834177798291</v>
      </c>
      <c r="N2017" s="256">
        <v>673.24366651312801</v>
      </c>
      <c r="O2017" s="256">
        <v>690.12298479963192</v>
      </c>
      <c r="P2017" s="256">
        <v>707.96683555965035</v>
      </c>
      <c r="Q2017" s="256">
        <v>729.18654997696956</v>
      </c>
      <c r="R2017" s="256">
        <v>755.71119299861857</v>
      </c>
      <c r="S2017" s="256">
        <v>784.1649009672966</v>
      </c>
      <c r="T2017" s="256">
        <v>810.20727775218836</v>
      </c>
      <c r="U2017" s="256">
        <v>836.73192077383737</v>
      </c>
      <c r="V2017" s="256">
        <v>862.77429755872913</v>
      </c>
      <c r="W2017" s="256">
        <v>892.19253800092179</v>
      </c>
      <c r="X2017" s="256">
        <v>923.53984339014335</v>
      </c>
      <c r="Y2017" s="256">
        <v>953.44035006909314</v>
      </c>
      <c r="Z2017" s="256">
        <v>961.63887609396647</v>
      </c>
      <c r="AA2017" s="256">
        <v>915.82358360202727</v>
      </c>
      <c r="AB2017" s="256">
        <v>787.54076462459739</v>
      </c>
      <c r="AC2017" s="256">
        <v>561.35789958544478</v>
      </c>
      <c r="AD2017" s="256">
        <v>342.89129433440831</v>
      </c>
      <c r="AE2017" s="256">
        <v>275.37402118839259</v>
      </c>
      <c r="AF2017" s="256">
        <v>277.78535237217886</v>
      </c>
      <c r="AG2017" s="256">
        <v>299.96959926301258</v>
      </c>
      <c r="AH2017" s="256">
        <v>315.40211883924479</v>
      </c>
      <c r="AI2017" s="256">
        <v>319.26024873330283</v>
      </c>
      <c r="AJ2017" s="256">
        <v>315.40211883924479</v>
      </c>
      <c r="AK2017" s="256">
        <v>147.09120221096276</v>
      </c>
      <c r="AL2017" s="256">
        <v>0</v>
      </c>
      <c r="AM2017" s="256">
        <v>0</v>
      </c>
      <c r="AN2017" s="256">
        <v>0</v>
      </c>
      <c r="AO2017" s="256">
        <v>0</v>
      </c>
      <c r="AP2017" s="256">
        <v>0</v>
      </c>
      <c r="AQ2017" s="256">
        <v>0</v>
      </c>
      <c r="AR2017" s="256">
        <v>0</v>
      </c>
      <c r="AS2017" s="256">
        <v>0</v>
      </c>
      <c r="AT2017" s="256">
        <v>0</v>
      </c>
      <c r="AU2017" s="256">
        <v>0</v>
      </c>
      <c r="AV2017" s="256">
        <v>0</v>
      </c>
      <c r="AW2017" s="256">
        <v>0</v>
      </c>
      <c r="AX2017" s="256">
        <v>0</v>
      </c>
      <c r="AY2017" s="256">
        <v>0</v>
      </c>
      <c r="AZ2017" s="256">
        <v>0</v>
      </c>
      <c r="BA2017" s="256">
        <v>0</v>
      </c>
      <c r="BB2017" s="256">
        <v>0</v>
      </c>
      <c r="BC2017" s="256">
        <v>0</v>
      </c>
      <c r="BD2017" s="256">
        <v>0</v>
      </c>
      <c r="BE2017" s="256">
        <v>0</v>
      </c>
      <c r="BF2017" s="256">
        <v>0</v>
      </c>
      <c r="BG2017" s="256">
        <v>0</v>
      </c>
      <c r="BH2017" s="256">
        <v>0</v>
      </c>
      <c r="BI2017" s="256">
        <v>0</v>
      </c>
      <c r="BJ2017" s="256">
        <v>0</v>
      </c>
      <c r="BK2017" s="256">
        <v>0</v>
      </c>
      <c r="BL2017" s="256">
        <v>0</v>
      </c>
      <c r="BM2017" s="256">
        <v>0</v>
      </c>
      <c r="BN2017" s="256">
        <v>0</v>
      </c>
      <c r="BO2017" s="256">
        <v>0</v>
      </c>
      <c r="BP2017" s="256">
        <v>0</v>
      </c>
      <c r="BQ2017" s="256">
        <v>0</v>
      </c>
      <c r="BR2017" s="256">
        <v>0</v>
      </c>
      <c r="BS2017" s="256">
        <v>0</v>
      </c>
      <c r="BT2017" s="256">
        <v>0</v>
      </c>
      <c r="BU2017" s="256">
        <v>0</v>
      </c>
      <c r="BV2017" s="256">
        <v>0</v>
      </c>
    </row>
    <row r="2018" spans="1:74">
      <c r="A2018" s="256">
        <v>55</v>
      </c>
      <c r="B2018" s="256">
        <v>627.4283740211888</v>
      </c>
      <c r="C2018" s="256">
        <v>620.19438046982998</v>
      </c>
      <c r="D2018" s="256">
        <v>619.22984799631547</v>
      </c>
      <c r="E2018" s="256">
        <v>627.4283740211888</v>
      </c>
      <c r="F2018" s="256">
        <v>647.20128972823625</v>
      </c>
      <c r="G2018" s="256">
        <v>668.90327038231271</v>
      </c>
      <c r="H2018" s="256">
        <v>686.26485490557388</v>
      </c>
      <c r="I2018" s="256">
        <v>702.17964071856329</v>
      </c>
      <c r="J2018" s="256">
        <v>711.34269921695113</v>
      </c>
      <c r="K2018" s="256">
        <v>706.52003684937858</v>
      </c>
      <c r="L2018" s="256">
        <v>692.05204974666094</v>
      </c>
      <c r="M2018" s="256">
        <v>682.8889912482731</v>
      </c>
      <c r="N2018" s="256">
        <v>687.71165361584565</v>
      </c>
      <c r="O2018" s="256">
        <v>700.73284200829153</v>
      </c>
      <c r="P2018" s="256">
        <v>718.57669276830995</v>
      </c>
      <c r="Q2018" s="256">
        <v>741.72547213265818</v>
      </c>
      <c r="R2018" s="256">
        <v>768.2501151543072</v>
      </c>
      <c r="S2018" s="256">
        <v>794.29249193919895</v>
      </c>
      <c r="T2018" s="256">
        <v>820.33486872409071</v>
      </c>
      <c r="U2018" s="256">
        <v>855.54030400737031</v>
      </c>
      <c r="V2018" s="256">
        <v>898.94426531552335</v>
      </c>
      <c r="W2018" s="256">
        <v>946.68862275449158</v>
      </c>
      <c r="X2018" s="256">
        <v>996.84431137724607</v>
      </c>
      <c r="Y2018" s="256">
        <v>1050.3758636573014</v>
      </c>
      <c r="Z2018" s="256">
        <v>1093.2975587286971</v>
      </c>
      <c r="AA2018" s="256">
        <v>1094.7443574389688</v>
      </c>
      <c r="AB2018" s="256">
        <v>1012.7590971902355</v>
      </c>
      <c r="AC2018" s="256">
        <v>819.85260248733346</v>
      </c>
      <c r="AD2018" s="256">
        <v>530.01059419622322</v>
      </c>
      <c r="AE2018" s="256">
        <v>366.5223399355138</v>
      </c>
      <c r="AF2018" s="256">
        <v>333.24596959926322</v>
      </c>
      <c r="AG2018" s="256">
        <v>332.28143712574871</v>
      </c>
      <c r="AH2018" s="256">
        <v>333.24596959926322</v>
      </c>
      <c r="AI2018" s="256">
        <v>326.97650852141891</v>
      </c>
      <c r="AJ2018" s="256">
        <v>310.57945647167224</v>
      </c>
      <c r="AK2018" s="256">
        <v>159.14785812989416</v>
      </c>
      <c r="AL2018" s="256">
        <v>0</v>
      </c>
      <c r="AM2018" s="256">
        <v>0</v>
      </c>
      <c r="AN2018" s="256">
        <v>0</v>
      </c>
      <c r="AO2018" s="256">
        <v>0</v>
      </c>
      <c r="AP2018" s="256">
        <v>0</v>
      </c>
      <c r="AQ2018" s="256">
        <v>0</v>
      </c>
      <c r="AR2018" s="256">
        <v>0</v>
      </c>
      <c r="AS2018" s="256">
        <v>0</v>
      </c>
      <c r="AT2018" s="256">
        <v>0</v>
      </c>
      <c r="AU2018" s="256">
        <v>0</v>
      </c>
      <c r="AV2018" s="256">
        <v>0</v>
      </c>
      <c r="AW2018" s="256">
        <v>0</v>
      </c>
      <c r="AX2018" s="256">
        <v>0</v>
      </c>
      <c r="AY2018" s="256">
        <v>0</v>
      </c>
      <c r="AZ2018" s="256">
        <v>0</v>
      </c>
      <c r="BA2018" s="256">
        <v>0</v>
      </c>
      <c r="BB2018" s="256">
        <v>0</v>
      </c>
      <c r="BC2018" s="256">
        <v>0</v>
      </c>
      <c r="BD2018" s="256">
        <v>0</v>
      </c>
      <c r="BE2018" s="256">
        <v>0</v>
      </c>
      <c r="BF2018" s="256">
        <v>0</v>
      </c>
      <c r="BG2018" s="256">
        <v>0</v>
      </c>
      <c r="BH2018" s="256">
        <v>0</v>
      </c>
      <c r="BI2018" s="256">
        <v>0</v>
      </c>
      <c r="BJ2018" s="256">
        <v>0</v>
      </c>
      <c r="BK2018" s="256">
        <v>0</v>
      </c>
      <c r="BL2018" s="256">
        <v>0</v>
      </c>
      <c r="BM2018" s="256">
        <v>0</v>
      </c>
      <c r="BN2018" s="256">
        <v>0</v>
      </c>
      <c r="BO2018" s="256">
        <v>0</v>
      </c>
      <c r="BP2018" s="256">
        <v>0</v>
      </c>
      <c r="BQ2018" s="256">
        <v>0</v>
      </c>
      <c r="BR2018" s="256">
        <v>0</v>
      </c>
      <c r="BS2018" s="256">
        <v>0</v>
      </c>
      <c r="BT2018" s="256">
        <v>0</v>
      </c>
      <c r="BU2018" s="256">
        <v>0</v>
      </c>
      <c r="BV2018" s="256">
        <v>0</v>
      </c>
    </row>
    <row r="2019" spans="1:74">
      <c r="A2019" s="256">
        <v>60</v>
      </c>
      <c r="B2019" s="256">
        <v>627.4283740211888</v>
      </c>
      <c r="C2019" s="256">
        <v>620.19438046982998</v>
      </c>
      <c r="D2019" s="256">
        <v>618.26531552280096</v>
      </c>
      <c r="E2019" s="256">
        <v>623.57024412713076</v>
      </c>
      <c r="F2019" s="256">
        <v>641.89636112390644</v>
      </c>
      <c r="G2019" s="256">
        <v>667.45647167204095</v>
      </c>
      <c r="H2019" s="256">
        <v>690.60525103638918</v>
      </c>
      <c r="I2019" s="256">
        <v>707.96683555965035</v>
      </c>
      <c r="J2019" s="256">
        <v>723.3993551358825</v>
      </c>
      <c r="K2019" s="256">
        <v>731.59788116075583</v>
      </c>
      <c r="L2019" s="256">
        <v>727.73975126669779</v>
      </c>
      <c r="M2019" s="256">
        <v>718.57669276830995</v>
      </c>
      <c r="N2019" s="256">
        <v>713.27176416398015</v>
      </c>
      <c r="O2019" s="256">
        <v>721.47029018885348</v>
      </c>
      <c r="P2019" s="256">
        <v>738.83187471211465</v>
      </c>
      <c r="Q2019" s="256">
        <v>762.46292031322014</v>
      </c>
      <c r="R2019" s="256">
        <v>789.95209580838366</v>
      </c>
      <c r="S2019" s="256">
        <v>819.85260248733346</v>
      </c>
      <c r="T2019" s="256">
        <v>850.71764163979776</v>
      </c>
      <c r="U2019" s="256">
        <v>893.63933671119355</v>
      </c>
      <c r="V2019" s="256">
        <v>952.95808383233589</v>
      </c>
      <c r="W2019" s="256">
        <v>1033.0142791340402</v>
      </c>
      <c r="X2019" s="256">
        <v>1133.3256563795492</v>
      </c>
      <c r="Y2019" s="256">
        <v>1248.5872869645332</v>
      </c>
      <c r="Z2019" s="256">
        <v>1367.7070474435752</v>
      </c>
      <c r="AA2019" s="256">
        <v>1466.0893597420552</v>
      </c>
      <c r="AB2019" s="256">
        <v>1485.3800092123454</v>
      </c>
      <c r="AC2019" s="256">
        <v>1348.416397973285</v>
      </c>
      <c r="AD2019" s="256">
        <v>1029.1561492399821</v>
      </c>
      <c r="AE2019" s="256">
        <v>641.89636112390644</v>
      </c>
      <c r="AF2019" s="256">
        <v>452.36573007830521</v>
      </c>
      <c r="AG2019" s="256">
        <v>384.84845693228948</v>
      </c>
      <c r="AH2019" s="256">
        <v>353.01888530631066</v>
      </c>
      <c r="AI2019" s="256">
        <v>333.24596959926322</v>
      </c>
      <c r="AJ2019" s="256">
        <v>296.5937356057118</v>
      </c>
      <c r="AK2019" s="256">
        <v>167.34638415476749</v>
      </c>
      <c r="AL2019" s="256">
        <v>0</v>
      </c>
      <c r="AM2019" s="256">
        <v>0</v>
      </c>
      <c r="AN2019" s="256">
        <v>0</v>
      </c>
      <c r="AO2019" s="256">
        <v>0</v>
      </c>
      <c r="AP2019" s="256">
        <v>0</v>
      </c>
      <c r="AQ2019" s="256">
        <v>0</v>
      </c>
      <c r="AR2019" s="256">
        <v>0</v>
      </c>
      <c r="AS2019" s="256">
        <v>0</v>
      </c>
      <c r="AT2019" s="256">
        <v>0</v>
      </c>
      <c r="AU2019" s="256">
        <v>0</v>
      </c>
      <c r="AV2019" s="256">
        <v>0</v>
      </c>
      <c r="AW2019" s="256">
        <v>0</v>
      </c>
      <c r="AX2019" s="256">
        <v>0</v>
      </c>
      <c r="AY2019" s="256">
        <v>0</v>
      </c>
      <c r="AZ2019" s="256">
        <v>0</v>
      </c>
      <c r="BA2019" s="256">
        <v>0</v>
      </c>
      <c r="BB2019" s="256">
        <v>0</v>
      </c>
      <c r="BC2019" s="256">
        <v>0</v>
      </c>
      <c r="BD2019" s="256">
        <v>0</v>
      </c>
      <c r="BE2019" s="256">
        <v>0</v>
      </c>
      <c r="BF2019" s="256">
        <v>0</v>
      </c>
      <c r="BG2019" s="256">
        <v>0</v>
      </c>
      <c r="BH2019" s="256">
        <v>0</v>
      </c>
      <c r="BI2019" s="256">
        <v>0</v>
      </c>
      <c r="BJ2019" s="256">
        <v>0</v>
      </c>
      <c r="BK2019" s="256">
        <v>0</v>
      </c>
      <c r="BL2019" s="256">
        <v>0</v>
      </c>
      <c r="BM2019" s="256">
        <v>0</v>
      </c>
      <c r="BN2019" s="256">
        <v>0</v>
      </c>
      <c r="BO2019" s="256">
        <v>0</v>
      </c>
      <c r="BP2019" s="256">
        <v>0</v>
      </c>
      <c r="BQ2019" s="256">
        <v>0</v>
      </c>
      <c r="BR2019" s="256">
        <v>0</v>
      </c>
      <c r="BS2019" s="256">
        <v>0</v>
      </c>
      <c r="BT2019" s="256">
        <v>0</v>
      </c>
      <c r="BU2019" s="256">
        <v>0</v>
      </c>
      <c r="BV2019" s="256">
        <v>0</v>
      </c>
    </row>
    <row r="2020" spans="1:74">
      <c r="A2020" s="256">
        <v>65</v>
      </c>
      <c r="B2020" s="256">
        <v>627.4283740211888</v>
      </c>
      <c r="C2020" s="256">
        <v>618.74758175955822</v>
      </c>
      <c r="D2020" s="256">
        <v>616.81851681252908</v>
      </c>
      <c r="E2020" s="256">
        <v>620.19438046982998</v>
      </c>
      <c r="F2020" s="256">
        <v>636.10916628281939</v>
      </c>
      <c r="G2020" s="256">
        <v>661.18701059419664</v>
      </c>
      <c r="H2020" s="256">
        <v>687.22938737908839</v>
      </c>
      <c r="I2020" s="256">
        <v>710.37816674343662</v>
      </c>
      <c r="J2020" s="256">
        <v>733.0446798710276</v>
      </c>
      <c r="K2020" s="256">
        <v>751.37079686780328</v>
      </c>
      <c r="L2020" s="256">
        <v>760.53385536619112</v>
      </c>
      <c r="M2020" s="256">
        <v>758.6047904191621</v>
      </c>
      <c r="N2020" s="256">
        <v>750.40626439428877</v>
      </c>
      <c r="O2020" s="256">
        <v>752.33532934131779</v>
      </c>
      <c r="P2020" s="256">
        <v>767.28558268079269</v>
      </c>
      <c r="Q2020" s="256">
        <v>791.39889451865542</v>
      </c>
      <c r="R2020" s="256">
        <v>822.26393367111973</v>
      </c>
      <c r="S2020" s="256">
        <v>856.02257024412756</v>
      </c>
      <c r="T2020" s="256">
        <v>895.08613542146531</v>
      </c>
      <c r="U2020" s="256">
        <v>954.40488254260765</v>
      </c>
      <c r="V2020" s="256">
        <v>1033.4965453707975</v>
      </c>
      <c r="W2020" s="256">
        <v>1141.0419161676652</v>
      </c>
      <c r="X2020" s="256">
        <v>1279.9345923537549</v>
      </c>
      <c r="Y2020" s="256">
        <v>1452.5859051128521</v>
      </c>
      <c r="Z2020" s="256">
        <v>1652.2441271303555</v>
      </c>
      <c r="AA2020" s="256">
        <v>1855.2782128051599</v>
      </c>
      <c r="AB2020" s="256">
        <v>2014.4260709350542</v>
      </c>
      <c r="AC2020" s="256">
        <v>2019.2487333026268</v>
      </c>
      <c r="AD2020" s="256">
        <v>1813.803316444036</v>
      </c>
      <c r="AE2020" s="256">
        <v>1400.5011515430685</v>
      </c>
      <c r="AF2020" s="256">
        <v>917.27038231229903</v>
      </c>
      <c r="AG2020" s="256">
        <v>552.6771073238142</v>
      </c>
      <c r="AH2020" s="256">
        <v>391.60018424689105</v>
      </c>
      <c r="AI2020" s="256">
        <v>340.47996315062204</v>
      </c>
      <c r="AJ2020" s="256">
        <v>278.74988484569337</v>
      </c>
      <c r="AK2020" s="256">
        <v>158.18332565637965</v>
      </c>
      <c r="AL2020" s="256">
        <v>0</v>
      </c>
      <c r="AM2020" s="256">
        <v>0</v>
      </c>
      <c r="AN2020" s="256">
        <v>0</v>
      </c>
      <c r="AO2020" s="256">
        <v>0</v>
      </c>
      <c r="AP2020" s="256">
        <v>0</v>
      </c>
      <c r="AQ2020" s="256">
        <v>0</v>
      </c>
      <c r="AR2020" s="256">
        <v>0</v>
      </c>
      <c r="AS2020" s="256">
        <v>0</v>
      </c>
      <c r="AT2020" s="256">
        <v>0</v>
      </c>
      <c r="AU2020" s="256">
        <v>0</v>
      </c>
      <c r="AV2020" s="256">
        <v>0</v>
      </c>
      <c r="AW2020" s="256">
        <v>0</v>
      </c>
      <c r="AX2020" s="256">
        <v>0</v>
      </c>
      <c r="AY2020" s="256">
        <v>0</v>
      </c>
      <c r="AZ2020" s="256">
        <v>0</v>
      </c>
      <c r="BA2020" s="256">
        <v>0</v>
      </c>
      <c r="BB2020" s="256">
        <v>0</v>
      </c>
      <c r="BC2020" s="256">
        <v>0</v>
      </c>
      <c r="BD2020" s="256">
        <v>0</v>
      </c>
      <c r="BE2020" s="256">
        <v>0</v>
      </c>
      <c r="BF2020" s="256">
        <v>0</v>
      </c>
      <c r="BG2020" s="256">
        <v>0</v>
      </c>
      <c r="BH2020" s="256">
        <v>0</v>
      </c>
      <c r="BI2020" s="256">
        <v>0</v>
      </c>
      <c r="BJ2020" s="256">
        <v>0</v>
      </c>
      <c r="BK2020" s="256">
        <v>0</v>
      </c>
      <c r="BL2020" s="256">
        <v>0</v>
      </c>
      <c r="BM2020" s="256">
        <v>0</v>
      </c>
      <c r="BN2020" s="256">
        <v>0</v>
      </c>
      <c r="BO2020" s="256">
        <v>0</v>
      </c>
      <c r="BP2020" s="256">
        <v>0</v>
      </c>
      <c r="BQ2020" s="256">
        <v>0</v>
      </c>
      <c r="BR2020" s="256">
        <v>0</v>
      </c>
      <c r="BS2020" s="256">
        <v>0</v>
      </c>
      <c r="BT2020" s="256">
        <v>0</v>
      </c>
      <c r="BU2020" s="256">
        <v>0</v>
      </c>
      <c r="BV2020" s="256">
        <v>0</v>
      </c>
    </row>
    <row r="2021" spans="1:74">
      <c r="A2021" s="256">
        <v>70</v>
      </c>
      <c r="B2021" s="256">
        <v>627.4283740211888</v>
      </c>
      <c r="C2021" s="256">
        <v>622.123445416859</v>
      </c>
      <c r="D2021" s="256">
        <v>617.30078304928634</v>
      </c>
      <c r="E2021" s="256">
        <v>618.26531552280096</v>
      </c>
      <c r="F2021" s="256">
        <v>629.83970520497508</v>
      </c>
      <c r="G2021" s="256">
        <v>650.09488714877978</v>
      </c>
      <c r="H2021" s="256">
        <v>678.06632888070055</v>
      </c>
      <c r="I2021" s="256">
        <v>706.03777061262133</v>
      </c>
      <c r="J2021" s="256">
        <v>733.0446798710276</v>
      </c>
      <c r="K2021" s="256">
        <v>757.64025794564759</v>
      </c>
      <c r="L2021" s="256">
        <v>778.37770612620955</v>
      </c>
      <c r="M2021" s="256">
        <v>789.46982957162641</v>
      </c>
      <c r="N2021" s="256">
        <v>793.8102257024417</v>
      </c>
      <c r="O2021" s="256">
        <v>799.1151543067715</v>
      </c>
      <c r="P2021" s="256">
        <v>809.72501151543111</v>
      </c>
      <c r="Q2021" s="256">
        <v>829.0156609857213</v>
      </c>
      <c r="R2021" s="256">
        <v>862.77429755872913</v>
      </c>
      <c r="S2021" s="256">
        <v>898.94426531552335</v>
      </c>
      <c r="T2021" s="256">
        <v>942.83049286043354</v>
      </c>
      <c r="U2021" s="256">
        <v>1010.8300322432065</v>
      </c>
      <c r="V2021" s="256">
        <v>1110.6591432519583</v>
      </c>
      <c r="W2021" s="256">
        <v>1241.3532934131745</v>
      </c>
      <c r="X2021" s="256">
        <v>1412.0755412252427</v>
      </c>
      <c r="Y2021" s="256">
        <v>1613.180561953018</v>
      </c>
      <c r="Z2021" s="256">
        <v>1840.3279594656851</v>
      </c>
      <c r="AA2021" s="256">
        <v>2112.3261169967768</v>
      </c>
      <c r="AB2021" s="256">
        <v>2361.1754951635203</v>
      </c>
      <c r="AC2021" s="256">
        <v>2470.6499309074175</v>
      </c>
      <c r="AD2021" s="256">
        <v>2374.1966835559665</v>
      </c>
      <c r="AE2021" s="256">
        <v>2097.375863657302</v>
      </c>
      <c r="AF2021" s="256">
        <v>1584.7268539843399</v>
      </c>
      <c r="AG2021" s="256">
        <v>859.8807001381856</v>
      </c>
      <c r="AH2021" s="256">
        <v>441.7558728696456</v>
      </c>
      <c r="AI2021" s="256">
        <v>344.82035928143733</v>
      </c>
      <c r="AJ2021" s="256">
        <v>264.28189774297573</v>
      </c>
      <c r="AK2021" s="256">
        <v>135.9990787655459</v>
      </c>
      <c r="AL2021" s="256">
        <v>0</v>
      </c>
      <c r="AM2021" s="256">
        <v>0</v>
      </c>
      <c r="AN2021" s="256">
        <v>0</v>
      </c>
      <c r="AO2021" s="256">
        <v>0</v>
      </c>
      <c r="AP2021" s="256">
        <v>0</v>
      </c>
      <c r="AQ2021" s="256">
        <v>0</v>
      </c>
      <c r="AR2021" s="256">
        <v>0</v>
      </c>
      <c r="AS2021" s="256">
        <v>0</v>
      </c>
      <c r="AT2021" s="256">
        <v>0</v>
      </c>
      <c r="AU2021" s="256">
        <v>0</v>
      </c>
      <c r="AV2021" s="256">
        <v>0</v>
      </c>
      <c r="AW2021" s="256">
        <v>0</v>
      </c>
      <c r="AX2021" s="256">
        <v>0</v>
      </c>
      <c r="AY2021" s="256">
        <v>0</v>
      </c>
      <c r="AZ2021" s="256">
        <v>0</v>
      </c>
      <c r="BA2021" s="256">
        <v>0</v>
      </c>
      <c r="BB2021" s="256">
        <v>0</v>
      </c>
      <c r="BC2021" s="256">
        <v>0</v>
      </c>
      <c r="BD2021" s="256">
        <v>0</v>
      </c>
      <c r="BE2021" s="256">
        <v>0</v>
      </c>
      <c r="BF2021" s="256">
        <v>0</v>
      </c>
      <c r="BG2021" s="256">
        <v>0</v>
      </c>
      <c r="BH2021" s="256">
        <v>0</v>
      </c>
      <c r="BI2021" s="256">
        <v>0</v>
      </c>
      <c r="BJ2021" s="256">
        <v>0</v>
      </c>
      <c r="BK2021" s="256">
        <v>0</v>
      </c>
      <c r="BL2021" s="256">
        <v>0</v>
      </c>
      <c r="BM2021" s="256">
        <v>0</v>
      </c>
      <c r="BN2021" s="256">
        <v>0</v>
      </c>
      <c r="BO2021" s="256">
        <v>0</v>
      </c>
      <c r="BP2021" s="256">
        <v>0</v>
      </c>
      <c r="BQ2021" s="256">
        <v>0</v>
      </c>
      <c r="BR2021" s="256">
        <v>0</v>
      </c>
      <c r="BS2021" s="256">
        <v>0</v>
      </c>
      <c r="BT2021" s="256">
        <v>0</v>
      </c>
      <c r="BU2021" s="256">
        <v>0</v>
      </c>
      <c r="BV2021" s="256">
        <v>0</v>
      </c>
    </row>
    <row r="2022" spans="1:74">
      <c r="A2022" s="256">
        <v>75</v>
      </c>
      <c r="B2022" s="256">
        <v>627.4283740211888</v>
      </c>
      <c r="C2022" s="256">
        <v>622.60571165361625</v>
      </c>
      <c r="D2022" s="256">
        <v>618.26531552280096</v>
      </c>
      <c r="E2022" s="256">
        <v>616.81851681252908</v>
      </c>
      <c r="F2022" s="256">
        <v>626.46384154767429</v>
      </c>
      <c r="G2022" s="256">
        <v>642.86089359742095</v>
      </c>
      <c r="H2022" s="256">
        <v>664.56287425149742</v>
      </c>
      <c r="I2022" s="256">
        <v>691.56978350990369</v>
      </c>
      <c r="J2022" s="256">
        <v>721.47029018885348</v>
      </c>
      <c r="K2022" s="256">
        <v>752.33532934131779</v>
      </c>
      <c r="L2022" s="256">
        <v>778.8599723629668</v>
      </c>
      <c r="M2022" s="256">
        <v>802.49101796407228</v>
      </c>
      <c r="N2022" s="256">
        <v>819.85260248733346</v>
      </c>
      <c r="O2022" s="256">
        <v>835.76738830032286</v>
      </c>
      <c r="P2022" s="256">
        <v>851.19990787655502</v>
      </c>
      <c r="Q2022" s="256">
        <v>872.9018885306316</v>
      </c>
      <c r="R2022" s="256">
        <v>904.73146015661041</v>
      </c>
      <c r="S2022" s="256">
        <v>934.14970059880295</v>
      </c>
      <c r="T2022" s="256">
        <v>976.58912943344137</v>
      </c>
      <c r="U2022" s="256">
        <v>1047.4822662367578</v>
      </c>
      <c r="V2022" s="256">
        <v>1149.7227084292958</v>
      </c>
      <c r="W2022" s="256">
        <v>1289.5799170888999</v>
      </c>
      <c r="X2022" s="256">
        <v>1459.8198986642108</v>
      </c>
      <c r="Y2022" s="256">
        <v>1654.6554583141419</v>
      </c>
      <c r="Z2022" s="256">
        <v>1891.4481805619541</v>
      </c>
      <c r="AA2022" s="256">
        <v>2180.8079226163072</v>
      </c>
      <c r="AB2022" s="256">
        <v>2485.1179180101349</v>
      </c>
      <c r="AC2022" s="256">
        <v>2687.6697374481819</v>
      </c>
      <c r="AD2022" s="256">
        <v>2652.9465684016595</v>
      </c>
      <c r="AE2022" s="256">
        <v>2383.3597420543542</v>
      </c>
      <c r="AF2022" s="256">
        <v>1820.0727775218804</v>
      </c>
      <c r="AG2022" s="256">
        <v>925.95117457392962</v>
      </c>
      <c r="AH2022" s="256">
        <v>421.50069092584084</v>
      </c>
      <c r="AI2022" s="256">
        <v>313.95532012897303</v>
      </c>
      <c r="AJ2022" s="256">
        <v>231.97005988023966</v>
      </c>
      <c r="AK2022" s="256">
        <v>109.95670198065415</v>
      </c>
      <c r="AL2022" s="256">
        <v>0</v>
      </c>
      <c r="AM2022" s="256">
        <v>0</v>
      </c>
      <c r="AN2022" s="256">
        <v>0</v>
      </c>
      <c r="AO2022" s="256">
        <v>0</v>
      </c>
      <c r="AP2022" s="256">
        <v>0</v>
      </c>
      <c r="AQ2022" s="256">
        <v>0</v>
      </c>
      <c r="AR2022" s="256">
        <v>0</v>
      </c>
      <c r="AS2022" s="256">
        <v>0</v>
      </c>
      <c r="AT2022" s="256">
        <v>0</v>
      </c>
      <c r="AU2022" s="256">
        <v>0</v>
      </c>
      <c r="AV2022" s="256">
        <v>0</v>
      </c>
      <c r="AW2022" s="256">
        <v>0</v>
      </c>
      <c r="AX2022" s="256">
        <v>0</v>
      </c>
      <c r="AY2022" s="256">
        <v>0</v>
      </c>
      <c r="AZ2022" s="256">
        <v>0</v>
      </c>
      <c r="BA2022" s="256">
        <v>0</v>
      </c>
      <c r="BB2022" s="256">
        <v>0</v>
      </c>
      <c r="BC2022" s="256">
        <v>0</v>
      </c>
      <c r="BD2022" s="256">
        <v>0</v>
      </c>
      <c r="BE2022" s="256">
        <v>0</v>
      </c>
      <c r="BF2022" s="256">
        <v>0</v>
      </c>
      <c r="BG2022" s="256">
        <v>0</v>
      </c>
      <c r="BH2022" s="256">
        <v>0</v>
      </c>
      <c r="BI2022" s="256">
        <v>0</v>
      </c>
      <c r="BJ2022" s="256">
        <v>0</v>
      </c>
      <c r="BK2022" s="256">
        <v>0</v>
      </c>
      <c r="BL2022" s="256">
        <v>0</v>
      </c>
      <c r="BM2022" s="256">
        <v>0</v>
      </c>
      <c r="BN2022" s="256">
        <v>0</v>
      </c>
      <c r="BO2022" s="256">
        <v>0</v>
      </c>
      <c r="BP2022" s="256">
        <v>0</v>
      </c>
      <c r="BQ2022" s="256">
        <v>0</v>
      </c>
      <c r="BR2022" s="256">
        <v>0</v>
      </c>
      <c r="BS2022" s="256">
        <v>0</v>
      </c>
      <c r="BT2022" s="256">
        <v>0</v>
      </c>
      <c r="BU2022" s="256">
        <v>0</v>
      </c>
      <c r="BV2022" s="256">
        <v>0</v>
      </c>
    </row>
    <row r="2023" spans="1:74">
      <c r="A2023" s="256">
        <v>80</v>
      </c>
      <c r="B2023" s="256">
        <v>627.4283740211888</v>
      </c>
      <c r="C2023" s="256">
        <v>623.57024412713076</v>
      </c>
      <c r="D2023" s="256">
        <v>619.22984799631547</v>
      </c>
      <c r="E2023" s="256">
        <v>617.78304928604371</v>
      </c>
      <c r="F2023" s="256">
        <v>624.53477660064527</v>
      </c>
      <c r="G2023" s="256">
        <v>637.55596499309115</v>
      </c>
      <c r="H2023" s="256">
        <v>653.47075080608056</v>
      </c>
      <c r="I2023" s="256">
        <v>675.17273146015702</v>
      </c>
      <c r="J2023" s="256">
        <v>702.66190695532055</v>
      </c>
      <c r="K2023" s="256">
        <v>732.56241363427034</v>
      </c>
      <c r="L2023" s="256">
        <v>763.42745278673465</v>
      </c>
      <c r="M2023" s="256">
        <v>791.88116075541268</v>
      </c>
      <c r="N2023" s="256">
        <v>817.92353754030444</v>
      </c>
      <c r="O2023" s="256">
        <v>841.55458314140992</v>
      </c>
      <c r="P2023" s="256">
        <v>864.70336250575826</v>
      </c>
      <c r="Q2023" s="256">
        <v>890.74573929065002</v>
      </c>
      <c r="R2023" s="256">
        <v>921.12851220635707</v>
      </c>
      <c r="S2023" s="256">
        <v>946.68862275449158</v>
      </c>
      <c r="T2023" s="256">
        <v>980.44725932749941</v>
      </c>
      <c r="U2023" s="256">
        <v>1040.2482726853991</v>
      </c>
      <c r="V2023" s="256">
        <v>1125.6093965914331</v>
      </c>
      <c r="W2023" s="256">
        <v>1242.8000921234461</v>
      </c>
      <c r="X2023" s="256">
        <v>1385.5508982035935</v>
      </c>
      <c r="Y2023" s="256">
        <v>1551.4504836480894</v>
      </c>
      <c r="Z2023" s="256">
        <v>1753.5200368493793</v>
      </c>
      <c r="AA2023" s="256">
        <v>2009.1211423307243</v>
      </c>
      <c r="AB2023" s="256">
        <v>2304.7503454629218</v>
      </c>
      <c r="AC2023" s="256">
        <v>2573.8549055734698</v>
      </c>
      <c r="AD2023" s="256">
        <v>2665.4854905573484</v>
      </c>
      <c r="AE2023" s="256">
        <v>2441.7139567019822</v>
      </c>
      <c r="AF2023" s="256">
        <v>1786.3141409488726</v>
      </c>
      <c r="AG2023" s="256">
        <v>752.33532934131779</v>
      </c>
      <c r="AH2023" s="256">
        <v>330.35237217871969</v>
      </c>
      <c r="AI2023" s="256">
        <v>239.20405343159848</v>
      </c>
      <c r="AJ2023" s="256">
        <v>179.88530631045612</v>
      </c>
      <c r="AK2023" s="256">
        <v>82.949792722247864</v>
      </c>
      <c r="AL2023" s="256">
        <v>0</v>
      </c>
      <c r="AM2023" s="256">
        <v>0</v>
      </c>
      <c r="AN2023" s="256">
        <v>0</v>
      </c>
      <c r="AO2023" s="256">
        <v>0</v>
      </c>
      <c r="AP2023" s="256">
        <v>0</v>
      </c>
      <c r="AQ2023" s="256">
        <v>0</v>
      </c>
      <c r="AR2023" s="256">
        <v>0</v>
      </c>
      <c r="AS2023" s="256">
        <v>0</v>
      </c>
      <c r="AT2023" s="256">
        <v>0</v>
      </c>
      <c r="AU2023" s="256">
        <v>0</v>
      </c>
      <c r="AV2023" s="256">
        <v>0</v>
      </c>
      <c r="AW2023" s="256">
        <v>0</v>
      </c>
      <c r="AX2023" s="256">
        <v>0</v>
      </c>
      <c r="AY2023" s="256">
        <v>0</v>
      </c>
      <c r="AZ2023" s="256">
        <v>0</v>
      </c>
      <c r="BA2023" s="256">
        <v>0</v>
      </c>
      <c r="BB2023" s="256">
        <v>0</v>
      </c>
      <c r="BC2023" s="256">
        <v>0</v>
      </c>
      <c r="BD2023" s="256">
        <v>0</v>
      </c>
      <c r="BE2023" s="256">
        <v>0</v>
      </c>
      <c r="BF2023" s="256">
        <v>0</v>
      </c>
      <c r="BG2023" s="256">
        <v>0</v>
      </c>
      <c r="BH2023" s="256">
        <v>0</v>
      </c>
      <c r="BI2023" s="256">
        <v>0</v>
      </c>
      <c r="BJ2023" s="256">
        <v>0</v>
      </c>
      <c r="BK2023" s="256">
        <v>0</v>
      </c>
      <c r="BL2023" s="256">
        <v>0</v>
      </c>
      <c r="BM2023" s="256">
        <v>0</v>
      </c>
      <c r="BN2023" s="256">
        <v>0</v>
      </c>
      <c r="BO2023" s="256">
        <v>0</v>
      </c>
      <c r="BP2023" s="256">
        <v>0</v>
      </c>
      <c r="BQ2023" s="256">
        <v>0</v>
      </c>
      <c r="BR2023" s="256">
        <v>0</v>
      </c>
      <c r="BS2023" s="256">
        <v>0</v>
      </c>
      <c r="BT2023" s="256">
        <v>0</v>
      </c>
      <c r="BU2023" s="256">
        <v>0</v>
      </c>
      <c r="BV2023" s="256">
        <v>0</v>
      </c>
    </row>
    <row r="2024" spans="1:74">
      <c r="A2024" s="256">
        <v>85</v>
      </c>
      <c r="B2024" s="256">
        <v>627.4283740211888</v>
      </c>
      <c r="C2024" s="256">
        <v>625.98157531091704</v>
      </c>
      <c r="D2024" s="256">
        <v>621.64117918010174</v>
      </c>
      <c r="E2024" s="256">
        <v>620.19438046982998</v>
      </c>
      <c r="F2024" s="256">
        <v>623.08797789037351</v>
      </c>
      <c r="G2024" s="256">
        <v>635.14463380930488</v>
      </c>
      <c r="H2024" s="256">
        <v>649.61262091202252</v>
      </c>
      <c r="I2024" s="256">
        <v>665.04514048825467</v>
      </c>
      <c r="J2024" s="256">
        <v>685.30032243205937</v>
      </c>
      <c r="K2024" s="256">
        <v>708.93136803316486</v>
      </c>
      <c r="L2024" s="256">
        <v>732.56241363427034</v>
      </c>
      <c r="M2024" s="256">
        <v>757.64025794564759</v>
      </c>
      <c r="N2024" s="256">
        <v>786.09396591432562</v>
      </c>
      <c r="O2024" s="256">
        <v>814.54767388300365</v>
      </c>
      <c r="P2024" s="256">
        <v>839.6255181943809</v>
      </c>
      <c r="Q2024" s="256">
        <v>865.66789497927277</v>
      </c>
      <c r="R2024" s="256">
        <v>895.08613542146531</v>
      </c>
      <c r="S2024" s="256">
        <v>920.16397973284256</v>
      </c>
      <c r="T2024" s="256">
        <v>949.5822201750351</v>
      </c>
      <c r="U2024" s="256">
        <v>1001.1847075080614</v>
      </c>
      <c r="V2024" s="256">
        <v>1075.935974205436</v>
      </c>
      <c r="W2024" s="256">
        <v>1177.2118839244595</v>
      </c>
      <c r="X2024" s="256">
        <v>1295.367111929987</v>
      </c>
      <c r="Y2024" s="256">
        <v>1428.9548595117465</v>
      </c>
      <c r="Z2024" s="256">
        <v>1591.4785812989414</v>
      </c>
      <c r="AA2024" s="256">
        <v>1780.5269461077855</v>
      </c>
      <c r="AB2024" s="256">
        <v>1988.3836941501625</v>
      </c>
      <c r="AC2024" s="256">
        <v>2163.4463380930461</v>
      </c>
      <c r="AD2024" s="256">
        <v>2267.6158452326131</v>
      </c>
      <c r="AE2024" s="256">
        <v>2158.6236757254733</v>
      </c>
      <c r="AF2024" s="256">
        <v>1563.5071395670207</v>
      </c>
      <c r="AG2024" s="256">
        <v>540.62045140488283</v>
      </c>
      <c r="AH2024" s="256">
        <v>232.45232611699691</v>
      </c>
      <c r="AI2024" s="256">
        <v>162.04145555043769</v>
      </c>
      <c r="AJ2024" s="256">
        <v>119.11976047904199</v>
      </c>
      <c r="AK2024" s="256">
        <v>48.708889912482753</v>
      </c>
      <c r="AL2024" s="256">
        <v>0</v>
      </c>
      <c r="AM2024" s="256">
        <v>0</v>
      </c>
      <c r="AN2024" s="256">
        <v>0</v>
      </c>
      <c r="AO2024" s="256">
        <v>0</v>
      </c>
      <c r="AP2024" s="256">
        <v>0</v>
      </c>
      <c r="AQ2024" s="256">
        <v>0</v>
      </c>
      <c r="AR2024" s="256">
        <v>0</v>
      </c>
      <c r="AS2024" s="256">
        <v>0</v>
      </c>
      <c r="AT2024" s="256">
        <v>0</v>
      </c>
      <c r="AU2024" s="256">
        <v>0</v>
      </c>
      <c r="AV2024" s="256">
        <v>0</v>
      </c>
      <c r="AW2024" s="256">
        <v>0</v>
      </c>
      <c r="AX2024" s="256">
        <v>0</v>
      </c>
      <c r="AY2024" s="256">
        <v>0</v>
      </c>
      <c r="AZ2024" s="256">
        <v>0</v>
      </c>
      <c r="BA2024" s="256">
        <v>0</v>
      </c>
      <c r="BB2024" s="256">
        <v>0</v>
      </c>
      <c r="BC2024" s="256">
        <v>0</v>
      </c>
      <c r="BD2024" s="256">
        <v>0</v>
      </c>
      <c r="BE2024" s="256">
        <v>0</v>
      </c>
      <c r="BF2024" s="256">
        <v>0</v>
      </c>
      <c r="BG2024" s="256">
        <v>0</v>
      </c>
      <c r="BH2024" s="256">
        <v>0</v>
      </c>
      <c r="BI2024" s="256">
        <v>0</v>
      </c>
      <c r="BJ2024" s="256">
        <v>0</v>
      </c>
      <c r="BK2024" s="256">
        <v>0</v>
      </c>
      <c r="BL2024" s="256">
        <v>0</v>
      </c>
      <c r="BM2024" s="256">
        <v>0</v>
      </c>
      <c r="BN2024" s="256">
        <v>0</v>
      </c>
      <c r="BO2024" s="256">
        <v>0</v>
      </c>
      <c r="BP2024" s="256">
        <v>0</v>
      </c>
      <c r="BQ2024" s="256">
        <v>0</v>
      </c>
      <c r="BR2024" s="256">
        <v>0</v>
      </c>
      <c r="BS2024" s="256">
        <v>0</v>
      </c>
      <c r="BT2024" s="256">
        <v>0</v>
      </c>
      <c r="BU2024" s="256">
        <v>0</v>
      </c>
      <c r="BV2024" s="256">
        <v>0</v>
      </c>
    </row>
    <row r="2025" spans="1:74">
      <c r="A2025" s="256">
        <v>90</v>
      </c>
      <c r="B2025" s="256">
        <v>627.4283740211888</v>
      </c>
      <c r="C2025" s="256">
        <v>626.46384154767429</v>
      </c>
      <c r="D2025" s="256">
        <v>623.57024412713076</v>
      </c>
      <c r="E2025" s="256">
        <v>622.60571165361625</v>
      </c>
      <c r="F2025" s="256">
        <v>627.91064025794606</v>
      </c>
      <c r="G2025" s="256">
        <v>638.03823122984841</v>
      </c>
      <c r="H2025" s="256">
        <v>650.09488714877978</v>
      </c>
      <c r="I2025" s="256">
        <v>662.6338093044684</v>
      </c>
      <c r="J2025" s="256">
        <v>679.03086135421506</v>
      </c>
      <c r="K2025" s="256">
        <v>695.42791340396172</v>
      </c>
      <c r="L2025" s="256">
        <v>711.34269921695113</v>
      </c>
      <c r="M2025" s="256">
        <v>727.25748502994054</v>
      </c>
      <c r="N2025" s="256">
        <v>744.13680331644446</v>
      </c>
      <c r="O2025" s="256">
        <v>762.94518654997739</v>
      </c>
      <c r="P2025" s="256">
        <v>783.68263473053935</v>
      </c>
      <c r="Q2025" s="256">
        <v>806.83141409488758</v>
      </c>
      <c r="R2025" s="256">
        <v>832.39152464302208</v>
      </c>
      <c r="S2025" s="256">
        <v>857.46936895439933</v>
      </c>
      <c r="T2025" s="256">
        <v>884.95854444956296</v>
      </c>
      <c r="U2025" s="256">
        <v>934.14970059880295</v>
      </c>
      <c r="V2025" s="256">
        <v>1003.1137724550904</v>
      </c>
      <c r="W2025" s="256">
        <v>1096.1911561492407</v>
      </c>
      <c r="X2025" s="256">
        <v>1195.0557346844778</v>
      </c>
      <c r="Y2025" s="256">
        <v>1292.4735145094435</v>
      </c>
      <c r="Z2025" s="256">
        <v>1414.9691386457862</v>
      </c>
      <c r="AA2025" s="256">
        <v>1562.5426070935061</v>
      </c>
      <c r="AB2025" s="256">
        <v>1711.0806080147406</v>
      </c>
      <c r="AC2025" s="256">
        <v>1803.6757254721338</v>
      </c>
      <c r="AD2025" s="256">
        <v>1809.4629203132208</v>
      </c>
      <c r="AE2025" s="256">
        <v>1670.0879778903741</v>
      </c>
      <c r="AF2025" s="256">
        <v>1186.8572086596046</v>
      </c>
      <c r="AG2025" s="256">
        <v>361.217411331184</v>
      </c>
      <c r="AH2025" s="256">
        <v>151.91386457853531</v>
      </c>
      <c r="AI2025" s="256">
        <v>96.453247351450997</v>
      </c>
      <c r="AJ2025" s="256">
        <v>62.694610778443149</v>
      </c>
      <c r="AK2025" s="256">
        <v>19.290649470290198</v>
      </c>
      <c r="AL2025" s="256">
        <v>0</v>
      </c>
      <c r="AM2025" s="256">
        <v>0</v>
      </c>
      <c r="AN2025" s="256">
        <v>0</v>
      </c>
      <c r="AO2025" s="256">
        <v>0</v>
      </c>
      <c r="AP2025" s="256">
        <v>0</v>
      </c>
      <c r="AQ2025" s="256">
        <v>0</v>
      </c>
      <c r="AR2025" s="256">
        <v>0</v>
      </c>
      <c r="AS2025" s="256">
        <v>0</v>
      </c>
      <c r="AT2025" s="256">
        <v>0</v>
      </c>
      <c r="AU2025" s="256">
        <v>0</v>
      </c>
      <c r="AV2025" s="256">
        <v>0</v>
      </c>
      <c r="AW2025" s="256">
        <v>0</v>
      </c>
      <c r="AX2025" s="256">
        <v>0</v>
      </c>
      <c r="AY2025" s="256">
        <v>0</v>
      </c>
      <c r="AZ2025" s="256">
        <v>0</v>
      </c>
      <c r="BA2025" s="256">
        <v>0</v>
      </c>
      <c r="BB2025" s="256">
        <v>0</v>
      </c>
      <c r="BC2025" s="256">
        <v>0</v>
      </c>
      <c r="BD2025" s="256">
        <v>0</v>
      </c>
      <c r="BE2025" s="256">
        <v>0</v>
      </c>
      <c r="BF2025" s="256">
        <v>0</v>
      </c>
      <c r="BG2025" s="256">
        <v>0</v>
      </c>
      <c r="BH2025" s="256">
        <v>0</v>
      </c>
      <c r="BI2025" s="256">
        <v>0</v>
      </c>
      <c r="BJ2025" s="256">
        <v>0</v>
      </c>
      <c r="BK2025" s="256">
        <v>0</v>
      </c>
      <c r="BL2025" s="256">
        <v>0</v>
      </c>
      <c r="BM2025" s="256">
        <v>0</v>
      </c>
      <c r="BN2025" s="256">
        <v>0</v>
      </c>
      <c r="BO2025" s="256">
        <v>0</v>
      </c>
      <c r="BP2025" s="256">
        <v>0</v>
      </c>
      <c r="BQ2025" s="256">
        <v>0</v>
      </c>
      <c r="BR2025" s="256">
        <v>0</v>
      </c>
      <c r="BS2025" s="256">
        <v>0</v>
      </c>
      <c r="BT2025" s="256">
        <v>0</v>
      </c>
      <c r="BU2025" s="256">
        <v>0</v>
      </c>
      <c r="BV2025" s="256">
        <v>0</v>
      </c>
    </row>
    <row r="2026" spans="1:74">
      <c r="A2026" s="256">
        <v>95</v>
      </c>
      <c r="B2026" s="256">
        <v>627.4283740211888</v>
      </c>
      <c r="C2026" s="256">
        <v>628.39290649470331</v>
      </c>
      <c r="D2026" s="256">
        <v>626.94610778443155</v>
      </c>
      <c r="E2026" s="256">
        <v>625.98157531091704</v>
      </c>
      <c r="F2026" s="256">
        <v>633.69783509903311</v>
      </c>
      <c r="G2026" s="256">
        <v>644.30769230769272</v>
      </c>
      <c r="H2026" s="256">
        <v>653.47075080608056</v>
      </c>
      <c r="I2026" s="256">
        <v>664.56287425149742</v>
      </c>
      <c r="J2026" s="256">
        <v>678.54859511745781</v>
      </c>
      <c r="K2026" s="256">
        <v>692.05204974666094</v>
      </c>
      <c r="L2026" s="256">
        <v>703.1441731920778</v>
      </c>
      <c r="M2026" s="256">
        <v>714.23629663749466</v>
      </c>
      <c r="N2026" s="256">
        <v>722.91708889912525</v>
      </c>
      <c r="O2026" s="256">
        <v>732.08014739751309</v>
      </c>
      <c r="P2026" s="256">
        <v>744.61906955320171</v>
      </c>
      <c r="Q2026" s="256">
        <v>761.01612160294837</v>
      </c>
      <c r="R2026" s="256">
        <v>781.27130354675307</v>
      </c>
      <c r="S2026" s="256">
        <v>799.59742054352876</v>
      </c>
      <c r="T2026" s="256">
        <v>822.26393367111973</v>
      </c>
      <c r="U2026" s="256">
        <v>862.29203132197188</v>
      </c>
      <c r="V2026" s="256">
        <v>915.34131736527002</v>
      </c>
      <c r="W2026" s="256">
        <v>984.30538922155745</v>
      </c>
      <c r="X2026" s="256">
        <v>1049.8935974205442</v>
      </c>
      <c r="Y2026" s="256">
        <v>1108.7300783049293</v>
      </c>
      <c r="Z2026" s="256">
        <v>1175.7650852141876</v>
      </c>
      <c r="AA2026" s="256">
        <v>1250.5163519115622</v>
      </c>
      <c r="AB2026" s="256">
        <v>1308.3883003224328</v>
      </c>
      <c r="AC2026" s="256">
        <v>1299.7075080608022</v>
      </c>
      <c r="AD2026" s="256">
        <v>1206.1478581298948</v>
      </c>
      <c r="AE2026" s="256">
        <v>1018.0640257945653</v>
      </c>
      <c r="AF2026" s="256">
        <v>682.8889912482731</v>
      </c>
      <c r="AG2026" s="256">
        <v>236.79272224781221</v>
      </c>
      <c r="AH2026" s="256">
        <v>95.006448641179233</v>
      </c>
      <c r="AI2026" s="256">
        <v>58.836480884385111</v>
      </c>
      <c r="AJ2026" s="256">
        <v>31.829571625978829</v>
      </c>
      <c r="AK2026" s="256">
        <v>8.6807922616305895</v>
      </c>
      <c r="AL2026" s="256">
        <v>0</v>
      </c>
      <c r="AM2026" s="256">
        <v>0</v>
      </c>
      <c r="AN2026" s="256">
        <v>0</v>
      </c>
      <c r="AO2026" s="256">
        <v>0</v>
      </c>
      <c r="AP2026" s="256">
        <v>0</v>
      </c>
      <c r="AQ2026" s="256">
        <v>0</v>
      </c>
      <c r="AR2026" s="256">
        <v>0</v>
      </c>
      <c r="AS2026" s="256">
        <v>0</v>
      </c>
      <c r="AT2026" s="256">
        <v>0</v>
      </c>
      <c r="AU2026" s="256">
        <v>0</v>
      </c>
      <c r="AV2026" s="256">
        <v>0</v>
      </c>
      <c r="AW2026" s="256">
        <v>0</v>
      </c>
      <c r="AX2026" s="256">
        <v>0</v>
      </c>
      <c r="AY2026" s="256">
        <v>0</v>
      </c>
      <c r="AZ2026" s="256">
        <v>0</v>
      </c>
      <c r="BA2026" s="256">
        <v>0</v>
      </c>
      <c r="BB2026" s="256">
        <v>0</v>
      </c>
      <c r="BC2026" s="256">
        <v>0</v>
      </c>
      <c r="BD2026" s="256">
        <v>0</v>
      </c>
      <c r="BE2026" s="256">
        <v>0</v>
      </c>
      <c r="BF2026" s="256">
        <v>0</v>
      </c>
      <c r="BG2026" s="256">
        <v>0</v>
      </c>
      <c r="BH2026" s="256">
        <v>0</v>
      </c>
      <c r="BI2026" s="256">
        <v>0</v>
      </c>
      <c r="BJ2026" s="256">
        <v>0</v>
      </c>
      <c r="BK2026" s="256">
        <v>0</v>
      </c>
      <c r="BL2026" s="256">
        <v>0</v>
      </c>
      <c r="BM2026" s="256">
        <v>0</v>
      </c>
      <c r="BN2026" s="256">
        <v>0</v>
      </c>
      <c r="BO2026" s="256">
        <v>0</v>
      </c>
      <c r="BP2026" s="256">
        <v>0</v>
      </c>
      <c r="BQ2026" s="256">
        <v>0</v>
      </c>
      <c r="BR2026" s="256">
        <v>0</v>
      </c>
      <c r="BS2026" s="256">
        <v>0</v>
      </c>
      <c r="BT2026" s="256">
        <v>0</v>
      </c>
      <c r="BU2026" s="256">
        <v>0</v>
      </c>
      <c r="BV2026" s="256">
        <v>0</v>
      </c>
    </row>
    <row r="2027" spans="1:74">
      <c r="A2027" s="256">
        <v>100</v>
      </c>
      <c r="B2027" s="256">
        <v>627.4283740211888</v>
      </c>
      <c r="C2027" s="256">
        <v>630.80423767848959</v>
      </c>
      <c r="D2027" s="256">
        <v>630.80423767848959</v>
      </c>
      <c r="E2027" s="256">
        <v>630.80423767848959</v>
      </c>
      <c r="F2027" s="256">
        <v>638.52049746660566</v>
      </c>
      <c r="G2027" s="256">
        <v>648.16582220175076</v>
      </c>
      <c r="H2027" s="256">
        <v>657.81114693689585</v>
      </c>
      <c r="I2027" s="256">
        <v>667.9387379087982</v>
      </c>
      <c r="J2027" s="256">
        <v>678.06632888070055</v>
      </c>
      <c r="K2027" s="256">
        <v>688.67618608936016</v>
      </c>
      <c r="L2027" s="256">
        <v>695.42791340396172</v>
      </c>
      <c r="M2027" s="256">
        <v>700.73284200829153</v>
      </c>
      <c r="N2027" s="256">
        <v>703.1441731920778</v>
      </c>
      <c r="O2027" s="256">
        <v>704.59097190234957</v>
      </c>
      <c r="P2027" s="256">
        <v>707.96683555965035</v>
      </c>
      <c r="Q2027" s="256">
        <v>711.34269921695113</v>
      </c>
      <c r="R2027" s="256">
        <v>720.98802395209623</v>
      </c>
      <c r="S2027" s="256">
        <v>733.0446798710276</v>
      </c>
      <c r="T2027" s="256">
        <v>743.6545370796872</v>
      </c>
      <c r="U2027" s="256">
        <v>759.08705665591935</v>
      </c>
      <c r="V2027" s="256">
        <v>780.78903730999582</v>
      </c>
      <c r="W2027" s="256">
        <v>808.27821280515934</v>
      </c>
      <c r="X2027" s="256">
        <v>828.53339474896404</v>
      </c>
      <c r="Y2027" s="256">
        <v>825.63979732842051</v>
      </c>
      <c r="Z2027" s="256">
        <v>813.58314140948914</v>
      </c>
      <c r="AA2027" s="256">
        <v>804.4200829111013</v>
      </c>
      <c r="AB2027" s="256">
        <v>772.10824504836523</v>
      </c>
      <c r="AC2027" s="256">
        <v>683.85352372178761</v>
      </c>
      <c r="AD2027" s="256">
        <v>563.76923076923106</v>
      </c>
      <c r="AE2027" s="256">
        <v>414.74896361123928</v>
      </c>
      <c r="AF2027" s="256">
        <v>255.11883924458789</v>
      </c>
      <c r="AG2027" s="256">
        <v>136.96361123906041</v>
      </c>
      <c r="AH2027" s="256">
        <v>70.89313680331648</v>
      </c>
      <c r="AI2027" s="256">
        <v>48.708889912482753</v>
      </c>
      <c r="AJ2027" s="256">
        <v>27.006909258406282</v>
      </c>
      <c r="AK2027" s="256">
        <v>10.60985720865961</v>
      </c>
      <c r="AL2027" s="256">
        <v>0</v>
      </c>
      <c r="AM2027" s="256">
        <v>0</v>
      </c>
      <c r="AN2027" s="256">
        <v>0</v>
      </c>
      <c r="AO2027" s="256">
        <v>0</v>
      </c>
      <c r="AP2027" s="256">
        <v>0</v>
      </c>
      <c r="AQ2027" s="256">
        <v>0</v>
      </c>
      <c r="AR2027" s="256">
        <v>0</v>
      </c>
      <c r="AS2027" s="256">
        <v>0</v>
      </c>
      <c r="AT2027" s="256">
        <v>0</v>
      </c>
      <c r="AU2027" s="256">
        <v>0</v>
      </c>
      <c r="AV2027" s="256">
        <v>0</v>
      </c>
      <c r="AW2027" s="256">
        <v>0</v>
      </c>
      <c r="AX2027" s="256">
        <v>0</v>
      </c>
      <c r="AY2027" s="256">
        <v>0</v>
      </c>
      <c r="AZ2027" s="256">
        <v>0</v>
      </c>
      <c r="BA2027" s="256">
        <v>0</v>
      </c>
      <c r="BB2027" s="256">
        <v>0</v>
      </c>
      <c r="BC2027" s="256">
        <v>0</v>
      </c>
      <c r="BD2027" s="256">
        <v>0</v>
      </c>
      <c r="BE2027" s="256">
        <v>0</v>
      </c>
      <c r="BF2027" s="256">
        <v>0</v>
      </c>
      <c r="BG2027" s="256">
        <v>0</v>
      </c>
      <c r="BH2027" s="256">
        <v>0</v>
      </c>
      <c r="BI2027" s="256">
        <v>0</v>
      </c>
      <c r="BJ2027" s="256">
        <v>0</v>
      </c>
      <c r="BK2027" s="256">
        <v>0</v>
      </c>
      <c r="BL2027" s="256">
        <v>0</v>
      </c>
      <c r="BM2027" s="256">
        <v>0</v>
      </c>
      <c r="BN2027" s="256">
        <v>0</v>
      </c>
      <c r="BO2027" s="256">
        <v>0</v>
      </c>
      <c r="BP2027" s="256">
        <v>0</v>
      </c>
      <c r="BQ2027" s="256">
        <v>0</v>
      </c>
      <c r="BR2027" s="256">
        <v>0</v>
      </c>
      <c r="BS2027" s="256">
        <v>0</v>
      </c>
      <c r="BT2027" s="256">
        <v>0</v>
      </c>
      <c r="BU2027" s="256">
        <v>0</v>
      </c>
      <c r="BV2027" s="256">
        <v>0</v>
      </c>
    </row>
    <row r="2028" spans="1:74">
      <c r="A2028" s="256">
        <v>105</v>
      </c>
      <c r="B2028" s="256">
        <v>627.4283740211888</v>
      </c>
      <c r="C2028" s="256">
        <v>631.76877015200409</v>
      </c>
      <c r="D2028" s="256">
        <v>633.21556886227586</v>
      </c>
      <c r="E2028" s="256">
        <v>635.62690004606213</v>
      </c>
      <c r="F2028" s="256">
        <v>642.86089359742095</v>
      </c>
      <c r="G2028" s="256">
        <v>652.0239520958088</v>
      </c>
      <c r="H2028" s="256">
        <v>658.77567941041036</v>
      </c>
      <c r="I2028" s="256">
        <v>666.49193919852644</v>
      </c>
      <c r="J2028" s="256">
        <v>674.20819898664251</v>
      </c>
      <c r="K2028" s="256">
        <v>677.5840626439433</v>
      </c>
      <c r="L2028" s="256">
        <v>679.99539382772957</v>
      </c>
      <c r="M2028" s="256">
        <v>677.5840626439433</v>
      </c>
      <c r="N2028" s="256">
        <v>670.83233532934173</v>
      </c>
      <c r="O2028" s="256">
        <v>661.18701059419664</v>
      </c>
      <c r="P2028" s="256">
        <v>648.64808843850801</v>
      </c>
      <c r="Q2028" s="256">
        <v>633.69783509903311</v>
      </c>
      <c r="R2028" s="256">
        <v>619.71211423307273</v>
      </c>
      <c r="S2028" s="256">
        <v>602.83279594656869</v>
      </c>
      <c r="T2028" s="256">
        <v>592.22293873790909</v>
      </c>
      <c r="U2028" s="256">
        <v>595.59880239520987</v>
      </c>
      <c r="V2028" s="256">
        <v>612.96038691847104</v>
      </c>
      <c r="W2028" s="256">
        <v>625.98157531091704</v>
      </c>
      <c r="X2028" s="256">
        <v>607.65545831414124</v>
      </c>
      <c r="Y2028" s="256">
        <v>540.62045140488283</v>
      </c>
      <c r="Z2028" s="256">
        <v>446.09626900046089</v>
      </c>
      <c r="AA2028" s="256">
        <v>359.28834638415498</v>
      </c>
      <c r="AB2028" s="256">
        <v>299.96959926301258</v>
      </c>
      <c r="AC2028" s="256">
        <v>250.7784431137726</v>
      </c>
      <c r="AD2028" s="256">
        <v>200.62275449101807</v>
      </c>
      <c r="AE2028" s="256">
        <v>149.98479963150629</v>
      </c>
      <c r="AF2028" s="256">
        <v>116.22616305849846</v>
      </c>
      <c r="AG2028" s="256">
        <v>89.701520036849431</v>
      </c>
      <c r="AH2028" s="256">
        <v>63.176877015200404</v>
      </c>
      <c r="AI2028" s="256">
        <v>48.708889912482753</v>
      </c>
      <c r="AJ2028" s="256">
        <v>32.794104099493339</v>
      </c>
      <c r="AK2028" s="256">
        <v>13.985720865960396</v>
      </c>
      <c r="AL2028" s="256">
        <v>0</v>
      </c>
      <c r="AM2028" s="256">
        <v>0</v>
      </c>
      <c r="AN2028" s="256">
        <v>0</v>
      </c>
      <c r="AO2028" s="256">
        <v>0</v>
      </c>
      <c r="AP2028" s="256">
        <v>0</v>
      </c>
      <c r="AQ2028" s="256">
        <v>0</v>
      </c>
      <c r="AR2028" s="256">
        <v>0</v>
      </c>
      <c r="AS2028" s="256">
        <v>0</v>
      </c>
      <c r="AT2028" s="256">
        <v>0</v>
      </c>
      <c r="AU2028" s="256">
        <v>0</v>
      </c>
      <c r="AV2028" s="256">
        <v>0</v>
      </c>
      <c r="AW2028" s="256">
        <v>0</v>
      </c>
      <c r="AX2028" s="256">
        <v>0</v>
      </c>
      <c r="AY2028" s="256">
        <v>0</v>
      </c>
      <c r="AZ2028" s="256">
        <v>0</v>
      </c>
      <c r="BA2028" s="256">
        <v>0</v>
      </c>
      <c r="BB2028" s="256">
        <v>0</v>
      </c>
      <c r="BC2028" s="256">
        <v>0</v>
      </c>
      <c r="BD2028" s="256">
        <v>0</v>
      </c>
      <c r="BE2028" s="256">
        <v>0</v>
      </c>
      <c r="BF2028" s="256">
        <v>0</v>
      </c>
      <c r="BG2028" s="256">
        <v>0</v>
      </c>
      <c r="BH2028" s="256">
        <v>0</v>
      </c>
      <c r="BI2028" s="256">
        <v>0</v>
      </c>
      <c r="BJ2028" s="256">
        <v>0</v>
      </c>
      <c r="BK2028" s="256">
        <v>0</v>
      </c>
      <c r="BL2028" s="256">
        <v>0</v>
      </c>
      <c r="BM2028" s="256">
        <v>0</v>
      </c>
      <c r="BN2028" s="256">
        <v>0</v>
      </c>
      <c r="BO2028" s="256">
        <v>0</v>
      </c>
      <c r="BP2028" s="256">
        <v>0</v>
      </c>
      <c r="BQ2028" s="256">
        <v>0</v>
      </c>
      <c r="BR2028" s="256">
        <v>0</v>
      </c>
      <c r="BS2028" s="256">
        <v>0</v>
      </c>
      <c r="BT2028" s="256">
        <v>0</v>
      </c>
      <c r="BU2028" s="256">
        <v>0</v>
      </c>
      <c r="BV2028" s="256">
        <v>0</v>
      </c>
    </row>
    <row r="2029" spans="1:74">
      <c r="A2029" s="256">
        <v>110</v>
      </c>
      <c r="B2029" s="256">
        <v>627.4283740211888</v>
      </c>
      <c r="C2029" s="256">
        <v>633.21556886227586</v>
      </c>
      <c r="D2029" s="256">
        <v>635.14463380930488</v>
      </c>
      <c r="E2029" s="256">
        <v>638.03823122984841</v>
      </c>
      <c r="F2029" s="256">
        <v>644.78995854444997</v>
      </c>
      <c r="G2029" s="256">
        <v>653.95301704283781</v>
      </c>
      <c r="H2029" s="256">
        <v>657.3288807001386</v>
      </c>
      <c r="I2029" s="256">
        <v>661.18701059419664</v>
      </c>
      <c r="J2029" s="256">
        <v>660.70474435743938</v>
      </c>
      <c r="K2029" s="256">
        <v>658.29341317365311</v>
      </c>
      <c r="L2029" s="256">
        <v>652.9884845693233</v>
      </c>
      <c r="M2029" s="256">
        <v>642.3786273606637</v>
      </c>
      <c r="N2029" s="256">
        <v>622.123445416859</v>
      </c>
      <c r="O2029" s="256">
        <v>588.84707508060831</v>
      </c>
      <c r="P2029" s="256">
        <v>545.92538000921263</v>
      </c>
      <c r="Q2029" s="256">
        <v>499.62782128051617</v>
      </c>
      <c r="R2029" s="256">
        <v>461.52878857669305</v>
      </c>
      <c r="S2029" s="256">
        <v>435.48641179180129</v>
      </c>
      <c r="T2029" s="256">
        <v>425.84108705665614</v>
      </c>
      <c r="U2029" s="256">
        <v>431.14601566098594</v>
      </c>
      <c r="V2029" s="256">
        <v>441.7558728696456</v>
      </c>
      <c r="W2029" s="256">
        <v>423.91202210962712</v>
      </c>
      <c r="X2029" s="256">
        <v>357.35928143712596</v>
      </c>
      <c r="Y2029" s="256">
        <v>274.89175495163533</v>
      </c>
      <c r="Z2029" s="256">
        <v>217.50207277752202</v>
      </c>
      <c r="AA2029" s="256">
        <v>190.49516351911572</v>
      </c>
      <c r="AB2029" s="256">
        <v>177.47397512666984</v>
      </c>
      <c r="AC2029" s="256">
        <v>156.73652694610789</v>
      </c>
      <c r="AD2029" s="256">
        <v>134.07001381851688</v>
      </c>
      <c r="AE2029" s="256">
        <v>106.58083832335335</v>
      </c>
      <c r="AF2029" s="256">
        <v>87.772455089820411</v>
      </c>
      <c r="AG2029" s="256">
        <v>74.269000460617264</v>
      </c>
      <c r="AH2029" s="256">
        <v>62.212344541685894</v>
      </c>
      <c r="AI2029" s="256">
        <v>55.460617227084327</v>
      </c>
      <c r="AJ2029" s="256">
        <v>38.581298940580396</v>
      </c>
      <c r="AK2029" s="256">
        <v>18.326116996775689</v>
      </c>
      <c r="AL2029" s="256">
        <v>0</v>
      </c>
      <c r="AM2029" s="256">
        <v>0</v>
      </c>
      <c r="AN2029" s="256">
        <v>0</v>
      </c>
      <c r="AO2029" s="256">
        <v>0</v>
      </c>
      <c r="AP2029" s="256">
        <v>0</v>
      </c>
      <c r="AQ2029" s="256">
        <v>0</v>
      </c>
      <c r="AR2029" s="256">
        <v>0</v>
      </c>
      <c r="AS2029" s="256">
        <v>0</v>
      </c>
      <c r="AT2029" s="256">
        <v>0</v>
      </c>
      <c r="AU2029" s="256">
        <v>0</v>
      </c>
      <c r="AV2029" s="256">
        <v>0</v>
      </c>
      <c r="AW2029" s="256">
        <v>0</v>
      </c>
      <c r="AX2029" s="256">
        <v>0</v>
      </c>
      <c r="AY2029" s="256">
        <v>0</v>
      </c>
      <c r="AZ2029" s="256">
        <v>0</v>
      </c>
      <c r="BA2029" s="256">
        <v>0</v>
      </c>
      <c r="BB2029" s="256">
        <v>0</v>
      </c>
      <c r="BC2029" s="256">
        <v>0</v>
      </c>
      <c r="BD2029" s="256">
        <v>0</v>
      </c>
      <c r="BE2029" s="256">
        <v>0</v>
      </c>
      <c r="BF2029" s="256">
        <v>0</v>
      </c>
      <c r="BG2029" s="256">
        <v>0</v>
      </c>
      <c r="BH2029" s="256">
        <v>0</v>
      </c>
      <c r="BI2029" s="256">
        <v>0</v>
      </c>
      <c r="BJ2029" s="256">
        <v>0</v>
      </c>
      <c r="BK2029" s="256">
        <v>0</v>
      </c>
      <c r="BL2029" s="256">
        <v>0</v>
      </c>
      <c r="BM2029" s="256">
        <v>0</v>
      </c>
      <c r="BN2029" s="256">
        <v>0</v>
      </c>
      <c r="BO2029" s="256">
        <v>0</v>
      </c>
      <c r="BP2029" s="256">
        <v>0</v>
      </c>
      <c r="BQ2029" s="256">
        <v>0</v>
      </c>
      <c r="BR2029" s="256">
        <v>0</v>
      </c>
      <c r="BS2029" s="256">
        <v>0</v>
      </c>
      <c r="BT2029" s="256">
        <v>0</v>
      </c>
      <c r="BU2029" s="256">
        <v>0</v>
      </c>
      <c r="BV2029" s="256">
        <v>0</v>
      </c>
    </row>
    <row r="2030" spans="1:74">
      <c r="A2030" s="256">
        <v>115</v>
      </c>
      <c r="B2030" s="256">
        <v>627.4283740211888</v>
      </c>
      <c r="C2030" s="256">
        <v>634.18010133579037</v>
      </c>
      <c r="D2030" s="256">
        <v>639.48502994012017</v>
      </c>
      <c r="E2030" s="256">
        <v>642.86089359742095</v>
      </c>
      <c r="F2030" s="256">
        <v>649.13035467526527</v>
      </c>
      <c r="G2030" s="256">
        <v>652.50621833256605</v>
      </c>
      <c r="H2030" s="256">
        <v>650.57715338553703</v>
      </c>
      <c r="I2030" s="256">
        <v>648.64808843850801</v>
      </c>
      <c r="J2030" s="256">
        <v>646.23675725472174</v>
      </c>
      <c r="K2030" s="256">
        <v>638.52049746660566</v>
      </c>
      <c r="L2030" s="256">
        <v>623.08797789037351</v>
      </c>
      <c r="M2030" s="256">
        <v>589.32934131736556</v>
      </c>
      <c r="N2030" s="256">
        <v>539.65591893136832</v>
      </c>
      <c r="O2030" s="256">
        <v>479.85490557346873</v>
      </c>
      <c r="P2030" s="256">
        <v>419.57162597881182</v>
      </c>
      <c r="Q2030" s="256">
        <v>365.07554122524203</v>
      </c>
      <c r="R2030" s="256">
        <v>325.52970981114714</v>
      </c>
      <c r="S2030" s="256">
        <v>301.41639797328435</v>
      </c>
      <c r="T2030" s="256">
        <v>289.84200829111023</v>
      </c>
      <c r="U2030" s="256">
        <v>287.43067710732396</v>
      </c>
      <c r="V2030" s="256">
        <v>290.80654076462474</v>
      </c>
      <c r="W2030" s="256">
        <v>266.693228926762</v>
      </c>
      <c r="X2030" s="256">
        <v>213.1616766467067</v>
      </c>
      <c r="Y2030" s="256">
        <v>178.43850760018435</v>
      </c>
      <c r="Z2030" s="256">
        <v>169.75771533855377</v>
      </c>
      <c r="AA2030" s="256">
        <v>165.89958544449573</v>
      </c>
      <c r="AB2030" s="256">
        <v>163.0059880239522</v>
      </c>
      <c r="AC2030" s="256">
        <v>153.84292952556433</v>
      </c>
      <c r="AD2030" s="256">
        <v>132.62321510824512</v>
      </c>
      <c r="AE2030" s="256">
        <v>109.95670198065415</v>
      </c>
      <c r="AF2030" s="256">
        <v>90.66605251036394</v>
      </c>
      <c r="AG2030" s="256">
        <v>82.949792722247864</v>
      </c>
      <c r="AH2030" s="256">
        <v>79.57392906494708</v>
      </c>
      <c r="AI2030" s="256">
        <v>72.339935513588244</v>
      </c>
      <c r="AJ2030" s="256">
        <v>53.531552280055301</v>
      </c>
      <c r="AK2030" s="256">
        <v>25.077844311377259</v>
      </c>
      <c r="AL2030" s="256">
        <v>0</v>
      </c>
      <c r="AM2030" s="256">
        <v>0</v>
      </c>
      <c r="AN2030" s="256">
        <v>0</v>
      </c>
      <c r="AO2030" s="256">
        <v>0</v>
      </c>
      <c r="AP2030" s="256">
        <v>0</v>
      </c>
      <c r="AQ2030" s="256">
        <v>0</v>
      </c>
      <c r="AR2030" s="256">
        <v>0</v>
      </c>
      <c r="AS2030" s="256">
        <v>0</v>
      </c>
      <c r="AT2030" s="256">
        <v>0</v>
      </c>
      <c r="AU2030" s="256">
        <v>0</v>
      </c>
      <c r="AV2030" s="256">
        <v>0</v>
      </c>
      <c r="AW2030" s="256">
        <v>0</v>
      </c>
      <c r="AX2030" s="256">
        <v>0</v>
      </c>
      <c r="AY2030" s="256">
        <v>0</v>
      </c>
      <c r="AZ2030" s="256">
        <v>0</v>
      </c>
      <c r="BA2030" s="256">
        <v>0</v>
      </c>
      <c r="BB2030" s="256">
        <v>0</v>
      </c>
      <c r="BC2030" s="256">
        <v>0</v>
      </c>
      <c r="BD2030" s="256">
        <v>0</v>
      </c>
      <c r="BE2030" s="256">
        <v>0</v>
      </c>
      <c r="BF2030" s="256">
        <v>0</v>
      </c>
      <c r="BG2030" s="256">
        <v>0</v>
      </c>
      <c r="BH2030" s="256">
        <v>0</v>
      </c>
      <c r="BI2030" s="256">
        <v>0</v>
      </c>
      <c r="BJ2030" s="256">
        <v>0</v>
      </c>
      <c r="BK2030" s="256">
        <v>0</v>
      </c>
      <c r="BL2030" s="256">
        <v>0</v>
      </c>
      <c r="BM2030" s="256">
        <v>0</v>
      </c>
      <c r="BN2030" s="256">
        <v>0</v>
      </c>
      <c r="BO2030" s="256">
        <v>0</v>
      </c>
      <c r="BP2030" s="256">
        <v>0</v>
      </c>
      <c r="BQ2030" s="256">
        <v>0</v>
      </c>
      <c r="BR2030" s="256">
        <v>0</v>
      </c>
      <c r="BS2030" s="256">
        <v>0</v>
      </c>
      <c r="BT2030" s="256">
        <v>0</v>
      </c>
      <c r="BU2030" s="256">
        <v>0</v>
      </c>
      <c r="BV2030" s="256">
        <v>0</v>
      </c>
    </row>
    <row r="2031" spans="1:74">
      <c r="A2031" s="256">
        <v>120</v>
      </c>
      <c r="B2031" s="256">
        <v>627.4283740211888</v>
      </c>
      <c r="C2031" s="256">
        <v>635.14463380930488</v>
      </c>
      <c r="D2031" s="256">
        <v>640.93182865039194</v>
      </c>
      <c r="E2031" s="256">
        <v>645.27222478120723</v>
      </c>
      <c r="F2031" s="256">
        <v>650.57715338553703</v>
      </c>
      <c r="G2031" s="256">
        <v>650.57715338553703</v>
      </c>
      <c r="H2031" s="256">
        <v>645.27222478120723</v>
      </c>
      <c r="I2031" s="256">
        <v>638.03823122984841</v>
      </c>
      <c r="J2031" s="256">
        <v>628.87517273146057</v>
      </c>
      <c r="K2031" s="256">
        <v>609.10225702441301</v>
      </c>
      <c r="L2031" s="256">
        <v>569.55642561031812</v>
      </c>
      <c r="M2031" s="256">
        <v>509.75541225241852</v>
      </c>
      <c r="N2031" s="256">
        <v>440.79134039613109</v>
      </c>
      <c r="O2031" s="256">
        <v>370.38046982957184</v>
      </c>
      <c r="P2031" s="256">
        <v>309.61492399815774</v>
      </c>
      <c r="Q2031" s="256">
        <v>262.83509903270397</v>
      </c>
      <c r="R2031" s="256">
        <v>231.48779364348241</v>
      </c>
      <c r="S2031" s="256">
        <v>209.30354675264866</v>
      </c>
      <c r="T2031" s="256">
        <v>200.14048825426082</v>
      </c>
      <c r="U2031" s="256">
        <v>202.55181943804709</v>
      </c>
      <c r="V2031" s="256">
        <v>211.71487793643493</v>
      </c>
      <c r="W2031" s="256">
        <v>203.99861814831885</v>
      </c>
      <c r="X2031" s="256">
        <v>170.23998157531102</v>
      </c>
      <c r="Y2031" s="256">
        <v>153.84292952556433</v>
      </c>
      <c r="Z2031" s="256">
        <v>153.36066328880707</v>
      </c>
      <c r="AA2031" s="256">
        <v>155.28972823583612</v>
      </c>
      <c r="AB2031" s="256">
        <v>155.77199447259338</v>
      </c>
      <c r="AC2031" s="256">
        <v>149.02026715799178</v>
      </c>
      <c r="AD2031" s="256">
        <v>130.6941501612161</v>
      </c>
      <c r="AE2031" s="256">
        <v>115.26163058498395</v>
      </c>
      <c r="AF2031" s="256">
        <v>99.346844771994526</v>
      </c>
      <c r="AG2031" s="256">
        <v>93.077383694150214</v>
      </c>
      <c r="AH2031" s="256">
        <v>90.66605251036394</v>
      </c>
      <c r="AI2031" s="256">
        <v>89.701520036849431</v>
      </c>
      <c r="AJ2031" s="256">
        <v>81.985260248733354</v>
      </c>
      <c r="AK2031" s="256">
        <v>36.169967756794122</v>
      </c>
      <c r="AL2031" s="256">
        <v>0</v>
      </c>
      <c r="AM2031" s="256">
        <v>0</v>
      </c>
      <c r="AN2031" s="256">
        <v>0</v>
      </c>
      <c r="AO2031" s="256">
        <v>0</v>
      </c>
      <c r="AP2031" s="256">
        <v>0</v>
      </c>
      <c r="AQ2031" s="256">
        <v>0</v>
      </c>
      <c r="AR2031" s="256">
        <v>0</v>
      </c>
      <c r="AS2031" s="256">
        <v>0</v>
      </c>
      <c r="AT2031" s="256">
        <v>0</v>
      </c>
      <c r="AU2031" s="256">
        <v>0</v>
      </c>
      <c r="AV2031" s="256">
        <v>0</v>
      </c>
      <c r="AW2031" s="256">
        <v>0</v>
      </c>
      <c r="AX2031" s="256">
        <v>0</v>
      </c>
      <c r="AY2031" s="256">
        <v>0</v>
      </c>
      <c r="AZ2031" s="256">
        <v>0</v>
      </c>
      <c r="BA2031" s="256">
        <v>0</v>
      </c>
      <c r="BB2031" s="256">
        <v>0</v>
      </c>
      <c r="BC2031" s="256">
        <v>0</v>
      </c>
      <c r="BD2031" s="256">
        <v>0</v>
      </c>
      <c r="BE2031" s="256">
        <v>0</v>
      </c>
      <c r="BF2031" s="256">
        <v>0</v>
      </c>
      <c r="BG2031" s="256">
        <v>0</v>
      </c>
      <c r="BH2031" s="256">
        <v>0</v>
      </c>
      <c r="BI2031" s="256">
        <v>0</v>
      </c>
      <c r="BJ2031" s="256">
        <v>0</v>
      </c>
      <c r="BK2031" s="256">
        <v>0</v>
      </c>
      <c r="BL2031" s="256">
        <v>0</v>
      </c>
      <c r="BM2031" s="256">
        <v>0</v>
      </c>
      <c r="BN2031" s="256">
        <v>0</v>
      </c>
      <c r="BO2031" s="256">
        <v>0</v>
      </c>
      <c r="BP2031" s="256">
        <v>0</v>
      </c>
      <c r="BQ2031" s="256">
        <v>0</v>
      </c>
      <c r="BR2031" s="256">
        <v>0</v>
      </c>
      <c r="BS2031" s="256">
        <v>0</v>
      </c>
      <c r="BT2031" s="256">
        <v>0</v>
      </c>
      <c r="BU2031" s="256">
        <v>0</v>
      </c>
      <c r="BV2031" s="256">
        <v>0</v>
      </c>
    </row>
    <row r="2032" spans="1:74">
      <c r="A2032" s="256">
        <v>125</v>
      </c>
      <c r="B2032" s="256">
        <v>627.4283740211888</v>
      </c>
      <c r="C2032" s="256">
        <v>636.59143251957664</v>
      </c>
      <c r="D2032" s="256">
        <v>641.89636112390644</v>
      </c>
      <c r="E2032" s="256">
        <v>645.27222478120723</v>
      </c>
      <c r="F2032" s="256">
        <v>648.64808843850801</v>
      </c>
      <c r="G2032" s="256">
        <v>646.23675725472174</v>
      </c>
      <c r="H2032" s="256">
        <v>638.03823122984841</v>
      </c>
      <c r="I2032" s="256">
        <v>626.46384154767429</v>
      </c>
      <c r="J2032" s="256">
        <v>605.72639336711222</v>
      </c>
      <c r="K2032" s="256">
        <v>560.39336711193027</v>
      </c>
      <c r="L2032" s="256">
        <v>497.69875633348715</v>
      </c>
      <c r="M2032" s="256">
        <v>422.46522339935535</v>
      </c>
      <c r="N2032" s="256">
        <v>346.2671579917091</v>
      </c>
      <c r="O2032" s="256">
        <v>278.74988484569337</v>
      </c>
      <c r="P2032" s="256">
        <v>228.59419622293888</v>
      </c>
      <c r="Q2032" s="256">
        <v>195.31782588668827</v>
      </c>
      <c r="R2032" s="256">
        <v>173.6158452326118</v>
      </c>
      <c r="S2032" s="256">
        <v>163.48825426070945</v>
      </c>
      <c r="T2032" s="256">
        <v>166.86411791801024</v>
      </c>
      <c r="U2032" s="256">
        <v>177.9562413634271</v>
      </c>
      <c r="V2032" s="256">
        <v>190.49516351911572</v>
      </c>
      <c r="W2032" s="256">
        <v>199.65822201750356</v>
      </c>
      <c r="X2032" s="256">
        <v>184.22570244127141</v>
      </c>
      <c r="Y2032" s="256">
        <v>155.77199447259338</v>
      </c>
      <c r="Z2032" s="256">
        <v>154.32519576232158</v>
      </c>
      <c r="AA2032" s="256">
        <v>153.36066328880707</v>
      </c>
      <c r="AB2032" s="256">
        <v>149.98479963150629</v>
      </c>
      <c r="AC2032" s="256">
        <v>141.78627360663296</v>
      </c>
      <c r="AD2032" s="256">
        <v>132.14094887148786</v>
      </c>
      <c r="AE2032" s="256">
        <v>120.0842929525565</v>
      </c>
      <c r="AF2032" s="256">
        <v>104.65177337632433</v>
      </c>
      <c r="AG2032" s="256">
        <v>95.488714877936488</v>
      </c>
      <c r="AH2032" s="256">
        <v>87.290188853063157</v>
      </c>
      <c r="AI2032" s="256">
        <v>80.056195301704335</v>
      </c>
      <c r="AJ2032" s="256">
        <v>71.375403040073735</v>
      </c>
      <c r="AK2032" s="256">
        <v>39.545831414094913</v>
      </c>
      <c r="AL2032" s="256">
        <v>0</v>
      </c>
      <c r="AM2032" s="256">
        <v>0</v>
      </c>
      <c r="AN2032" s="256">
        <v>0</v>
      </c>
      <c r="AO2032" s="256">
        <v>0</v>
      </c>
      <c r="AP2032" s="256">
        <v>0</v>
      </c>
      <c r="AQ2032" s="256">
        <v>0</v>
      </c>
      <c r="AR2032" s="256">
        <v>0</v>
      </c>
      <c r="AS2032" s="256">
        <v>0</v>
      </c>
      <c r="AT2032" s="256">
        <v>0</v>
      </c>
      <c r="AU2032" s="256">
        <v>0</v>
      </c>
      <c r="AV2032" s="256">
        <v>0</v>
      </c>
      <c r="AW2032" s="256">
        <v>0</v>
      </c>
      <c r="AX2032" s="256">
        <v>0</v>
      </c>
      <c r="AY2032" s="256">
        <v>0</v>
      </c>
      <c r="AZ2032" s="256">
        <v>0</v>
      </c>
      <c r="BA2032" s="256">
        <v>0</v>
      </c>
      <c r="BB2032" s="256">
        <v>0</v>
      </c>
      <c r="BC2032" s="256">
        <v>0</v>
      </c>
      <c r="BD2032" s="256">
        <v>0</v>
      </c>
      <c r="BE2032" s="256">
        <v>0</v>
      </c>
      <c r="BF2032" s="256">
        <v>0</v>
      </c>
      <c r="BG2032" s="256">
        <v>0</v>
      </c>
      <c r="BH2032" s="256">
        <v>0</v>
      </c>
      <c r="BI2032" s="256">
        <v>0</v>
      </c>
      <c r="BJ2032" s="256">
        <v>0</v>
      </c>
      <c r="BK2032" s="256">
        <v>0</v>
      </c>
      <c r="BL2032" s="256">
        <v>0</v>
      </c>
      <c r="BM2032" s="256">
        <v>0</v>
      </c>
      <c r="BN2032" s="256">
        <v>0</v>
      </c>
      <c r="BO2032" s="256">
        <v>0</v>
      </c>
      <c r="BP2032" s="256">
        <v>0</v>
      </c>
      <c r="BQ2032" s="256">
        <v>0</v>
      </c>
      <c r="BR2032" s="256">
        <v>0</v>
      </c>
      <c r="BS2032" s="256">
        <v>0</v>
      </c>
      <c r="BT2032" s="256">
        <v>0</v>
      </c>
      <c r="BU2032" s="256">
        <v>0</v>
      </c>
      <c r="BV2032" s="256">
        <v>0</v>
      </c>
    </row>
    <row r="2033" spans="1:74">
      <c r="A2033" s="256">
        <v>130</v>
      </c>
      <c r="B2033" s="256">
        <v>627.4283740211888</v>
      </c>
      <c r="C2033" s="256">
        <v>638.03823122984841</v>
      </c>
      <c r="D2033" s="256">
        <v>645.27222478120723</v>
      </c>
      <c r="E2033" s="256">
        <v>649.13035467526527</v>
      </c>
      <c r="F2033" s="256">
        <v>647.20128972823625</v>
      </c>
      <c r="G2033" s="256">
        <v>640.44956241363468</v>
      </c>
      <c r="H2033" s="256">
        <v>629.35743896821782</v>
      </c>
      <c r="I2033" s="256">
        <v>611.51358820819928</v>
      </c>
      <c r="J2033" s="256">
        <v>572.45002303086164</v>
      </c>
      <c r="K2033" s="256">
        <v>506.86181483187499</v>
      </c>
      <c r="L2033" s="256">
        <v>427.77015200368515</v>
      </c>
      <c r="M2033" s="256">
        <v>343.37356057116557</v>
      </c>
      <c r="N2033" s="256">
        <v>268.62229387379102</v>
      </c>
      <c r="O2033" s="256">
        <v>213.64394288346395</v>
      </c>
      <c r="P2033" s="256">
        <v>179.88530631045612</v>
      </c>
      <c r="Q2033" s="256">
        <v>160.11239060340867</v>
      </c>
      <c r="R2033" s="256">
        <v>151.91386457853531</v>
      </c>
      <c r="S2033" s="256">
        <v>154.32519576232158</v>
      </c>
      <c r="T2033" s="256">
        <v>168.310916628282</v>
      </c>
      <c r="U2033" s="256">
        <v>188.5660985720867</v>
      </c>
      <c r="V2033" s="256">
        <v>212.67941040994944</v>
      </c>
      <c r="W2033" s="256">
        <v>242.09765085214201</v>
      </c>
      <c r="X2033" s="256">
        <v>264.76416397973298</v>
      </c>
      <c r="Y2033" s="256">
        <v>255.60110548134514</v>
      </c>
      <c r="Z2033" s="256">
        <v>234.38139106402593</v>
      </c>
      <c r="AA2033" s="256">
        <v>211.71487793643493</v>
      </c>
      <c r="AB2033" s="256">
        <v>187.60156609857219</v>
      </c>
      <c r="AC2033" s="256">
        <v>166.86411791801024</v>
      </c>
      <c r="AD2033" s="256">
        <v>141.30400736987571</v>
      </c>
      <c r="AE2033" s="256">
        <v>121.04882542607101</v>
      </c>
      <c r="AF2033" s="256">
        <v>101.7581759557808</v>
      </c>
      <c r="AG2033" s="256">
        <v>87.290188853063157</v>
      </c>
      <c r="AH2033" s="256">
        <v>74.751266697374518</v>
      </c>
      <c r="AI2033" s="256">
        <v>65.588208198986678</v>
      </c>
      <c r="AJ2033" s="256">
        <v>56.425149700598837</v>
      </c>
      <c r="AK2033" s="256">
        <v>34.723169046522358</v>
      </c>
      <c r="AL2033" s="256">
        <v>0</v>
      </c>
      <c r="AM2033" s="256">
        <v>0</v>
      </c>
      <c r="AN2033" s="256">
        <v>0</v>
      </c>
      <c r="AO2033" s="256">
        <v>0</v>
      </c>
      <c r="AP2033" s="256">
        <v>0</v>
      </c>
      <c r="AQ2033" s="256">
        <v>0</v>
      </c>
      <c r="AR2033" s="256">
        <v>0</v>
      </c>
      <c r="AS2033" s="256">
        <v>0</v>
      </c>
      <c r="AT2033" s="256">
        <v>0</v>
      </c>
      <c r="AU2033" s="256">
        <v>0</v>
      </c>
      <c r="AV2033" s="256">
        <v>0</v>
      </c>
      <c r="AW2033" s="256">
        <v>0</v>
      </c>
      <c r="AX2033" s="256">
        <v>0</v>
      </c>
      <c r="AY2033" s="256">
        <v>0</v>
      </c>
      <c r="AZ2033" s="256">
        <v>0</v>
      </c>
      <c r="BA2033" s="256">
        <v>0</v>
      </c>
      <c r="BB2033" s="256">
        <v>0</v>
      </c>
      <c r="BC2033" s="256">
        <v>0</v>
      </c>
      <c r="BD2033" s="256">
        <v>0</v>
      </c>
      <c r="BE2033" s="256">
        <v>0</v>
      </c>
      <c r="BF2033" s="256">
        <v>0</v>
      </c>
      <c r="BG2033" s="256">
        <v>0</v>
      </c>
      <c r="BH2033" s="256">
        <v>0</v>
      </c>
      <c r="BI2033" s="256">
        <v>0</v>
      </c>
      <c r="BJ2033" s="256">
        <v>0</v>
      </c>
      <c r="BK2033" s="256">
        <v>0</v>
      </c>
      <c r="BL2033" s="256">
        <v>0</v>
      </c>
      <c r="BM2033" s="256">
        <v>0</v>
      </c>
      <c r="BN2033" s="256">
        <v>0</v>
      </c>
      <c r="BO2033" s="256">
        <v>0</v>
      </c>
      <c r="BP2033" s="256">
        <v>0</v>
      </c>
      <c r="BQ2033" s="256">
        <v>0</v>
      </c>
      <c r="BR2033" s="256">
        <v>0</v>
      </c>
      <c r="BS2033" s="256">
        <v>0</v>
      </c>
      <c r="BT2033" s="256">
        <v>0</v>
      </c>
      <c r="BU2033" s="256">
        <v>0</v>
      </c>
      <c r="BV2033" s="256">
        <v>0</v>
      </c>
    </row>
    <row r="2034" spans="1:74">
      <c r="A2034" s="256">
        <v>135</v>
      </c>
      <c r="B2034" s="256">
        <v>627.4283740211888</v>
      </c>
      <c r="C2034" s="256">
        <v>639.00276370336292</v>
      </c>
      <c r="D2034" s="256">
        <v>646.71902349147899</v>
      </c>
      <c r="E2034" s="256">
        <v>650.09488714877978</v>
      </c>
      <c r="F2034" s="256">
        <v>644.78995854444997</v>
      </c>
      <c r="G2034" s="256">
        <v>637.0736987563339</v>
      </c>
      <c r="H2034" s="256">
        <v>623.57024412713076</v>
      </c>
      <c r="I2034" s="256">
        <v>592.70520497466634</v>
      </c>
      <c r="J2034" s="256">
        <v>531.45739290649499</v>
      </c>
      <c r="K2034" s="256">
        <v>448.50760018424717</v>
      </c>
      <c r="L2034" s="256">
        <v>361.217411331184</v>
      </c>
      <c r="M2034" s="256">
        <v>277.30308613542161</v>
      </c>
      <c r="N2034" s="256">
        <v>214.60847535697846</v>
      </c>
      <c r="O2034" s="256">
        <v>176.99170888991259</v>
      </c>
      <c r="P2034" s="256">
        <v>157.21879318286514</v>
      </c>
      <c r="Q2034" s="256">
        <v>148.53800092123453</v>
      </c>
      <c r="R2034" s="256">
        <v>148.53800092123453</v>
      </c>
      <c r="S2034" s="256">
        <v>161.55918931368043</v>
      </c>
      <c r="T2034" s="256">
        <v>186.15476738830043</v>
      </c>
      <c r="U2034" s="256">
        <v>216.53754030400751</v>
      </c>
      <c r="V2034" s="256">
        <v>248.84937816674358</v>
      </c>
      <c r="W2034" s="256">
        <v>285.98387839705219</v>
      </c>
      <c r="X2034" s="256">
        <v>318.77798249654558</v>
      </c>
      <c r="Y2034" s="256">
        <v>339.03316444035028</v>
      </c>
      <c r="Z2034" s="256">
        <v>337.10409949332126</v>
      </c>
      <c r="AA2034" s="256">
        <v>309.13265776140048</v>
      </c>
      <c r="AB2034" s="256">
        <v>265.24643021649024</v>
      </c>
      <c r="AC2034" s="256">
        <v>221.84246890833731</v>
      </c>
      <c r="AD2034" s="256">
        <v>181.33210502072788</v>
      </c>
      <c r="AE2034" s="256">
        <v>144.67987102717649</v>
      </c>
      <c r="AF2034" s="256">
        <v>114.29709811146944</v>
      </c>
      <c r="AG2034" s="256">
        <v>90.66605251036394</v>
      </c>
      <c r="AH2034" s="256">
        <v>78.127130354675316</v>
      </c>
      <c r="AI2034" s="256">
        <v>77.644864117918061</v>
      </c>
      <c r="AJ2034" s="256">
        <v>72.822201750345499</v>
      </c>
      <c r="AK2034" s="256">
        <v>43.403961308152951</v>
      </c>
      <c r="AL2034" s="256">
        <v>0</v>
      </c>
      <c r="AM2034" s="256">
        <v>0</v>
      </c>
      <c r="AN2034" s="256">
        <v>0</v>
      </c>
      <c r="AO2034" s="256">
        <v>0</v>
      </c>
      <c r="AP2034" s="256">
        <v>0</v>
      </c>
      <c r="AQ2034" s="256">
        <v>0</v>
      </c>
      <c r="AR2034" s="256">
        <v>0</v>
      </c>
      <c r="AS2034" s="256">
        <v>0</v>
      </c>
      <c r="AT2034" s="256">
        <v>0</v>
      </c>
      <c r="AU2034" s="256">
        <v>0</v>
      </c>
      <c r="AV2034" s="256">
        <v>0</v>
      </c>
      <c r="AW2034" s="256">
        <v>0</v>
      </c>
      <c r="AX2034" s="256">
        <v>0</v>
      </c>
      <c r="AY2034" s="256">
        <v>0</v>
      </c>
      <c r="AZ2034" s="256">
        <v>0</v>
      </c>
      <c r="BA2034" s="256">
        <v>0</v>
      </c>
      <c r="BB2034" s="256">
        <v>0</v>
      </c>
      <c r="BC2034" s="256">
        <v>0</v>
      </c>
      <c r="BD2034" s="256">
        <v>0</v>
      </c>
      <c r="BE2034" s="256">
        <v>0</v>
      </c>
      <c r="BF2034" s="256">
        <v>0</v>
      </c>
      <c r="BG2034" s="256">
        <v>0</v>
      </c>
      <c r="BH2034" s="256">
        <v>0</v>
      </c>
      <c r="BI2034" s="256">
        <v>0</v>
      </c>
      <c r="BJ2034" s="256">
        <v>0</v>
      </c>
      <c r="BK2034" s="256">
        <v>0</v>
      </c>
      <c r="BL2034" s="256">
        <v>0</v>
      </c>
      <c r="BM2034" s="256">
        <v>0</v>
      </c>
      <c r="BN2034" s="256">
        <v>0</v>
      </c>
      <c r="BO2034" s="256">
        <v>0</v>
      </c>
      <c r="BP2034" s="256">
        <v>0</v>
      </c>
      <c r="BQ2034" s="256">
        <v>0</v>
      </c>
      <c r="BR2034" s="256">
        <v>0</v>
      </c>
      <c r="BS2034" s="256">
        <v>0</v>
      </c>
      <c r="BT2034" s="256">
        <v>0</v>
      </c>
      <c r="BU2034" s="256">
        <v>0</v>
      </c>
      <c r="BV2034" s="256">
        <v>0</v>
      </c>
    </row>
    <row r="2035" spans="1:74">
      <c r="A2035" s="256">
        <v>140</v>
      </c>
      <c r="B2035" s="256">
        <v>627.4283740211888</v>
      </c>
      <c r="C2035" s="256">
        <v>638.52049746660566</v>
      </c>
      <c r="D2035" s="256">
        <v>647.6835559649935</v>
      </c>
      <c r="E2035" s="256">
        <v>650.09488714877978</v>
      </c>
      <c r="F2035" s="256">
        <v>642.3786273606637</v>
      </c>
      <c r="G2035" s="256">
        <v>631.28650391524684</v>
      </c>
      <c r="H2035" s="256">
        <v>612.47812068171379</v>
      </c>
      <c r="I2035" s="256">
        <v>565.69829571626008</v>
      </c>
      <c r="J2035" s="256">
        <v>486.60663288807029</v>
      </c>
      <c r="K2035" s="256">
        <v>394.49378166743458</v>
      </c>
      <c r="L2035" s="256">
        <v>304.30999539382788</v>
      </c>
      <c r="M2035" s="256">
        <v>228.59419622293888</v>
      </c>
      <c r="N2035" s="256">
        <v>182.77890373099964</v>
      </c>
      <c r="O2035" s="256">
        <v>159.14785812989416</v>
      </c>
      <c r="P2035" s="256">
        <v>149.02026715799178</v>
      </c>
      <c r="Q2035" s="256">
        <v>146.60893597420551</v>
      </c>
      <c r="R2035" s="256">
        <v>155.28972823583612</v>
      </c>
      <c r="S2035" s="256">
        <v>178.92077383694161</v>
      </c>
      <c r="T2035" s="256">
        <v>208.8212805158914</v>
      </c>
      <c r="U2035" s="256">
        <v>239.20405343159848</v>
      </c>
      <c r="V2035" s="256">
        <v>273.44495624136357</v>
      </c>
      <c r="W2035" s="256">
        <v>308.16812528788591</v>
      </c>
      <c r="X2035" s="256">
        <v>334.69276830953498</v>
      </c>
      <c r="Y2035" s="256">
        <v>339.99769691386479</v>
      </c>
      <c r="Z2035" s="256">
        <v>322.15384615384636</v>
      </c>
      <c r="AA2035" s="256">
        <v>290.32427452786749</v>
      </c>
      <c r="AB2035" s="256">
        <v>251.74297558728711</v>
      </c>
      <c r="AC2035" s="256">
        <v>215.57300783049297</v>
      </c>
      <c r="AD2035" s="256">
        <v>179.40304007369886</v>
      </c>
      <c r="AE2035" s="256">
        <v>147.09120221096276</v>
      </c>
      <c r="AF2035" s="256">
        <v>117.67296176877022</v>
      </c>
      <c r="AG2035" s="256">
        <v>95.006448641179233</v>
      </c>
      <c r="AH2035" s="256">
        <v>90.66605251036394</v>
      </c>
      <c r="AI2035" s="256">
        <v>89.219253800092176</v>
      </c>
      <c r="AJ2035" s="256">
        <v>69.446338093044716</v>
      </c>
      <c r="AK2035" s="256">
        <v>33.758636573007848</v>
      </c>
      <c r="AL2035" s="256">
        <v>0</v>
      </c>
      <c r="AM2035" s="256">
        <v>0</v>
      </c>
      <c r="AN2035" s="256">
        <v>0</v>
      </c>
      <c r="AO2035" s="256">
        <v>0</v>
      </c>
      <c r="AP2035" s="256">
        <v>0</v>
      </c>
      <c r="AQ2035" s="256">
        <v>0</v>
      </c>
      <c r="AR2035" s="256">
        <v>0</v>
      </c>
      <c r="AS2035" s="256">
        <v>0</v>
      </c>
      <c r="AT2035" s="256">
        <v>0</v>
      </c>
      <c r="AU2035" s="256">
        <v>0</v>
      </c>
      <c r="AV2035" s="256">
        <v>0</v>
      </c>
      <c r="AW2035" s="256">
        <v>0</v>
      </c>
      <c r="AX2035" s="256">
        <v>0</v>
      </c>
      <c r="AY2035" s="256">
        <v>0</v>
      </c>
      <c r="AZ2035" s="256">
        <v>0</v>
      </c>
      <c r="BA2035" s="256">
        <v>0</v>
      </c>
      <c r="BB2035" s="256">
        <v>0</v>
      </c>
      <c r="BC2035" s="256">
        <v>0</v>
      </c>
      <c r="BD2035" s="256">
        <v>0</v>
      </c>
      <c r="BE2035" s="256">
        <v>0</v>
      </c>
      <c r="BF2035" s="256">
        <v>0</v>
      </c>
      <c r="BG2035" s="256">
        <v>0</v>
      </c>
      <c r="BH2035" s="256">
        <v>0</v>
      </c>
      <c r="BI2035" s="256">
        <v>0</v>
      </c>
      <c r="BJ2035" s="256">
        <v>0</v>
      </c>
      <c r="BK2035" s="256">
        <v>0</v>
      </c>
      <c r="BL2035" s="256">
        <v>0</v>
      </c>
      <c r="BM2035" s="256">
        <v>0</v>
      </c>
      <c r="BN2035" s="256">
        <v>0</v>
      </c>
      <c r="BO2035" s="256">
        <v>0</v>
      </c>
      <c r="BP2035" s="256">
        <v>0</v>
      </c>
      <c r="BQ2035" s="256">
        <v>0</v>
      </c>
      <c r="BR2035" s="256">
        <v>0</v>
      </c>
      <c r="BS2035" s="256">
        <v>0</v>
      </c>
      <c r="BT2035" s="256">
        <v>0</v>
      </c>
      <c r="BU2035" s="256">
        <v>0</v>
      </c>
      <c r="BV2035" s="256">
        <v>0</v>
      </c>
    </row>
    <row r="2036" spans="1:74">
      <c r="A2036" s="256">
        <v>145</v>
      </c>
      <c r="B2036" s="256">
        <v>627.4283740211888</v>
      </c>
      <c r="C2036" s="256">
        <v>638.52049746660566</v>
      </c>
      <c r="D2036" s="256">
        <v>647.6835559649935</v>
      </c>
      <c r="E2036" s="256">
        <v>647.6835559649935</v>
      </c>
      <c r="F2036" s="256">
        <v>638.03823122984841</v>
      </c>
      <c r="G2036" s="256">
        <v>626.46384154767429</v>
      </c>
      <c r="H2036" s="256">
        <v>599.93919852602517</v>
      </c>
      <c r="I2036" s="256">
        <v>534.83325656379577</v>
      </c>
      <c r="J2036" s="256">
        <v>444.64947029018913</v>
      </c>
      <c r="K2036" s="256">
        <v>348.19622293873812</v>
      </c>
      <c r="L2036" s="256">
        <v>259.94150161216044</v>
      </c>
      <c r="M2036" s="256">
        <v>197.24689083371729</v>
      </c>
      <c r="N2036" s="256">
        <v>166.38185168125298</v>
      </c>
      <c r="O2036" s="256">
        <v>151.91386457853531</v>
      </c>
      <c r="P2036" s="256">
        <v>146.12666973744825</v>
      </c>
      <c r="Q2036" s="256">
        <v>149.50253339474904</v>
      </c>
      <c r="R2036" s="256">
        <v>169.27544910179651</v>
      </c>
      <c r="S2036" s="256">
        <v>196.28235836020278</v>
      </c>
      <c r="T2036" s="256">
        <v>222.80700138185182</v>
      </c>
      <c r="U2036" s="256">
        <v>250.29617687701534</v>
      </c>
      <c r="V2036" s="256">
        <v>281.6434822662369</v>
      </c>
      <c r="W2036" s="256">
        <v>307.2035928143714</v>
      </c>
      <c r="X2036" s="256">
        <v>314.43758636573028</v>
      </c>
      <c r="Y2036" s="256">
        <v>302.38093044679886</v>
      </c>
      <c r="Z2036" s="256">
        <v>278.74988484569337</v>
      </c>
      <c r="AA2036" s="256">
        <v>246.4380469829573</v>
      </c>
      <c r="AB2036" s="256">
        <v>216.05527406725025</v>
      </c>
      <c r="AC2036" s="256">
        <v>187.60156609857219</v>
      </c>
      <c r="AD2036" s="256">
        <v>161.55918931368043</v>
      </c>
      <c r="AE2036" s="256">
        <v>134.55228005527414</v>
      </c>
      <c r="AF2036" s="256">
        <v>109.95670198065415</v>
      </c>
      <c r="AG2036" s="256">
        <v>95.970981114693743</v>
      </c>
      <c r="AH2036" s="256">
        <v>94.041916167664724</v>
      </c>
      <c r="AI2036" s="256">
        <v>86.325656379548647</v>
      </c>
      <c r="AJ2036" s="256">
        <v>69.446338093044716</v>
      </c>
      <c r="AK2036" s="256">
        <v>28.935974205435301</v>
      </c>
      <c r="AL2036" s="256">
        <v>0</v>
      </c>
      <c r="AM2036" s="256">
        <v>0</v>
      </c>
      <c r="AN2036" s="256">
        <v>0</v>
      </c>
      <c r="AO2036" s="256">
        <v>0</v>
      </c>
      <c r="AP2036" s="256">
        <v>0</v>
      </c>
      <c r="AQ2036" s="256">
        <v>0</v>
      </c>
      <c r="AR2036" s="256">
        <v>0</v>
      </c>
      <c r="AS2036" s="256">
        <v>0</v>
      </c>
      <c r="AT2036" s="256">
        <v>0</v>
      </c>
      <c r="AU2036" s="256">
        <v>0</v>
      </c>
      <c r="AV2036" s="256">
        <v>0</v>
      </c>
      <c r="AW2036" s="256">
        <v>0</v>
      </c>
      <c r="AX2036" s="256">
        <v>0</v>
      </c>
      <c r="AY2036" s="256">
        <v>0</v>
      </c>
      <c r="AZ2036" s="256">
        <v>0</v>
      </c>
      <c r="BA2036" s="256">
        <v>0</v>
      </c>
      <c r="BB2036" s="256">
        <v>0</v>
      </c>
      <c r="BC2036" s="256">
        <v>0</v>
      </c>
      <c r="BD2036" s="256">
        <v>0</v>
      </c>
      <c r="BE2036" s="256">
        <v>0</v>
      </c>
      <c r="BF2036" s="256">
        <v>0</v>
      </c>
      <c r="BG2036" s="256">
        <v>0</v>
      </c>
      <c r="BH2036" s="256">
        <v>0</v>
      </c>
      <c r="BI2036" s="256">
        <v>0</v>
      </c>
      <c r="BJ2036" s="256">
        <v>0</v>
      </c>
      <c r="BK2036" s="256">
        <v>0</v>
      </c>
      <c r="BL2036" s="256">
        <v>0</v>
      </c>
      <c r="BM2036" s="256">
        <v>0</v>
      </c>
      <c r="BN2036" s="256">
        <v>0</v>
      </c>
      <c r="BO2036" s="256">
        <v>0</v>
      </c>
      <c r="BP2036" s="256">
        <v>0</v>
      </c>
      <c r="BQ2036" s="256">
        <v>0</v>
      </c>
      <c r="BR2036" s="256">
        <v>0</v>
      </c>
      <c r="BS2036" s="256">
        <v>0</v>
      </c>
      <c r="BT2036" s="256">
        <v>0</v>
      </c>
      <c r="BU2036" s="256">
        <v>0</v>
      </c>
      <c r="BV2036" s="256">
        <v>0</v>
      </c>
    </row>
    <row r="2037" spans="1:74">
      <c r="A2037" s="256">
        <v>150</v>
      </c>
      <c r="B2037" s="256">
        <v>627.4283740211888</v>
      </c>
      <c r="C2037" s="256">
        <v>639.48502994012017</v>
      </c>
      <c r="D2037" s="256">
        <v>649.61262091202252</v>
      </c>
      <c r="E2037" s="256">
        <v>649.13035467526527</v>
      </c>
      <c r="F2037" s="256">
        <v>639.00276370336292</v>
      </c>
      <c r="G2037" s="256">
        <v>624.05251036388802</v>
      </c>
      <c r="H2037" s="256">
        <v>585.47121142330752</v>
      </c>
      <c r="I2037" s="256">
        <v>506.86181483187499</v>
      </c>
      <c r="J2037" s="256">
        <v>409.92630124366673</v>
      </c>
      <c r="K2037" s="256">
        <v>309.61492399815774</v>
      </c>
      <c r="L2037" s="256">
        <v>227.14739751266711</v>
      </c>
      <c r="M2037" s="256">
        <v>178.92077383694161</v>
      </c>
      <c r="N2037" s="256">
        <v>158.66559189313691</v>
      </c>
      <c r="O2037" s="256">
        <v>149.50253339474904</v>
      </c>
      <c r="P2037" s="256">
        <v>146.12666973744825</v>
      </c>
      <c r="Q2037" s="256">
        <v>157.7010594196224</v>
      </c>
      <c r="R2037" s="256">
        <v>183.2611699677569</v>
      </c>
      <c r="S2037" s="256">
        <v>206.89221556886238</v>
      </c>
      <c r="T2037" s="256">
        <v>225.70059880239535</v>
      </c>
      <c r="U2037" s="256">
        <v>249.81391064025809</v>
      </c>
      <c r="V2037" s="256">
        <v>272.96269000460632</v>
      </c>
      <c r="W2037" s="256">
        <v>283.09028097650867</v>
      </c>
      <c r="X2037" s="256">
        <v>278.74988484569337</v>
      </c>
      <c r="Y2037" s="256">
        <v>266.21096269000475</v>
      </c>
      <c r="Z2037" s="256">
        <v>241.1331183786275</v>
      </c>
      <c r="AA2037" s="256">
        <v>215.09074159373571</v>
      </c>
      <c r="AB2037" s="256">
        <v>190.49516351911572</v>
      </c>
      <c r="AC2037" s="256">
        <v>169.75771533855377</v>
      </c>
      <c r="AD2037" s="256">
        <v>144.67987102717649</v>
      </c>
      <c r="AE2037" s="256">
        <v>117.67296176877022</v>
      </c>
      <c r="AF2037" s="256">
        <v>98.382312298480016</v>
      </c>
      <c r="AG2037" s="256">
        <v>92.595117457392959</v>
      </c>
      <c r="AH2037" s="256">
        <v>86.325656379548647</v>
      </c>
      <c r="AI2037" s="256">
        <v>82.467526485490609</v>
      </c>
      <c r="AJ2037" s="256">
        <v>67.999539382772952</v>
      </c>
      <c r="AK2037" s="256">
        <v>38.099032703823141</v>
      </c>
      <c r="AL2037" s="256">
        <v>0</v>
      </c>
      <c r="AM2037" s="256">
        <v>0</v>
      </c>
      <c r="AN2037" s="256">
        <v>0</v>
      </c>
      <c r="AO2037" s="256">
        <v>0</v>
      </c>
      <c r="AP2037" s="256">
        <v>0</v>
      </c>
      <c r="AQ2037" s="256">
        <v>0</v>
      </c>
      <c r="AR2037" s="256">
        <v>0</v>
      </c>
      <c r="AS2037" s="256">
        <v>0</v>
      </c>
      <c r="AT2037" s="256">
        <v>0</v>
      </c>
      <c r="AU2037" s="256">
        <v>0</v>
      </c>
      <c r="AV2037" s="256">
        <v>0</v>
      </c>
      <c r="AW2037" s="256">
        <v>0</v>
      </c>
      <c r="AX2037" s="256">
        <v>0</v>
      </c>
      <c r="AY2037" s="256">
        <v>0</v>
      </c>
      <c r="AZ2037" s="256">
        <v>0</v>
      </c>
      <c r="BA2037" s="256">
        <v>0</v>
      </c>
      <c r="BB2037" s="256">
        <v>0</v>
      </c>
      <c r="BC2037" s="256">
        <v>0</v>
      </c>
      <c r="BD2037" s="256">
        <v>0</v>
      </c>
      <c r="BE2037" s="256">
        <v>0</v>
      </c>
      <c r="BF2037" s="256">
        <v>0</v>
      </c>
      <c r="BG2037" s="256">
        <v>0</v>
      </c>
      <c r="BH2037" s="256">
        <v>0</v>
      </c>
      <c r="BI2037" s="256">
        <v>0</v>
      </c>
      <c r="BJ2037" s="256">
        <v>0</v>
      </c>
      <c r="BK2037" s="256">
        <v>0</v>
      </c>
      <c r="BL2037" s="256">
        <v>0</v>
      </c>
      <c r="BM2037" s="256">
        <v>0</v>
      </c>
      <c r="BN2037" s="256">
        <v>0</v>
      </c>
      <c r="BO2037" s="256">
        <v>0</v>
      </c>
      <c r="BP2037" s="256">
        <v>0</v>
      </c>
      <c r="BQ2037" s="256">
        <v>0</v>
      </c>
      <c r="BR2037" s="256">
        <v>0</v>
      </c>
      <c r="BS2037" s="256">
        <v>0</v>
      </c>
      <c r="BT2037" s="256">
        <v>0</v>
      </c>
      <c r="BU2037" s="256">
        <v>0</v>
      </c>
      <c r="BV2037" s="256">
        <v>0</v>
      </c>
    </row>
    <row r="2038" spans="1:74">
      <c r="A2038" s="256">
        <v>155</v>
      </c>
      <c r="B2038" s="256">
        <v>627.4283740211888</v>
      </c>
      <c r="C2038" s="256">
        <v>639.48502994012017</v>
      </c>
      <c r="D2038" s="256">
        <v>650.09488714877978</v>
      </c>
      <c r="E2038" s="256">
        <v>648.16582220175076</v>
      </c>
      <c r="F2038" s="256">
        <v>638.03823122984841</v>
      </c>
      <c r="G2038" s="256">
        <v>620.19438046982998</v>
      </c>
      <c r="H2038" s="256">
        <v>570.52095808383262</v>
      </c>
      <c r="I2038" s="256">
        <v>481.78397052049775</v>
      </c>
      <c r="J2038" s="256">
        <v>379.06126209120242</v>
      </c>
      <c r="K2038" s="256">
        <v>278.26761860893612</v>
      </c>
      <c r="L2038" s="256">
        <v>204.96315062183336</v>
      </c>
      <c r="M2038" s="256">
        <v>168.310916628282</v>
      </c>
      <c r="N2038" s="256">
        <v>154.32519576232158</v>
      </c>
      <c r="O2038" s="256">
        <v>147.09120221096276</v>
      </c>
      <c r="P2038" s="256">
        <v>149.02026715799178</v>
      </c>
      <c r="Q2038" s="256">
        <v>169.27544910179651</v>
      </c>
      <c r="R2038" s="256">
        <v>193.8710271764165</v>
      </c>
      <c r="S2038" s="256">
        <v>208.8212805158914</v>
      </c>
      <c r="T2038" s="256">
        <v>221.84246890833731</v>
      </c>
      <c r="U2038" s="256">
        <v>239.20405343159848</v>
      </c>
      <c r="V2038" s="256">
        <v>252.22524182404436</v>
      </c>
      <c r="W2038" s="256">
        <v>251.26070935052985</v>
      </c>
      <c r="X2038" s="256">
        <v>246.92031321971456</v>
      </c>
      <c r="Y2038" s="256">
        <v>228.59419622293888</v>
      </c>
      <c r="Z2038" s="256">
        <v>206.89221556886238</v>
      </c>
      <c r="AA2038" s="256">
        <v>183.2611699677569</v>
      </c>
      <c r="AB2038" s="256">
        <v>166.38185168125298</v>
      </c>
      <c r="AC2038" s="256">
        <v>147.09120221096276</v>
      </c>
      <c r="AD2038" s="256">
        <v>122.01335789958551</v>
      </c>
      <c r="AE2038" s="256">
        <v>101.7581759557808</v>
      </c>
      <c r="AF2038" s="256">
        <v>89.701520036849431</v>
      </c>
      <c r="AG2038" s="256">
        <v>86.325656379548647</v>
      </c>
      <c r="AH2038" s="256">
        <v>75.715799170889028</v>
      </c>
      <c r="AI2038" s="256">
        <v>72.822201750345499</v>
      </c>
      <c r="AJ2038" s="256">
        <v>56.907415937356092</v>
      </c>
      <c r="AK2038" s="256">
        <v>20.737448180561966</v>
      </c>
      <c r="AL2038" s="256">
        <v>0</v>
      </c>
      <c r="AM2038" s="256">
        <v>0</v>
      </c>
      <c r="AN2038" s="256">
        <v>0</v>
      </c>
      <c r="AO2038" s="256">
        <v>0</v>
      </c>
      <c r="AP2038" s="256">
        <v>0</v>
      </c>
      <c r="AQ2038" s="256">
        <v>0</v>
      </c>
      <c r="AR2038" s="256">
        <v>0</v>
      </c>
      <c r="AS2038" s="256">
        <v>0</v>
      </c>
      <c r="AT2038" s="256">
        <v>0</v>
      </c>
      <c r="AU2038" s="256">
        <v>0</v>
      </c>
      <c r="AV2038" s="256">
        <v>0</v>
      </c>
      <c r="AW2038" s="256">
        <v>0</v>
      </c>
      <c r="AX2038" s="256">
        <v>0</v>
      </c>
      <c r="AY2038" s="256">
        <v>0</v>
      </c>
      <c r="AZ2038" s="256">
        <v>0</v>
      </c>
      <c r="BA2038" s="256">
        <v>0</v>
      </c>
      <c r="BB2038" s="256">
        <v>0</v>
      </c>
      <c r="BC2038" s="256">
        <v>0</v>
      </c>
      <c r="BD2038" s="256">
        <v>0</v>
      </c>
      <c r="BE2038" s="256">
        <v>0</v>
      </c>
      <c r="BF2038" s="256">
        <v>0</v>
      </c>
      <c r="BG2038" s="256">
        <v>0</v>
      </c>
      <c r="BH2038" s="256">
        <v>0</v>
      </c>
      <c r="BI2038" s="256">
        <v>0</v>
      </c>
      <c r="BJ2038" s="256">
        <v>0</v>
      </c>
      <c r="BK2038" s="256">
        <v>0</v>
      </c>
      <c r="BL2038" s="256">
        <v>0</v>
      </c>
      <c r="BM2038" s="256">
        <v>0</v>
      </c>
      <c r="BN2038" s="256">
        <v>0</v>
      </c>
      <c r="BO2038" s="256">
        <v>0</v>
      </c>
      <c r="BP2038" s="256">
        <v>0</v>
      </c>
      <c r="BQ2038" s="256">
        <v>0</v>
      </c>
      <c r="BR2038" s="256">
        <v>0</v>
      </c>
      <c r="BS2038" s="256">
        <v>0</v>
      </c>
      <c r="BT2038" s="256">
        <v>0</v>
      </c>
      <c r="BU2038" s="256">
        <v>0</v>
      </c>
      <c r="BV2038" s="256">
        <v>0</v>
      </c>
    </row>
    <row r="2039" spans="1:74">
      <c r="A2039" s="256">
        <v>160</v>
      </c>
      <c r="B2039" s="256">
        <v>627.4283740211888</v>
      </c>
      <c r="C2039" s="256">
        <v>638.03823122984841</v>
      </c>
      <c r="D2039" s="256">
        <v>649.13035467526527</v>
      </c>
      <c r="E2039" s="256">
        <v>646.71902349147899</v>
      </c>
      <c r="F2039" s="256">
        <v>636.10916628281939</v>
      </c>
      <c r="G2039" s="256">
        <v>615.85398433901457</v>
      </c>
      <c r="H2039" s="256">
        <v>556.05297098111498</v>
      </c>
      <c r="I2039" s="256">
        <v>458.63519115614952</v>
      </c>
      <c r="J2039" s="256">
        <v>352.53661906955341</v>
      </c>
      <c r="K2039" s="256">
        <v>255.11883924458789</v>
      </c>
      <c r="L2039" s="256">
        <v>190.97742975587298</v>
      </c>
      <c r="M2039" s="256">
        <v>162.52372178719494</v>
      </c>
      <c r="N2039" s="256">
        <v>151.91386457853531</v>
      </c>
      <c r="O2039" s="256">
        <v>146.60893597420551</v>
      </c>
      <c r="P2039" s="256">
        <v>153.84292952556433</v>
      </c>
      <c r="Q2039" s="256">
        <v>179.88530631045612</v>
      </c>
      <c r="R2039" s="256">
        <v>199.17595578074631</v>
      </c>
      <c r="S2039" s="256">
        <v>207.85674804237689</v>
      </c>
      <c r="T2039" s="256">
        <v>214.60847535697846</v>
      </c>
      <c r="U2039" s="256">
        <v>225.21833256563809</v>
      </c>
      <c r="V2039" s="256">
        <v>227.62966374942437</v>
      </c>
      <c r="W2039" s="256">
        <v>225.70059880239535</v>
      </c>
      <c r="X2039" s="256">
        <v>217.01980654076476</v>
      </c>
      <c r="Y2039" s="256">
        <v>197.24689083371729</v>
      </c>
      <c r="Z2039" s="256">
        <v>176.02717641639808</v>
      </c>
      <c r="AA2039" s="256">
        <v>158.66559189313691</v>
      </c>
      <c r="AB2039" s="256">
        <v>144.67987102717649</v>
      </c>
      <c r="AC2039" s="256">
        <v>124.90695532012904</v>
      </c>
      <c r="AD2039" s="256">
        <v>105.13403961308158</v>
      </c>
      <c r="AE2039" s="256">
        <v>92.595117457392959</v>
      </c>
      <c r="AF2039" s="256">
        <v>84.396591432519628</v>
      </c>
      <c r="AG2039" s="256">
        <v>75.233532934131773</v>
      </c>
      <c r="AH2039" s="256">
        <v>63.176877015200404</v>
      </c>
      <c r="AI2039" s="256">
        <v>57.389682174113346</v>
      </c>
      <c r="AJ2039" s="256">
        <v>42.439428834638441</v>
      </c>
      <c r="AK2039" s="256">
        <v>17.843850760018434</v>
      </c>
      <c r="AL2039" s="256">
        <v>0</v>
      </c>
      <c r="AM2039" s="256">
        <v>0</v>
      </c>
      <c r="AN2039" s="256">
        <v>0</v>
      </c>
      <c r="AO2039" s="256">
        <v>0</v>
      </c>
      <c r="AP2039" s="256">
        <v>0</v>
      </c>
      <c r="AQ2039" s="256">
        <v>0</v>
      </c>
      <c r="AR2039" s="256">
        <v>0</v>
      </c>
      <c r="AS2039" s="256">
        <v>0</v>
      </c>
      <c r="AT2039" s="256">
        <v>0</v>
      </c>
      <c r="AU2039" s="256">
        <v>0</v>
      </c>
      <c r="AV2039" s="256">
        <v>0</v>
      </c>
      <c r="AW2039" s="256">
        <v>0</v>
      </c>
      <c r="AX2039" s="256">
        <v>0</v>
      </c>
      <c r="AY2039" s="256">
        <v>0</v>
      </c>
      <c r="AZ2039" s="256">
        <v>0</v>
      </c>
      <c r="BA2039" s="256">
        <v>0</v>
      </c>
      <c r="BB2039" s="256">
        <v>0</v>
      </c>
      <c r="BC2039" s="256">
        <v>0</v>
      </c>
      <c r="BD2039" s="256">
        <v>0</v>
      </c>
      <c r="BE2039" s="256">
        <v>0</v>
      </c>
      <c r="BF2039" s="256">
        <v>0</v>
      </c>
      <c r="BG2039" s="256">
        <v>0</v>
      </c>
      <c r="BH2039" s="256">
        <v>0</v>
      </c>
      <c r="BI2039" s="256">
        <v>0</v>
      </c>
      <c r="BJ2039" s="256">
        <v>0</v>
      </c>
      <c r="BK2039" s="256">
        <v>0</v>
      </c>
      <c r="BL2039" s="256">
        <v>0</v>
      </c>
      <c r="BM2039" s="256">
        <v>0</v>
      </c>
      <c r="BN2039" s="256">
        <v>0</v>
      </c>
      <c r="BO2039" s="256">
        <v>0</v>
      </c>
      <c r="BP2039" s="256">
        <v>0</v>
      </c>
      <c r="BQ2039" s="256">
        <v>0</v>
      </c>
      <c r="BR2039" s="256">
        <v>0</v>
      </c>
      <c r="BS2039" s="256">
        <v>0</v>
      </c>
      <c r="BT2039" s="256">
        <v>0</v>
      </c>
      <c r="BU2039" s="256">
        <v>0</v>
      </c>
      <c r="BV2039" s="256">
        <v>0</v>
      </c>
    </row>
    <row r="2040" spans="1:74">
      <c r="A2040" s="256">
        <v>165</v>
      </c>
      <c r="B2040" s="256">
        <v>627.4283740211888</v>
      </c>
      <c r="C2040" s="256">
        <v>638.03823122984841</v>
      </c>
      <c r="D2040" s="256">
        <v>650.09488714877978</v>
      </c>
      <c r="E2040" s="256">
        <v>646.71902349147899</v>
      </c>
      <c r="F2040" s="256">
        <v>635.14463380930488</v>
      </c>
      <c r="G2040" s="256">
        <v>612.47812068171379</v>
      </c>
      <c r="H2040" s="256">
        <v>546.40764624596989</v>
      </c>
      <c r="I2040" s="256">
        <v>442.72040534316011</v>
      </c>
      <c r="J2040" s="256">
        <v>334.21050207277773</v>
      </c>
      <c r="K2040" s="256">
        <v>237.27498848456946</v>
      </c>
      <c r="L2040" s="256">
        <v>181.33210502072788</v>
      </c>
      <c r="M2040" s="256">
        <v>159.14785812989416</v>
      </c>
      <c r="N2040" s="256">
        <v>150.46706586826355</v>
      </c>
      <c r="O2040" s="256">
        <v>146.60893597420551</v>
      </c>
      <c r="P2040" s="256">
        <v>158.66559189313691</v>
      </c>
      <c r="Q2040" s="256">
        <v>184.70796867802866</v>
      </c>
      <c r="R2040" s="256">
        <v>197.72915707047454</v>
      </c>
      <c r="S2040" s="256">
        <v>202.06955320128984</v>
      </c>
      <c r="T2040" s="256">
        <v>203.03408567480434</v>
      </c>
      <c r="U2040" s="256">
        <v>208.8212805158914</v>
      </c>
      <c r="V2040" s="256">
        <v>204.48088438507611</v>
      </c>
      <c r="W2040" s="256">
        <v>201.58728696453258</v>
      </c>
      <c r="X2040" s="256">
        <v>188.5660985720867</v>
      </c>
      <c r="Y2040" s="256">
        <v>169.27544910179651</v>
      </c>
      <c r="Z2040" s="256">
        <v>149.50253339474904</v>
      </c>
      <c r="AA2040" s="256">
        <v>138.89267618608943</v>
      </c>
      <c r="AB2040" s="256">
        <v>129.24735145094434</v>
      </c>
      <c r="AC2040" s="256">
        <v>110.92123445416865</v>
      </c>
      <c r="AD2040" s="256">
        <v>98.382312298480016</v>
      </c>
      <c r="AE2040" s="256">
        <v>89.219253800092176</v>
      </c>
      <c r="AF2040" s="256">
        <v>80.056195301704335</v>
      </c>
      <c r="AG2040" s="256">
        <v>66.070474435743932</v>
      </c>
      <c r="AH2040" s="256">
        <v>53.531552280055301</v>
      </c>
      <c r="AI2040" s="256">
        <v>45.815292491939225</v>
      </c>
      <c r="AJ2040" s="256">
        <v>32.311837862736084</v>
      </c>
      <c r="AK2040" s="256">
        <v>14.46798710271765</v>
      </c>
      <c r="AL2040" s="256">
        <v>0</v>
      </c>
      <c r="AM2040" s="256">
        <v>0</v>
      </c>
      <c r="AN2040" s="256">
        <v>0</v>
      </c>
      <c r="AO2040" s="256">
        <v>0</v>
      </c>
      <c r="AP2040" s="256">
        <v>0</v>
      </c>
      <c r="AQ2040" s="256">
        <v>0</v>
      </c>
      <c r="AR2040" s="256">
        <v>0</v>
      </c>
      <c r="AS2040" s="256">
        <v>0</v>
      </c>
      <c r="AT2040" s="256">
        <v>0</v>
      </c>
      <c r="AU2040" s="256">
        <v>0</v>
      </c>
      <c r="AV2040" s="256">
        <v>0</v>
      </c>
      <c r="AW2040" s="256">
        <v>0</v>
      </c>
      <c r="AX2040" s="256">
        <v>0</v>
      </c>
      <c r="AY2040" s="256">
        <v>0</v>
      </c>
      <c r="AZ2040" s="256">
        <v>0</v>
      </c>
      <c r="BA2040" s="256">
        <v>0</v>
      </c>
      <c r="BB2040" s="256">
        <v>0</v>
      </c>
      <c r="BC2040" s="256">
        <v>0</v>
      </c>
      <c r="BD2040" s="256">
        <v>0</v>
      </c>
      <c r="BE2040" s="256">
        <v>0</v>
      </c>
      <c r="BF2040" s="256">
        <v>0</v>
      </c>
      <c r="BG2040" s="256">
        <v>0</v>
      </c>
      <c r="BH2040" s="256">
        <v>0</v>
      </c>
      <c r="BI2040" s="256">
        <v>0</v>
      </c>
      <c r="BJ2040" s="256">
        <v>0</v>
      </c>
      <c r="BK2040" s="256">
        <v>0</v>
      </c>
      <c r="BL2040" s="256">
        <v>0</v>
      </c>
      <c r="BM2040" s="256">
        <v>0</v>
      </c>
      <c r="BN2040" s="256">
        <v>0</v>
      </c>
      <c r="BO2040" s="256">
        <v>0</v>
      </c>
      <c r="BP2040" s="256">
        <v>0</v>
      </c>
      <c r="BQ2040" s="256">
        <v>0</v>
      </c>
      <c r="BR2040" s="256">
        <v>0</v>
      </c>
      <c r="BS2040" s="256">
        <v>0</v>
      </c>
      <c r="BT2040" s="256">
        <v>0</v>
      </c>
      <c r="BU2040" s="256">
        <v>0</v>
      </c>
      <c r="BV2040" s="256">
        <v>0</v>
      </c>
    </row>
    <row r="2041" spans="1:74">
      <c r="A2041" s="256">
        <v>170</v>
      </c>
      <c r="B2041" s="256">
        <v>627.4283740211888</v>
      </c>
      <c r="C2041" s="256">
        <v>639.00276370336292</v>
      </c>
      <c r="D2041" s="256">
        <v>651.05941962229429</v>
      </c>
      <c r="E2041" s="256">
        <v>647.20128972823625</v>
      </c>
      <c r="F2041" s="256">
        <v>635.62690004606213</v>
      </c>
      <c r="G2041" s="256">
        <v>609.58452326117026</v>
      </c>
      <c r="H2041" s="256">
        <v>535.31552280055303</v>
      </c>
      <c r="I2041" s="256">
        <v>429.21695071395692</v>
      </c>
      <c r="J2041" s="256">
        <v>319.26024873330283</v>
      </c>
      <c r="K2041" s="256">
        <v>224.25380009212358</v>
      </c>
      <c r="L2041" s="256">
        <v>173.6158452326118</v>
      </c>
      <c r="M2041" s="256">
        <v>154.32519576232158</v>
      </c>
      <c r="N2041" s="256">
        <v>147.09120221096276</v>
      </c>
      <c r="O2041" s="256">
        <v>145.644403500691</v>
      </c>
      <c r="P2041" s="256">
        <v>161.55918931368043</v>
      </c>
      <c r="Q2041" s="256">
        <v>186.15476738830043</v>
      </c>
      <c r="R2041" s="256">
        <v>193.38876093965925</v>
      </c>
      <c r="S2041" s="256">
        <v>192.90649470290199</v>
      </c>
      <c r="T2041" s="256">
        <v>189.04836480884396</v>
      </c>
      <c r="U2041" s="256">
        <v>190.01289728235847</v>
      </c>
      <c r="V2041" s="256">
        <v>180.36757254721337</v>
      </c>
      <c r="W2041" s="256">
        <v>177.9562413634271</v>
      </c>
      <c r="X2041" s="256">
        <v>163.97052049746671</v>
      </c>
      <c r="Y2041" s="256">
        <v>144.19760479041923</v>
      </c>
      <c r="Z2041" s="256">
        <v>128.76508521418708</v>
      </c>
      <c r="AA2041" s="256">
        <v>124.90695532012904</v>
      </c>
      <c r="AB2041" s="256">
        <v>118.15522800552748</v>
      </c>
      <c r="AC2041" s="256">
        <v>105.61630584983884</v>
      </c>
      <c r="AD2041" s="256">
        <v>97.900046061722762</v>
      </c>
      <c r="AE2041" s="256">
        <v>86.807922616305902</v>
      </c>
      <c r="AF2041" s="256">
        <v>73.786734223860009</v>
      </c>
      <c r="AG2041" s="256">
        <v>57.871948410870601</v>
      </c>
      <c r="AH2041" s="256">
        <v>47.744357438968244</v>
      </c>
      <c r="AI2041" s="256">
        <v>36.652233993551377</v>
      </c>
      <c r="AJ2041" s="256">
        <v>22.666513127590985</v>
      </c>
      <c r="AK2041" s="256">
        <v>9.645324735145099</v>
      </c>
      <c r="AL2041" s="256">
        <v>0</v>
      </c>
      <c r="AM2041" s="256">
        <v>0</v>
      </c>
      <c r="AN2041" s="256">
        <v>0</v>
      </c>
      <c r="AO2041" s="256">
        <v>0</v>
      </c>
      <c r="AP2041" s="256">
        <v>0</v>
      </c>
      <c r="AQ2041" s="256">
        <v>0</v>
      </c>
      <c r="AR2041" s="256">
        <v>0</v>
      </c>
      <c r="AS2041" s="256">
        <v>0</v>
      </c>
      <c r="AT2041" s="256">
        <v>0</v>
      </c>
      <c r="AU2041" s="256">
        <v>0</v>
      </c>
      <c r="AV2041" s="256">
        <v>0</v>
      </c>
      <c r="AW2041" s="256">
        <v>0</v>
      </c>
      <c r="AX2041" s="256">
        <v>0</v>
      </c>
      <c r="AY2041" s="256">
        <v>0</v>
      </c>
      <c r="AZ2041" s="256">
        <v>0</v>
      </c>
      <c r="BA2041" s="256">
        <v>0</v>
      </c>
      <c r="BB2041" s="256">
        <v>0</v>
      </c>
      <c r="BC2041" s="256">
        <v>0</v>
      </c>
      <c r="BD2041" s="256">
        <v>0</v>
      </c>
      <c r="BE2041" s="256">
        <v>0</v>
      </c>
      <c r="BF2041" s="256">
        <v>0</v>
      </c>
      <c r="BG2041" s="256">
        <v>0</v>
      </c>
      <c r="BH2041" s="256">
        <v>0</v>
      </c>
      <c r="BI2041" s="256">
        <v>0</v>
      </c>
      <c r="BJ2041" s="256">
        <v>0</v>
      </c>
      <c r="BK2041" s="256">
        <v>0</v>
      </c>
      <c r="BL2041" s="256">
        <v>0</v>
      </c>
      <c r="BM2041" s="256">
        <v>0</v>
      </c>
      <c r="BN2041" s="256">
        <v>0</v>
      </c>
      <c r="BO2041" s="256">
        <v>0</v>
      </c>
      <c r="BP2041" s="256">
        <v>0</v>
      </c>
      <c r="BQ2041" s="256">
        <v>0</v>
      </c>
      <c r="BR2041" s="256">
        <v>0</v>
      </c>
      <c r="BS2041" s="256">
        <v>0</v>
      </c>
      <c r="BT2041" s="256">
        <v>0</v>
      </c>
      <c r="BU2041" s="256">
        <v>0</v>
      </c>
      <c r="BV2041" s="256">
        <v>0</v>
      </c>
    </row>
    <row r="2042" spans="1:74">
      <c r="A2042" s="256">
        <v>175</v>
      </c>
      <c r="B2042" s="256">
        <v>627.4283740211888</v>
      </c>
      <c r="C2042" s="256">
        <v>639.48502994012017</v>
      </c>
      <c r="D2042" s="256">
        <v>650.57715338553703</v>
      </c>
      <c r="E2042" s="256">
        <v>645.27222478120723</v>
      </c>
      <c r="F2042" s="256">
        <v>633.21556886227586</v>
      </c>
      <c r="G2042" s="256">
        <v>606.20865960386948</v>
      </c>
      <c r="H2042" s="256">
        <v>529.52832795946597</v>
      </c>
      <c r="I2042" s="256">
        <v>422.46522339935535</v>
      </c>
      <c r="J2042" s="256">
        <v>311.0617227084295</v>
      </c>
      <c r="K2042" s="256">
        <v>216.53754030400751</v>
      </c>
      <c r="L2042" s="256">
        <v>167.82865039152475</v>
      </c>
      <c r="M2042" s="256">
        <v>149.98479963150629</v>
      </c>
      <c r="N2042" s="256">
        <v>143.23307231690472</v>
      </c>
      <c r="O2042" s="256">
        <v>143.71533855366198</v>
      </c>
      <c r="P2042" s="256">
        <v>162.04145555043769</v>
      </c>
      <c r="Q2042" s="256">
        <v>183.74343620451415</v>
      </c>
      <c r="R2042" s="256">
        <v>187.11929986181494</v>
      </c>
      <c r="S2042" s="256">
        <v>182.77890373099964</v>
      </c>
      <c r="T2042" s="256">
        <v>178.43850760018435</v>
      </c>
      <c r="U2042" s="256">
        <v>173.6158452326118</v>
      </c>
      <c r="V2042" s="256">
        <v>160.11239060340867</v>
      </c>
      <c r="W2042" s="256">
        <v>157.21879318286514</v>
      </c>
      <c r="X2042" s="256">
        <v>141.30400736987571</v>
      </c>
      <c r="Y2042" s="256">
        <v>122.01335789958551</v>
      </c>
      <c r="Z2042" s="256">
        <v>112.85029940119767</v>
      </c>
      <c r="AA2042" s="256">
        <v>115.7438968217412</v>
      </c>
      <c r="AB2042" s="256">
        <v>111.40350069092591</v>
      </c>
      <c r="AC2042" s="256">
        <v>104.65177337632433</v>
      </c>
      <c r="AD2042" s="256">
        <v>98.864578535237271</v>
      </c>
      <c r="AE2042" s="256">
        <v>85.361123906034138</v>
      </c>
      <c r="AF2042" s="256">
        <v>70.410870566559225</v>
      </c>
      <c r="AG2042" s="256">
        <v>54.496084753569818</v>
      </c>
      <c r="AH2042" s="256">
        <v>42.439428834638441</v>
      </c>
      <c r="AI2042" s="256">
        <v>29.90050667894981</v>
      </c>
      <c r="AJ2042" s="256">
        <v>18.808383233532943</v>
      </c>
      <c r="AK2042" s="256">
        <v>8.6807922616305895</v>
      </c>
      <c r="AL2042" s="256">
        <v>0</v>
      </c>
      <c r="AM2042" s="256">
        <v>0</v>
      </c>
      <c r="AN2042" s="256">
        <v>0</v>
      </c>
      <c r="AO2042" s="256">
        <v>0</v>
      </c>
      <c r="AP2042" s="256">
        <v>0</v>
      </c>
      <c r="AQ2042" s="256">
        <v>0</v>
      </c>
      <c r="AR2042" s="256">
        <v>0</v>
      </c>
      <c r="AS2042" s="256">
        <v>0</v>
      </c>
      <c r="AT2042" s="256">
        <v>0</v>
      </c>
      <c r="AU2042" s="256">
        <v>0</v>
      </c>
      <c r="AV2042" s="256">
        <v>0</v>
      </c>
      <c r="AW2042" s="256">
        <v>0</v>
      </c>
      <c r="AX2042" s="256">
        <v>0</v>
      </c>
      <c r="AY2042" s="256">
        <v>0</v>
      </c>
      <c r="AZ2042" s="256">
        <v>0</v>
      </c>
      <c r="BA2042" s="256">
        <v>0</v>
      </c>
      <c r="BB2042" s="256">
        <v>0</v>
      </c>
      <c r="BC2042" s="256">
        <v>0</v>
      </c>
      <c r="BD2042" s="256">
        <v>0</v>
      </c>
      <c r="BE2042" s="256">
        <v>0</v>
      </c>
      <c r="BF2042" s="256">
        <v>0</v>
      </c>
      <c r="BG2042" s="256">
        <v>0</v>
      </c>
      <c r="BH2042" s="256">
        <v>0</v>
      </c>
      <c r="BI2042" s="256">
        <v>0</v>
      </c>
      <c r="BJ2042" s="256">
        <v>0</v>
      </c>
      <c r="BK2042" s="256">
        <v>0</v>
      </c>
      <c r="BL2042" s="256">
        <v>0</v>
      </c>
      <c r="BM2042" s="256">
        <v>0</v>
      </c>
      <c r="BN2042" s="256">
        <v>0</v>
      </c>
      <c r="BO2042" s="256">
        <v>0</v>
      </c>
      <c r="BP2042" s="256">
        <v>0</v>
      </c>
      <c r="BQ2042" s="256">
        <v>0</v>
      </c>
      <c r="BR2042" s="256">
        <v>0</v>
      </c>
      <c r="BS2042" s="256">
        <v>0</v>
      </c>
      <c r="BT2042" s="256">
        <v>0</v>
      </c>
      <c r="BU2042" s="256">
        <v>0</v>
      </c>
      <c r="BV2042" s="256">
        <v>0</v>
      </c>
    </row>
    <row r="2043" spans="1:74">
      <c r="A2043" s="256">
        <v>180</v>
      </c>
      <c r="B2043" s="256">
        <v>627.4283740211888</v>
      </c>
      <c r="C2043" s="256">
        <v>639.00276370336292</v>
      </c>
      <c r="D2043" s="256">
        <v>649.13035467526527</v>
      </c>
      <c r="E2043" s="256">
        <v>643.34315983417821</v>
      </c>
      <c r="F2043" s="256">
        <v>630.80423767848959</v>
      </c>
      <c r="G2043" s="256">
        <v>602.35052970981144</v>
      </c>
      <c r="H2043" s="256">
        <v>527.1169967756797</v>
      </c>
      <c r="I2043" s="256">
        <v>419.57162597881182</v>
      </c>
      <c r="J2043" s="256">
        <v>306.23906034085689</v>
      </c>
      <c r="K2043" s="256">
        <v>212.67941040994944</v>
      </c>
      <c r="L2043" s="256">
        <v>164.93505297098122</v>
      </c>
      <c r="M2043" s="256">
        <v>148.05573468447727</v>
      </c>
      <c r="N2043" s="256">
        <v>140.82174113311845</v>
      </c>
      <c r="O2043" s="256">
        <v>141.78627360663296</v>
      </c>
      <c r="P2043" s="256">
        <v>161.07692307692318</v>
      </c>
      <c r="Q2043" s="256">
        <v>180.84983878397063</v>
      </c>
      <c r="R2043" s="256">
        <v>182.77890373099964</v>
      </c>
      <c r="S2043" s="256">
        <v>176.50944265315533</v>
      </c>
      <c r="T2043" s="256">
        <v>172.16904652234004</v>
      </c>
      <c r="U2043" s="256">
        <v>164.45278673422396</v>
      </c>
      <c r="V2043" s="256">
        <v>149.98479963150629</v>
      </c>
      <c r="W2043" s="256">
        <v>146.12666973744825</v>
      </c>
      <c r="X2043" s="256">
        <v>128.28281897742983</v>
      </c>
      <c r="Y2043" s="256">
        <v>110.92123445416865</v>
      </c>
      <c r="Z2043" s="256">
        <v>104.65177337632433</v>
      </c>
      <c r="AA2043" s="256">
        <v>110.4389682174114</v>
      </c>
      <c r="AB2043" s="256">
        <v>107.54537079686786</v>
      </c>
      <c r="AC2043" s="256">
        <v>101.7581759557808</v>
      </c>
      <c r="AD2043" s="256">
        <v>96.453247351450997</v>
      </c>
      <c r="AE2043" s="256">
        <v>81.985260248733354</v>
      </c>
      <c r="AF2043" s="256">
        <v>64.623675725472168</v>
      </c>
      <c r="AG2043" s="256">
        <v>50.155688622754518</v>
      </c>
      <c r="AH2043" s="256">
        <v>36.652233993551377</v>
      </c>
      <c r="AI2043" s="256">
        <v>24.595578074620004</v>
      </c>
      <c r="AJ2043" s="256">
        <v>15.43251957623216</v>
      </c>
      <c r="AK2043" s="256">
        <v>6.7517273146015704</v>
      </c>
      <c r="AL2043" s="256">
        <v>0</v>
      </c>
      <c r="AM2043" s="256">
        <v>0</v>
      </c>
      <c r="AN2043" s="256">
        <v>0</v>
      </c>
      <c r="AO2043" s="256">
        <v>0</v>
      </c>
      <c r="AP2043" s="256">
        <v>0</v>
      </c>
      <c r="AQ2043" s="256">
        <v>0</v>
      </c>
      <c r="AR2043" s="256">
        <v>0</v>
      </c>
      <c r="AS2043" s="256">
        <v>0</v>
      </c>
      <c r="AT2043" s="256">
        <v>0</v>
      </c>
      <c r="AU2043" s="256">
        <v>0</v>
      </c>
      <c r="AV2043" s="256">
        <v>0</v>
      </c>
      <c r="AW2043" s="256">
        <v>0</v>
      </c>
      <c r="AX2043" s="256">
        <v>0</v>
      </c>
      <c r="AY2043" s="256">
        <v>0</v>
      </c>
      <c r="AZ2043" s="256">
        <v>0</v>
      </c>
      <c r="BA2043" s="256">
        <v>0</v>
      </c>
      <c r="BB2043" s="256">
        <v>0</v>
      </c>
      <c r="BC2043" s="256">
        <v>0</v>
      </c>
      <c r="BD2043" s="256">
        <v>0</v>
      </c>
      <c r="BE2043" s="256">
        <v>0</v>
      </c>
      <c r="BF2043" s="256">
        <v>0</v>
      </c>
      <c r="BG2043" s="256">
        <v>0</v>
      </c>
      <c r="BH2043" s="256">
        <v>0</v>
      </c>
      <c r="BI2043" s="256">
        <v>0</v>
      </c>
      <c r="BJ2043" s="256">
        <v>0</v>
      </c>
      <c r="BK2043" s="256">
        <v>0</v>
      </c>
      <c r="BL2043" s="256">
        <v>0</v>
      </c>
      <c r="BM2043" s="256">
        <v>0</v>
      </c>
      <c r="BN2043" s="256">
        <v>0</v>
      </c>
      <c r="BO2043" s="256">
        <v>0</v>
      </c>
      <c r="BP2043" s="256">
        <v>0</v>
      </c>
      <c r="BQ2043" s="256">
        <v>0</v>
      </c>
      <c r="BR2043" s="256">
        <v>0</v>
      </c>
      <c r="BS2043" s="256">
        <v>0</v>
      </c>
      <c r="BT2043" s="256">
        <v>0</v>
      </c>
      <c r="BU2043" s="256">
        <v>0</v>
      </c>
      <c r="BV2043" s="256">
        <v>0</v>
      </c>
    </row>
    <row r="2044" spans="1:74">
      <c r="B2044" s="256" t="s">
        <v>3357</v>
      </c>
    </row>
    <row r="2045" spans="1:74">
      <c r="B2045" s="256" t="s">
        <v>3360</v>
      </c>
    </row>
    <row r="2046" spans="1:74">
      <c r="B2046" s="256" t="s">
        <v>65</v>
      </c>
    </row>
    <row r="2047" spans="1:74">
      <c r="B2047" s="256" t="s">
        <v>3363</v>
      </c>
    </row>
    <row r="2048" spans="1:74">
      <c r="B2048" s="256">
        <v>48</v>
      </c>
    </row>
    <row r="2049" spans="1:74">
      <c r="B2049" s="256" t="s">
        <v>3364</v>
      </c>
    </row>
    <row r="2051" spans="1:74">
      <c r="B2051" s="256">
        <v>73</v>
      </c>
    </row>
    <row r="2052" spans="1:74">
      <c r="B2052" s="256">
        <v>37</v>
      </c>
    </row>
    <row r="2053" spans="1:74">
      <c r="B2053" s="256">
        <v>0</v>
      </c>
      <c r="C2053" s="256">
        <v>2.5</v>
      </c>
      <c r="D2053" s="256">
        <v>5</v>
      </c>
      <c r="E2053" s="256">
        <v>7.5</v>
      </c>
      <c r="F2053" s="256">
        <v>10</v>
      </c>
      <c r="G2053" s="256">
        <v>12.5</v>
      </c>
      <c r="H2053" s="256">
        <v>15</v>
      </c>
      <c r="I2053" s="256">
        <v>17.5</v>
      </c>
      <c r="J2053" s="256">
        <v>20</v>
      </c>
      <c r="K2053" s="256">
        <v>22.5</v>
      </c>
      <c r="L2053" s="256">
        <v>25</v>
      </c>
      <c r="M2053" s="256">
        <v>27.5</v>
      </c>
      <c r="N2053" s="256">
        <v>30</v>
      </c>
      <c r="O2053" s="256">
        <v>32.5</v>
      </c>
      <c r="P2053" s="256">
        <v>35</v>
      </c>
      <c r="Q2053" s="256">
        <v>37.5</v>
      </c>
      <c r="R2053" s="256">
        <v>40</v>
      </c>
      <c r="S2053" s="256">
        <v>42.5</v>
      </c>
      <c r="T2053" s="256">
        <v>45</v>
      </c>
      <c r="U2053" s="256">
        <v>47.5</v>
      </c>
      <c r="V2053" s="256">
        <v>50</v>
      </c>
      <c r="W2053" s="256">
        <v>52.5</v>
      </c>
      <c r="X2053" s="256">
        <v>55</v>
      </c>
      <c r="Y2053" s="256">
        <v>57.5</v>
      </c>
      <c r="Z2053" s="256">
        <v>60</v>
      </c>
      <c r="AA2053" s="256">
        <v>62.5</v>
      </c>
      <c r="AB2053" s="256">
        <v>65</v>
      </c>
      <c r="AC2053" s="256">
        <v>67.5</v>
      </c>
      <c r="AD2053" s="256">
        <v>70</v>
      </c>
      <c r="AE2053" s="256">
        <v>72.5</v>
      </c>
      <c r="AF2053" s="256">
        <v>75</v>
      </c>
      <c r="AG2053" s="256">
        <v>77.5</v>
      </c>
      <c r="AH2053" s="256">
        <v>80</v>
      </c>
      <c r="AI2053" s="256">
        <v>82.5</v>
      </c>
      <c r="AJ2053" s="256">
        <v>85</v>
      </c>
      <c r="AK2053" s="256">
        <v>87.5</v>
      </c>
      <c r="AL2053" s="256">
        <v>90</v>
      </c>
      <c r="AM2053" s="256">
        <v>92.5</v>
      </c>
      <c r="AN2053" s="256">
        <v>95</v>
      </c>
      <c r="AO2053" s="256">
        <v>97.5</v>
      </c>
      <c r="AP2053" s="256">
        <v>100</v>
      </c>
      <c r="AQ2053" s="256">
        <v>102.5</v>
      </c>
      <c r="AR2053" s="256">
        <v>105</v>
      </c>
      <c r="AS2053" s="256">
        <v>107.5</v>
      </c>
      <c r="AT2053" s="256">
        <v>110</v>
      </c>
      <c r="AU2053" s="256">
        <v>112.5</v>
      </c>
      <c r="AV2053" s="256">
        <v>115</v>
      </c>
      <c r="AW2053" s="256">
        <v>117.5</v>
      </c>
      <c r="AX2053" s="256">
        <v>120</v>
      </c>
      <c r="AY2053" s="256">
        <v>122.5</v>
      </c>
      <c r="AZ2053" s="256">
        <v>125</v>
      </c>
      <c r="BA2053" s="256">
        <v>127.5</v>
      </c>
      <c r="BB2053" s="256">
        <v>130</v>
      </c>
      <c r="BC2053" s="256">
        <v>132.5</v>
      </c>
      <c r="BD2053" s="256">
        <v>135</v>
      </c>
      <c r="BE2053" s="256">
        <v>137.5</v>
      </c>
      <c r="BF2053" s="256">
        <v>140</v>
      </c>
      <c r="BG2053" s="256">
        <v>142.5</v>
      </c>
      <c r="BH2053" s="256">
        <v>145</v>
      </c>
      <c r="BI2053" s="256">
        <v>147.5</v>
      </c>
      <c r="BJ2053" s="256">
        <v>150</v>
      </c>
      <c r="BK2053" s="256">
        <v>152.5</v>
      </c>
      <c r="BL2053" s="256">
        <v>155</v>
      </c>
      <c r="BM2053" s="256">
        <v>157.5</v>
      </c>
      <c r="BN2053" s="256">
        <v>160</v>
      </c>
      <c r="BO2053" s="256">
        <v>162.5</v>
      </c>
      <c r="BP2053" s="256">
        <v>165</v>
      </c>
      <c r="BQ2053" s="256">
        <v>167.5</v>
      </c>
      <c r="BR2053" s="256">
        <v>170</v>
      </c>
      <c r="BS2053" s="256">
        <v>172.5</v>
      </c>
      <c r="BT2053" s="256">
        <v>175</v>
      </c>
      <c r="BU2053" s="256">
        <v>177.5</v>
      </c>
      <c r="BV2053" s="256">
        <v>180</v>
      </c>
    </row>
    <row r="2054" spans="1:74">
      <c r="A2054" s="256">
        <v>0</v>
      </c>
      <c r="B2054" s="256">
        <v>983.79004989999999</v>
      </c>
      <c r="C2054" s="256">
        <v>969.42263179999998</v>
      </c>
      <c r="D2054" s="256">
        <v>989.08330920000003</v>
      </c>
      <c r="E2054" s="256">
        <v>1015.5496057</v>
      </c>
      <c r="F2054" s="256">
        <v>1010.2563464</v>
      </c>
      <c r="G2054" s="256">
        <v>997.40128809999999</v>
      </c>
      <c r="H2054" s="256">
        <v>972.4473514</v>
      </c>
      <c r="I2054" s="256">
        <v>947.49341470000002</v>
      </c>
      <c r="J2054" s="256">
        <v>961.86083280000003</v>
      </c>
      <c r="K2054" s="256">
        <v>1008.7439866</v>
      </c>
      <c r="L2054" s="256">
        <v>1066.213659</v>
      </c>
      <c r="M2054" s="256">
        <v>1134.2698500000001</v>
      </c>
      <c r="N2054" s="256">
        <v>1213.6687395000001</v>
      </c>
      <c r="O2054" s="256">
        <v>1280.9687506</v>
      </c>
      <c r="P2054" s="256">
        <v>1312.7283064000001</v>
      </c>
      <c r="Q2054" s="256">
        <v>1348.2687617000001</v>
      </c>
      <c r="R2054" s="256">
        <v>1395.1519155000001</v>
      </c>
      <c r="S2054" s="256">
        <v>1423.8867517000001</v>
      </c>
      <c r="T2054" s="256">
        <v>1439.0103497</v>
      </c>
      <c r="U2054" s="256">
        <v>1435.9856301</v>
      </c>
      <c r="V2054" s="256">
        <v>1426.1552914000001</v>
      </c>
      <c r="W2054" s="256">
        <v>1429.1800109999999</v>
      </c>
      <c r="X2054" s="256">
        <v>1405.7384340999999</v>
      </c>
      <c r="Y2054" s="256">
        <v>1290.0429094000001</v>
      </c>
      <c r="Z2054" s="256">
        <v>1018.5743253000001</v>
      </c>
      <c r="AA2054" s="256">
        <v>613.26189890000001</v>
      </c>
      <c r="AB2054" s="256">
        <v>318.35173789999999</v>
      </c>
      <c r="AC2054" s="256">
        <v>214.75509160000001</v>
      </c>
      <c r="AD2054" s="256">
        <v>170.89665740000001</v>
      </c>
      <c r="AE2054" s="256">
        <v>136.112382</v>
      </c>
      <c r="AF2054" s="256">
        <v>114.18316490000001</v>
      </c>
      <c r="AG2054" s="256">
        <v>99.059566900000007</v>
      </c>
      <c r="AH2054" s="256">
        <v>84.692148799999998</v>
      </c>
      <c r="AI2054" s="256">
        <v>68.812370900000005</v>
      </c>
      <c r="AJ2054" s="256">
        <v>52.932593000000004</v>
      </c>
      <c r="AK2054" s="256">
        <v>22.685397000000002</v>
      </c>
      <c r="AL2054" s="256">
        <v>0</v>
      </c>
      <c r="AM2054" s="256">
        <v>0</v>
      </c>
      <c r="AN2054" s="256">
        <v>0</v>
      </c>
      <c r="AO2054" s="256">
        <v>0</v>
      </c>
      <c r="AP2054" s="256">
        <v>0</v>
      </c>
      <c r="AQ2054" s="256">
        <v>0</v>
      </c>
      <c r="AR2054" s="256">
        <v>0</v>
      </c>
      <c r="AS2054" s="256">
        <v>0</v>
      </c>
      <c r="AT2054" s="256">
        <v>0</v>
      </c>
      <c r="AU2054" s="256">
        <v>0</v>
      </c>
      <c r="AV2054" s="256">
        <v>0</v>
      </c>
      <c r="AW2054" s="256">
        <v>0</v>
      </c>
      <c r="AX2054" s="256">
        <v>0</v>
      </c>
      <c r="AY2054" s="256">
        <v>0</v>
      </c>
      <c r="AZ2054" s="256">
        <v>0</v>
      </c>
      <c r="BA2054" s="256">
        <v>0</v>
      </c>
      <c r="BB2054" s="256">
        <v>0</v>
      </c>
      <c r="BC2054" s="256">
        <v>0</v>
      </c>
      <c r="BD2054" s="256">
        <v>0</v>
      </c>
      <c r="BE2054" s="256">
        <v>0</v>
      </c>
      <c r="BF2054" s="256">
        <v>0</v>
      </c>
      <c r="BG2054" s="256">
        <v>0</v>
      </c>
      <c r="BH2054" s="256">
        <v>0</v>
      </c>
      <c r="BI2054" s="256">
        <v>0</v>
      </c>
      <c r="BJ2054" s="256">
        <v>0</v>
      </c>
      <c r="BK2054" s="256">
        <v>0</v>
      </c>
      <c r="BL2054" s="256">
        <v>0</v>
      </c>
      <c r="BM2054" s="256">
        <v>0</v>
      </c>
      <c r="BN2054" s="256">
        <v>0</v>
      </c>
      <c r="BO2054" s="256">
        <v>0</v>
      </c>
      <c r="BP2054" s="256">
        <v>0</v>
      </c>
      <c r="BQ2054" s="256">
        <v>0</v>
      </c>
      <c r="BR2054" s="256">
        <v>0</v>
      </c>
      <c r="BS2054" s="256">
        <v>0</v>
      </c>
      <c r="BT2054" s="256">
        <v>0</v>
      </c>
      <c r="BU2054" s="256">
        <v>0</v>
      </c>
      <c r="BV2054" s="256">
        <v>0</v>
      </c>
    </row>
    <row r="2055" spans="1:74">
      <c r="A2055" s="256">
        <v>5</v>
      </c>
      <c r="B2055" s="256">
        <v>983.79004989999999</v>
      </c>
      <c r="C2055" s="256">
        <v>968.66645189999997</v>
      </c>
      <c r="D2055" s="256">
        <v>988.32712930000002</v>
      </c>
      <c r="E2055" s="256">
        <v>1015.5496057</v>
      </c>
      <c r="F2055" s="256">
        <v>1010.2563464</v>
      </c>
      <c r="G2055" s="256">
        <v>995.88892829999998</v>
      </c>
      <c r="H2055" s="256">
        <v>970.17881169999998</v>
      </c>
      <c r="I2055" s="256">
        <v>945.224875</v>
      </c>
      <c r="J2055" s="256">
        <v>960.34847300000001</v>
      </c>
      <c r="K2055" s="256">
        <v>1004.9630871000001</v>
      </c>
      <c r="L2055" s="256">
        <v>1060.1642198</v>
      </c>
      <c r="M2055" s="256">
        <v>1125.9518711000001</v>
      </c>
      <c r="N2055" s="256">
        <v>1206.1069405000001</v>
      </c>
      <c r="O2055" s="256">
        <v>1273.4069516</v>
      </c>
      <c r="P2055" s="256">
        <v>1306.6788672</v>
      </c>
      <c r="Q2055" s="256">
        <v>1340.7069627000001</v>
      </c>
      <c r="R2055" s="256">
        <v>1386.0777567</v>
      </c>
      <c r="S2055" s="256">
        <v>1418.5934924000001</v>
      </c>
      <c r="T2055" s="256">
        <v>1432.2047305999999</v>
      </c>
      <c r="U2055" s="256">
        <v>1427.6676512000001</v>
      </c>
      <c r="V2055" s="256">
        <v>1412.5440532</v>
      </c>
      <c r="W2055" s="256">
        <v>1410.2755135</v>
      </c>
      <c r="X2055" s="256">
        <v>1388.3462964</v>
      </c>
      <c r="Y2055" s="256">
        <v>1280.9687506</v>
      </c>
      <c r="Z2055" s="256">
        <v>1023.1114047</v>
      </c>
      <c r="AA2055" s="256">
        <v>630.65403660000004</v>
      </c>
      <c r="AB2055" s="256">
        <v>322.88881730000003</v>
      </c>
      <c r="AC2055" s="256">
        <v>212.48655189999999</v>
      </c>
      <c r="AD2055" s="256">
        <v>167.87193780000001</v>
      </c>
      <c r="AE2055" s="256">
        <v>137.62474180000001</v>
      </c>
      <c r="AF2055" s="256">
        <v>116.4517046</v>
      </c>
      <c r="AG2055" s="256">
        <v>102.8404664</v>
      </c>
      <c r="AH2055" s="256">
        <v>86.960688500000003</v>
      </c>
      <c r="AI2055" s="256">
        <v>71.837090500000002</v>
      </c>
      <c r="AJ2055" s="256">
        <v>56.713492500000001</v>
      </c>
      <c r="AK2055" s="256">
        <v>24.9539367</v>
      </c>
      <c r="AL2055" s="256">
        <v>0</v>
      </c>
      <c r="AM2055" s="256">
        <v>0</v>
      </c>
      <c r="AN2055" s="256">
        <v>0</v>
      </c>
      <c r="AO2055" s="256">
        <v>0</v>
      </c>
      <c r="AP2055" s="256">
        <v>0</v>
      </c>
      <c r="AQ2055" s="256">
        <v>0</v>
      </c>
      <c r="AR2055" s="256">
        <v>0</v>
      </c>
      <c r="AS2055" s="256">
        <v>0</v>
      </c>
      <c r="AT2055" s="256">
        <v>0</v>
      </c>
      <c r="AU2055" s="256">
        <v>0</v>
      </c>
      <c r="AV2055" s="256">
        <v>0</v>
      </c>
      <c r="AW2055" s="256">
        <v>0</v>
      </c>
      <c r="AX2055" s="256">
        <v>0</v>
      </c>
      <c r="AY2055" s="256">
        <v>0</v>
      </c>
      <c r="AZ2055" s="256">
        <v>0</v>
      </c>
      <c r="BA2055" s="256">
        <v>0</v>
      </c>
      <c r="BB2055" s="256">
        <v>0</v>
      </c>
      <c r="BC2055" s="256">
        <v>0</v>
      </c>
      <c r="BD2055" s="256">
        <v>0</v>
      </c>
      <c r="BE2055" s="256">
        <v>0</v>
      </c>
      <c r="BF2055" s="256">
        <v>0</v>
      </c>
      <c r="BG2055" s="256">
        <v>0</v>
      </c>
      <c r="BH2055" s="256">
        <v>0</v>
      </c>
      <c r="BI2055" s="256">
        <v>0</v>
      </c>
      <c r="BJ2055" s="256">
        <v>0</v>
      </c>
      <c r="BK2055" s="256">
        <v>0</v>
      </c>
      <c r="BL2055" s="256">
        <v>0</v>
      </c>
      <c r="BM2055" s="256">
        <v>0</v>
      </c>
      <c r="BN2055" s="256">
        <v>0</v>
      </c>
      <c r="BO2055" s="256">
        <v>0</v>
      </c>
      <c r="BP2055" s="256">
        <v>0</v>
      </c>
      <c r="BQ2055" s="256">
        <v>0</v>
      </c>
      <c r="BR2055" s="256">
        <v>0</v>
      </c>
      <c r="BS2055" s="256">
        <v>0</v>
      </c>
      <c r="BT2055" s="256">
        <v>0</v>
      </c>
      <c r="BU2055" s="256">
        <v>0</v>
      </c>
      <c r="BV2055" s="256">
        <v>0</v>
      </c>
    </row>
    <row r="2056" spans="1:74">
      <c r="A2056" s="256">
        <v>10</v>
      </c>
      <c r="B2056" s="256">
        <v>983.79004989999999</v>
      </c>
      <c r="C2056" s="256">
        <v>970.17881169999998</v>
      </c>
      <c r="D2056" s="256">
        <v>989.83948910000004</v>
      </c>
      <c r="E2056" s="256">
        <v>1017.0619655</v>
      </c>
      <c r="F2056" s="256">
        <v>1012.5248861</v>
      </c>
      <c r="G2056" s="256">
        <v>998.9136479</v>
      </c>
      <c r="H2056" s="256">
        <v>974.71589110000002</v>
      </c>
      <c r="I2056" s="256">
        <v>952.78667400000006</v>
      </c>
      <c r="J2056" s="256">
        <v>961.86083280000003</v>
      </c>
      <c r="K2056" s="256">
        <v>1001.9383675</v>
      </c>
      <c r="L2056" s="256">
        <v>1055.6271403999999</v>
      </c>
      <c r="M2056" s="256">
        <v>1118.3900721</v>
      </c>
      <c r="N2056" s="256">
        <v>1190.2271625999999</v>
      </c>
      <c r="O2056" s="256">
        <v>1259.0395335000001</v>
      </c>
      <c r="P2056" s="256">
        <v>1293.0676290000001</v>
      </c>
      <c r="Q2056" s="256">
        <v>1324.0710048999999</v>
      </c>
      <c r="R2056" s="256">
        <v>1367.1732592000001</v>
      </c>
      <c r="S2056" s="256">
        <v>1401.2013547000001</v>
      </c>
      <c r="T2056" s="256">
        <v>1414.056413</v>
      </c>
      <c r="U2056" s="256">
        <v>1408.0069738</v>
      </c>
      <c r="V2056" s="256">
        <v>1395.9080954000001</v>
      </c>
      <c r="W2056" s="256">
        <v>1381.5406773</v>
      </c>
      <c r="X2056" s="256">
        <v>1358.8552803</v>
      </c>
      <c r="Y2056" s="256">
        <v>1262.0642531000001</v>
      </c>
      <c r="Z2056" s="256">
        <v>1025.3799444000001</v>
      </c>
      <c r="AA2056" s="256">
        <v>646.53381450000006</v>
      </c>
      <c r="AB2056" s="256">
        <v>330.45061629999998</v>
      </c>
      <c r="AC2056" s="256">
        <v>213.2427318</v>
      </c>
      <c r="AD2056" s="256">
        <v>171.65283730000002</v>
      </c>
      <c r="AE2056" s="256">
        <v>144.43036090000001</v>
      </c>
      <c r="AF2056" s="256">
        <v>125.52586340000001</v>
      </c>
      <c r="AG2056" s="256">
        <v>111.1584453</v>
      </c>
      <c r="AH2056" s="256">
        <v>95.278667400000003</v>
      </c>
      <c r="AI2056" s="256">
        <v>80.155069400000002</v>
      </c>
      <c r="AJ2056" s="256">
        <v>62.762931700000003</v>
      </c>
      <c r="AK2056" s="256">
        <v>24.9539367</v>
      </c>
      <c r="AL2056" s="256">
        <v>0</v>
      </c>
      <c r="AM2056" s="256">
        <v>0</v>
      </c>
      <c r="AN2056" s="256">
        <v>0</v>
      </c>
      <c r="AO2056" s="256">
        <v>0</v>
      </c>
      <c r="AP2056" s="256">
        <v>0</v>
      </c>
      <c r="AQ2056" s="256">
        <v>0</v>
      </c>
      <c r="AR2056" s="256">
        <v>0</v>
      </c>
      <c r="AS2056" s="256">
        <v>0</v>
      </c>
      <c r="AT2056" s="256">
        <v>0</v>
      </c>
      <c r="AU2056" s="256">
        <v>0</v>
      </c>
      <c r="AV2056" s="256">
        <v>0</v>
      </c>
      <c r="AW2056" s="256">
        <v>0</v>
      </c>
      <c r="AX2056" s="256">
        <v>0</v>
      </c>
      <c r="AY2056" s="256">
        <v>0</v>
      </c>
      <c r="AZ2056" s="256">
        <v>0</v>
      </c>
      <c r="BA2056" s="256">
        <v>0</v>
      </c>
      <c r="BB2056" s="256">
        <v>0</v>
      </c>
      <c r="BC2056" s="256">
        <v>0</v>
      </c>
      <c r="BD2056" s="256">
        <v>0</v>
      </c>
      <c r="BE2056" s="256">
        <v>0</v>
      </c>
      <c r="BF2056" s="256">
        <v>0</v>
      </c>
      <c r="BG2056" s="256">
        <v>0</v>
      </c>
      <c r="BH2056" s="256">
        <v>0</v>
      </c>
      <c r="BI2056" s="256">
        <v>0</v>
      </c>
      <c r="BJ2056" s="256">
        <v>0</v>
      </c>
      <c r="BK2056" s="256">
        <v>0</v>
      </c>
      <c r="BL2056" s="256">
        <v>0</v>
      </c>
      <c r="BM2056" s="256">
        <v>0</v>
      </c>
      <c r="BN2056" s="256">
        <v>0</v>
      </c>
      <c r="BO2056" s="256">
        <v>0</v>
      </c>
      <c r="BP2056" s="256">
        <v>0</v>
      </c>
      <c r="BQ2056" s="256">
        <v>0</v>
      </c>
      <c r="BR2056" s="256">
        <v>0</v>
      </c>
      <c r="BS2056" s="256">
        <v>0</v>
      </c>
      <c r="BT2056" s="256">
        <v>0</v>
      </c>
      <c r="BU2056" s="256">
        <v>0</v>
      </c>
      <c r="BV2056" s="256">
        <v>0</v>
      </c>
    </row>
    <row r="2057" spans="1:74">
      <c r="A2057" s="256">
        <v>15</v>
      </c>
      <c r="B2057" s="256">
        <v>983.79004989999999</v>
      </c>
      <c r="C2057" s="256">
        <v>971.6911715</v>
      </c>
      <c r="D2057" s="256">
        <v>989.83948910000004</v>
      </c>
      <c r="E2057" s="256">
        <v>1018.5743253000001</v>
      </c>
      <c r="F2057" s="256">
        <v>1015.5496057</v>
      </c>
      <c r="G2057" s="256">
        <v>1004.9630871000001</v>
      </c>
      <c r="H2057" s="256">
        <v>984.54622979999999</v>
      </c>
      <c r="I2057" s="256">
        <v>961.10465290000002</v>
      </c>
      <c r="J2057" s="256">
        <v>962.61701270000003</v>
      </c>
      <c r="K2057" s="256">
        <v>996.64510819999998</v>
      </c>
      <c r="L2057" s="256">
        <v>1048.8215213000001</v>
      </c>
      <c r="M2057" s="256">
        <v>1107.8035535000001</v>
      </c>
      <c r="N2057" s="256">
        <v>1171.3226651</v>
      </c>
      <c r="O2057" s="256">
        <v>1238.6226762000001</v>
      </c>
      <c r="P2057" s="256">
        <v>1275.6754913</v>
      </c>
      <c r="Q2057" s="256">
        <v>1307.4350471</v>
      </c>
      <c r="R2057" s="256">
        <v>1346.0002220000001</v>
      </c>
      <c r="S2057" s="256">
        <v>1379.2721376</v>
      </c>
      <c r="T2057" s="256">
        <v>1395.9080954000001</v>
      </c>
      <c r="U2057" s="256">
        <v>1398.9328150000001</v>
      </c>
      <c r="V2057" s="256">
        <v>1387.5901165</v>
      </c>
      <c r="W2057" s="256">
        <v>1363.3923597</v>
      </c>
      <c r="X2057" s="256">
        <v>1339.1946029000001</v>
      </c>
      <c r="Y2057" s="256">
        <v>1252.2339144</v>
      </c>
      <c r="Z2057" s="256">
        <v>1038.2350027</v>
      </c>
      <c r="AA2057" s="256">
        <v>682.83044970000003</v>
      </c>
      <c r="AB2057" s="256">
        <v>353.89219320000001</v>
      </c>
      <c r="AC2057" s="256">
        <v>223.82925040000001</v>
      </c>
      <c r="AD2057" s="256">
        <v>180.72699610000001</v>
      </c>
      <c r="AE2057" s="256">
        <v>158.04159910000001</v>
      </c>
      <c r="AF2057" s="256">
        <v>142.16182119999999</v>
      </c>
      <c r="AG2057" s="256">
        <v>127.0382232</v>
      </c>
      <c r="AH2057" s="256">
        <v>110.4022654</v>
      </c>
      <c r="AI2057" s="256">
        <v>94.522487499999997</v>
      </c>
      <c r="AJ2057" s="256">
        <v>76.374169899999998</v>
      </c>
      <c r="AK2057" s="256">
        <v>44.614614100000004</v>
      </c>
      <c r="AL2057" s="256">
        <v>0</v>
      </c>
      <c r="AM2057" s="256">
        <v>0</v>
      </c>
      <c r="AN2057" s="256">
        <v>0</v>
      </c>
      <c r="AO2057" s="256">
        <v>0</v>
      </c>
      <c r="AP2057" s="256">
        <v>0</v>
      </c>
      <c r="AQ2057" s="256">
        <v>0</v>
      </c>
      <c r="AR2057" s="256">
        <v>0</v>
      </c>
      <c r="AS2057" s="256">
        <v>0</v>
      </c>
      <c r="AT2057" s="256">
        <v>0</v>
      </c>
      <c r="AU2057" s="256">
        <v>0</v>
      </c>
      <c r="AV2057" s="256">
        <v>0</v>
      </c>
      <c r="AW2057" s="256">
        <v>0</v>
      </c>
      <c r="AX2057" s="256">
        <v>0</v>
      </c>
      <c r="AY2057" s="256">
        <v>0</v>
      </c>
      <c r="AZ2057" s="256">
        <v>0</v>
      </c>
      <c r="BA2057" s="256">
        <v>0</v>
      </c>
      <c r="BB2057" s="256">
        <v>0</v>
      </c>
      <c r="BC2057" s="256">
        <v>0</v>
      </c>
      <c r="BD2057" s="256">
        <v>0</v>
      </c>
      <c r="BE2057" s="256">
        <v>0</v>
      </c>
      <c r="BF2057" s="256">
        <v>0</v>
      </c>
      <c r="BG2057" s="256">
        <v>0</v>
      </c>
      <c r="BH2057" s="256">
        <v>0</v>
      </c>
      <c r="BI2057" s="256">
        <v>0</v>
      </c>
      <c r="BJ2057" s="256">
        <v>0</v>
      </c>
      <c r="BK2057" s="256">
        <v>0</v>
      </c>
      <c r="BL2057" s="256">
        <v>0</v>
      </c>
      <c r="BM2057" s="256">
        <v>0</v>
      </c>
      <c r="BN2057" s="256">
        <v>0</v>
      </c>
      <c r="BO2057" s="256">
        <v>0</v>
      </c>
      <c r="BP2057" s="256">
        <v>0</v>
      </c>
      <c r="BQ2057" s="256">
        <v>0</v>
      </c>
      <c r="BR2057" s="256">
        <v>0</v>
      </c>
      <c r="BS2057" s="256">
        <v>0</v>
      </c>
      <c r="BT2057" s="256">
        <v>0</v>
      </c>
      <c r="BU2057" s="256">
        <v>0</v>
      </c>
      <c r="BV2057" s="256">
        <v>0</v>
      </c>
    </row>
    <row r="2058" spans="1:74">
      <c r="A2058" s="256">
        <v>20</v>
      </c>
      <c r="B2058" s="256">
        <v>983.79004989999999</v>
      </c>
      <c r="C2058" s="256">
        <v>970.17881169999998</v>
      </c>
      <c r="D2058" s="256">
        <v>987.57094940000002</v>
      </c>
      <c r="E2058" s="256">
        <v>1017.0619655</v>
      </c>
      <c r="F2058" s="256">
        <v>1017.0619655</v>
      </c>
      <c r="G2058" s="256">
        <v>1010.2563464</v>
      </c>
      <c r="H2058" s="256">
        <v>992.10802880000006</v>
      </c>
      <c r="I2058" s="256">
        <v>968.66645189999997</v>
      </c>
      <c r="J2058" s="256">
        <v>961.86083280000003</v>
      </c>
      <c r="K2058" s="256">
        <v>986.81476950000001</v>
      </c>
      <c r="L2058" s="256">
        <v>1035.2102831</v>
      </c>
      <c r="M2058" s="256">
        <v>1089.6552359</v>
      </c>
      <c r="N2058" s="256">
        <v>1149.393448</v>
      </c>
      <c r="O2058" s="256">
        <v>1213.6687395000001</v>
      </c>
      <c r="P2058" s="256">
        <v>1259.0395335000001</v>
      </c>
      <c r="Q2058" s="256">
        <v>1288.5305496000001</v>
      </c>
      <c r="R2058" s="256">
        <v>1321.8024651999999</v>
      </c>
      <c r="S2058" s="256">
        <v>1356.5867406</v>
      </c>
      <c r="T2058" s="256">
        <v>1379.2721376</v>
      </c>
      <c r="U2058" s="256">
        <v>1384.5653969</v>
      </c>
      <c r="V2058" s="256">
        <v>1376.2474179999999</v>
      </c>
      <c r="W2058" s="256">
        <v>1349.0249415999999</v>
      </c>
      <c r="X2058" s="256">
        <v>1314.2406662000001</v>
      </c>
      <c r="Y2058" s="256">
        <v>1237.8664963000001</v>
      </c>
      <c r="Z2058" s="256">
        <v>1058.6518599999999</v>
      </c>
      <c r="AA2058" s="256">
        <v>731.22596329999999</v>
      </c>
      <c r="AB2058" s="256">
        <v>396.23826760000003</v>
      </c>
      <c r="AC2058" s="256">
        <v>245.00228760000002</v>
      </c>
      <c r="AD2058" s="256">
        <v>198.87531369999999</v>
      </c>
      <c r="AE2058" s="256">
        <v>181.48317600000001</v>
      </c>
      <c r="AF2058" s="256">
        <v>169.3842976</v>
      </c>
      <c r="AG2058" s="256">
        <v>158.79777899999999</v>
      </c>
      <c r="AH2058" s="256">
        <v>141.40564130000001</v>
      </c>
      <c r="AI2058" s="256">
        <v>125.52586340000001</v>
      </c>
      <c r="AJ2058" s="256">
        <v>105.1090061</v>
      </c>
      <c r="AK2058" s="256">
        <v>50.664053299999999</v>
      </c>
      <c r="AL2058" s="256">
        <v>0</v>
      </c>
      <c r="AM2058" s="256">
        <v>0</v>
      </c>
      <c r="AN2058" s="256">
        <v>0</v>
      </c>
      <c r="AO2058" s="256">
        <v>0</v>
      </c>
      <c r="AP2058" s="256">
        <v>0</v>
      </c>
      <c r="AQ2058" s="256">
        <v>0</v>
      </c>
      <c r="AR2058" s="256">
        <v>0</v>
      </c>
      <c r="AS2058" s="256">
        <v>0</v>
      </c>
      <c r="AT2058" s="256">
        <v>0</v>
      </c>
      <c r="AU2058" s="256">
        <v>0</v>
      </c>
      <c r="AV2058" s="256">
        <v>0</v>
      </c>
      <c r="AW2058" s="256">
        <v>0</v>
      </c>
      <c r="AX2058" s="256">
        <v>0</v>
      </c>
      <c r="AY2058" s="256">
        <v>0</v>
      </c>
      <c r="AZ2058" s="256">
        <v>0</v>
      </c>
      <c r="BA2058" s="256">
        <v>0</v>
      </c>
      <c r="BB2058" s="256">
        <v>0</v>
      </c>
      <c r="BC2058" s="256">
        <v>0</v>
      </c>
      <c r="BD2058" s="256">
        <v>0</v>
      </c>
      <c r="BE2058" s="256">
        <v>0</v>
      </c>
      <c r="BF2058" s="256">
        <v>0</v>
      </c>
      <c r="BG2058" s="256">
        <v>0</v>
      </c>
      <c r="BH2058" s="256">
        <v>0</v>
      </c>
      <c r="BI2058" s="256">
        <v>0</v>
      </c>
      <c r="BJ2058" s="256">
        <v>0</v>
      </c>
      <c r="BK2058" s="256">
        <v>0</v>
      </c>
      <c r="BL2058" s="256">
        <v>0</v>
      </c>
      <c r="BM2058" s="256">
        <v>0</v>
      </c>
      <c r="BN2058" s="256">
        <v>0</v>
      </c>
      <c r="BO2058" s="256">
        <v>0</v>
      </c>
      <c r="BP2058" s="256">
        <v>0</v>
      </c>
      <c r="BQ2058" s="256">
        <v>0</v>
      </c>
      <c r="BR2058" s="256">
        <v>0</v>
      </c>
      <c r="BS2058" s="256">
        <v>0</v>
      </c>
      <c r="BT2058" s="256">
        <v>0</v>
      </c>
      <c r="BU2058" s="256">
        <v>0</v>
      </c>
      <c r="BV2058" s="256">
        <v>0</v>
      </c>
    </row>
    <row r="2059" spans="1:74">
      <c r="A2059" s="256">
        <v>25</v>
      </c>
      <c r="B2059" s="256">
        <v>983.79004989999999</v>
      </c>
      <c r="C2059" s="256">
        <v>972.4473514</v>
      </c>
      <c r="D2059" s="256">
        <v>986.81476950000001</v>
      </c>
      <c r="E2059" s="256">
        <v>1019.3305052000001</v>
      </c>
      <c r="F2059" s="256">
        <v>1022.3552248</v>
      </c>
      <c r="G2059" s="256">
        <v>1017.8181454</v>
      </c>
      <c r="H2059" s="256">
        <v>1004.2069072</v>
      </c>
      <c r="I2059" s="256">
        <v>980.00915040000007</v>
      </c>
      <c r="J2059" s="256">
        <v>966.39791220000006</v>
      </c>
      <c r="K2059" s="256">
        <v>979.25297050000006</v>
      </c>
      <c r="L2059" s="256">
        <v>1020.8428650000001</v>
      </c>
      <c r="M2059" s="256">
        <v>1069.9945585</v>
      </c>
      <c r="N2059" s="256">
        <v>1122.9271515</v>
      </c>
      <c r="O2059" s="256">
        <v>1181.9091837000001</v>
      </c>
      <c r="P2059" s="256">
        <v>1233.3294169000001</v>
      </c>
      <c r="Q2059" s="256">
        <v>1262.8204330000001</v>
      </c>
      <c r="R2059" s="256">
        <v>1293.0676290000001</v>
      </c>
      <c r="S2059" s="256">
        <v>1327.0957245</v>
      </c>
      <c r="T2059" s="256">
        <v>1354.3182009</v>
      </c>
      <c r="U2059" s="256">
        <v>1366.4170793000001</v>
      </c>
      <c r="V2059" s="256">
        <v>1367.1732592000001</v>
      </c>
      <c r="W2059" s="256">
        <v>1355.0743808</v>
      </c>
      <c r="X2059" s="256">
        <v>1323.3148249999999</v>
      </c>
      <c r="Y2059" s="256">
        <v>1262.0642531000001</v>
      </c>
      <c r="Z2059" s="256">
        <v>1114.6091726</v>
      </c>
      <c r="AA2059" s="256">
        <v>819.69901160000006</v>
      </c>
      <c r="AB2059" s="256">
        <v>468.07535810000002</v>
      </c>
      <c r="AC2059" s="256">
        <v>286.5921821</v>
      </c>
      <c r="AD2059" s="256">
        <v>233.65958910000001</v>
      </c>
      <c r="AE2059" s="256">
        <v>218.53599110000002</v>
      </c>
      <c r="AF2059" s="256">
        <v>215.51127149999999</v>
      </c>
      <c r="AG2059" s="256">
        <v>205.68093279999999</v>
      </c>
      <c r="AH2059" s="256">
        <v>186.7764353</v>
      </c>
      <c r="AI2059" s="256">
        <v>167.87193780000001</v>
      </c>
      <c r="AJ2059" s="256">
        <v>142.16182119999999</v>
      </c>
      <c r="AK2059" s="256">
        <v>58.982032199999999</v>
      </c>
      <c r="AL2059" s="256">
        <v>0</v>
      </c>
      <c r="AM2059" s="256">
        <v>0</v>
      </c>
      <c r="AN2059" s="256">
        <v>0</v>
      </c>
      <c r="AO2059" s="256">
        <v>0</v>
      </c>
      <c r="AP2059" s="256">
        <v>0</v>
      </c>
      <c r="AQ2059" s="256">
        <v>0</v>
      </c>
      <c r="AR2059" s="256">
        <v>0</v>
      </c>
      <c r="AS2059" s="256">
        <v>0</v>
      </c>
      <c r="AT2059" s="256">
        <v>0</v>
      </c>
      <c r="AU2059" s="256">
        <v>0</v>
      </c>
      <c r="AV2059" s="256">
        <v>0</v>
      </c>
      <c r="AW2059" s="256">
        <v>0</v>
      </c>
      <c r="AX2059" s="256">
        <v>0</v>
      </c>
      <c r="AY2059" s="256">
        <v>0</v>
      </c>
      <c r="AZ2059" s="256">
        <v>0</v>
      </c>
      <c r="BA2059" s="256">
        <v>0</v>
      </c>
      <c r="BB2059" s="256">
        <v>0</v>
      </c>
      <c r="BC2059" s="256">
        <v>0</v>
      </c>
      <c r="BD2059" s="256">
        <v>0</v>
      </c>
      <c r="BE2059" s="256">
        <v>0</v>
      </c>
      <c r="BF2059" s="256">
        <v>0</v>
      </c>
      <c r="BG2059" s="256">
        <v>0</v>
      </c>
      <c r="BH2059" s="256">
        <v>0</v>
      </c>
      <c r="BI2059" s="256">
        <v>0</v>
      </c>
      <c r="BJ2059" s="256">
        <v>0</v>
      </c>
      <c r="BK2059" s="256">
        <v>0</v>
      </c>
      <c r="BL2059" s="256">
        <v>0</v>
      </c>
      <c r="BM2059" s="256">
        <v>0</v>
      </c>
      <c r="BN2059" s="256">
        <v>0</v>
      </c>
      <c r="BO2059" s="256">
        <v>0</v>
      </c>
      <c r="BP2059" s="256">
        <v>0</v>
      </c>
      <c r="BQ2059" s="256">
        <v>0</v>
      </c>
      <c r="BR2059" s="256">
        <v>0</v>
      </c>
      <c r="BS2059" s="256">
        <v>0</v>
      </c>
      <c r="BT2059" s="256">
        <v>0</v>
      </c>
      <c r="BU2059" s="256">
        <v>0</v>
      </c>
      <c r="BV2059" s="256">
        <v>0</v>
      </c>
    </row>
    <row r="2060" spans="1:74">
      <c r="A2060" s="256">
        <v>30</v>
      </c>
      <c r="B2060" s="256">
        <v>983.79004989999999</v>
      </c>
      <c r="C2060" s="256">
        <v>972.4473514</v>
      </c>
      <c r="D2060" s="256">
        <v>986.0585896</v>
      </c>
      <c r="E2060" s="256">
        <v>1016.3057856</v>
      </c>
      <c r="F2060" s="256">
        <v>1026.8923042000001</v>
      </c>
      <c r="G2060" s="256">
        <v>1024.6237645000001</v>
      </c>
      <c r="H2060" s="256">
        <v>1017.8181454</v>
      </c>
      <c r="I2060" s="256">
        <v>996.64510819999998</v>
      </c>
      <c r="J2060" s="256">
        <v>975.47207100000003</v>
      </c>
      <c r="K2060" s="256">
        <v>978.49679060000005</v>
      </c>
      <c r="L2060" s="256">
        <v>1010.2563464</v>
      </c>
      <c r="M2060" s="256">
        <v>1051.8462409000001</v>
      </c>
      <c r="N2060" s="256">
        <v>1099.4855746000001</v>
      </c>
      <c r="O2060" s="256">
        <v>1147.8810882</v>
      </c>
      <c r="P2060" s="256">
        <v>1202.326041</v>
      </c>
      <c r="Q2060" s="256">
        <v>1240.8912159000001</v>
      </c>
      <c r="R2060" s="256">
        <v>1268.1136923000001</v>
      </c>
      <c r="S2060" s="256">
        <v>1296.8485284999999</v>
      </c>
      <c r="T2060" s="256">
        <v>1327.8519044</v>
      </c>
      <c r="U2060" s="256">
        <v>1352.8058411</v>
      </c>
      <c r="V2060" s="256">
        <v>1371.7103386000001</v>
      </c>
      <c r="W2060" s="256">
        <v>1376.2474179999999</v>
      </c>
      <c r="X2060" s="256">
        <v>1355.0743808</v>
      </c>
      <c r="Y2060" s="256">
        <v>1290.7990893000001</v>
      </c>
      <c r="Z2060" s="256">
        <v>1156.1990671000001</v>
      </c>
      <c r="AA2060" s="256">
        <v>909.68441970000003</v>
      </c>
      <c r="AB2060" s="256">
        <v>552.01132700000005</v>
      </c>
      <c r="AC2060" s="256">
        <v>323.64499720000003</v>
      </c>
      <c r="AD2060" s="256">
        <v>263.15060520000003</v>
      </c>
      <c r="AE2060" s="256">
        <v>256.34498610000003</v>
      </c>
      <c r="AF2060" s="256">
        <v>269.20004440000002</v>
      </c>
      <c r="AG2060" s="256">
        <v>279.786563</v>
      </c>
      <c r="AH2060" s="256">
        <v>266.9315047</v>
      </c>
      <c r="AI2060" s="256">
        <v>241.22138810000001</v>
      </c>
      <c r="AJ2060" s="256">
        <v>195.8505941</v>
      </c>
      <c r="AK2060" s="256">
        <v>80.155069400000002</v>
      </c>
      <c r="AL2060" s="256">
        <v>0</v>
      </c>
      <c r="AM2060" s="256">
        <v>0</v>
      </c>
      <c r="AN2060" s="256">
        <v>0</v>
      </c>
      <c r="AO2060" s="256">
        <v>0</v>
      </c>
      <c r="AP2060" s="256">
        <v>0</v>
      </c>
      <c r="AQ2060" s="256">
        <v>0</v>
      </c>
      <c r="AR2060" s="256">
        <v>0</v>
      </c>
      <c r="AS2060" s="256">
        <v>0</v>
      </c>
      <c r="AT2060" s="256">
        <v>0</v>
      </c>
      <c r="AU2060" s="256">
        <v>0</v>
      </c>
      <c r="AV2060" s="256">
        <v>0</v>
      </c>
      <c r="AW2060" s="256">
        <v>0</v>
      </c>
      <c r="AX2060" s="256">
        <v>0</v>
      </c>
      <c r="AY2060" s="256">
        <v>0</v>
      </c>
      <c r="AZ2060" s="256">
        <v>0</v>
      </c>
      <c r="BA2060" s="256">
        <v>0</v>
      </c>
      <c r="BB2060" s="256">
        <v>0</v>
      </c>
      <c r="BC2060" s="256">
        <v>0</v>
      </c>
      <c r="BD2060" s="256">
        <v>0</v>
      </c>
      <c r="BE2060" s="256">
        <v>0</v>
      </c>
      <c r="BF2060" s="256">
        <v>0</v>
      </c>
      <c r="BG2060" s="256">
        <v>0</v>
      </c>
      <c r="BH2060" s="256">
        <v>0</v>
      </c>
      <c r="BI2060" s="256">
        <v>0</v>
      </c>
      <c r="BJ2060" s="256">
        <v>0</v>
      </c>
      <c r="BK2060" s="256">
        <v>0</v>
      </c>
      <c r="BL2060" s="256">
        <v>0</v>
      </c>
      <c r="BM2060" s="256">
        <v>0</v>
      </c>
      <c r="BN2060" s="256">
        <v>0</v>
      </c>
      <c r="BO2060" s="256">
        <v>0</v>
      </c>
      <c r="BP2060" s="256">
        <v>0</v>
      </c>
      <c r="BQ2060" s="256">
        <v>0</v>
      </c>
      <c r="BR2060" s="256">
        <v>0</v>
      </c>
      <c r="BS2060" s="256">
        <v>0</v>
      </c>
      <c r="BT2060" s="256">
        <v>0</v>
      </c>
      <c r="BU2060" s="256">
        <v>0</v>
      </c>
      <c r="BV2060" s="256">
        <v>0</v>
      </c>
    </row>
    <row r="2061" spans="1:74">
      <c r="A2061" s="256">
        <v>35</v>
      </c>
      <c r="B2061" s="256">
        <v>983.79004989999999</v>
      </c>
      <c r="C2061" s="256">
        <v>972.4473514</v>
      </c>
      <c r="D2061" s="256">
        <v>980.00915040000007</v>
      </c>
      <c r="E2061" s="256">
        <v>1007.9878067</v>
      </c>
      <c r="F2061" s="256">
        <v>1025.3799444000001</v>
      </c>
      <c r="G2061" s="256">
        <v>1029.9170237999999</v>
      </c>
      <c r="H2061" s="256">
        <v>1030.6732036999999</v>
      </c>
      <c r="I2061" s="256">
        <v>1016.3057856</v>
      </c>
      <c r="J2061" s="256">
        <v>993.62038860000007</v>
      </c>
      <c r="K2061" s="256">
        <v>984.54622979999999</v>
      </c>
      <c r="L2061" s="256">
        <v>998.15746799999999</v>
      </c>
      <c r="M2061" s="256">
        <v>1033.6979233</v>
      </c>
      <c r="N2061" s="256">
        <v>1073.0192781000001</v>
      </c>
      <c r="O2061" s="256">
        <v>1116.8777123</v>
      </c>
      <c r="P2061" s="256">
        <v>1166.0294057999999</v>
      </c>
      <c r="Q2061" s="256">
        <v>1212.1563797000001</v>
      </c>
      <c r="R2061" s="256">
        <v>1245.4282952999999</v>
      </c>
      <c r="S2061" s="256">
        <v>1270.3822319999999</v>
      </c>
      <c r="T2061" s="256">
        <v>1299.8732481</v>
      </c>
      <c r="U2061" s="256">
        <v>1331.6328039</v>
      </c>
      <c r="V2061" s="256">
        <v>1364.9047195000001</v>
      </c>
      <c r="W2061" s="256">
        <v>1380.7844974</v>
      </c>
      <c r="X2061" s="256">
        <v>1368.6856190000001</v>
      </c>
      <c r="Y2061" s="256">
        <v>1308.9474069</v>
      </c>
      <c r="Z2061" s="256">
        <v>1189.4709826999999</v>
      </c>
      <c r="AA2061" s="256">
        <v>976.22825090000003</v>
      </c>
      <c r="AB2061" s="256">
        <v>648.80235419999997</v>
      </c>
      <c r="AC2061" s="256">
        <v>359.9416324</v>
      </c>
      <c r="AD2061" s="256">
        <v>272.9809439</v>
      </c>
      <c r="AE2061" s="256">
        <v>270.71240419999998</v>
      </c>
      <c r="AF2061" s="256">
        <v>300.2034203</v>
      </c>
      <c r="AG2061" s="256">
        <v>342.54949470000003</v>
      </c>
      <c r="AH2061" s="256">
        <v>360.69781230000001</v>
      </c>
      <c r="AI2061" s="256">
        <v>339.5247751</v>
      </c>
      <c r="AJ2061" s="256">
        <v>290.37308159999998</v>
      </c>
      <c r="AK2061" s="256">
        <v>116.4517046</v>
      </c>
      <c r="AL2061" s="256">
        <v>0</v>
      </c>
      <c r="AM2061" s="256">
        <v>0</v>
      </c>
      <c r="AN2061" s="256">
        <v>0</v>
      </c>
      <c r="AO2061" s="256">
        <v>0</v>
      </c>
      <c r="AP2061" s="256">
        <v>0</v>
      </c>
      <c r="AQ2061" s="256">
        <v>0</v>
      </c>
      <c r="AR2061" s="256">
        <v>0</v>
      </c>
      <c r="AS2061" s="256">
        <v>0</v>
      </c>
      <c r="AT2061" s="256">
        <v>0</v>
      </c>
      <c r="AU2061" s="256">
        <v>0</v>
      </c>
      <c r="AV2061" s="256">
        <v>0</v>
      </c>
      <c r="AW2061" s="256">
        <v>0</v>
      </c>
      <c r="AX2061" s="256">
        <v>0</v>
      </c>
      <c r="AY2061" s="256">
        <v>0</v>
      </c>
      <c r="AZ2061" s="256">
        <v>0</v>
      </c>
      <c r="BA2061" s="256">
        <v>0</v>
      </c>
      <c r="BB2061" s="256">
        <v>0</v>
      </c>
      <c r="BC2061" s="256">
        <v>0</v>
      </c>
      <c r="BD2061" s="256">
        <v>0</v>
      </c>
      <c r="BE2061" s="256">
        <v>0</v>
      </c>
      <c r="BF2061" s="256">
        <v>0</v>
      </c>
      <c r="BG2061" s="256">
        <v>0</v>
      </c>
      <c r="BH2061" s="256">
        <v>0</v>
      </c>
      <c r="BI2061" s="256">
        <v>0</v>
      </c>
      <c r="BJ2061" s="256">
        <v>0</v>
      </c>
      <c r="BK2061" s="256">
        <v>0</v>
      </c>
      <c r="BL2061" s="256">
        <v>0</v>
      </c>
      <c r="BM2061" s="256">
        <v>0</v>
      </c>
      <c r="BN2061" s="256">
        <v>0</v>
      </c>
      <c r="BO2061" s="256">
        <v>0</v>
      </c>
      <c r="BP2061" s="256">
        <v>0</v>
      </c>
      <c r="BQ2061" s="256">
        <v>0</v>
      </c>
      <c r="BR2061" s="256">
        <v>0</v>
      </c>
      <c r="BS2061" s="256">
        <v>0</v>
      </c>
      <c r="BT2061" s="256">
        <v>0</v>
      </c>
      <c r="BU2061" s="256">
        <v>0</v>
      </c>
      <c r="BV2061" s="256">
        <v>0</v>
      </c>
    </row>
    <row r="2062" spans="1:74">
      <c r="A2062" s="256">
        <v>40</v>
      </c>
      <c r="B2062" s="256">
        <v>983.79004989999999</v>
      </c>
      <c r="C2062" s="256">
        <v>970.17881169999998</v>
      </c>
      <c r="D2062" s="256">
        <v>977.74061070000005</v>
      </c>
      <c r="E2062" s="256">
        <v>1005.7192670000001</v>
      </c>
      <c r="F2062" s="256">
        <v>1027.6484841000001</v>
      </c>
      <c r="G2062" s="256">
        <v>1036.7226429</v>
      </c>
      <c r="H2062" s="256">
        <v>1043.528262</v>
      </c>
      <c r="I2062" s="256">
        <v>1038.9911826</v>
      </c>
      <c r="J2062" s="256">
        <v>1020.8428650000001</v>
      </c>
      <c r="K2062" s="256">
        <v>1000.4260077</v>
      </c>
      <c r="L2062" s="256">
        <v>1000.4260077</v>
      </c>
      <c r="M2062" s="256">
        <v>1023.1114047</v>
      </c>
      <c r="N2062" s="256">
        <v>1057.1395001999999</v>
      </c>
      <c r="O2062" s="256">
        <v>1094.1923153</v>
      </c>
      <c r="P2062" s="256">
        <v>1135.0260298999999</v>
      </c>
      <c r="Q2062" s="256">
        <v>1178.8844641000001</v>
      </c>
      <c r="R2062" s="256">
        <v>1218.9619987999999</v>
      </c>
      <c r="S2062" s="256">
        <v>1250.7215546</v>
      </c>
      <c r="T2062" s="256">
        <v>1277.944031</v>
      </c>
      <c r="U2062" s="256">
        <v>1308.191227</v>
      </c>
      <c r="V2062" s="256">
        <v>1341.4631426000001</v>
      </c>
      <c r="W2062" s="256">
        <v>1367.9294391000001</v>
      </c>
      <c r="X2062" s="256">
        <v>1379.2721376</v>
      </c>
      <c r="Y2062" s="256">
        <v>1352.8058411</v>
      </c>
      <c r="Z2062" s="256">
        <v>1261.3080732000001</v>
      </c>
      <c r="AA2062" s="256">
        <v>1076.0439977000001</v>
      </c>
      <c r="AB2062" s="256">
        <v>781.13383669999996</v>
      </c>
      <c r="AC2062" s="256">
        <v>442.36524150000002</v>
      </c>
      <c r="AD2062" s="256">
        <v>301.71578010000002</v>
      </c>
      <c r="AE2062" s="256">
        <v>293.3978012</v>
      </c>
      <c r="AF2062" s="256">
        <v>331.20679619999999</v>
      </c>
      <c r="AG2062" s="256">
        <v>388.67646860000002</v>
      </c>
      <c r="AH2062" s="256">
        <v>426.4854636</v>
      </c>
      <c r="AI2062" s="256">
        <v>430.26636310000004</v>
      </c>
      <c r="AJ2062" s="256">
        <v>367.50343140000001</v>
      </c>
      <c r="AK2062" s="256">
        <v>133.0876624</v>
      </c>
      <c r="AL2062" s="256">
        <v>0</v>
      </c>
      <c r="AM2062" s="256">
        <v>0</v>
      </c>
      <c r="AN2062" s="256">
        <v>0</v>
      </c>
      <c r="AO2062" s="256">
        <v>0</v>
      </c>
      <c r="AP2062" s="256">
        <v>0</v>
      </c>
      <c r="AQ2062" s="256">
        <v>0</v>
      </c>
      <c r="AR2062" s="256">
        <v>0</v>
      </c>
      <c r="AS2062" s="256">
        <v>0</v>
      </c>
      <c r="AT2062" s="256">
        <v>0</v>
      </c>
      <c r="AU2062" s="256">
        <v>0</v>
      </c>
      <c r="AV2062" s="256">
        <v>0</v>
      </c>
      <c r="AW2062" s="256">
        <v>0</v>
      </c>
      <c r="AX2062" s="256">
        <v>0</v>
      </c>
      <c r="AY2062" s="256">
        <v>0</v>
      </c>
      <c r="AZ2062" s="256">
        <v>0</v>
      </c>
      <c r="BA2062" s="256">
        <v>0</v>
      </c>
      <c r="BB2062" s="256">
        <v>0</v>
      </c>
      <c r="BC2062" s="256">
        <v>0</v>
      </c>
      <c r="BD2062" s="256">
        <v>0</v>
      </c>
      <c r="BE2062" s="256">
        <v>0</v>
      </c>
      <c r="BF2062" s="256">
        <v>0</v>
      </c>
      <c r="BG2062" s="256">
        <v>0</v>
      </c>
      <c r="BH2062" s="256">
        <v>0</v>
      </c>
      <c r="BI2062" s="256">
        <v>0</v>
      </c>
      <c r="BJ2062" s="256">
        <v>0</v>
      </c>
      <c r="BK2062" s="256">
        <v>0</v>
      </c>
      <c r="BL2062" s="256">
        <v>0</v>
      </c>
      <c r="BM2062" s="256">
        <v>0</v>
      </c>
      <c r="BN2062" s="256">
        <v>0</v>
      </c>
      <c r="BO2062" s="256">
        <v>0</v>
      </c>
      <c r="BP2062" s="256">
        <v>0</v>
      </c>
      <c r="BQ2062" s="256">
        <v>0</v>
      </c>
      <c r="BR2062" s="256">
        <v>0</v>
      </c>
      <c r="BS2062" s="256">
        <v>0</v>
      </c>
      <c r="BT2062" s="256">
        <v>0</v>
      </c>
      <c r="BU2062" s="256">
        <v>0</v>
      </c>
      <c r="BV2062" s="256">
        <v>0</v>
      </c>
    </row>
    <row r="2063" spans="1:74">
      <c r="A2063" s="256">
        <v>45</v>
      </c>
      <c r="B2063" s="256">
        <v>983.79004989999999</v>
      </c>
      <c r="C2063" s="256">
        <v>970.17881169999998</v>
      </c>
      <c r="D2063" s="256">
        <v>973.20353130000001</v>
      </c>
      <c r="E2063" s="256">
        <v>996.64510819999998</v>
      </c>
      <c r="F2063" s="256">
        <v>1026.1361243000001</v>
      </c>
      <c r="G2063" s="256">
        <v>1042.7720821</v>
      </c>
      <c r="H2063" s="256">
        <v>1056.3833202999999</v>
      </c>
      <c r="I2063" s="256">
        <v>1061.6765796</v>
      </c>
      <c r="J2063" s="256">
        <v>1050.3338811000001</v>
      </c>
      <c r="K2063" s="256">
        <v>1025.3799444000001</v>
      </c>
      <c r="L2063" s="256">
        <v>1013.281066</v>
      </c>
      <c r="M2063" s="256">
        <v>1021.5990449</v>
      </c>
      <c r="N2063" s="256">
        <v>1048.0653414000001</v>
      </c>
      <c r="O2063" s="256">
        <v>1077.5563575000001</v>
      </c>
      <c r="P2063" s="256">
        <v>1111.5844529999999</v>
      </c>
      <c r="Q2063" s="256">
        <v>1150.1496279</v>
      </c>
      <c r="R2063" s="256">
        <v>1192.4957022999999</v>
      </c>
      <c r="S2063" s="256">
        <v>1234.8417767000001</v>
      </c>
      <c r="T2063" s="256">
        <v>1268.1136923000001</v>
      </c>
      <c r="U2063" s="256">
        <v>1297.6047083999999</v>
      </c>
      <c r="V2063" s="256">
        <v>1328.6080843</v>
      </c>
      <c r="W2063" s="256">
        <v>1369.4417989000001</v>
      </c>
      <c r="X2063" s="256">
        <v>1400.4451748000001</v>
      </c>
      <c r="Y2063" s="256">
        <v>1414.8125929</v>
      </c>
      <c r="Z2063" s="256">
        <v>1375.4912380999999</v>
      </c>
      <c r="AA2063" s="256">
        <v>1237.8664963000001</v>
      </c>
      <c r="AB2063" s="256">
        <v>970.93499159999999</v>
      </c>
      <c r="AC2063" s="256">
        <v>609.48099939999997</v>
      </c>
      <c r="AD2063" s="256">
        <v>384.13938919999998</v>
      </c>
      <c r="AE2063" s="256">
        <v>344.06185449999998</v>
      </c>
      <c r="AF2063" s="256">
        <v>373.55287060000001</v>
      </c>
      <c r="AG2063" s="256">
        <v>430.26636310000004</v>
      </c>
      <c r="AH2063" s="256">
        <v>467.31917820000001</v>
      </c>
      <c r="AI2063" s="256">
        <v>475.63715710000002</v>
      </c>
      <c r="AJ2063" s="256">
        <v>456.73265960000003</v>
      </c>
      <c r="AK2063" s="256">
        <v>187.53261520000001</v>
      </c>
      <c r="AL2063" s="256">
        <v>0</v>
      </c>
      <c r="AM2063" s="256">
        <v>0</v>
      </c>
      <c r="AN2063" s="256">
        <v>0</v>
      </c>
      <c r="AO2063" s="256">
        <v>0</v>
      </c>
      <c r="AP2063" s="256">
        <v>0</v>
      </c>
      <c r="AQ2063" s="256">
        <v>0</v>
      </c>
      <c r="AR2063" s="256">
        <v>0</v>
      </c>
      <c r="AS2063" s="256">
        <v>0</v>
      </c>
      <c r="AT2063" s="256">
        <v>0</v>
      </c>
      <c r="AU2063" s="256">
        <v>0</v>
      </c>
      <c r="AV2063" s="256">
        <v>0</v>
      </c>
      <c r="AW2063" s="256">
        <v>0</v>
      </c>
      <c r="AX2063" s="256">
        <v>0</v>
      </c>
      <c r="AY2063" s="256">
        <v>0</v>
      </c>
      <c r="AZ2063" s="256">
        <v>0</v>
      </c>
      <c r="BA2063" s="256">
        <v>0</v>
      </c>
      <c r="BB2063" s="256">
        <v>0</v>
      </c>
      <c r="BC2063" s="256">
        <v>0</v>
      </c>
      <c r="BD2063" s="256">
        <v>0</v>
      </c>
      <c r="BE2063" s="256">
        <v>0</v>
      </c>
      <c r="BF2063" s="256">
        <v>0</v>
      </c>
      <c r="BG2063" s="256">
        <v>0</v>
      </c>
      <c r="BH2063" s="256">
        <v>0</v>
      </c>
      <c r="BI2063" s="256">
        <v>0</v>
      </c>
      <c r="BJ2063" s="256">
        <v>0</v>
      </c>
      <c r="BK2063" s="256">
        <v>0</v>
      </c>
      <c r="BL2063" s="256">
        <v>0</v>
      </c>
      <c r="BM2063" s="256">
        <v>0</v>
      </c>
      <c r="BN2063" s="256">
        <v>0</v>
      </c>
      <c r="BO2063" s="256">
        <v>0</v>
      </c>
      <c r="BP2063" s="256">
        <v>0</v>
      </c>
      <c r="BQ2063" s="256">
        <v>0</v>
      </c>
      <c r="BR2063" s="256">
        <v>0</v>
      </c>
      <c r="BS2063" s="256">
        <v>0</v>
      </c>
      <c r="BT2063" s="256">
        <v>0</v>
      </c>
      <c r="BU2063" s="256">
        <v>0</v>
      </c>
      <c r="BV2063" s="256">
        <v>0</v>
      </c>
    </row>
    <row r="2064" spans="1:74">
      <c r="A2064" s="256">
        <v>50</v>
      </c>
      <c r="B2064" s="256">
        <v>983.79004989999999</v>
      </c>
      <c r="C2064" s="256">
        <v>970.17881169999998</v>
      </c>
      <c r="D2064" s="256">
        <v>970.17881169999998</v>
      </c>
      <c r="E2064" s="256">
        <v>990.59566900000004</v>
      </c>
      <c r="F2064" s="256">
        <v>1023.1114047</v>
      </c>
      <c r="G2064" s="256">
        <v>1051.0900610000001</v>
      </c>
      <c r="H2064" s="256">
        <v>1069.2383786</v>
      </c>
      <c r="I2064" s="256">
        <v>1085.1181564999999</v>
      </c>
      <c r="J2064" s="256">
        <v>1083.6057966999999</v>
      </c>
      <c r="K2064" s="256">
        <v>1063.9451193</v>
      </c>
      <c r="L2064" s="256">
        <v>1042.0159022</v>
      </c>
      <c r="M2064" s="256">
        <v>1040.5035424</v>
      </c>
      <c r="N2064" s="256">
        <v>1055.6271403999999</v>
      </c>
      <c r="O2064" s="256">
        <v>1082.0934368999999</v>
      </c>
      <c r="P2064" s="256">
        <v>1110.0720931999999</v>
      </c>
      <c r="Q2064" s="256">
        <v>1143.3440088</v>
      </c>
      <c r="R2064" s="256">
        <v>1184.9339033000001</v>
      </c>
      <c r="S2064" s="256">
        <v>1229.5485174</v>
      </c>
      <c r="T2064" s="256">
        <v>1270.3822319999999</v>
      </c>
      <c r="U2064" s="256">
        <v>1311.9721265000001</v>
      </c>
      <c r="V2064" s="256">
        <v>1352.8058411</v>
      </c>
      <c r="W2064" s="256">
        <v>1398.9328150000001</v>
      </c>
      <c r="X2064" s="256">
        <v>1448.0845085000001</v>
      </c>
      <c r="Y2064" s="256">
        <v>1494.9676623</v>
      </c>
      <c r="Z2064" s="256">
        <v>1507.8227206000001</v>
      </c>
      <c r="AA2064" s="256">
        <v>1435.9856301</v>
      </c>
      <c r="AB2064" s="256">
        <v>1234.8417767000001</v>
      </c>
      <c r="AC2064" s="256">
        <v>880.19340360000001</v>
      </c>
      <c r="AD2064" s="256">
        <v>537.64390890000004</v>
      </c>
      <c r="AE2064" s="256">
        <v>431.77872289999999</v>
      </c>
      <c r="AF2064" s="256">
        <v>435.55962240000002</v>
      </c>
      <c r="AG2064" s="256">
        <v>470.34389780000004</v>
      </c>
      <c r="AH2064" s="256">
        <v>494.54165460000002</v>
      </c>
      <c r="AI2064" s="256">
        <v>500.59109380000001</v>
      </c>
      <c r="AJ2064" s="256">
        <v>494.54165460000002</v>
      </c>
      <c r="AK2064" s="256">
        <v>230.63486950000001</v>
      </c>
      <c r="AL2064" s="256">
        <v>0</v>
      </c>
      <c r="AM2064" s="256">
        <v>0</v>
      </c>
      <c r="AN2064" s="256">
        <v>0</v>
      </c>
      <c r="AO2064" s="256">
        <v>0</v>
      </c>
      <c r="AP2064" s="256">
        <v>0</v>
      </c>
      <c r="AQ2064" s="256">
        <v>0</v>
      </c>
      <c r="AR2064" s="256">
        <v>0</v>
      </c>
      <c r="AS2064" s="256">
        <v>0</v>
      </c>
      <c r="AT2064" s="256">
        <v>0</v>
      </c>
      <c r="AU2064" s="256">
        <v>0</v>
      </c>
      <c r="AV2064" s="256">
        <v>0</v>
      </c>
      <c r="AW2064" s="256">
        <v>0</v>
      </c>
      <c r="AX2064" s="256">
        <v>0</v>
      </c>
      <c r="AY2064" s="256">
        <v>0</v>
      </c>
      <c r="AZ2064" s="256">
        <v>0</v>
      </c>
      <c r="BA2064" s="256">
        <v>0</v>
      </c>
      <c r="BB2064" s="256">
        <v>0</v>
      </c>
      <c r="BC2064" s="256">
        <v>0</v>
      </c>
      <c r="BD2064" s="256">
        <v>0</v>
      </c>
      <c r="BE2064" s="256">
        <v>0</v>
      </c>
      <c r="BF2064" s="256">
        <v>0</v>
      </c>
      <c r="BG2064" s="256">
        <v>0</v>
      </c>
      <c r="BH2064" s="256">
        <v>0</v>
      </c>
      <c r="BI2064" s="256">
        <v>0</v>
      </c>
      <c r="BJ2064" s="256">
        <v>0</v>
      </c>
      <c r="BK2064" s="256">
        <v>0</v>
      </c>
      <c r="BL2064" s="256">
        <v>0</v>
      </c>
      <c r="BM2064" s="256">
        <v>0</v>
      </c>
      <c r="BN2064" s="256">
        <v>0</v>
      </c>
      <c r="BO2064" s="256">
        <v>0</v>
      </c>
      <c r="BP2064" s="256">
        <v>0</v>
      </c>
      <c r="BQ2064" s="256">
        <v>0</v>
      </c>
      <c r="BR2064" s="256">
        <v>0</v>
      </c>
      <c r="BS2064" s="256">
        <v>0</v>
      </c>
      <c r="BT2064" s="256">
        <v>0</v>
      </c>
      <c r="BU2064" s="256">
        <v>0</v>
      </c>
      <c r="BV2064" s="256">
        <v>0</v>
      </c>
    </row>
    <row r="2065" spans="1:74">
      <c r="A2065" s="256">
        <v>55</v>
      </c>
      <c r="B2065" s="256">
        <v>983.79004989999999</v>
      </c>
      <c r="C2065" s="256">
        <v>972.4473514</v>
      </c>
      <c r="D2065" s="256">
        <v>970.93499159999999</v>
      </c>
      <c r="E2065" s="256">
        <v>983.79004989999999</v>
      </c>
      <c r="F2065" s="256">
        <v>1014.7934258</v>
      </c>
      <c r="G2065" s="256">
        <v>1048.8215213000001</v>
      </c>
      <c r="H2065" s="256">
        <v>1076.0439977000001</v>
      </c>
      <c r="I2065" s="256">
        <v>1100.9979344000001</v>
      </c>
      <c r="J2065" s="256">
        <v>1115.3653525</v>
      </c>
      <c r="K2065" s="256">
        <v>1107.8035535000001</v>
      </c>
      <c r="L2065" s="256">
        <v>1085.1181564999999</v>
      </c>
      <c r="M2065" s="256">
        <v>1070.7507384</v>
      </c>
      <c r="N2065" s="256">
        <v>1078.3125374000001</v>
      </c>
      <c r="O2065" s="256">
        <v>1098.7293947000001</v>
      </c>
      <c r="P2065" s="256">
        <v>1126.7080510000001</v>
      </c>
      <c r="Q2065" s="256">
        <v>1163.0046861999999</v>
      </c>
      <c r="R2065" s="256">
        <v>1204.5945807000001</v>
      </c>
      <c r="S2065" s="256">
        <v>1245.4282952999999</v>
      </c>
      <c r="T2065" s="256">
        <v>1286.2620099000001</v>
      </c>
      <c r="U2065" s="256">
        <v>1341.4631426000001</v>
      </c>
      <c r="V2065" s="256">
        <v>1409.5193336</v>
      </c>
      <c r="W2065" s="256">
        <v>1484.3811436999999</v>
      </c>
      <c r="X2065" s="256">
        <v>1563.0238532999999</v>
      </c>
      <c r="Y2065" s="256">
        <v>1646.9598222</v>
      </c>
      <c r="Z2065" s="256">
        <v>1714.2598333000001</v>
      </c>
      <c r="AA2065" s="256">
        <v>1716.5283730000001</v>
      </c>
      <c r="AB2065" s="256">
        <v>1587.9777900000001</v>
      </c>
      <c r="AC2065" s="256">
        <v>1285.5058300000001</v>
      </c>
      <c r="AD2065" s="256">
        <v>831.04171010000005</v>
      </c>
      <c r="AE2065" s="256">
        <v>574.69672400000002</v>
      </c>
      <c r="AF2065" s="256">
        <v>522.52031090000003</v>
      </c>
      <c r="AG2065" s="256">
        <v>521.00795110000001</v>
      </c>
      <c r="AH2065" s="256">
        <v>522.52031090000003</v>
      </c>
      <c r="AI2065" s="256">
        <v>512.68997220000006</v>
      </c>
      <c r="AJ2065" s="256">
        <v>486.97985560000001</v>
      </c>
      <c r="AK2065" s="256">
        <v>249.539367</v>
      </c>
      <c r="AL2065" s="256">
        <v>0</v>
      </c>
      <c r="AM2065" s="256">
        <v>0</v>
      </c>
      <c r="AN2065" s="256">
        <v>0</v>
      </c>
      <c r="AO2065" s="256">
        <v>0</v>
      </c>
      <c r="AP2065" s="256">
        <v>0</v>
      </c>
      <c r="AQ2065" s="256">
        <v>0</v>
      </c>
      <c r="AR2065" s="256">
        <v>0</v>
      </c>
      <c r="AS2065" s="256">
        <v>0</v>
      </c>
      <c r="AT2065" s="256">
        <v>0</v>
      </c>
      <c r="AU2065" s="256">
        <v>0</v>
      </c>
      <c r="AV2065" s="256">
        <v>0</v>
      </c>
      <c r="AW2065" s="256">
        <v>0</v>
      </c>
      <c r="AX2065" s="256">
        <v>0</v>
      </c>
      <c r="AY2065" s="256">
        <v>0</v>
      </c>
      <c r="AZ2065" s="256">
        <v>0</v>
      </c>
      <c r="BA2065" s="256">
        <v>0</v>
      </c>
      <c r="BB2065" s="256">
        <v>0</v>
      </c>
      <c r="BC2065" s="256">
        <v>0</v>
      </c>
      <c r="BD2065" s="256">
        <v>0</v>
      </c>
      <c r="BE2065" s="256">
        <v>0</v>
      </c>
      <c r="BF2065" s="256">
        <v>0</v>
      </c>
      <c r="BG2065" s="256">
        <v>0</v>
      </c>
      <c r="BH2065" s="256">
        <v>0</v>
      </c>
      <c r="BI2065" s="256">
        <v>0</v>
      </c>
      <c r="BJ2065" s="256">
        <v>0</v>
      </c>
      <c r="BK2065" s="256">
        <v>0</v>
      </c>
      <c r="BL2065" s="256">
        <v>0</v>
      </c>
      <c r="BM2065" s="256">
        <v>0</v>
      </c>
      <c r="BN2065" s="256">
        <v>0</v>
      </c>
      <c r="BO2065" s="256">
        <v>0</v>
      </c>
      <c r="BP2065" s="256">
        <v>0</v>
      </c>
      <c r="BQ2065" s="256">
        <v>0</v>
      </c>
      <c r="BR2065" s="256">
        <v>0</v>
      </c>
      <c r="BS2065" s="256">
        <v>0</v>
      </c>
      <c r="BT2065" s="256">
        <v>0</v>
      </c>
      <c r="BU2065" s="256">
        <v>0</v>
      </c>
      <c r="BV2065" s="256">
        <v>0</v>
      </c>
    </row>
    <row r="2066" spans="1:74">
      <c r="A2066" s="256">
        <v>60</v>
      </c>
      <c r="B2066" s="256">
        <v>983.79004989999999</v>
      </c>
      <c r="C2066" s="256">
        <v>972.4473514</v>
      </c>
      <c r="D2066" s="256">
        <v>969.42263179999998</v>
      </c>
      <c r="E2066" s="256">
        <v>977.74061070000005</v>
      </c>
      <c r="F2066" s="256">
        <v>1006.4754469000001</v>
      </c>
      <c r="G2066" s="256">
        <v>1046.5529816000001</v>
      </c>
      <c r="H2066" s="256">
        <v>1082.8496167999999</v>
      </c>
      <c r="I2066" s="256">
        <v>1110.0720931999999</v>
      </c>
      <c r="J2066" s="256">
        <v>1134.2698500000001</v>
      </c>
      <c r="K2066" s="256">
        <v>1147.1249083</v>
      </c>
      <c r="L2066" s="256">
        <v>1141.0754691</v>
      </c>
      <c r="M2066" s="256">
        <v>1126.7080510000001</v>
      </c>
      <c r="N2066" s="256">
        <v>1118.3900721</v>
      </c>
      <c r="O2066" s="256">
        <v>1131.2451304000001</v>
      </c>
      <c r="P2066" s="256">
        <v>1158.4676068000001</v>
      </c>
      <c r="Q2066" s="256">
        <v>1195.5204219</v>
      </c>
      <c r="R2066" s="256">
        <v>1238.6226762000001</v>
      </c>
      <c r="S2066" s="256">
        <v>1285.5058300000001</v>
      </c>
      <c r="T2066" s="256">
        <v>1333.9013436</v>
      </c>
      <c r="U2066" s="256">
        <v>1401.2013547000001</v>
      </c>
      <c r="V2066" s="256">
        <v>1494.2114824</v>
      </c>
      <c r="W2066" s="256">
        <v>1619.7373458</v>
      </c>
      <c r="X2066" s="256">
        <v>1777.0227649999999</v>
      </c>
      <c r="Y2066" s="256">
        <v>1957.7497611000001</v>
      </c>
      <c r="Z2066" s="256">
        <v>2144.5261964000001</v>
      </c>
      <c r="AA2066" s="256">
        <v>2298.7868960000001</v>
      </c>
      <c r="AB2066" s="256">
        <v>2329.0340919999999</v>
      </c>
      <c r="AC2066" s="256">
        <v>2114.2790003999999</v>
      </c>
      <c r="AD2066" s="256">
        <v>1613.6879066000001</v>
      </c>
      <c r="AE2066" s="256">
        <v>1006.4754469000001</v>
      </c>
      <c r="AF2066" s="256">
        <v>709.29674620000003</v>
      </c>
      <c r="AG2066" s="256">
        <v>603.43156020000004</v>
      </c>
      <c r="AH2066" s="256">
        <v>553.52368680000006</v>
      </c>
      <c r="AI2066" s="256">
        <v>522.52031090000003</v>
      </c>
      <c r="AJ2066" s="256">
        <v>465.05063849999999</v>
      </c>
      <c r="AK2066" s="256">
        <v>262.39442530000002</v>
      </c>
      <c r="AL2066" s="256">
        <v>0</v>
      </c>
      <c r="AM2066" s="256">
        <v>0</v>
      </c>
      <c r="AN2066" s="256">
        <v>0</v>
      </c>
      <c r="AO2066" s="256">
        <v>0</v>
      </c>
      <c r="AP2066" s="256">
        <v>0</v>
      </c>
      <c r="AQ2066" s="256">
        <v>0</v>
      </c>
      <c r="AR2066" s="256">
        <v>0</v>
      </c>
      <c r="AS2066" s="256">
        <v>0</v>
      </c>
      <c r="AT2066" s="256">
        <v>0</v>
      </c>
      <c r="AU2066" s="256">
        <v>0</v>
      </c>
      <c r="AV2066" s="256">
        <v>0</v>
      </c>
      <c r="AW2066" s="256">
        <v>0</v>
      </c>
      <c r="AX2066" s="256">
        <v>0</v>
      </c>
      <c r="AY2066" s="256">
        <v>0</v>
      </c>
      <c r="AZ2066" s="256">
        <v>0</v>
      </c>
      <c r="BA2066" s="256">
        <v>0</v>
      </c>
      <c r="BB2066" s="256">
        <v>0</v>
      </c>
      <c r="BC2066" s="256">
        <v>0</v>
      </c>
      <c r="BD2066" s="256">
        <v>0</v>
      </c>
      <c r="BE2066" s="256">
        <v>0</v>
      </c>
      <c r="BF2066" s="256">
        <v>0</v>
      </c>
      <c r="BG2066" s="256">
        <v>0</v>
      </c>
      <c r="BH2066" s="256">
        <v>0</v>
      </c>
      <c r="BI2066" s="256">
        <v>0</v>
      </c>
      <c r="BJ2066" s="256">
        <v>0</v>
      </c>
      <c r="BK2066" s="256">
        <v>0</v>
      </c>
      <c r="BL2066" s="256">
        <v>0</v>
      </c>
      <c r="BM2066" s="256">
        <v>0</v>
      </c>
      <c r="BN2066" s="256">
        <v>0</v>
      </c>
      <c r="BO2066" s="256">
        <v>0</v>
      </c>
      <c r="BP2066" s="256">
        <v>0</v>
      </c>
      <c r="BQ2066" s="256">
        <v>0</v>
      </c>
      <c r="BR2066" s="256">
        <v>0</v>
      </c>
      <c r="BS2066" s="256">
        <v>0</v>
      </c>
      <c r="BT2066" s="256">
        <v>0</v>
      </c>
      <c r="BU2066" s="256">
        <v>0</v>
      </c>
      <c r="BV2066" s="256">
        <v>0</v>
      </c>
    </row>
    <row r="2067" spans="1:74">
      <c r="A2067" s="256">
        <v>65</v>
      </c>
      <c r="B2067" s="256">
        <v>983.79004989999999</v>
      </c>
      <c r="C2067" s="256">
        <v>970.17881169999998</v>
      </c>
      <c r="D2067" s="256">
        <v>967.15409210000007</v>
      </c>
      <c r="E2067" s="256">
        <v>972.4473514</v>
      </c>
      <c r="F2067" s="256">
        <v>997.40128809999999</v>
      </c>
      <c r="G2067" s="256">
        <v>1036.7226429</v>
      </c>
      <c r="H2067" s="256">
        <v>1077.5563575000001</v>
      </c>
      <c r="I2067" s="256">
        <v>1113.8529927</v>
      </c>
      <c r="J2067" s="256">
        <v>1149.393448</v>
      </c>
      <c r="K2067" s="256">
        <v>1178.1282842000001</v>
      </c>
      <c r="L2067" s="256">
        <v>1192.4957022999999</v>
      </c>
      <c r="M2067" s="256">
        <v>1189.4709826999999</v>
      </c>
      <c r="N2067" s="256">
        <v>1176.6159244</v>
      </c>
      <c r="O2067" s="256">
        <v>1179.6406440000001</v>
      </c>
      <c r="P2067" s="256">
        <v>1203.0822209</v>
      </c>
      <c r="Q2067" s="256">
        <v>1240.8912159000001</v>
      </c>
      <c r="R2067" s="256">
        <v>1289.2867295000001</v>
      </c>
      <c r="S2067" s="256">
        <v>1342.2193225000001</v>
      </c>
      <c r="T2067" s="256">
        <v>1403.4698943999999</v>
      </c>
      <c r="U2067" s="256">
        <v>1496.4800221</v>
      </c>
      <c r="V2067" s="256">
        <v>1620.4935257</v>
      </c>
      <c r="W2067" s="256">
        <v>1789.1216434</v>
      </c>
      <c r="X2067" s="256">
        <v>2006.9014546000001</v>
      </c>
      <c r="Y2067" s="256">
        <v>2277.6138587999999</v>
      </c>
      <c r="Z2067" s="256">
        <v>2590.6723373999998</v>
      </c>
      <c r="AA2067" s="256">
        <v>2909.0240753000003</v>
      </c>
      <c r="AB2067" s="256">
        <v>3158.5634423000001</v>
      </c>
      <c r="AC2067" s="256">
        <v>3166.1252413000002</v>
      </c>
      <c r="AD2067" s="256">
        <v>2843.9926039000002</v>
      </c>
      <c r="AE2067" s="256">
        <v>2195.9464296000001</v>
      </c>
      <c r="AF2067" s="256">
        <v>1438.2541698</v>
      </c>
      <c r="AG2067" s="256">
        <v>866.58216540000001</v>
      </c>
      <c r="AH2067" s="256">
        <v>614.01807880000001</v>
      </c>
      <c r="AI2067" s="256">
        <v>533.86300940000001</v>
      </c>
      <c r="AJ2067" s="256">
        <v>437.07198220000004</v>
      </c>
      <c r="AK2067" s="256">
        <v>248.02700720000001</v>
      </c>
      <c r="AL2067" s="256">
        <v>0</v>
      </c>
      <c r="AM2067" s="256">
        <v>0</v>
      </c>
      <c r="AN2067" s="256">
        <v>0</v>
      </c>
      <c r="AO2067" s="256">
        <v>0</v>
      </c>
      <c r="AP2067" s="256">
        <v>0</v>
      </c>
      <c r="AQ2067" s="256">
        <v>0</v>
      </c>
      <c r="AR2067" s="256">
        <v>0</v>
      </c>
      <c r="AS2067" s="256">
        <v>0</v>
      </c>
      <c r="AT2067" s="256">
        <v>0</v>
      </c>
      <c r="AU2067" s="256">
        <v>0</v>
      </c>
      <c r="AV2067" s="256">
        <v>0</v>
      </c>
      <c r="AW2067" s="256">
        <v>0</v>
      </c>
      <c r="AX2067" s="256">
        <v>0</v>
      </c>
      <c r="AY2067" s="256">
        <v>0</v>
      </c>
      <c r="AZ2067" s="256">
        <v>0</v>
      </c>
      <c r="BA2067" s="256">
        <v>0</v>
      </c>
      <c r="BB2067" s="256">
        <v>0</v>
      </c>
      <c r="BC2067" s="256">
        <v>0</v>
      </c>
      <c r="BD2067" s="256">
        <v>0</v>
      </c>
      <c r="BE2067" s="256">
        <v>0</v>
      </c>
      <c r="BF2067" s="256">
        <v>0</v>
      </c>
      <c r="BG2067" s="256">
        <v>0</v>
      </c>
      <c r="BH2067" s="256">
        <v>0</v>
      </c>
      <c r="BI2067" s="256">
        <v>0</v>
      </c>
      <c r="BJ2067" s="256">
        <v>0</v>
      </c>
      <c r="BK2067" s="256">
        <v>0</v>
      </c>
      <c r="BL2067" s="256">
        <v>0</v>
      </c>
      <c r="BM2067" s="256">
        <v>0</v>
      </c>
      <c r="BN2067" s="256">
        <v>0</v>
      </c>
      <c r="BO2067" s="256">
        <v>0</v>
      </c>
      <c r="BP2067" s="256">
        <v>0</v>
      </c>
      <c r="BQ2067" s="256">
        <v>0</v>
      </c>
      <c r="BR2067" s="256">
        <v>0</v>
      </c>
      <c r="BS2067" s="256">
        <v>0</v>
      </c>
      <c r="BT2067" s="256">
        <v>0</v>
      </c>
      <c r="BU2067" s="256">
        <v>0</v>
      </c>
      <c r="BV2067" s="256">
        <v>0</v>
      </c>
    </row>
    <row r="2068" spans="1:74">
      <c r="A2068" s="256">
        <v>70</v>
      </c>
      <c r="B2068" s="256">
        <v>983.79004989999999</v>
      </c>
      <c r="C2068" s="256">
        <v>975.47207100000003</v>
      </c>
      <c r="D2068" s="256">
        <v>967.91027200000008</v>
      </c>
      <c r="E2068" s="256">
        <v>969.42263179999998</v>
      </c>
      <c r="F2068" s="256">
        <v>987.57094940000002</v>
      </c>
      <c r="G2068" s="256">
        <v>1019.3305052000001</v>
      </c>
      <c r="H2068" s="256">
        <v>1063.1889394</v>
      </c>
      <c r="I2068" s="256">
        <v>1107.0473736000001</v>
      </c>
      <c r="J2068" s="256">
        <v>1149.393448</v>
      </c>
      <c r="K2068" s="256">
        <v>1187.9586229000001</v>
      </c>
      <c r="L2068" s="256">
        <v>1220.4743586</v>
      </c>
      <c r="M2068" s="256">
        <v>1237.8664963000001</v>
      </c>
      <c r="N2068" s="256">
        <v>1244.6721153999999</v>
      </c>
      <c r="O2068" s="256">
        <v>1252.9900943</v>
      </c>
      <c r="P2068" s="256">
        <v>1269.6260520999999</v>
      </c>
      <c r="Q2068" s="256">
        <v>1299.8732481</v>
      </c>
      <c r="R2068" s="256">
        <v>1352.8058411</v>
      </c>
      <c r="S2068" s="256">
        <v>1409.5193336</v>
      </c>
      <c r="T2068" s="256">
        <v>1478.3317045000001</v>
      </c>
      <c r="U2068" s="256">
        <v>1584.9530704000001</v>
      </c>
      <c r="V2068" s="256">
        <v>1741.4823097000001</v>
      </c>
      <c r="W2068" s="256">
        <v>1946.4070626</v>
      </c>
      <c r="X2068" s="256">
        <v>2214.0947472000003</v>
      </c>
      <c r="Y2068" s="256">
        <v>2529.4217655000002</v>
      </c>
      <c r="Z2068" s="256">
        <v>2885.5824984000001</v>
      </c>
      <c r="AA2068" s="256">
        <v>3312.0679620000001</v>
      </c>
      <c r="AB2068" s="256">
        <v>3702.2567904000002</v>
      </c>
      <c r="AC2068" s="256">
        <v>3873.9096276999999</v>
      </c>
      <c r="AD2068" s="256">
        <v>3722.6736476999999</v>
      </c>
      <c r="AE2068" s="256">
        <v>3288.6263850999999</v>
      </c>
      <c r="AF2068" s="256">
        <v>2484.8071513999998</v>
      </c>
      <c r="AG2068" s="256">
        <v>1348.2687617000001</v>
      </c>
      <c r="AH2068" s="256">
        <v>692.6607884</v>
      </c>
      <c r="AI2068" s="256">
        <v>540.66862850000007</v>
      </c>
      <c r="AJ2068" s="256">
        <v>414.38658520000001</v>
      </c>
      <c r="AK2068" s="256">
        <v>213.2427318</v>
      </c>
      <c r="AL2068" s="256">
        <v>0</v>
      </c>
      <c r="AM2068" s="256">
        <v>0</v>
      </c>
      <c r="AN2068" s="256">
        <v>0</v>
      </c>
      <c r="AO2068" s="256">
        <v>0</v>
      </c>
      <c r="AP2068" s="256">
        <v>0</v>
      </c>
      <c r="AQ2068" s="256">
        <v>0</v>
      </c>
      <c r="AR2068" s="256">
        <v>0</v>
      </c>
      <c r="AS2068" s="256">
        <v>0</v>
      </c>
      <c r="AT2068" s="256">
        <v>0</v>
      </c>
      <c r="AU2068" s="256">
        <v>0</v>
      </c>
      <c r="AV2068" s="256">
        <v>0</v>
      </c>
      <c r="AW2068" s="256">
        <v>0</v>
      </c>
      <c r="AX2068" s="256">
        <v>0</v>
      </c>
      <c r="AY2068" s="256">
        <v>0</v>
      </c>
      <c r="AZ2068" s="256">
        <v>0</v>
      </c>
      <c r="BA2068" s="256">
        <v>0</v>
      </c>
      <c r="BB2068" s="256">
        <v>0</v>
      </c>
      <c r="BC2068" s="256">
        <v>0</v>
      </c>
      <c r="BD2068" s="256">
        <v>0</v>
      </c>
      <c r="BE2068" s="256">
        <v>0</v>
      </c>
      <c r="BF2068" s="256">
        <v>0</v>
      </c>
      <c r="BG2068" s="256">
        <v>0</v>
      </c>
      <c r="BH2068" s="256">
        <v>0</v>
      </c>
      <c r="BI2068" s="256">
        <v>0</v>
      </c>
      <c r="BJ2068" s="256">
        <v>0</v>
      </c>
      <c r="BK2068" s="256">
        <v>0</v>
      </c>
      <c r="BL2068" s="256">
        <v>0</v>
      </c>
      <c r="BM2068" s="256">
        <v>0</v>
      </c>
      <c r="BN2068" s="256">
        <v>0</v>
      </c>
      <c r="BO2068" s="256">
        <v>0</v>
      </c>
      <c r="BP2068" s="256">
        <v>0</v>
      </c>
      <c r="BQ2068" s="256">
        <v>0</v>
      </c>
      <c r="BR2068" s="256">
        <v>0</v>
      </c>
      <c r="BS2068" s="256">
        <v>0</v>
      </c>
      <c r="BT2068" s="256">
        <v>0</v>
      </c>
      <c r="BU2068" s="256">
        <v>0</v>
      </c>
      <c r="BV2068" s="256">
        <v>0</v>
      </c>
    </row>
    <row r="2069" spans="1:74">
      <c r="A2069" s="256">
        <v>75</v>
      </c>
      <c r="B2069" s="256">
        <v>983.79004989999999</v>
      </c>
      <c r="C2069" s="256">
        <v>976.22825090000003</v>
      </c>
      <c r="D2069" s="256">
        <v>969.42263179999998</v>
      </c>
      <c r="E2069" s="256">
        <v>967.15409210000007</v>
      </c>
      <c r="F2069" s="256">
        <v>982.27769009999997</v>
      </c>
      <c r="G2069" s="256">
        <v>1007.9878067</v>
      </c>
      <c r="H2069" s="256">
        <v>1042.0159022</v>
      </c>
      <c r="I2069" s="256">
        <v>1084.3619765999999</v>
      </c>
      <c r="J2069" s="256">
        <v>1131.2451304000001</v>
      </c>
      <c r="K2069" s="256">
        <v>1179.6406440000001</v>
      </c>
      <c r="L2069" s="256">
        <v>1221.2305385</v>
      </c>
      <c r="M2069" s="256">
        <v>1258.2833536000001</v>
      </c>
      <c r="N2069" s="256">
        <v>1285.5058300000001</v>
      </c>
      <c r="O2069" s="256">
        <v>1310.4597667</v>
      </c>
      <c r="P2069" s="256">
        <v>1334.6575235</v>
      </c>
      <c r="Q2069" s="256">
        <v>1368.6856190000001</v>
      </c>
      <c r="R2069" s="256">
        <v>1418.5934924000001</v>
      </c>
      <c r="S2069" s="256">
        <v>1464.7204663</v>
      </c>
      <c r="T2069" s="256">
        <v>1531.2642975000001</v>
      </c>
      <c r="U2069" s="256">
        <v>1642.4227427999999</v>
      </c>
      <c r="V2069" s="256">
        <v>1802.7328815999999</v>
      </c>
      <c r="W2069" s="256">
        <v>2022.0250526</v>
      </c>
      <c r="X2069" s="256">
        <v>2288.9565573</v>
      </c>
      <c r="Y2069" s="256">
        <v>2594.4532368999999</v>
      </c>
      <c r="Z2069" s="256">
        <v>2965.7375677999999</v>
      </c>
      <c r="AA2069" s="256">
        <v>3419.4455078000001</v>
      </c>
      <c r="AB2069" s="256">
        <v>3896.5950247000001</v>
      </c>
      <c r="AC2069" s="256">
        <v>4214.1905827</v>
      </c>
      <c r="AD2069" s="256">
        <v>4159.7456299000005</v>
      </c>
      <c r="AE2069" s="256">
        <v>3737.0410658000001</v>
      </c>
      <c r="AF2069" s="256">
        <v>2853.8229426000003</v>
      </c>
      <c r="AG2069" s="256">
        <v>1451.8654080000001</v>
      </c>
      <c r="AH2069" s="256">
        <v>660.90123259999996</v>
      </c>
      <c r="AI2069" s="256">
        <v>492.2731149</v>
      </c>
      <c r="AJ2069" s="256">
        <v>363.72253190000004</v>
      </c>
      <c r="AK2069" s="256">
        <v>172.40901719999999</v>
      </c>
      <c r="AL2069" s="256">
        <v>0</v>
      </c>
      <c r="AM2069" s="256">
        <v>0</v>
      </c>
      <c r="AN2069" s="256">
        <v>0</v>
      </c>
      <c r="AO2069" s="256">
        <v>0</v>
      </c>
      <c r="AP2069" s="256">
        <v>0</v>
      </c>
      <c r="AQ2069" s="256">
        <v>0</v>
      </c>
      <c r="AR2069" s="256">
        <v>0</v>
      </c>
      <c r="AS2069" s="256">
        <v>0</v>
      </c>
      <c r="AT2069" s="256">
        <v>0</v>
      </c>
      <c r="AU2069" s="256">
        <v>0</v>
      </c>
      <c r="AV2069" s="256">
        <v>0</v>
      </c>
      <c r="AW2069" s="256">
        <v>0</v>
      </c>
      <c r="AX2069" s="256">
        <v>0</v>
      </c>
      <c r="AY2069" s="256">
        <v>0</v>
      </c>
      <c r="AZ2069" s="256">
        <v>0</v>
      </c>
      <c r="BA2069" s="256">
        <v>0</v>
      </c>
      <c r="BB2069" s="256">
        <v>0</v>
      </c>
      <c r="BC2069" s="256">
        <v>0</v>
      </c>
      <c r="BD2069" s="256">
        <v>0</v>
      </c>
      <c r="BE2069" s="256">
        <v>0</v>
      </c>
      <c r="BF2069" s="256">
        <v>0</v>
      </c>
      <c r="BG2069" s="256">
        <v>0</v>
      </c>
      <c r="BH2069" s="256">
        <v>0</v>
      </c>
      <c r="BI2069" s="256">
        <v>0</v>
      </c>
      <c r="BJ2069" s="256">
        <v>0</v>
      </c>
      <c r="BK2069" s="256">
        <v>0</v>
      </c>
      <c r="BL2069" s="256">
        <v>0</v>
      </c>
      <c r="BM2069" s="256">
        <v>0</v>
      </c>
      <c r="BN2069" s="256">
        <v>0</v>
      </c>
      <c r="BO2069" s="256">
        <v>0</v>
      </c>
      <c r="BP2069" s="256">
        <v>0</v>
      </c>
      <c r="BQ2069" s="256">
        <v>0</v>
      </c>
      <c r="BR2069" s="256">
        <v>0</v>
      </c>
      <c r="BS2069" s="256">
        <v>0</v>
      </c>
      <c r="BT2069" s="256">
        <v>0</v>
      </c>
      <c r="BU2069" s="256">
        <v>0</v>
      </c>
      <c r="BV2069" s="256">
        <v>0</v>
      </c>
    </row>
    <row r="2070" spans="1:74">
      <c r="A2070" s="256">
        <v>80</v>
      </c>
      <c r="B2070" s="256">
        <v>983.79004989999999</v>
      </c>
      <c r="C2070" s="256">
        <v>977.74061070000005</v>
      </c>
      <c r="D2070" s="256">
        <v>970.93499159999999</v>
      </c>
      <c r="E2070" s="256">
        <v>968.66645189999997</v>
      </c>
      <c r="F2070" s="256">
        <v>979.25297050000006</v>
      </c>
      <c r="G2070" s="256">
        <v>999.66982780000001</v>
      </c>
      <c r="H2070" s="256">
        <v>1024.6237645000001</v>
      </c>
      <c r="I2070" s="256">
        <v>1058.6518599999999</v>
      </c>
      <c r="J2070" s="256">
        <v>1101.7541143000001</v>
      </c>
      <c r="K2070" s="256">
        <v>1148.6372681</v>
      </c>
      <c r="L2070" s="256">
        <v>1197.0327817</v>
      </c>
      <c r="M2070" s="256">
        <v>1241.6473957999999</v>
      </c>
      <c r="N2070" s="256">
        <v>1282.4811104</v>
      </c>
      <c r="O2070" s="256">
        <v>1319.5339255000001</v>
      </c>
      <c r="P2070" s="256">
        <v>1355.8305607</v>
      </c>
      <c r="Q2070" s="256">
        <v>1396.6642753000001</v>
      </c>
      <c r="R2070" s="256">
        <v>1444.3036090000001</v>
      </c>
      <c r="S2070" s="256">
        <v>1484.3811436999999</v>
      </c>
      <c r="T2070" s="256">
        <v>1537.3137366999999</v>
      </c>
      <c r="U2070" s="256">
        <v>1631.0800443000001</v>
      </c>
      <c r="V2070" s="256">
        <v>1764.9238866000001</v>
      </c>
      <c r="W2070" s="256">
        <v>1948.6756023</v>
      </c>
      <c r="X2070" s="256">
        <v>2172.5048526999999</v>
      </c>
      <c r="Y2070" s="256">
        <v>2432.6307382999998</v>
      </c>
      <c r="Z2070" s="256">
        <v>2749.4701164000003</v>
      </c>
      <c r="AA2070" s="256">
        <v>3150.2454634000001</v>
      </c>
      <c r="AB2070" s="256">
        <v>3613.7837420999999</v>
      </c>
      <c r="AC2070" s="256">
        <v>4035.7321262999999</v>
      </c>
      <c r="AD2070" s="256">
        <v>4179.4063072999998</v>
      </c>
      <c r="AE2070" s="256">
        <v>3828.5388336999999</v>
      </c>
      <c r="AF2070" s="256">
        <v>2800.8903496000003</v>
      </c>
      <c r="AG2070" s="256">
        <v>1179.6406440000001</v>
      </c>
      <c r="AH2070" s="256">
        <v>517.98323149999999</v>
      </c>
      <c r="AI2070" s="256">
        <v>375.06523040000002</v>
      </c>
      <c r="AJ2070" s="256">
        <v>282.05510270000002</v>
      </c>
      <c r="AK2070" s="256">
        <v>130.0629428</v>
      </c>
      <c r="AL2070" s="256">
        <v>0</v>
      </c>
      <c r="AM2070" s="256">
        <v>0</v>
      </c>
      <c r="AN2070" s="256">
        <v>0</v>
      </c>
      <c r="AO2070" s="256">
        <v>0</v>
      </c>
      <c r="AP2070" s="256">
        <v>0</v>
      </c>
      <c r="AQ2070" s="256">
        <v>0</v>
      </c>
      <c r="AR2070" s="256">
        <v>0</v>
      </c>
      <c r="AS2070" s="256">
        <v>0</v>
      </c>
      <c r="AT2070" s="256">
        <v>0</v>
      </c>
      <c r="AU2070" s="256">
        <v>0</v>
      </c>
      <c r="AV2070" s="256">
        <v>0</v>
      </c>
      <c r="AW2070" s="256">
        <v>0</v>
      </c>
      <c r="AX2070" s="256">
        <v>0</v>
      </c>
      <c r="AY2070" s="256">
        <v>0</v>
      </c>
      <c r="AZ2070" s="256">
        <v>0</v>
      </c>
      <c r="BA2070" s="256">
        <v>0</v>
      </c>
      <c r="BB2070" s="256">
        <v>0</v>
      </c>
      <c r="BC2070" s="256">
        <v>0</v>
      </c>
      <c r="BD2070" s="256">
        <v>0</v>
      </c>
      <c r="BE2070" s="256">
        <v>0</v>
      </c>
      <c r="BF2070" s="256">
        <v>0</v>
      </c>
      <c r="BG2070" s="256">
        <v>0</v>
      </c>
      <c r="BH2070" s="256">
        <v>0</v>
      </c>
      <c r="BI2070" s="256">
        <v>0</v>
      </c>
      <c r="BJ2070" s="256">
        <v>0</v>
      </c>
      <c r="BK2070" s="256">
        <v>0</v>
      </c>
      <c r="BL2070" s="256">
        <v>0</v>
      </c>
      <c r="BM2070" s="256">
        <v>0</v>
      </c>
      <c r="BN2070" s="256">
        <v>0</v>
      </c>
      <c r="BO2070" s="256">
        <v>0</v>
      </c>
      <c r="BP2070" s="256">
        <v>0</v>
      </c>
      <c r="BQ2070" s="256">
        <v>0</v>
      </c>
      <c r="BR2070" s="256">
        <v>0</v>
      </c>
      <c r="BS2070" s="256">
        <v>0</v>
      </c>
      <c r="BT2070" s="256">
        <v>0</v>
      </c>
      <c r="BU2070" s="256">
        <v>0</v>
      </c>
      <c r="BV2070" s="256">
        <v>0</v>
      </c>
    </row>
    <row r="2071" spans="1:74">
      <c r="A2071" s="256">
        <v>85</v>
      </c>
      <c r="B2071" s="256">
        <v>983.79004989999999</v>
      </c>
      <c r="C2071" s="256">
        <v>981.52151019999997</v>
      </c>
      <c r="D2071" s="256">
        <v>974.71589110000002</v>
      </c>
      <c r="E2071" s="256">
        <v>972.4473514</v>
      </c>
      <c r="F2071" s="256">
        <v>976.98443080000004</v>
      </c>
      <c r="G2071" s="256">
        <v>995.88892829999998</v>
      </c>
      <c r="H2071" s="256">
        <v>1018.5743253000001</v>
      </c>
      <c r="I2071" s="256">
        <v>1042.7720821</v>
      </c>
      <c r="J2071" s="256">
        <v>1074.5316379000001</v>
      </c>
      <c r="K2071" s="256">
        <v>1111.5844529999999</v>
      </c>
      <c r="L2071" s="256">
        <v>1148.6372681</v>
      </c>
      <c r="M2071" s="256">
        <v>1187.9586229000001</v>
      </c>
      <c r="N2071" s="256">
        <v>1232.5732370000001</v>
      </c>
      <c r="O2071" s="256">
        <v>1277.1878511</v>
      </c>
      <c r="P2071" s="256">
        <v>1316.5092059000001</v>
      </c>
      <c r="Q2071" s="256">
        <v>1357.3429205</v>
      </c>
      <c r="R2071" s="256">
        <v>1403.4698943999999</v>
      </c>
      <c r="S2071" s="256">
        <v>1442.7912492</v>
      </c>
      <c r="T2071" s="256">
        <v>1488.9182231</v>
      </c>
      <c r="U2071" s="256">
        <v>1569.8294724</v>
      </c>
      <c r="V2071" s="256">
        <v>1687.0373569000001</v>
      </c>
      <c r="W2071" s="256">
        <v>1845.8351359000001</v>
      </c>
      <c r="X2071" s="256">
        <v>2031.0992114000001</v>
      </c>
      <c r="Y2071" s="256">
        <v>2240.5610437</v>
      </c>
      <c r="Z2071" s="256">
        <v>2495.3936699999999</v>
      </c>
      <c r="AA2071" s="256">
        <v>2791.8161908000002</v>
      </c>
      <c r="AB2071" s="256">
        <v>3117.7297277000002</v>
      </c>
      <c r="AC2071" s="256">
        <v>3392.2230313999999</v>
      </c>
      <c r="AD2071" s="256">
        <v>3555.5578897999999</v>
      </c>
      <c r="AE2071" s="256">
        <v>3384.6612324000002</v>
      </c>
      <c r="AF2071" s="256">
        <v>2451.5352358</v>
      </c>
      <c r="AG2071" s="256">
        <v>847.67766790000007</v>
      </c>
      <c r="AH2071" s="256">
        <v>364.47871179999999</v>
      </c>
      <c r="AI2071" s="256">
        <v>254.07644640000001</v>
      </c>
      <c r="AJ2071" s="256">
        <v>186.7764353</v>
      </c>
      <c r="AK2071" s="256">
        <v>76.374169899999998</v>
      </c>
      <c r="AL2071" s="256">
        <v>0</v>
      </c>
      <c r="AM2071" s="256">
        <v>0</v>
      </c>
      <c r="AN2071" s="256">
        <v>0</v>
      </c>
      <c r="AO2071" s="256">
        <v>0</v>
      </c>
      <c r="AP2071" s="256">
        <v>0</v>
      </c>
      <c r="AQ2071" s="256">
        <v>0</v>
      </c>
      <c r="AR2071" s="256">
        <v>0</v>
      </c>
      <c r="AS2071" s="256">
        <v>0</v>
      </c>
      <c r="AT2071" s="256">
        <v>0</v>
      </c>
      <c r="AU2071" s="256">
        <v>0</v>
      </c>
      <c r="AV2071" s="256">
        <v>0</v>
      </c>
      <c r="AW2071" s="256">
        <v>0</v>
      </c>
      <c r="AX2071" s="256">
        <v>0</v>
      </c>
      <c r="AY2071" s="256">
        <v>0</v>
      </c>
      <c r="AZ2071" s="256">
        <v>0</v>
      </c>
      <c r="BA2071" s="256">
        <v>0</v>
      </c>
      <c r="BB2071" s="256">
        <v>0</v>
      </c>
      <c r="BC2071" s="256">
        <v>0</v>
      </c>
      <c r="BD2071" s="256">
        <v>0</v>
      </c>
      <c r="BE2071" s="256">
        <v>0</v>
      </c>
      <c r="BF2071" s="256">
        <v>0</v>
      </c>
      <c r="BG2071" s="256">
        <v>0</v>
      </c>
      <c r="BH2071" s="256">
        <v>0</v>
      </c>
      <c r="BI2071" s="256">
        <v>0</v>
      </c>
      <c r="BJ2071" s="256">
        <v>0</v>
      </c>
      <c r="BK2071" s="256">
        <v>0</v>
      </c>
      <c r="BL2071" s="256">
        <v>0</v>
      </c>
      <c r="BM2071" s="256">
        <v>0</v>
      </c>
      <c r="BN2071" s="256">
        <v>0</v>
      </c>
      <c r="BO2071" s="256">
        <v>0</v>
      </c>
      <c r="BP2071" s="256">
        <v>0</v>
      </c>
      <c r="BQ2071" s="256">
        <v>0</v>
      </c>
      <c r="BR2071" s="256">
        <v>0</v>
      </c>
      <c r="BS2071" s="256">
        <v>0</v>
      </c>
      <c r="BT2071" s="256">
        <v>0</v>
      </c>
      <c r="BU2071" s="256">
        <v>0</v>
      </c>
      <c r="BV2071" s="256">
        <v>0</v>
      </c>
    </row>
    <row r="2072" spans="1:74">
      <c r="A2072" s="256">
        <v>90</v>
      </c>
      <c r="B2072" s="256">
        <v>983.79004989999999</v>
      </c>
      <c r="C2072" s="256">
        <v>982.27769009999997</v>
      </c>
      <c r="D2072" s="256">
        <v>977.74061070000005</v>
      </c>
      <c r="E2072" s="256">
        <v>976.22825090000003</v>
      </c>
      <c r="F2072" s="256">
        <v>984.54622979999999</v>
      </c>
      <c r="G2072" s="256">
        <v>1000.4260077</v>
      </c>
      <c r="H2072" s="256">
        <v>1019.3305052000001</v>
      </c>
      <c r="I2072" s="256">
        <v>1038.9911826</v>
      </c>
      <c r="J2072" s="256">
        <v>1064.7012992</v>
      </c>
      <c r="K2072" s="256">
        <v>1090.4114158</v>
      </c>
      <c r="L2072" s="256">
        <v>1115.3653525</v>
      </c>
      <c r="M2072" s="256">
        <v>1140.3192892</v>
      </c>
      <c r="N2072" s="256">
        <v>1166.7855857</v>
      </c>
      <c r="O2072" s="256">
        <v>1196.2766018</v>
      </c>
      <c r="P2072" s="256">
        <v>1228.7923375</v>
      </c>
      <c r="Q2072" s="256">
        <v>1265.0889727000001</v>
      </c>
      <c r="R2072" s="256">
        <v>1305.1665074</v>
      </c>
      <c r="S2072" s="256">
        <v>1344.4878622000001</v>
      </c>
      <c r="T2072" s="256">
        <v>1387.5901165</v>
      </c>
      <c r="U2072" s="256">
        <v>1464.7204663</v>
      </c>
      <c r="V2072" s="256">
        <v>1572.854192</v>
      </c>
      <c r="W2072" s="256">
        <v>1718.7969127000001</v>
      </c>
      <c r="X2072" s="256">
        <v>1873.8137922000001</v>
      </c>
      <c r="Y2072" s="256">
        <v>2026.562132</v>
      </c>
      <c r="Z2072" s="256">
        <v>2218.6318265999998</v>
      </c>
      <c r="AA2072" s="256">
        <v>2450.022876</v>
      </c>
      <c r="AB2072" s="256">
        <v>2682.9262852000002</v>
      </c>
      <c r="AC2072" s="256">
        <v>2828.112826</v>
      </c>
      <c r="AD2072" s="256">
        <v>2837.1869848000001</v>
      </c>
      <c r="AE2072" s="256">
        <v>2618.6509937000001</v>
      </c>
      <c r="AF2072" s="256">
        <v>1860.9587339</v>
      </c>
      <c r="AG2072" s="256">
        <v>566.37874510000006</v>
      </c>
      <c r="AH2072" s="256">
        <v>238.19666850000002</v>
      </c>
      <c r="AI2072" s="256">
        <v>151.23598000000001</v>
      </c>
      <c r="AJ2072" s="256">
        <v>98.303387000000001</v>
      </c>
      <c r="AK2072" s="256">
        <v>30.247196000000002</v>
      </c>
      <c r="AL2072" s="256">
        <v>0</v>
      </c>
      <c r="AM2072" s="256">
        <v>0</v>
      </c>
      <c r="AN2072" s="256">
        <v>0</v>
      </c>
      <c r="AO2072" s="256">
        <v>0</v>
      </c>
      <c r="AP2072" s="256">
        <v>0</v>
      </c>
      <c r="AQ2072" s="256">
        <v>0</v>
      </c>
      <c r="AR2072" s="256">
        <v>0</v>
      </c>
      <c r="AS2072" s="256">
        <v>0</v>
      </c>
      <c r="AT2072" s="256">
        <v>0</v>
      </c>
      <c r="AU2072" s="256">
        <v>0</v>
      </c>
      <c r="AV2072" s="256">
        <v>0</v>
      </c>
      <c r="AW2072" s="256">
        <v>0</v>
      </c>
      <c r="AX2072" s="256">
        <v>0</v>
      </c>
      <c r="AY2072" s="256">
        <v>0</v>
      </c>
      <c r="AZ2072" s="256">
        <v>0</v>
      </c>
      <c r="BA2072" s="256">
        <v>0</v>
      </c>
      <c r="BB2072" s="256">
        <v>0</v>
      </c>
      <c r="BC2072" s="256">
        <v>0</v>
      </c>
      <c r="BD2072" s="256">
        <v>0</v>
      </c>
      <c r="BE2072" s="256">
        <v>0</v>
      </c>
      <c r="BF2072" s="256">
        <v>0</v>
      </c>
      <c r="BG2072" s="256">
        <v>0</v>
      </c>
      <c r="BH2072" s="256">
        <v>0</v>
      </c>
      <c r="BI2072" s="256">
        <v>0</v>
      </c>
      <c r="BJ2072" s="256">
        <v>0</v>
      </c>
      <c r="BK2072" s="256">
        <v>0</v>
      </c>
      <c r="BL2072" s="256">
        <v>0</v>
      </c>
      <c r="BM2072" s="256">
        <v>0</v>
      </c>
      <c r="BN2072" s="256">
        <v>0</v>
      </c>
      <c r="BO2072" s="256">
        <v>0</v>
      </c>
      <c r="BP2072" s="256">
        <v>0</v>
      </c>
      <c r="BQ2072" s="256">
        <v>0</v>
      </c>
      <c r="BR2072" s="256">
        <v>0</v>
      </c>
      <c r="BS2072" s="256">
        <v>0</v>
      </c>
      <c r="BT2072" s="256">
        <v>0</v>
      </c>
      <c r="BU2072" s="256">
        <v>0</v>
      </c>
      <c r="BV2072" s="256">
        <v>0</v>
      </c>
    </row>
    <row r="2073" spans="1:74">
      <c r="A2073" s="256">
        <v>95</v>
      </c>
      <c r="B2073" s="256">
        <v>983.79004989999999</v>
      </c>
      <c r="C2073" s="256">
        <v>985.3024097</v>
      </c>
      <c r="D2073" s="256">
        <v>983.03386999999998</v>
      </c>
      <c r="E2073" s="256">
        <v>981.52151019999997</v>
      </c>
      <c r="F2073" s="256">
        <v>993.62038860000007</v>
      </c>
      <c r="G2073" s="256">
        <v>1010.2563464</v>
      </c>
      <c r="H2073" s="256">
        <v>1024.6237645000001</v>
      </c>
      <c r="I2073" s="256">
        <v>1042.0159022</v>
      </c>
      <c r="J2073" s="256">
        <v>1063.9451193</v>
      </c>
      <c r="K2073" s="256">
        <v>1085.1181564999999</v>
      </c>
      <c r="L2073" s="256">
        <v>1102.5102942000001</v>
      </c>
      <c r="M2073" s="256">
        <v>1119.9024319</v>
      </c>
      <c r="N2073" s="256">
        <v>1133.5136701000001</v>
      </c>
      <c r="O2073" s="256">
        <v>1147.8810882</v>
      </c>
      <c r="P2073" s="256">
        <v>1167.5417656</v>
      </c>
      <c r="Q2073" s="256">
        <v>1193.2518822</v>
      </c>
      <c r="R2073" s="256">
        <v>1225.011438</v>
      </c>
      <c r="S2073" s="256">
        <v>1253.7462742</v>
      </c>
      <c r="T2073" s="256">
        <v>1289.2867295000001</v>
      </c>
      <c r="U2073" s="256">
        <v>1352.0496611999999</v>
      </c>
      <c r="V2073" s="256">
        <v>1435.2294502</v>
      </c>
      <c r="W2073" s="256">
        <v>1543.3631759</v>
      </c>
      <c r="X2073" s="256">
        <v>1646.2036423</v>
      </c>
      <c r="Y2073" s="256">
        <v>1738.4575901000001</v>
      </c>
      <c r="Z2073" s="256">
        <v>1843.5665962</v>
      </c>
      <c r="AA2073" s="256">
        <v>1960.7744807000001</v>
      </c>
      <c r="AB2073" s="256">
        <v>2051.5160687000002</v>
      </c>
      <c r="AC2073" s="256">
        <v>2037.9048305000001</v>
      </c>
      <c r="AD2073" s="256">
        <v>1891.2059299</v>
      </c>
      <c r="AE2073" s="256">
        <v>1596.2957689</v>
      </c>
      <c r="AF2073" s="256">
        <v>1070.7507384</v>
      </c>
      <c r="AG2073" s="256">
        <v>371.28433089999999</v>
      </c>
      <c r="AH2073" s="256">
        <v>148.96744029999999</v>
      </c>
      <c r="AI2073" s="256">
        <v>92.253947800000006</v>
      </c>
      <c r="AJ2073" s="256">
        <v>49.9078734</v>
      </c>
      <c r="AK2073" s="256">
        <v>13.611238200000001</v>
      </c>
      <c r="AL2073" s="256">
        <v>0</v>
      </c>
      <c r="AM2073" s="256">
        <v>0</v>
      </c>
      <c r="AN2073" s="256">
        <v>0</v>
      </c>
      <c r="AO2073" s="256">
        <v>0</v>
      </c>
      <c r="AP2073" s="256">
        <v>0</v>
      </c>
      <c r="AQ2073" s="256">
        <v>0</v>
      </c>
      <c r="AR2073" s="256">
        <v>0</v>
      </c>
      <c r="AS2073" s="256">
        <v>0</v>
      </c>
      <c r="AT2073" s="256">
        <v>0</v>
      </c>
      <c r="AU2073" s="256">
        <v>0</v>
      </c>
      <c r="AV2073" s="256">
        <v>0</v>
      </c>
      <c r="AW2073" s="256">
        <v>0</v>
      </c>
      <c r="AX2073" s="256">
        <v>0</v>
      </c>
      <c r="AY2073" s="256">
        <v>0</v>
      </c>
      <c r="AZ2073" s="256">
        <v>0</v>
      </c>
      <c r="BA2073" s="256">
        <v>0</v>
      </c>
      <c r="BB2073" s="256">
        <v>0</v>
      </c>
      <c r="BC2073" s="256">
        <v>0</v>
      </c>
      <c r="BD2073" s="256">
        <v>0</v>
      </c>
      <c r="BE2073" s="256">
        <v>0</v>
      </c>
      <c r="BF2073" s="256">
        <v>0</v>
      </c>
      <c r="BG2073" s="256">
        <v>0</v>
      </c>
      <c r="BH2073" s="256">
        <v>0</v>
      </c>
      <c r="BI2073" s="256">
        <v>0</v>
      </c>
      <c r="BJ2073" s="256">
        <v>0</v>
      </c>
      <c r="BK2073" s="256">
        <v>0</v>
      </c>
      <c r="BL2073" s="256">
        <v>0</v>
      </c>
      <c r="BM2073" s="256">
        <v>0</v>
      </c>
      <c r="BN2073" s="256">
        <v>0</v>
      </c>
      <c r="BO2073" s="256">
        <v>0</v>
      </c>
      <c r="BP2073" s="256">
        <v>0</v>
      </c>
      <c r="BQ2073" s="256">
        <v>0</v>
      </c>
      <c r="BR2073" s="256">
        <v>0</v>
      </c>
      <c r="BS2073" s="256">
        <v>0</v>
      </c>
      <c r="BT2073" s="256">
        <v>0</v>
      </c>
      <c r="BU2073" s="256">
        <v>0</v>
      </c>
      <c r="BV2073" s="256">
        <v>0</v>
      </c>
    </row>
    <row r="2074" spans="1:74">
      <c r="A2074" s="256">
        <v>100</v>
      </c>
      <c r="B2074" s="256">
        <v>983.79004989999999</v>
      </c>
      <c r="C2074" s="256">
        <v>989.08330920000003</v>
      </c>
      <c r="D2074" s="256">
        <v>989.08330920000003</v>
      </c>
      <c r="E2074" s="256">
        <v>989.08330920000003</v>
      </c>
      <c r="F2074" s="256">
        <v>1001.1821876</v>
      </c>
      <c r="G2074" s="256">
        <v>1016.3057856</v>
      </c>
      <c r="H2074" s="256">
        <v>1031.4293835999999</v>
      </c>
      <c r="I2074" s="256">
        <v>1047.3091615000001</v>
      </c>
      <c r="J2074" s="256">
        <v>1063.1889394</v>
      </c>
      <c r="K2074" s="256">
        <v>1079.8248972000001</v>
      </c>
      <c r="L2074" s="256">
        <v>1090.4114158</v>
      </c>
      <c r="M2074" s="256">
        <v>1098.7293947000001</v>
      </c>
      <c r="N2074" s="256">
        <v>1102.5102942000001</v>
      </c>
      <c r="O2074" s="256">
        <v>1104.7788339000001</v>
      </c>
      <c r="P2074" s="256">
        <v>1110.0720931999999</v>
      </c>
      <c r="Q2074" s="256">
        <v>1115.3653525</v>
      </c>
      <c r="R2074" s="256">
        <v>1130.4889505000001</v>
      </c>
      <c r="S2074" s="256">
        <v>1149.393448</v>
      </c>
      <c r="T2074" s="256">
        <v>1166.0294057999999</v>
      </c>
      <c r="U2074" s="256">
        <v>1190.2271625999999</v>
      </c>
      <c r="V2074" s="256">
        <v>1224.2552581</v>
      </c>
      <c r="W2074" s="256">
        <v>1267.3575124000001</v>
      </c>
      <c r="X2074" s="256">
        <v>1299.1170681999999</v>
      </c>
      <c r="Y2074" s="256">
        <v>1294.5799888000001</v>
      </c>
      <c r="Z2074" s="256">
        <v>1275.6754913</v>
      </c>
      <c r="AA2074" s="256">
        <v>1261.3080732000001</v>
      </c>
      <c r="AB2074" s="256">
        <v>1210.6440199000001</v>
      </c>
      <c r="AC2074" s="256">
        <v>1072.2630982000001</v>
      </c>
      <c r="AD2074" s="256">
        <v>883.97430310000004</v>
      </c>
      <c r="AE2074" s="256">
        <v>650.31471399999998</v>
      </c>
      <c r="AF2074" s="256">
        <v>400.0191671</v>
      </c>
      <c r="AG2074" s="256">
        <v>214.75509160000001</v>
      </c>
      <c r="AH2074" s="256">
        <v>111.1584453</v>
      </c>
      <c r="AI2074" s="256">
        <v>76.374169899999998</v>
      </c>
      <c r="AJ2074" s="256">
        <v>42.346074399999999</v>
      </c>
      <c r="AK2074" s="256">
        <v>16.6359578</v>
      </c>
      <c r="AL2074" s="256">
        <v>0</v>
      </c>
      <c r="AM2074" s="256">
        <v>0</v>
      </c>
      <c r="AN2074" s="256">
        <v>0</v>
      </c>
      <c r="AO2074" s="256">
        <v>0</v>
      </c>
      <c r="AP2074" s="256">
        <v>0</v>
      </c>
      <c r="AQ2074" s="256">
        <v>0</v>
      </c>
      <c r="AR2074" s="256">
        <v>0</v>
      </c>
      <c r="AS2074" s="256">
        <v>0</v>
      </c>
      <c r="AT2074" s="256">
        <v>0</v>
      </c>
      <c r="AU2074" s="256">
        <v>0</v>
      </c>
      <c r="AV2074" s="256">
        <v>0</v>
      </c>
      <c r="AW2074" s="256">
        <v>0</v>
      </c>
      <c r="AX2074" s="256">
        <v>0</v>
      </c>
      <c r="AY2074" s="256">
        <v>0</v>
      </c>
      <c r="AZ2074" s="256">
        <v>0</v>
      </c>
      <c r="BA2074" s="256">
        <v>0</v>
      </c>
      <c r="BB2074" s="256">
        <v>0</v>
      </c>
      <c r="BC2074" s="256">
        <v>0</v>
      </c>
      <c r="BD2074" s="256">
        <v>0</v>
      </c>
      <c r="BE2074" s="256">
        <v>0</v>
      </c>
      <c r="BF2074" s="256">
        <v>0</v>
      </c>
      <c r="BG2074" s="256">
        <v>0</v>
      </c>
      <c r="BH2074" s="256">
        <v>0</v>
      </c>
      <c r="BI2074" s="256">
        <v>0</v>
      </c>
      <c r="BJ2074" s="256">
        <v>0</v>
      </c>
      <c r="BK2074" s="256">
        <v>0</v>
      </c>
      <c r="BL2074" s="256">
        <v>0</v>
      </c>
      <c r="BM2074" s="256">
        <v>0</v>
      </c>
      <c r="BN2074" s="256">
        <v>0</v>
      </c>
      <c r="BO2074" s="256">
        <v>0</v>
      </c>
      <c r="BP2074" s="256">
        <v>0</v>
      </c>
      <c r="BQ2074" s="256">
        <v>0</v>
      </c>
      <c r="BR2074" s="256">
        <v>0</v>
      </c>
      <c r="BS2074" s="256">
        <v>0</v>
      </c>
      <c r="BT2074" s="256">
        <v>0</v>
      </c>
      <c r="BU2074" s="256">
        <v>0</v>
      </c>
      <c r="BV2074" s="256">
        <v>0</v>
      </c>
    </row>
    <row r="2075" spans="1:74">
      <c r="A2075" s="256">
        <v>105</v>
      </c>
      <c r="B2075" s="256">
        <v>983.79004989999999</v>
      </c>
      <c r="C2075" s="256">
        <v>990.59566900000004</v>
      </c>
      <c r="D2075" s="256">
        <v>992.86420870000006</v>
      </c>
      <c r="E2075" s="256">
        <v>996.64510819999998</v>
      </c>
      <c r="F2075" s="256">
        <v>1007.9878067</v>
      </c>
      <c r="G2075" s="256">
        <v>1022.3552248</v>
      </c>
      <c r="H2075" s="256">
        <v>1032.9417434</v>
      </c>
      <c r="I2075" s="256">
        <v>1045.0406218000001</v>
      </c>
      <c r="J2075" s="256">
        <v>1057.1395001999999</v>
      </c>
      <c r="K2075" s="256">
        <v>1062.4327595</v>
      </c>
      <c r="L2075" s="256">
        <v>1066.213659</v>
      </c>
      <c r="M2075" s="256">
        <v>1062.4327595</v>
      </c>
      <c r="N2075" s="256">
        <v>1051.8462409000001</v>
      </c>
      <c r="O2075" s="256">
        <v>1036.7226429</v>
      </c>
      <c r="P2075" s="256">
        <v>1017.0619655</v>
      </c>
      <c r="Q2075" s="256">
        <v>993.62038860000007</v>
      </c>
      <c r="R2075" s="256">
        <v>971.6911715</v>
      </c>
      <c r="S2075" s="256">
        <v>945.224875</v>
      </c>
      <c r="T2075" s="256">
        <v>928.58891719999997</v>
      </c>
      <c r="U2075" s="256">
        <v>933.88217650000001</v>
      </c>
      <c r="V2075" s="256">
        <v>961.10465290000002</v>
      </c>
      <c r="W2075" s="256">
        <v>981.52151019999997</v>
      </c>
      <c r="X2075" s="256">
        <v>952.78667400000006</v>
      </c>
      <c r="Y2075" s="256">
        <v>847.67766790000007</v>
      </c>
      <c r="Z2075" s="256">
        <v>699.46640750000006</v>
      </c>
      <c r="AA2075" s="256">
        <v>563.35402550000003</v>
      </c>
      <c r="AB2075" s="256">
        <v>470.34389780000004</v>
      </c>
      <c r="AC2075" s="256">
        <v>393.213548</v>
      </c>
      <c r="AD2075" s="256">
        <v>314.57083840000001</v>
      </c>
      <c r="AE2075" s="256">
        <v>235.17194890000002</v>
      </c>
      <c r="AF2075" s="256">
        <v>182.23935589999999</v>
      </c>
      <c r="AG2075" s="256">
        <v>140.64946140000001</v>
      </c>
      <c r="AH2075" s="256">
        <v>99.059566900000007</v>
      </c>
      <c r="AI2075" s="256">
        <v>76.374169899999998</v>
      </c>
      <c r="AJ2075" s="256">
        <v>51.420233199999998</v>
      </c>
      <c r="AK2075" s="256">
        <v>21.929217099999999</v>
      </c>
      <c r="AL2075" s="256">
        <v>0</v>
      </c>
      <c r="AM2075" s="256">
        <v>0</v>
      </c>
      <c r="AN2075" s="256">
        <v>0</v>
      </c>
      <c r="AO2075" s="256">
        <v>0</v>
      </c>
      <c r="AP2075" s="256">
        <v>0</v>
      </c>
      <c r="AQ2075" s="256">
        <v>0</v>
      </c>
      <c r="AR2075" s="256">
        <v>0</v>
      </c>
      <c r="AS2075" s="256">
        <v>0</v>
      </c>
      <c r="AT2075" s="256">
        <v>0</v>
      </c>
      <c r="AU2075" s="256">
        <v>0</v>
      </c>
      <c r="AV2075" s="256">
        <v>0</v>
      </c>
      <c r="AW2075" s="256">
        <v>0</v>
      </c>
      <c r="AX2075" s="256">
        <v>0</v>
      </c>
      <c r="AY2075" s="256">
        <v>0</v>
      </c>
      <c r="AZ2075" s="256">
        <v>0</v>
      </c>
      <c r="BA2075" s="256">
        <v>0</v>
      </c>
      <c r="BB2075" s="256">
        <v>0</v>
      </c>
      <c r="BC2075" s="256">
        <v>0</v>
      </c>
      <c r="BD2075" s="256">
        <v>0</v>
      </c>
      <c r="BE2075" s="256">
        <v>0</v>
      </c>
      <c r="BF2075" s="256">
        <v>0</v>
      </c>
      <c r="BG2075" s="256">
        <v>0</v>
      </c>
      <c r="BH2075" s="256">
        <v>0</v>
      </c>
      <c r="BI2075" s="256">
        <v>0</v>
      </c>
      <c r="BJ2075" s="256">
        <v>0</v>
      </c>
      <c r="BK2075" s="256">
        <v>0</v>
      </c>
      <c r="BL2075" s="256">
        <v>0</v>
      </c>
      <c r="BM2075" s="256">
        <v>0</v>
      </c>
      <c r="BN2075" s="256">
        <v>0</v>
      </c>
      <c r="BO2075" s="256">
        <v>0</v>
      </c>
      <c r="BP2075" s="256">
        <v>0</v>
      </c>
      <c r="BQ2075" s="256">
        <v>0</v>
      </c>
      <c r="BR2075" s="256">
        <v>0</v>
      </c>
      <c r="BS2075" s="256">
        <v>0</v>
      </c>
      <c r="BT2075" s="256">
        <v>0</v>
      </c>
      <c r="BU2075" s="256">
        <v>0</v>
      </c>
      <c r="BV2075" s="256">
        <v>0</v>
      </c>
    </row>
    <row r="2076" spans="1:74">
      <c r="A2076" s="256">
        <v>110</v>
      </c>
      <c r="B2076" s="256">
        <v>983.79004989999999</v>
      </c>
      <c r="C2076" s="256">
        <v>992.86420870000006</v>
      </c>
      <c r="D2076" s="256">
        <v>995.88892829999998</v>
      </c>
      <c r="E2076" s="256">
        <v>1000.4260077</v>
      </c>
      <c r="F2076" s="256">
        <v>1011.0125263</v>
      </c>
      <c r="G2076" s="256">
        <v>1025.3799444000001</v>
      </c>
      <c r="H2076" s="256">
        <v>1030.6732036999999</v>
      </c>
      <c r="I2076" s="256">
        <v>1036.7226429</v>
      </c>
      <c r="J2076" s="256">
        <v>1035.966463</v>
      </c>
      <c r="K2076" s="256">
        <v>1032.1855634999999</v>
      </c>
      <c r="L2076" s="256">
        <v>1023.8675846</v>
      </c>
      <c r="M2076" s="256">
        <v>1007.2316268000001</v>
      </c>
      <c r="N2076" s="256">
        <v>975.47207100000003</v>
      </c>
      <c r="O2076" s="256">
        <v>923.29565790000004</v>
      </c>
      <c r="P2076" s="256">
        <v>855.99564680000003</v>
      </c>
      <c r="Q2076" s="256">
        <v>783.40237639999998</v>
      </c>
      <c r="R2076" s="256">
        <v>723.66416430000004</v>
      </c>
      <c r="S2076" s="256">
        <v>682.83044970000003</v>
      </c>
      <c r="T2076" s="256">
        <v>667.70685170000002</v>
      </c>
      <c r="U2076" s="256">
        <v>676.02483059999997</v>
      </c>
      <c r="V2076" s="256">
        <v>692.6607884</v>
      </c>
      <c r="W2076" s="256">
        <v>664.68213209999999</v>
      </c>
      <c r="X2076" s="256">
        <v>560.32930590000001</v>
      </c>
      <c r="Y2076" s="256">
        <v>431.02254299999998</v>
      </c>
      <c r="Z2076" s="256">
        <v>341.03713490000001</v>
      </c>
      <c r="AA2076" s="256">
        <v>298.69106049999999</v>
      </c>
      <c r="AB2076" s="256">
        <v>278.27420319999999</v>
      </c>
      <c r="AC2076" s="256">
        <v>245.75846749999999</v>
      </c>
      <c r="AD2076" s="256">
        <v>210.2180122</v>
      </c>
      <c r="AE2076" s="256">
        <v>167.11575790000001</v>
      </c>
      <c r="AF2076" s="256">
        <v>137.62474180000001</v>
      </c>
      <c r="AG2076" s="256">
        <v>116.4517046</v>
      </c>
      <c r="AH2076" s="256">
        <v>97.547207100000008</v>
      </c>
      <c r="AI2076" s="256">
        <v>86.960688500000003</v>
      </c>
      <c r="AJ2076" s="256">
        <v>60.494392000000005</v>
      </c>
      <c r="AK2076" s="256">
        <v>28.7348362</v>
      </c>
      <c r="AL2076" s="256">
        <v>0</v>
      </c>
      <c r="AM2076" s="256">
        <v>0</v>
      </c>
      <c r="AN2076" s="256">
        <v>0</v>
      </c>
      <c r="AO2076" s="256">
        <v>0</v>
      </c>
      <c r="AP2076" s="256">
        <v>0</v>
      </c>
      <c r="AQ2076" s="256">
        <v>0</v>
      </c>
      <c r="AR2076" s="256">
        <v>0</v>
      </c>
      <c r="AS2076" s="256">
        <v>0</v>
      </c>
      <c r="AT2076" s="256">
        <v>0</v>
      </c>
      <c r="AU2076" s="256">
        <v>0</v>
      </c>
      <c r="AV2076" s="256">
        <v>0</v>
      </c>
      <c r="AW2076" s="256">
        <v>0</v>
      </c>
      <c r="AX2076" s="256">
        <v>0</v>
      </c>
      <c r="AY2076" s="256">
        <v>0</v>
      </c>
      <c r="AZ2076" s="256">
        <v>0</v>
      </c>
      <c r="BA2076" s="256">
        <v>0</v>
      </c>
      <c r="BB2076" s="256">
        <v>0</v>
      </c>
      <c r="BC2076" s="256">
        <v>0</v>
      </c>
      <c r="BD2076" s="256">
        <v>0</v>
      </c>
      <c r="BE2076" s="256">
        <v>0</v>
      </c>
      <c r="BF2076" s="256">
        <v>0</v>
      </c>
      <c r="BG2076" s="256">
        <v>0</v>
      </c>
      <c r="BH2076" s="256">
        <v>0</v>
      </c>
      <c r="BI2076" s="256">
        <v>0</v>
      </c>
      <c r="BJ2076" s="256">
        <v>0</v>
      </c>
      <c r="BK2076" s="256">
        <v>0</v>
      </c>
      <c r="BL2076" s="256">
        <v>0</v>
      </c>
      <c r="BM2076" s="256">
        <v>0</v>
      </c>
      <c r="BN2076" s="256">
        <v>0</v>
      </c>
      <c r="BO2076" s="256">
        <v>0</v>
      </c>
      <c r="BP2076" s="256">
        <v>0</v>
      </c>
      <c r="BQ2076" s="256">
        <v>0</v>
      </c>
      <c r="BR2076" s="256">
        <v>0</v>
      </c>
      <c r="BS2076" s="256">
        <v>0</v>
      </c>
      <c r="BT2076" s="256">
        <v>0</v>
      </c>
      <c r="BU2076" s="256">
        <v>0</v>
      </c>
      <c r="BV2076" s="256">
        <v>0</v>
      </c>
    </row>
    <row r="2077" spans="1:74">
      <c r="A2077" s="256">
        <v>115</v>
      </c>
      <c r="B2077" s="256">
        <v>983.79004989999999</v>
      </c>
      <c r="C2077" s="256">
        <v>994.37656850000008</v>
      </c>
      <c r="D2077" s="256">
        <v>1002.6945474</v>
      </c>
      <c r="E2077" s="256">
        <v>1007.9878067</v>
      </c>
      <c r="F2077" s="256">
        <v>1017.8181454</v>
      </c>
      <c r="G2077" s="256">
        <v>1023.1114047</v>
      </c>
      <c r="H2077" s="256">
        <v>1020.0866851000001</v>
      </c>
      <c r="I2077" s="256">
        <v>1017.0619655</v>
      </c>
      <c r="J2077" s="256">
        <v>1013.281066</v>
      </c>
      <c r="K2077" s="256">
        <v>1001.1821876</v>
      </c>
      <c r="L2077" s="256">
        <v>976.98443080000004</v>
      </c>
      <c r="M2077" s="256">
        <v>924.05183780000004</v>
      </c>
      <c r="N2077" s="256">
        <v>846.16530810000006</v>
      </c>
      <c r="O2077" s="256">
        <v>752.39900050000006</v>
      </c>
      <c r="P2077" s="256">
        <v>657.87651300000005</v>
      </c>
      <c r="Q2077" s="256">
        <v>572.4281843</v>
      </c>
      <c r="R2077" s="256">
        <v>510.42143250000004</v>
      </c>
      <c r="S2077" s="256">
        <v>472.6124375</v>
      </c>
      <c r="T2077" s="256">
        <v>454.46411990000001</v>
      </c>
      <c r="U2077" s="256">
        <v>450.68322039999998</v>
      </c>
      <c r="V2077" s="256">
        <v>455.97647970000003</v>
      </c>
      <c r="W2077" s="256">
        <v>418.16748469999999</v>
      </c>
      <c r="X2077" s="256">
        <v>334.23151580000001</v>
      </c>
      <c r="Y2077" s="256">
        <v>279.786563</v>
      </c>
      <c r="Z2077" s="256">
        <v>266.1753248</v>
      </c>
      <c r="AA2077" s="256">
        <v>260.1258856</v>
      </c>
      <c r="AB2077" s="256">
        <v>255.58880619999999</v>
      </c>
      <c r="AC2077" s="256">
        <v>241.22138810000001</v>
      </c>
      <c r="AD2077" s="256">
        <v>207.94947250000001</v>
      </c>
      <c r="AE2077" s="256">
        <v>172.40901719999999</v>
      </c>
      <c r="AF2077" s="256">
        <v>142.16182119999999</v>
      </c>
      <c r="AG2077" s="256">
        <v>130.0629428</v>
      </c>
      <c r="AH2077" s="256">
        <v>124.7696835</v>
      </c>
      <c r="AI2077" s="256">
        <v>113.426985</v>
      </c>
      <c r="AJ2077" s="256">
        <v>83.935968900000006</v>
      </c>
      <c r="AK2077" s="256">
        <v>39.321354800000002</v>
      </c>
      <c r="AL2077" s="256">
        <v>0</v>
      </c>
      <c r="AM2077" s="256">
        <v>0</v>
      </c>
      <c r="AN2077" s="256">
        <v>0</v>
      </c>
      <c r="AO2077" s="256">
        <v>0</v>
      </c>
      <c r="AP2077" s="256">
        <v>0</v>
      </c>
      <c r="AQ2077" s="256">
        <v>0</v>
      </c>
      <c r="AR2077" s="256">
        <v>0</v>
      </c>
      <c r="AS2077" s="256">
        <v>0</v>
      </c>
      <c r="AT2077" s="256">
        <v>0</v>
      </c>
      <c r="AU2077" s="256">
        <v>0</v>
      </c>
      <c r="AV2077" s="256">
        <v>0</v>
      </c>
      <c r="AW2077" s="256">
        <v>0</v>
      </c>
      <c r="AX2077" s="256">
        <v>0</v>
      </c>
      <c r="AY2077" s="256">
        <v>0</v>
      </c>
      <c r="AZ2077" s="256">
        <v>0</v>
      </c>
      <c r="BA2077" s="256">
        <v>0</v>
      </c>
      <c r="BB2077" s="256">
        <v>0</v>
      </c>
      <c r="BC2077" s="256">
        <v>0</v>
      </c>
      <c r="BD2077" s="256">
        <v>0</v>
      </c>
      <c r="BE2077" s="256">
        <v>0</v>
      </c>
      <c r="BF2077" s="256">
        <v>0</v>
      </c>
      <c r="BG2077" s="256">
        <v>0</v>
      </c>
      <c r="BH2077" s="256">
        <v>0</v>
      </c>
      <c r="BI2077" s="256">
        <v>0</v>
      </c>
      <c r="BJ2077" s="256">
        <v>0</v>
      </c>
      <c r="BK2077" s="256">
        <v>0</v>
      </c>
      <c r="BL2077" s="256">
        <v>0</v>
      </c>
      <c r="BM2077" s="256">
        <v>0</v>
      </c>
      <c r="BN2077" s="256">
        <v>0</v>
      </c>
      <c r="BO2077" s="256">
        <v>0</v>
      </c>
      <c r="BP2077" s="256">
        <v>0</v>
      </c>
      <c r="BQ2077" s="256">
        <v>0</v>
      </c>
      <c r="BR2077" s="256">
        <v>0</v>
      </c>
      <c r="BS2077" s="256">
        <v>0</v>
      </c>
      <c r="BT2077" s="256">
        <v>0</v>
      </c>
      <c r="BU2077" s="256">
        <v>0</v>
      </c>
      <c r="BV2077" s="256">
        <v>0</v>
      </c>
    </row>
    <row r="2078" spans="1:74">
      <c r="A2078" s="256">
        <v>120</v>
      </c>
      <c r="B2078" s="256">
        <v>983.79004989999999</v>
      </c>
      <c r="C2078" s="256">
        <v>995.88892829999998</v>
      </c>
      <c r="D2078" s="256">
        <v>1004.9630871000001</v>
      </c>
      <c r="E2078" s="256">
        <v>1011.7687062</v>
      </c>
      <c r="F2078" s="256">
        <v>1020.0866851000001</v>
      </c>
      <c r="G2078" s="256">
        <v>1020.0866851000001</v>
      </c>
      <c r="H2078" s="256">
        <v>1011.7687062</v>
      </c>
      <c r="I2078" s="256">
        <v>1000.4260077</v>
      </c>
      <c r="J2078" s="256">
        <v>986.0585896</v>
      </c>
      <c r="K2078" s="256">
        <v>955.05521369999997</v>
      </c>
      <c r="L2078" s="256">
        <v>893.04846190000001</v>
      </c>
      <c r="M2078" s="256">
        <v>799.2821543</v>
      </c>
      <c r="N2078" s="256">
        <v>691.14842859999999</v>
      </c>
      <c r="O2078" s="256">
        <v>580.74616319999996</v>
      </c>
      <c r="P2078" s="256">
        <v>485.46749579999999</v>
      </c>
      <c r="Q2078" s="256">
        <v>412.11804549999999</v>
      </c>
      <c r="R2078" s="256">
        <v>362.96635200000003</v>
      </c>
      <c r="S2078" s="256">
        <v>328.18207660000002</v>
      </c>
      <c r="T2078" s="256">
        <v>313.81465850000001</v>
      </c>
      <c r="U2078" s="256">
        <v>317.59555799999998</v>
      </c>
      <c r="V2078" s="256">
        <v>331.96297609999999</v>
      </c>
      <c r="W2078" s="256">
        <v>319.8640977</v>
      </c>
      <c r="X2078" s="256">
        <v>266.9315047</v>
      </c>
      <c r="Y2078" s="256">
        <v>241.22138810000001</v>
      </c>
      <c r="Z2078" s="256">
        <v>240.46520820000001</v>
      </c>
      <c r="AA2078" s="256">
        <v>243.4899278</v>
      </c>
      <c r="AB2078" s="256">
        <v>244.24610770000001</v>
      </c>
      <c r="AC2078" s="256">
        <v>233.65958910000001</v>
      </c>
      <c r="AD2078" s="256">
        <v>204.92475290000002</v>
      </c>
      <c r="AE2078" s="256">
        <v>180.72699610000001</v>
      </c>
      <c r="AF2078" s="256">
        <v>155.77305939999999</v>
      </c>
      <c r="AG2078" s="256">
        <v>145.9427207</v>
      </c>
      <c r="AH2078" s="256">
        <v>142.16182119999999</v>
      </c>
      <c r="AI2078" s="256">
        <v>140.64946140000001</v>
      </c>
      <c r="AJ2078" s="256">
        <v>128.55058299999999</v>
      </c>
      <c r="AK2078" s="256">
        <v>56.713492500000001</v>
      </c>
      <c r="AL2078" s="256">
        <v>0</v>
      </c>
      <c r="AM2078" s="256">
        <v>0</v>
      </c>
      <c r="AN2078" s="256">
        <v>0</v>
      </c>
      <c r="AO2078" s="256">
        <v>0</v>
      </c>
      <c r="AP2078" s="256">
        <v>0</v>
      </c>
      <c r="AQ2078" s="256">
        <v>0</v>
      </c>
      <c r="AR2078" s="256">
        <v>0</v>
      </c>
      <c r="AS2078" s="256">
        <v>0</v>
      </c>
      <c r="AT2078" s="256">
        <v>0</v>
      </c>
      <c r="AU2078" s="256">
        <v>0</v>
      </c>
      <c r="AV2078" s="256">
        <v>0</v>
      </c>
      <c r="AW2078" s="256">
        <v>0</v>
      </c>
      <c r="AX2078" s="256">
        <v>0</v>
      </c>
      <c r="AY2078" s="256">
        <v>0</v>
      </c>
      <c r="AZ2078" s="256">
        <v>0</v>
      </c>
      <c r="BA2078" s="256">
        <v>0</v>
      </c>
      <c r="BB2078" s="256">
        <v>0</v>
      </c>
      <c r="BC2078" s="256">
        <v>0</v>
      </c>
      <c r="BD2078" s="256">
        <v>0</v>
      </c>
      <c r="BE2078" s="256">
        <v>0</v>
      </c>
      <c r="BF2078" s="256">
        <v>0</v>
      </c>
      <c r="BG2078" s="256">
        <v>0</v>
      </c>
      <c r="BH2078" s="256">
        <v>0</v>
      </c>
      <c r="BI2078" s="256">
        <v>0</v>
      </c>
      <c r="BJ2078" s="256">
        <v>0</v>
      </c>
      <c r="BK2078" s="256">
        <v>0</v>
      </c>
      <c r="BL2078" s="256">
        <v>0</v>
      </c>
      <c r="BM2078" s="256">
        <v>0</v>
      </c>
      <c r="BN2078" s="256">
        <v>0</v>
      </c>
      <c r="BO2078" s="256">
        <v>0</v>
      </c>
      <c r="BP2078" s="256">
        <v>0</v>
      </c>
      <c r="BQ2078" s="256">
        <v>0</v>
      </c>
      <c r="BR2078" s="256">
        <v>0</v>
      </c>
      <c r="BS2078" s="256">
        <v>0</v>
      </c>
      <c r="BT2078" s="256">
        <v>0</v>
      </c>
      <c r="BU2078" s="256">
        <v>0</v>
      </c>
      <c r="BV2078" s="256">
        <v>0</v>
      </c>
    </row>
    <row r="2079" spans="1:74">
      <c r="A2079" s="256">
        <v>125</v>
      </c>
      <c r="B2079" s="256">
        <v>983.79004989999999</v>
      </c>
      <c r="C2079" s="256">
        <v>998.15746799999999</v>
      </c>
      <c r="D2079" s="256">
        <v>1006.4754469000001</v>
      </c>
      <c r="E2079" s="256">
        <v>1011.7687062</v>
      </c>
      <c r="F2079" s="256">
        <v>1017.0619655</v>
      </c>
      <c r="G2079" s="256">
        <v>1013.281066</v>
      </c>
      <c r="H2079" s="256">
        <v>1000.4260077</v>
      </c>
      <c r="I2079" s="256">
        <v>982.27769009999997</v>
      </c>
      <c r="J2079" s="256">
        <v>949.76195440000004</v>
      </c>
      <c r="K2079" s="256">
        <v>878.6810438</v>
      </c>
      <c r="L2079" s="256">
        <v>780.37765680000007</v>
      </c>
      <c r="M2079" s="256">
        <v>662.41359239999997</v>
      </c>
      <c r="N2079" s="256">
        <v>542.93716819999997</v>
      </c>
      <c r="O2079" s="256">
        <v>437.07198220000004</v>
      </c>
      <c r="P2079" s="256">
        <v>358.42927259999999</v>
      </c>
      <c r="Q2079" s="256">
        <v>306.2528595</v>
      </c>
      <c r="R2079" s="256">
        <v>272.22476399999999</v>
      </c>
      <c r="S2079" s="256">
        <v>256.34498610000003</v>
      </c>
      <c r="T2079" s="256">
        <v>261.63824540000002</v>
      </c>
      <c r="U2079" s="256">
        <v>279.03038309999999</v>
      </c>
      <c r="V2079" s="256">
        <v>298.69106049999999</v>
      </c>
      <c r="W2079" s="256">
        <v>313.0584786</v>
      </c>
      <c r="X2079" s="256">
        <v>288.86072180000002</v>
      </c>
      <c r="Y2079" s="256">
        <v>244.24610770000001</v>
      </c>
      <c r="Z2079" s="256">
        <v>241.97756800000002</v>
      </c>
      <c r="AA2079" s="256">
        <v>240.46520820000001</v>
      </c>
      <c r="AB2079" s="256">
        <v>235.17194890000002</v>
      </c>
      <c r="AC2079" s="256">
        <v>222.31689059999999</v>
      </c>
      <c r="AD2079" s="256">
        <v>207.19329260000001</v>
      </c>
      <c r="AE2079" s="256">
        <v>188.28879510000002</v>
      </c>
      <c r="AF2079" s="256">
        <v>164.09103830000001</v>
      </c>
      <c r="AG2079" s="256">
        <v>149.7236202</v>
      </c>
      <c r="AH2079" s="256">
        <v>136.8685619</v>
      </c>
      <c r="AI2079" s="256">
        <v>125.52586340000001</v>
      </c>
      <c r="AJ2079" s="256">
        <v>111.9146252</v>
      </c>
      <c r="AK2079" s="256">
        <v>62.006751800000004</v>
      </c>
      <c r="AL2079" s="256">
        <v>0</v>
      </c>
      <c r="AM2079" s="256">
        <v>0</v>
      </c>
      <c r="AN2079" s="256">
        <v>0</v>
      </c>
      <c r="AO2079" s="256">
        <v>0</v>
      </c>
      <c r="AP2079" s="256">
        <v>0</v>
      </c>
      <c r="AQ2079" s="256">
        <v>0</v>
      </c>
      <c r="AR2079" s="256">
        <v>0</v>
      </c>
      <c r="AS2079" s="256">
        <v>0</v>
      </c>
      <c r="AT2079" s="256">
        <v>0</v>
      </c>
      <c r="AU2079" s="256">
        <v>0</v>
      </c>
      <c r="AV2079" s="256">
        <v>0</v>
      </c>
      <c r="AW2079" s="256">
        <v>0</v>
      </c>
      <c r="AX2079" s="256">
        <v>0</v>
      </c>
      <c r="AY2079" s="256">
        <v>0</v>
      </c>
      <c r="AZ2079" s="256">
        <v>0</v>
      </c>
      <c r="BA2079" s="256">
        <v>0</v>
      </c>
      <c r="BB2079" s="256">
        <v>0</v>
      </c>
      <c r="BC2079" s="256">
        <v>0</v>
      </c>
      <c r="BD2079" s="256">
        <v>0</v>
      </c>
      <c r="BE2079" s="256">
        <v>0</v>
      </c>
      <c r="BF2079" s="256">
        <v>0</v>
      </c>
      <c r="BG2079" s="256">
        <v>0</v>
      </c>
      <c r="BH2079" s="256">
        <v>0</v>
      </c>
      <c r="BI2079" s="256">
        <v>0</v>
      </c>
      <c r="BJ2079" s="256">
        <v>0</v>
      </c>
      <c r="BK2079" s="256">
        <v>0</v>
      </c>
      <c r="BL2079" s="256">
        <v>0</v>
      </c>
      <c r="BM2079" s="256">
        <v>0</v>
      </c>
      <c r="BN2079" s="256">
        <v>0</v>
      </c>
      <c r="BO2079" s="256">
        <v>0</v>
      </c>
      <c r="BP2079" s="256">
        <v>0</v>
      </c>
      <c r="BQ2079" s="256">
        <v>0</v>
      </c>
      <c r="BR2079" s="256">
        <v>0</v>
      </c>
      <c r="BS2079" s="256">
        <v>0</v>
      </c>
      <c r="BT2079" s="256">
        <v>0</v>
      </c>
      <c r="BU2079" s="256">
        <v>0</v>
      </c>
      <c r="BV2079" s="256">
        <v>0</v>
      </c>
    </row>
    <row r="2080" spans="1:74">
      <c r="A2080" s="256">
        <v>130</v>
      </c>
      <c r="B2080" s="256">
        <v>983.79004989999999</v>
      </c>
      <c r="C2080" s="256">
        <v>1000.4260077</v>
      </c>
      <c r="D2080" s="256">
        <v>1011.7687062</v>
      </c>
      <c r="E2080" s="256">
        <v>1017.8181454</v>
      </c>
      <c r="F2080" s="256">
        <v>1014.7934258</v>
      </c>
      <c r="G2080" s="256">
        <v>1004.2069072</v>
      </c>
      <c r="H2080" s="256">
        <v>986.81476950000001</v>
      </c>
      <c r="I2080" s="256">
        <v>958.8361132</v>
      </c>
      <c r="J2080" s="256">
        <v>897.58554130000005</v>
      </c>
      <c r="K2080" s="256">
        <v>794.74507489999996</v>
      </c>
      <c r="L2080" s="256">
        <v>670.73157130000004</v>
      </c>
      <c r="M2080" s="256">
        <v>538.40008880000005</v>
      </c>
      <c r="N2080" s="256">
        <v>421.19220430000001</v>
      </c>
      <c r="O2080" s="256">
        <v>334.98769570000002</v>
      </c>
      <c r="P2080" s="256">
        <v>282.05510270000002</v>
      </c>
      <c r="Q2080" s="256">
        <v>251.05172680000001</v>
      </c>
      <c r="R2080" s="256">
        <v>238.19666850000002</v>
      </c>
      <c r="S2080" s="256">
        <v>241.97756800000002</v>
      </c>
      <c r="T2080" s="256">
        <v>263.90678509999998</v>
      </c>
      <c r="U2080" s="256">
        <v>295.66634090000002</v>
      </c>
      <c r="V2080" s="256">
        <v>333.4753359</v>
      </c>
      <c r="W2080" s="256">
        <v>379.6023098</v>
      </c>
      <c r="X2080" s="256">
        <v>415.14276510000002</v>
      </c>
      <c r="Y2080" s="256">
        <v>400.77534700000001</v>
      </c>
      <c r="Z2080" s="256">
        <v>367.50343140000001</v>
      </c>
      <c r="AA2080" s="256">
        <v>331.96297609999999</v>
      </c>
      <c r="AB2080" s="256">
        <v>294.15398110000001</v>
      </c>
      <c r="AC2080" s="256">
        <v>261.63824540000002</v>
      </c>
      <c r="AD2080" s="256">
        <v>221.56071070000002</v>
      </c>
      <c r="AE2080" s="256">
        <v>189.8011549</v>
      </c>
      <c r="AF2080" s="256">
        <v>159.5539589</v>
      </c>
      <c r="AG2080" s="256">
        <v>136.8685619</v>
      </c>
      <c r="AH2080" s="256">
        <v>117.20788450000001</v>
      </c>
      <c r="AI2080" s="256">
        <v>102.8404664</v>
      </c>
      <c r="AJ2080" s="256">
        <v>88.473048300000002</v>
      </c>
      <c r="AK2080" s="256">
        <v>54.444952800000003</v>
      </c>
      <c r="AL2080" s="256">
        <v>0</v>
      </c>
      <c r="AM2080" s="256">
        <v>0</v>
      </c>
      <c r="AN2080" s="256">
        <v>0</v>
      </c>
      <c r="AO2080" s="256">
        <v>0</v>
      </c>
      <c r="AP2080" s="256">
        <v>0</v>
      </c>
      <c r="AQ2080" s="256">
        <v>0</v>
      </c>
      <c r="AR2080" s="256">
        <v>0</v>
      </c>
      <c r="AS2080" s="256">
        <v>0</v>
      </c>
      <c r="AT2080" s="256">
        <v>0</v>
      </c>
      <c r="AU2080" s="256">
        <v>0</v>
      </c>
      <c r="AV2080" s="256">
        <v>0</v>
      </c>
      <c r="AW2080" s="256">
        <v>0</v>
      </c>
      <c r="AX2080" s="256">
        <v>0</v>
      </c>
      <c r="AY2080" s="256">
        <v>0</v>
      </c>
      <c r="AZ2080" s="256">
        <v>0</v>
      </c>
      <c r="BA2080" s="256">
        <v>0</v>
      </c>
      <c r="BB2080" s="256">
        <v>0</v>
      </c>
      <c r="BC2080" s="256">
        <v>0</v>
      </c>
      <c r="BD2080" s="256">
        <v>0</v>
      </c>
      <c r="BE2080" s="256">
        <v>0</v>
      </c>
      <c r="BF2080" s="256">
        <v>0</v>
      </c>
      <c r="BG2080" s="256">
        <v>0</v>
      </c>
      <c r="BH2080" s="256">
        <v>0</v>
      </c>
      <c r="BI2080" s="256">
        <v>0</v>
      </c>
      <c r="BJ2080" s="256">
        <v>0</v>
      </c>
      <c r="BK2080" s="256">
        <v>0</v>
      </c>
      <c r="BL2080" s="256">
        <v>0</v>
      </c>
      <c r="BM2080" s="256">
        <v>0</v>
      </c>
      <c r="BN2080" s="256">
        <v>0</v>
      </c>
      <c r="BO2080" s="256">
        <v>0</v>
      </c>
      <c r="BP2080" s="256">
        <v>0</v>
      </c>
      <c r="BQ2080" s="256">
        <v>0</v>
      </c>
      <c r="BR2080" s="256">
        <v>0</v>
      </c>
      <c r="BS2080" s="256">
        <v>0</v>
      </c>
      <c r="BT2080" s="256">
        <v>0</v>
      </c>
      <c r="BU2080" s="256">
        <v>0</v>
      </c>
      <c r="BV2080" s="256">
        <v>0</v>
      </c>
    </row>
    <row r="2081" spans="1:74">
      <c r="A2081" s="256">
        <v>135</v>
      </c>
      <c r="B2081" s="256">
        <v>983.79004989999999</v>
      </c>
      <c r="C2081" s="256">
        <v>1001.9383675</v>
      </c>
      <c r="D2081" s="256">
        <v>1014.0372459</v>
      </c>
      <c r="E2081" s="256">
        <v>1019.3305052000001</v>
      </c>
      <c r="F2081" s="256">
        <v>1011.0125263</v>
      </c>
      <c r="G2081" s="256">
        <v>998.9136479</v>
      </c>
      <c r="H2081" s="256">
        <v>977.74061070000005</v>
      </c>
      <c r="I2081" s="256">
        <v>929.34509709999998</v>
      </c>
      <c r="J2081" s="256">
        <v>833.31024980000007</v>
      </c>
      <c r="K2081" s="256">
        <v>703.24730699999998</v>
      </c>
      <c r="L2081" s="256">
        <v>566.37874510000006</v>
      </c>
      <c r="M2081" s="256">
        <v>434.80344250000002</v>
      </c>
      <c r="N2081" s="256">
        <v>336.50005550000003</v>
      </c>
      <c r="O2081" s="256">
        <v>277.51802329999998</v>
      </c>
      <c r="P2081" s="256">
        <v>246.5146474</v>
      </c>
      <c r="Q2081" s="256">
        <v>232.9034092</v>
      </c>
      <c r="R2081" s="256">
        <v>232.9034092</v>
      </c>
      <c r="S2081" s="256">
        <v>253.3202665</v>
      </c>
      <c r="T2081" s="256">
        <v>291.88544139999999</v>
      </c>
      <c r="U2081" s="256">
        <v>339.5247751</v>
      </c>
      <c r="V2081" s="256">
        <v>390.18882840000003</v>
      </c>
      <c r="W2081" s="256">
        <v>448.41468070000002</v>
      </c>
      <c r="X2081" s="256">
        <v>499.8349139</v>
      </c>
      <c r="Y2081" s="256">
        <v>531.59446969999999</v>
      </c>
      <c r="Z2081" s="256">
        <v>528.56975009999996</v>
      </c>
      <c r="AA2081" s="256">
        <v>484.71131589999999</v>
      </c>
      <c r="AB2081" s="256">
        <v>415.89894500000003</v>
      </c>
      <c r="AC2081" s="256">
        <v>347.84275400000001</v>
      </c>
      <c r="AD2081" s="256">
        <v>284.32364239999998</v>
      </c>
      <c r="AE2081" s="256">
        <v>226.85397</v>
      </c>
      <c r="AF2081" s="256">
        <v>179.2146363</v>
      </c>
      <c r="AG2081" s="256">
        <v>142.16182119999999</v>
      </c>
      <c r="AH2081" s="256">
        <v>122.50114380000001</v>
      </c>
      <c r="AI2081" s="256">
        <v>121.7449639</v>
      </c>
      <c r="AJ2081" s="256">
        <v>114.18316490000001</v>
      </c>
      <c r="AK2081" s="256">
        <v>68.056190999999998</v>
      </c>
      <c r="AL2081" s="256">
        <v>0</v>
      </c>
      <c r="AM2081" s="256">
        <v>0</v>
      </c>
      <c r="AN2081" s="256">
        <v>0</v>
      </c>
      <c r="AO2081" s="256">
        <v>0</v>
      </c>
      <c r="AP2081" s="256">
        <v>0</v>
      </c>
      <c r="AQ2081" s="256">
        <v>0</v>
      </c>
      <c r="AR2081" s="256">
        <v>0</v>
      </c>
      <c r="AS2081" s="256">
        <v>0</v>
      </c>
      <c r="AT2081" s="256">
        <v>0</v>
      </c>
      <c r="AU2081" s="256">
        <v>0</v>
      </c>
      <c r="AV2081" s="256">
        <v>0</v>
      </c>
      <c r="AW2081" s="256">
        <v>0</v>
      </c>
      <c r="AX2081" s="256">
        <v>0</v>
      </c>
      <c r="AY2081" s="256">
        <v>0</v>
      </c>
      <c r="AZ2081" s="256">
        <v>0</v>
      </c>
      <c r="BA2081" s="256">
        <v>0</v>
      </c>
      <c r="BB2081" s="256">
        <v>0</v>
      </c>
      <c r="BC2081" s="256">
        <v>0</v>
      </c>
      <c r="BD2081" s="256">
        <v>0</v>
      </c>
      <c r="BE2081" s="256">
        <v>0</v>
      </c>
      <c r="BF2081" s="256">
        <v>0</v>
      </c>
      <c r="BG2081" s="256">
        <v>0</v>
      </c>
      <c r="BH2081" s="256">
        <v>0</v>
      </c>
      <c r="BI2081" s="256">
        <v>0</v>
      </c>
      <c r="BJ2081" s="256">
        <v>0</v>
      </c>
      <c r="BK2081" s="256">
        <v>0</v>
      </c>
      <c r="BL2081" s="256">
        <v>0</v>
      </c>
      <c r="BM2081" s="256">
        <v>0</v>
      </c>
      <c r="BN2081" s="256">
        <v>0</v>
      </c>
      <c r="BO2081" s="256">
        <v>0</v>
      </c>
      <c r="BP2081" s="256">
        <v>0</v>
      </c>
      <c r="BQ2081" s="256">
        <v>0</v>
      </c>
      <c r="BR2081" s="256">
        <v>0</v>
      </c>
      <c r="BS2081" s="256">
        <v>0</v>
      </c>
      <c r="BT2081" s="256">
        <v>0</v>
      </c>
      <c r="BU2081" s="256">
        <v>0</v>
      </c>
      <c r="BV2081" s="256">
        <v>0</v>
      </c>
    </row>
    <row r="2082" spans="1:74">
      <c r="A2082" s="256">
        <v>140</v>
      </c>
      <c r="B2082" s="256">
        <v>983.79004989999999</v>
      </c>
      <c r="C2082" s="256">
        <v>1001.1821876</v>
      </c>
      <c r="D2082" s="256">
        <v>1015.5496057</v>
      </c>
      <c r="E2082" s="256">
        <v>1019.3305052000001</v>
      </c>
      <c r="F2082" s="256">
        <v>1007.2316268000001</v>
      </c>
      <c r="G2082" s="256">
        <v>989.83948910000004</v>
      </c>
      <c r="H2082" s="256">
        <v>960.34847300000001</v>
      </c>
      <c r="I2082" s="256">
        <v>886.99902270000007</v>
      </c>
      <c r="J2082" s="256">
        <v>762.98551910000003</v>
      </c>
      <c r="K2082" s="256">
        <v>618.55515820000005</v>
      </c>
      <c r="L2082" s="256">
        <v>477.14951690000004</v>
      </c>
      <c r="M2082" s="256">
        <v>358.42927259999999</v>
      </c>
      <c r="N2082" s="256">
        <v>286.5921821</v>
      </c>
      <c r="O2082" s="256">
        <v>249.539367</v>
      </c>
      <c r="P2082" s="256">
        <v>233.65958910000001</v>
      </c>
      <c r="Q2082" s="256">
        <v>229.8786896</v>
      </c>
      <c r="R2082" s="256">
        <v>243.4899278</v>
      </c>
      <c r="S2082" s="256">
        <v>280.54274290000001</v>
      </c>
      <c r="T2082" s="256">
        <v>327.42589670000001</v>
      </c>
      <c r="U2082" s="256">
        <v>375.06523040000002</v>
      </c>
      <c r="V2082" s="256">
        <v>428.75400330000002</v>
      </c>
      <c r="W2082" s="256">
        <v>483.19895610000003</v>
      </c>
      <c r="X2082" s="256">
        <v>524.78885060000005</v>
      </c>
      <c r="Y2082" s="256">
        <v>533.1068295</v>
      </c>
      <c r="Z2082" s="256">
        <v>505.12817319999999</v>
      </c>
      <c r="AA2082" s="256">
        <v>455.22029980000002</v>
      </c>
      <c r="AB2082" s="256">
        <v>394.72590780000002</v>
      </c>
      <c r="AC2082" s="256">
        <v>338.01241529999999</v>
      </c>
      <c r="AD2082" s="256">
        <v>281.29892280000001</v>
      </c>
      <c r="AE2082" s="256">
        <v>230.63486950000001</v>
      </c>
      <c r="AF2082" s="256">
        <v>184.50789560000001</v>
      </c>
      <c r="AG2082" s="256">
        <v>148.96744029999999</v>
      </c>
      <c r="AH2082" s="256">
        <v>142.16182119999999</v>
      </c>
      <c r="AI2082" s="256">
        <v>139.8932815</v>
      </c>
      <c r="AJ2082" s="256">
        <v>108.88990560000001</v>
      </c>
      <c r="AK2082" s="256">
        <v>52.932593000000004</v>
      </c>
      <c r="AL2082" s="256">
        <v>0</v>
      </c>
      <c r="AM2082" s="256">
        <v>0</v>
      </c>
      <c r="AN2082" s="256">
        <v>0</v>
      </c>
      <c r="AO2082" s="256">
        <v>0</v>
      </c>
      <c r="AP2082" s="256">
        <v>0</v>
      </c>
      <c r="AQ2082" s="256">
        <v>0</v>
      </c>
      <c r="AR2082" s="256">
        <v>0</v>
      </c>
      <c r="AS2082" s="256">
        <v>0</v>
      </c>
      <c r="AT2082" s="256">
        <v>0</v>
      </c>
      <c r="AU2082" s="256">
        <v>0</v>
      </c>
      <c r="AV2082" s="256">
        <v>0</v>
      </c>
      <c r="AW2082" s="256">
        <v>0</v>
      </c>
      <c r="AX2082" s="256">
        <v>0</v>
      </c>
      <c r="AY2082" s="256">
        <v>0</v>
      </c>
      <c r="AZ2082" s="256">
        <v>0</v>
      </c>
      <c r="BA2082" s="256">
        <v>0</v>
      </c>
      <c r="BB2082" s="256">
        <v>0</v>
      </c>
      <c r="BC2082" s="256">
        <v>0</v>
      </c>
      <c r="BD2082" s="256">
        <v>0</v>
      </c>
      <c r="BE2082" s="256">
        <v>0</v>
      </c>
      <c r="BF2082" s="256">
        <v>0</v>
      </c>
      <c r="BG2082" s="256">
        <v>0</v>
      </c>
      <c r="BH2082" s="256">
        <v>0</v>
      </c>
      <c r="BI2082" s="256">
        <v>0</v>
      </c>
      <c r="BJ2082" s="256">
        <v>0</v>
      </c>
      <c r="BK2082" s="256">
        <v>0</v>
      </c>
      <c r="BL2082" s="256">
        <v>0</v>
      </c>
      <c r="BM2082" s="256">
        <v>0</v>
      </c>
      <c r="BN2082" s="256">
        <v>0</v>
      </c>
      <c r="BO2082" s="256">
        <v>0</v>
      </c>
      <c r="BP2082" s="256">
        <v>0</v>
      </c>
      <c r="BQ2082" s="256">
        <v>0</v>
      </c>
      <c r="BR2082" s="256">
        <v>0</v>
      </c>
      <c r="BS2082" s="256">
        <v>0</v>
      </c>
      <c r="BT2082" s="256">
        <v>0</v>
      </c>
      <c r="BU2082" s="256">
        <v>0</v>
      </c>
      <c r="BV2082" s="256">
        <v>0</v>
      </c>
    </row>
    <row r="2083" spans="1:74">
      <c r="A2083" s="256">
        <v>145</v>
      </c>
      <c r="B2083" s="256">
        <v>983.79004989999999</v>
      </c>
      <c r="C2083" s="256">
        <v>1001.1821876</v>
      </c>
      <c r="D2083" s="256">
        <v>1015.5496057</v>
      </c>
      <c r="E2083" s="256">
        <v>1015.5496057</v>
      </c>
      <c r="F2083" s="256">
        <v>1000.4260077</v>
      </c>
      <c r="G2083" s="256">
        <v>982.27769009999997</v>
      </c>
      <c r="H2083" s="256">
        <v>940.68779560000007</v>
      </c>
      <c r="I2083" s="256">
        <v>838.6035091</v>
      </c>
      <c r="J2083" s="256">
        <v>697.19786780000004</v>
      </c>
      <c r="K2083" s="256">
        <v>545.9618878</v>
      </c>
      <c r="L2083" s="256">
        <v>407.58096610000001</v>
      </c>
      <c r="M2083" s="256">
        <v>309.27757910000003</v>
      </c>
      <c r="N2083" s="256">
        <v>260.88206550000001</v>
      </c>
      <c r="O2083" s="256">
        <v>238.19666850000002</v>
      </c>
      <c r="P2083" s="256">
        <v>229.12250969999999</v>
      </c>
      <c r="Q2083" s="256">
        <v>234.41576900000001</v>
      </c>
      <c r="R2083" s="256">
        <v>265.41914489999999</v>
      </c>
      <c r="S2083" s="256">
        <v>307.76521930000001</v>
      </c>
      <c r="T2083" s="256">
        <v>349.35511380000003</v>
      </c>
      <c r="U2083" s="256">
        <v>392.4573681</v>
      </c>
      <c r="V2083" s="256">
        <v>441.60906160000002</v>
      </c>
      <c r="W2083" s="256">
        <v>481.68659630000002</v>
      </c>
      <c r="X2083" s="256">
        <v>493.0292948</v>
      </c>
      <c r="Y2083" s="256">
        <v>474.12479730000001</v>
      </c>
      <c r="Z2083" s="256">
        <v>437.07198220000004</v>
      </c>
      <c r="AA2083" s="256">
        <v>386.4079289</v>
      </c>
      <c r="AB2083" s="256">
        <v>338.76859519999999</v>
      </c>
      <c r="AC2083" s="256">
        <v>294.15398110000001</v>
      </c>
      <c r="AD2083" s="256">
        <v>253.3202665</v>
      </c>
      <c r="AE2083" s="256">
        <v>210.97419210000001</v>
      </c>
      <c r="AF2083" s="256">
        <v>172.40901719999999</v>
      </c>
      <c r="AG2083" s="256">
        <v>150.47980010000001</v>
      </c>
      <c r="AH2083" s="256">
        <v>147.45508050000001</v>
      </c>
      <c r="AI2083" s="256">
        <v>135.35620209999999</v>
      </c>
      <c r="AJ2083" s="256">
        <v>108.88990560000001</v>
      </c>
      <c r="AK2083" s="256">
        <v>45.370794000000004</v>
      </c>
      <c r="AL2083" s="256">
        <v>0</v>
      </c>
      <c r="AM2083" s="256">
        <v>0</v>
      </c>
      <c r="AN2083" s="256">
        <v>0</v>
      </c>
      <c r="AO2083" s="256">
        <v>0</v>
      </c>
      <c r="AP2083" s="256">
        <v>0</v>
      </c>
      <c r="AQ2083" s="256">
        <v>0</v>
      </c>
      <c r="AR2083" s="256">
        <v>0</v>
      </c>
      <c r="AS2083" s="256">
        <v>0</v>
      </c>
      <c r="AT2083" s="256">
        <v>0</v>
      </c>
      <c r="AU2083" s="256">
        <v>0</v>
      </c>
      <c r="AV2083" s="256">
        <v>0</v>
      </c>
      <c r="AW2083" s="256">
        <v>0</v>
      </c>
      <c r="AX2083" s="256">
        <v>0</v>
      </c>
      <c r="AY2083" s="256">
        <v>0</v>
      </c>
      <c r="AZ2083" s="256">
        <v>0</v>
      </c>
      <c r="BA2083" s="256">
        <v>0</v>
      </c>
      <c r="BB2083" s="256">
        <v>0</v>
      </c>
      <c r="BC2083" s="256">
        <v>0</v>
      </c>
      <c r="BD2083" s="256">
        <v>0</v>
      </c>
      <c r="BE2083" s="256">
        <v>0</v>
      </c>
      <c r="BF2083" s="256">
        <v>0</v>
      </c>
      <c r="BG2083" s="256">
        <v>0</v>
      </c>
      <c r="BH2083" s="256">
        <v>0</v>
      </c>
      <c r="BI2083" s="256">
        <v>0</v>
      </c>
      <c r="BJ2083" s="256">
        <v>0</v>
      </c>
      <c r="BK2083" s="256">
        <v>0</v>
      </c>
      <c r="BL2083" s="256">
        <v>0</v>
      </c>
      <c r="BM2083" s="256">
        <v>0</v>
      </c>
      <c r="BN2083" s="256">
        <v>0</v>
      </c>
      <c r="BO2083" s="256">
        <v>0</v>
      </c>
      <c r="BP2083" s="256">
        <v>0</v>
      </c>
      <c r="BQ2083" s="256">
        <v>0</v>
      </c>
      <c r="BR2083" s="256">
        <v>0</v>
      </c>
      <c r="BS2083" s="256">
        <v>0</v>
      </c>
      <c r="BT2083" s="256">
        <v>0</v>
      </c>
      <c r="BU2083" s="256">
        <v>0</v>
      </c>
      <c r="BV2083" s="256">
        <v>0</v>
      </c>
    </row>
    <row r="2084" spans="1:74">
      <c r="A2084" s="256">
        <v>150</v>
      </c>
      <c r="B2084" s="256">
        <v>983.79004989999999</v>
      </c>
      <c r="C2084" s="256">
        <v>1002.6945474</v>
      </c>
      <c r="D2084" s="256">
        <v>1018.5743253000001</v>
      </c>
      <c r="E2084" s="256">
        <v>1017.8181454</v>
      </c>
      <c r="F2084" s="256">
        <v>1001.9383675</v>
      </c>
      <c r="G2084" s="256">
        <v>978.49679060000005</v>
      </c>
      <c r="H2084" s="256">
        <v>918.00239859999999</v>
      </c>
      <c r="I2084" s="256">
        <v>794.74507489999996</v>
      </c>
      <c r="J2084" s="256">
        <v>642.75291500000003</v>
      </c>
      <c r="K2084" s="256">
        <v>485.46749579999999</v>
      </c>
      <c r="L2084" s="256">
        <v>356.16073290000003</v>
      </c>
      <c r="M2084" s="256">
        <v>280.54274290000001</v>
      </c>
      <c r="N2084" s="256">
        <v>248.78318709999999</v>
      </c>
      <c r="O2084" s="256">
        <v>234.41576900000001</v>
      </c>
      <c r="P2084" s="256">
        <v>229.12250969999999</v>
      </c>
      <c r="Q2084" s="256">
        <v>247.27082730000001</v>
      </c>
      <c r="R2084" s="256">
        <v>287.34836200000001</v>
      </c>
      <c r="S2084" s="256">
        <v>324.40117709999998</v>
      </c>
      <c r="T2084" s="256">
        <v>353.89219320000001</v>
      </c>
      <c r="U2084" s="256">
        <v>391.70118819999999</v>
      </c>
      <c r="V2084" s="256">
        <v>427.99782340000002</v>
      </c>
      <c r="W2084" s="256">
        <v>443.87760130000004</v>
      </c>
      <c r="X2084" s="256">
        <v>437.07198220000004</v>
      </c>
      <c r="Y2084" s="256">
        <v>417.41130479999998</v>
      </c>
      <c r="Z2084" s="256">
        <v>378.08994999999999</v>
      </c>
      <c r="AA2084" s="256">
        <v>337.25623539999998</v>
      </c>
      <c r="AB2084" s="256">
        <v>298.69106049999999</v>
      </c>
      <c r="AC2084" s="256">
        <v>266.1753248</v>
      </c>
      <c r="AD2084" s="256">
        <v>226.85397</v>
      </c>
      <c r="AE2084" s="256">
        <v>184.50789560000001</v>
      </c>
      <c r="AF2084" s="256">
        <v>154.26069960000001</v>
      </c>
      <c r="AG2084" s="256">
        <v>145.18654079999999</v>
      </c>
      <c r="AH2084" s="256">
        <v>135.35620209999999</v>
      </c>
      <c r="AI2084" s="256">
        <v>129.3067629</v>
      </c>
      <c r="AJ2084" s="256">
        <v>106.6213659</v>
      </c>
      <c r="AK2084" s="256">
        <v>59.738212099999998</v>
      </c>
      <c r="AL2084" s="256">
        <v>0</v>
      </c>
      <c r="AM2084" s="256">
        <v>0</v>
      </c>
      <c r="AN2084" s="256">
        <v>0</v>
      </c>
      <c r="AO2084" s="256">
        <v>0</v>
      </c>
      <c r="AP2084" s="256">
        <v>0</v>
      </c>
      <c r="AQ2084" s="256">
        <v>0</v>
      </c>
      <c r="AR2084" s="256">
        <v>0</v>
      </c>
      <c r="AS2084" s="256">
        <v>0</v>
      </c>
      <c r="AT2084" s="256">
        <v>0</v>
      </c>
      <c r="AU2084" s="256">
        <v>0</v>
      </c>
      <c r="AV2084" s="256">
        <v>0</v>
      </c>
      <c r="AW2084" s="256">
        <v>0</v>
      </c>
      <c r="AX2084" s="256">
        <v>0</v>
      </c>
      <c r="AY2084" s="256">
        <v>0</v>
      </c>
      <c r="AZ2084" s="256">
        <v>0</v>
      </c>
      <c r="BA2084" s="256">
        <v>0</v>
      </c>
      <c r="BB2084" s="256">
        <v>0</v>
      </c>
      <c r="BC2084" s="256">
        <v>0</v>
      </c>
      <c r="BD2084" s="256">
        <v>0</v>
      </c>
      <c r="BE2084" s="256">
        <v>0</v>
      </c>
      <c r="BF2084" s="256">
        <v>0</v>
      </c>
      <c r="BG2084" s="256">
        <v>0</v>
      </c>
      <c r="BH2084" s="256">
        <v>0</v>
      </c>
      <c r="BI2084" s="256">
        <v>0</v>
      </c>
      <c r="BJ2084" s="256">
        <v>0</v>
      </c>
      <c r="BK2084" s="256">
        <v>0</v>
      </c>
      <c r="BL2084" s="256">
        <v>0</v>
      </c>
      <c r="BM2084" s="256">
        <v>0</v>
      </c>
      <c r="BN2084" s="256">
        <v>0</v>
      </c>
      <c r="BO2084" s="256">
        <v>0</v>
      </c>
      <c r="BP2084" s="256">
        <v>0</v>
      </c>
      <c r="BQ2084" s="256">
        <v>0</v>
      </c>
      <c r="BR2084" s="256">
        <v>0</v>
      </c>
      <c r="BS2084" s="256">
        <v>0</v>
      </c>
      <c r="BT2084" s="256">
        <v>0</v>
      </c>
      <c r="BU2084" s="256">
        <v>0</v>
      </c>
      <c r="BV2084" s="256">
        <v>0</v>
      </c>
    </row>
    <row r="2085" spans="1:74">
      <c r="A2085" s="256">
        <v>155</v>
      </c>
      <c r="B2085" s="256">
        <v>983.79004989999999</v>
      </c>
      <c r="C2085" s="256">
        <v>1002.6945474</v>
      </c>
      <c r="D2085" s="256">
        <v>1019.3305052000001</v>
      </c>
      <c r="E2085" s="256">
        <v>1016.3057856</v>
      </c>
      <c r="F2085" s="256">
        <v>1000.4260077</v>
      </c>
      <c r="G2085" s="256">
        <v>972.4473514</v>
      </c>
      <c r="H2085" s="256">
        <v>894.56082170000002</v>
      </c>
      <c r="I2085" s="256">
        <v>755.42372009999997</v>
      </c>
      <c r="J2085" s="256">
        <v>594.35740139999996</v>
      </c>
      <c r="K2085" s="256">
        <v>436.31580230000003</v>
      </c>
      <c r="L2085" s="256">
        <v>321.37645750000001</v>
      </c>
      <c r="M2085" s="256">
        <v>263.90678509999998</v>
      </c>
      <c r="N2085" s="256">
        <v>241.97756800000002</v>
      </c>
      <c r="O2085" s="256">
        <v>230.63486950000001</v>
      </c>
      <c r="P2085" s="256">
        <v>233.65958910000001</v>
      </c>
      <c r="Q2085" s="256">
        <v>265.41914489999999</v>
      </c>
      <c r="R2085" s="256">
        <v>303.98431979999998</v>
      </c>
      <c r="S2085" s="256">
        <v>327.42589670000001</v>
      </c>
      <c r="T2085" s="256">
        <v>347.84275400000001</v>
      </c>
      <c r="U2085" s="256">
        <v>375.06523040000002</v>
      </c>
      <c r="V2085" s="256">
        <v>395.48208770000002</v>
      </c>
      <c r="W2085" s="256">
        <v>393.96972790000001</v>
      </c>
      <c r="X2085" s="256">
        <v>387.16410880000001</v>
      </c>
      <c r="Y2085" s="256">
        <v>358.42927259999999</v>
      </c>
      <c r="Z2085" s="256">
        <v>324.40117709999998</v>
      </c>
      <c r="AA2085" s="256">
        <v>287.34836200000001</v>
      </c>
      <c r="AB2085" s="256">
        <v>260.88206550000001</v>
      </c>
      <c r="AC2085" s="256">
        <v>230.63486950000001</v>
      </c>
      <c r="AD2085" s="256">
        <v>191.31351470000001</v>
      </c>
      <c r="AE2085" s="256">
        <v>159.5539589</v>
      </c>
      <c r="AF2085" s="256">
        <v>140.64946140000001</v>
      </c>
      <c r="AG2085" s="256">
        <v>135.35620209999999</v>
      </c>
      <c r="AH2085" s="256">
        <v>118.7202443</v>
      </c>
      <c r="AI2085" s="256">
        <v>114.18316490000001</v>
      </c>
      <c r="AJ2085" s="256">
        <v>89.229228200000009</v>
      </c>
      <c r="AK2085" s="256">
        <v>32.5157357</v>
      </c>
      <c r="AL2085" s="256">
        <v>0</v>
      </c>
      <c r="AM2085" s="256">
        <v>0</v>
      </c>
      <c r="AN2085" s="256">
        <v>0</v>
      </c>
      <c r="AO2085" s="256">
        <v>0</v>
      </c>
      <c r="AP2085" s="256">
        <v>0</v>
      </c>
      <c r="AQ2085" s="256">
        <v>0</v>
      </c>
      <c r="AR2085" s="256">
        <v>0</v>
      </c>
      <c r="AS2085" s="256">
        <v>0</v>
      </c>
      <c r="AT2085" s="256">
        <v>0</v>
      </c>
      <c r="AU2085" s="256">
        <v>0</v>
      </c>
      <c r="AV2085" s="256">
        <v>0</v>
      </c>
      <c r="AW2085" s="256">
        <v>0</v>
      </c>
      <c r="AX2085" s="256">
        <v>0</v>
      </c>
      <c r="AY2085" s="256">
        <v>0</v>
      </c>
      <c r="AZ2085" s="256">
        <v>0</v>
      </c>
      <c r="BA2085" s="256">
        <v>0</v>
      </c>
      <c r="BB2085" s="256">
        <v>0</v>
      </c>
      <c r="BC2085" s="256">
        <v>0</v>
      </c>
      <c r="BD2085" s="256">
        <v>0</v>
      </c>
      <c r="BE2085" s="256">
        <v>0</v>
      </c>
      <c r="BF2085" s="256">
        <v>0</v>
      </c>
      <c r="BG2085" s="256">
        <v>0</v>
      </c>
      <c r="BH2085" s="256">
        <v>0</v>
      </c>
      <c r="BI2085" s="256">
        <v>0</v>
      </c>
      <c r="BJ2085" s="256">
        <v>0</v>
      </c>
      <c r="BK2085" s="256">
        <v>0</v>
      </c>
      <c r="BL2085" s="256">
        <v>0</v>
      </c>
      <c r="BM2085" s="256">
        <v>0</v>
      </c>
      <c r="BN2085" s="256">
        <v>0</v>
      </c>
      <c r="BO2085" s="256">
        <v>0</v>
      </c>
      <c r="BP2085" s="256">
        <v>0</v>
      </c>
      <c r="BQ2085" s="256">
        <v>0</v>
      </c>
      <c r="BR2085" s="256">
        <v>0</v>
      </c>
      <c r="BS2085" s="256">
        <v>0</v>
      </c>
      <c r="BT2085" s="256">
        <v>0</v>
      </c>
      <c r="BU2085" s="256">
        <v>0</v>
      </c>
      <c r="BV2085" s="256">
        <v>0</v>
      </c>
    </row>
    <row r="2086" spans="1:74">
      <c r="A2086" s="256">
        <v>160</v>
      </c>
      <c r="B2086" s="256">
        <v>983.79004989999999</v>
      </c>
      <c r="C2086" s="256">
        <v>1000.4260077</v>
      </c>
      <c r="D2086" s="256">
        <v>1017.8181454</v>
      </c>
      <c r="E2086" s="256">
        <v>1014.0372459</v>
      </c>
      <c r="F2086" s="256">
        <v>997.40128809999999</v>
      </c>
      <c r="G2086" s="256">
        <v>965.64173230000006</v>
      </c>
      <c r="H2086" s="256">
        <v>871.87542470000005</v>
      </c>
      <c r="I2086" s="256">
        <v>719.1270849</v>
      </c>
      <c r="J2086" s="256">
        <v>552.76750690000006</v>
      </c>
      <c r="K2086" s="256">
        <v>400.0191671</v>
      </c>
      <c r="L2086" s="256">
        <v>299.4472404</v>
      </c>
      <c r="M2086" s="256">
        <v>254.83262630000002</v>
      </c>
      <c r="N2086" s="256">
        <v>238.19666850000002</v>
      </c>
      <c r="O2086" s="256">
        <v>229.8786896</v>
      </c>
      <c r="P2086" s="256">
        <v>241.22138810000001</v>
      </c>
      <c r="Q2086" s="256">
        <v>282.05510270000002</v>
      </c>
      <c r="R2086" s="256">
        <v>312.30229869999999</v>
      </c>
      <c r="S2086" s="256">
        <v>325.9135369</v>
      </c>
      <c r="T2086" s="256">
        <v>336.50005550000003</v>
      </c>
      <c r="U2086" s="256">
        <v>353.1360133</v>
      </c>
      <c r="V2086" s="256">
        <v>356.91691280000003</v>
      </c>
      <c r="W2086" s="256">
        <v>353.89219320000001</v>
      </c>
      <c r="X2086" s="256">
        <v>340.28095500000001</v>
      </c>
      <c r="Y2086" s="256">
        <v>309.27757910000003</v>
      </c>
      <c r="Z2086" s="256">
        <v>276.00566350000003</v>
      </c>
      <c r="AA2086" s="256">
        <v>248.78318709999999</v>
      </c>
      <c r="AB2086" s="256">
        <v>226.85397</v>
      </c>
      <c r="AC2086" s="256">
        <v>195.8505941</v>
      </c>
      <c r="AD2086" s="256">
        <v>164.84721820000001</v>
      </c>
      <c r="AE2086" s="256">
        <v>145.18654079999999</v>
      </c>
      <c r="AF2086" s="256">
        <v>132.33148249999999</v>
      </c>
      <c r="AG2086" s="256">
        <v>117.9640644</v>
      </c>
      <c r="AH2086" s="256">
        <v>99.059566900000007</v>
      </c>
      <c r="AI2086" s="256">
        <v>89.985408100000001</v>
      </c>
      <c r="AJ2086" s="256">
        <v>66.5438312</v>
      </c>
      <c r="AK2086" s="256">
        <v>27.978656300000001</v>
      </c>
      <c r="AL2086" s="256">
        <v>0</v>
      </c>
      <c r="AM2086" s="256">
        <v>0</v>
      </c>
      <c r="AN2086" s="256">
        <v>0</v>
      </c>
      <c r="AO2086" s="256">
        <v>0</v>
      </c>
      <c r="AP2086" s="256">
        <v>0</v>
      </c>
      <c r="AQ2086" s="256">
        <v>0</v>
      </c>
      <c r="AR2086" s="256">
        <v>0</v>
      </c>
      <c r="AS2086" s="256">
        <v>0</v>
      </c>
      <c r="AT2086" s="256">
        <v>0</v>
      </c>
      <c r="AU2086" s="256">
        <v>0</v>
      </c>
      <c r="AV2086" s="256">
        <v>0</v>
      </c>
      <c r="AW2086" s="256">
        <v>0</v>
      </c>
      <c r="AX2086" s="256">
        <v>0</v>
      </c>
      <c r="AY2086" s="256">
        <v>0</v>
      </c>
      <c r="AZ2086" s="256">
        <v>0</v>
      </c>
      <c r="BA2086" s="256">
        <v>0</v>
      </c>
      <c r="BB2086" s="256">
        <v>0</v>
      </c>
      <c r="BC2086" s="256">
        <v>0</v>
      </c>
      <c r="BD2086" s="256">
        <v>0</v>
      </c>
      <c r="BE2086" s="256">
        <v>0</v>
      </c>
      <c r="BF2086" s="256">
        <v>0</v>
      </c>
      <c r="BG2086" s="256">
        <v>0</v>
      </c>
      <c r="BH2086" s="256">
        <v>0</v>
      </c>
      <c r="BI2086" s="256">
        <v>0</v>
      </c>
      <c r="BJ2086" s="256">
        <v>0</v>
      </c>
      <c r="BK2086" s="256">
        <v>0</v>
      </c>
      <c r="BL2086" s="256">
        <v>0</v>
      </c>
      <c r="BM2086" s="256">
        <v>0</v>
      </c>
      <c r="BN2086" s="256">
        <v>0</v>
      </c>
      <c r="BO2086" s="256">
        <v>0</v>
      </c>
      <c r="BP2086" s="256">
        <v>0</v>
      </c>
      <c r="BQ2086" s="256">
        <v>0</v>
      </c>
      <c r="BR2086" s="256">
        <v>0</v>
      </c>
      <c r="BS2086" s="256">
        <v>0</v>
      </c>
      <c r="BT2086" s="256">
        <v>0</v>
      </c>
      <c r="BU2086" s="256">
        <v>0</v>
      </c>
      <c r="BV2086" s="256">
        <v>0</v>
      </c>
    </row>
    <row r="2087" spans="1:74">
      <c r="A2087" s="256">
        <v>165</v>
      </c>
      <c r="B2087" s="256">
        <v>983.79004989999999</v>
      </c>
      <c r="C2087" s="256">
        <v>1000.4260077</v>
      </c>
      <c r="D2087" s="256">
        <v>1019.3305052000001</v>
      </c>
      <c r="E2087" s="256">
        <v>1014.0372459</v>
      </c>
      <c r="F2087" s="256">
        <v>995.88892829999998</v>
      </c>
      <c r="G2087" s="256">
        <v>960.34847300000001</v>
      </c>
      <c r="H2087" s="256">
        <v>856.75182670000004</v>
      </c>
      <c r="I2087" s="256">
        <v>694.17314820000001</v>
      </c>
      <c r="J2087" s="256">
        <v>524.03267070000004</v>
      </c>
      <c r="K2087" s="256">
        <v>372.04051079999999</v>
      </c>
      <c r="L2087" s="256">
        <v>284.32364239999998</v>
      </c>
      <c r="M2087" s="256">
        <v>249.539367</v>
      </c>
      <c r="N2087" s="256">
        <v>235.9281288</v>
      </c>
      <c r="O2087" s="256">
        <v>229.8786896</v>
      </c>
      <c r="P2087" s="256">
        <v>248.78318709999999</v>
      </c>
      <c r="Q2087" s="256">
        <v>289.61690170000003</v>
      </c>
      <c r="R2087" s="256">
        <v>310.03375900000003</v>
      </c>
      <c r="S2087" s="256">
        <v>316.83937810000003</v>
      </c>
      <c r="T2087" s="256">
        <v>318.35173789999999</v>
      </c>
      <c r="U2087" s="256">
        <v>327.42589670000001</v>
      </c>
      <c r="V2087" s="256">
        <v>320.62027760000001</v>
      </c>
      <c r="W2087" s="256">
        <v>316.08319820000003</v>
      </c>
      <c r="X2087" s="256">
        <v>295.66634090000002</v>
      </c>
      <c r="Y2087" s="256">
        <v>265.41914489999999</v>
      </c>
      <c r="Z2087" s="256">
        <v>234.41576900000001</v>
      </c>
      <c r="AA2087" s="256">
        <v>217.77981120000001</v>
      </c>
      <c r="AB2087" s="256">
        <v>202.6562132</v>
      </c>
      <c r="AC2087" s="256">
        <v>173.92137700000001</v>
      </c>
      <c r="AD2087" s="256">
        <v>154.26069960000001</v>
      </c>
      <c r="AE2087" s="256">
        <v>139.8932815</v>
      </c>
      <c r="AF2087" s="256">
        <v>125.52586340000001</v>
      </c>
      <c r="AG2087" s="256">
        <v>103.5966463</v>
      </c>
      <c r="AH2087" s="256">
        <v>83.935968900000006</v>
      </c>
      <c r="AI2087" s="256">
        <v>71.837090500000002</v>
      </c>
      <c r="AJ2087" s="256">
        <v>50.664053299999999</v>
      </c>
      <c r="AK2087" s="256">
        <v>22.685397000000002</v>
      </c>
      <c r="AL2087" s="256">
        <v>0</v>
      </c>
      <c r="AM2087" s="256">
        <v>0</v>
      </c>
      <c r="AN2087" s="256">
        <v>0</v>
      </c>
      <c r="AO2087" s="256">
        <v>0</v>
      </c>
      <c r="AP2087" s="256">
        <v>0</v>
      </c>
      <c r="AQ2087" s="256">
        <v>0</v>
      </c>
      <c r="AR2087" s="256">
        <v>0</v>
      </c>
      <c r="AS2087" s="256">
        <v>0</v>
      </c>
      <c r="AT2087" s="256">
        <v>0</v>
      </c>
      <c r="AU2087" s="256">
        <v>0</v>
      </c>
      <c r="AV2087" s="256">
        <v>0</v>
      </c>
      <c r="AW2087" s="256">
        <v>0</v>
      </c>
      <c r="AX2087" s="256">
        <v>0</v>
      </c>
      <c r="AY2087" s="256">
        <v>0</v>
      </c>
      <c r="AZ2087" s="256">
        <v>0</v>
      </c>
      <c r="BA2087" s="256">
        <v>0</v>
      </c>
      <c r="BB2087" s="256">
        <v>0</v>
      </c>
      <c r="BC2087" s="256">
        <v>0</v>
      </c>
      <c r="BD2087" s="256">
        <v>0</v>
      </c>
      <c r="BE2087" s="256">
        <v>0</v>
      </c>
      <c r="BF2087" s="256">
        <v>0</v>
      </c>
      <c r="BG2087" s="256">
        <v>0</v>
      </c>
      <c r="BH2087" s="256">
        <v>0</v>
      </c>
      <c r="BI2087" s="256">
        <v>0</v>
      </c>
      <c r="BJ2087" s="256">
        <v>0</v>
      </c>
      <c r="BK2087" s="256">
        <v>0</v>
      </c>
      <c r="BL2087" s="256">
        <v>0</v>
      </c>
      <c r="BM2087" s="256">
        <v>0</v>
      </c>
      <c r="BN2087" s="256">
        <v>0</v>
      </c>
      <c r="BO2087" s="256">
        <v>0</v>
      </c>
      <c r="BP2087" s="256">
        <v>0</v>
      </c>
      <c r="BQ2087" s="256">
        <v>0</v>
      </c>
      <c r="BR2087" s="256">
        <v>0</v>
      </c>
      <c r="BS2087" s="256">
        <v>0</v>
      </c>
      <c r="BT2087" s="256">
        <v>0</v>
      </c>
      <c r="BU2087" s="256">
        <v>0</v>
      </c>
      <c r="BV2087" s="256">
        <v>0</v>
      </c>
    </row>
    <row r="2088" spans="1:74">
      <c r="A2088" s="256">
        <v>170</v>
      </c>
      <c r="B2088" s="256">
        <v>983.79004989999999</v>
      </c>
      <c r="C2088" s="256">
        <v>1001.9383675</v>
      </c>
      <c r="D2088" s="256">
        <v>1020.8428650000001</v>
      </c>
      <c r="E2088" s="256">
        <v>1014.7934258</v>
      </c>
      <c r="F2088" s="256">
        <v>996.64510819999998</v>
      </c>
      <c r="G2088" s="256">
        <v>955.81139359999997</v>
      </c>
      <c r="H2088" s="256">
        <v>839.359689</v>
      </c>
      <c r="I2088" s="256">
        <v>673.00011100000006</v>
      </c>
      <c r="J2088" s="256">
        <v>500.59109380000001</v>
      </c>
      <c r="K2088" s="256">
        <v>351.62365349999999</v>
      </c>
      <c r="L2088" s="256">
        <v>272.22476399999999</v>
      </c>
      <c r="M2088" s="256">
        <v>241.97756800000002</v>
      </c>
      <c r="N2088" s="256">
        <v>230.63486950000001</v>
      </c>
      <c r="O2088" s="256">
        <v>228.36632980000002</v>
      </c>
      <c r="P2088" s="256">
        <v>253.3202665</v>
      </c>
      <c r="Q2088" s="256">
        <v>291.88544139999999</v>
      </c>
      <c r="R2088" s="256">
        <v>303.22813990000003</v>
      </c>
      <c r="S2088" s="256">
        <v>302.47196000000002</v>
      </c>
      <c r="T2088" s="256">
        <v>296.42252080000003</v>
      </c>
      <c r="U2088" s="256">
        <v>297.93488059999999</v>
      </c>
      <c r="V2088" s="256">
        <v>282.81128260000003</v>
      </c>
      <c r="W2088" s="256">
        <v>279.03038309999999</v>
      </c>
      <c r="X2088" s="256">
        <v>257.10116599999998</v>
      </c>
      <c r="Y2088" s="256">
        <v>226.0977901</v>
      </c>
      <c r="Z2088" s="256">
        <v>201.90003330000002</v>
      </c>
      <c r="AA2088" s="256">
        <v>195.8505941</v>
      </c>
      <c r="AB2088" s="256">
        <v>185.26407549999999</v>
      </c>
      <c r="AC2088" s="256">
        <v>165.60339809999999</v>
      </c>
      <c r="AD2088" s="256">
        <v>153.5045197</v>
      </c>
      <c r="AE2088" s="256">
        <v>136.112382</v>
      </c>
      <c r="AF2088" s="256">
        <v>115.69552470000001</v>
      </c>
      <c r="AG2088" s="256">
        <v>90.741588000000007</v>
      </c>
      <c r="AH2088" s="256">
        <v>74.8618101</v>
      </c>
      <c r="AI2088" s="256">
        <v>57.4696724</v>
      </c>
      <c r="AJ2088" s="256">
        <v>35.540455299999998</v>
      </c>
      <c r="AK2088" s="256">
        <v>15.123598000000001</v>
      </c>
      <c r="AL2088" s="256">
        <v>0</v>
      </c>
      <c r="AM2088" s="256">
        <v>0</v>
      </c>
      <c r="AN2088" s="256">
        <v>0</v>
      </c>
      <c r="AO2088" s="256">
        <v>0</v>
      </c>
      <c r="AP2088" s="256">
        <v>0</v>
      </c>
      <c r="AQ2088" s="256">
        <v>0</v>
      </c>
      <c r="AR2088" s="256">
        <v>0</v>
      </c>
      <c r="AS2088" s="256">
        <v>0</v>
      </c>
      <c r="AT2088" s="256">
        <v>0</v>
      </c>
      <c r="AU2088" s="256">
        <v>0</v>
      </c>
      <c r="AV2088" s="256">
        <v>0</v>
      </c>
      <c r="AW2088" s="256">
        <v>0</v>
      </c>
      <c r="AX2088" s="256">
        <v>0</v>
      </c>
      <c r="AY2088" s="256">
        <v>0</v>
      </c>
      <c r="AZ2088" s="256">
        <v>0</v>
      </c>
      <c r="BA2088" s="256">
        <v>0</v>
      </c>
      <c r="BB2088" s="256">
        <v>0</v>
      </c>
      <c r="BC2088" s="256">
        <v>0</v>
      </c>
      <c r="BD2088" s="256">
        <v>0</v>
      </c>
      <c r="BE2088" s="256">
        <v>0</v>
      </c>
      <c r="BF2088" s="256">
        <v>0</v>
      </c>
      <c r="BG2088" s="256">
        <v>0</v>
      </c>
      <c r="BH2088" s="256">
        <v>0</v>
      </c>
      <c r="BI2088" s="256">
        <v>0</v>
      </c>
      <c r="BJ2088" s="256">
        <v>0</v>
      </c>
      <c r="BK2088" s="256">
        <v>0</v>
      </c>
      <c r="BL2088" s="256">
        <v>0</v>
      </c>
      <c r="BM2088" s="256">
        <v>0</v>
      </c>
      <c r="BN2088" s="256">
        <v>0</v>
      </c>
      <c r="BO2088" s="256">
        <v>0</v>
      </c>
      <c r="BP2088" s="256">
        <v>0</v>
      </c>
      <c r="BQ2088" s="256">
        <v>0</v>
      </c>
      <c r="BR2088" s="256">
        <v>0</v>
      </c>
      <c r="BS2088" s="256">
        <v>0</v>
      </c>
      <c r="BT2088" s="256">
        <v>0</v>
      </c>
      <c r="BU2088" s="256">
        <v>0</v>
      </c>
      <c r="BV2088" s="256">
        <v>0</v>
      </c>
    </row>
    <row r="2089" spans="1:74">
      <c r="A2089" s="256">
        <v>175</v>
      </c>
      <c r="B2089" s="256">
        <v>983.79004989999999</v>
      </c>
      <c r="C2089" s="256">
        <v>1002.6945474</v>
      </c>
      <c r="D2089" s="256">
        <v>1020.0866851000001</v>
      </c>
      <c r="E2089" s="256">
        <v>1011.7687062</v>
      </c>
      <c r="F2089" s="256">
        <v>992.86420870000006</v>
      </c>
      <c r="G2089" s="256">
        <v>950.51813430000004</v>
      </c>
      <c r="H2089" s="256">
        <v>830.28553020000004</v>
      </c>
      <c r="I2089" s="256">
        <v>662.41359239999997</v>
      </c>
      <c r="J2089" s="256">
        <v>487.73603550000001</v>
      </c>
      <c r="K2089" s="256">
        <v>339.5247751</v>
      </c>
      <c r="L2089" s="256">
        <v>263.15060520000003</v>
      </c>
      <c r="M2089" s="256">
        <v>235.17194890000002</v>
      </c>
      <c r="N2089" s="256">
        <v>224.58543030000001</v>
      </c>
      <c r="O2089" s="256">
        <v>225.34161019999999</v>
      </c>
      <c r="P2089" s="256">
        <v>254.07644640000001</v>
      </c>
      <c r="Q2089" s="256">
        <v>288.10454190000002</v>
      </c>
      <c r="R2089" s="256">
        <v>293.3978012</v>
      </c>
      <c r="S2089" s="256">
        <v>286.5921821</v>
      </c>
      <c r="T2089" s="256">
        <v>279.786563</v>
      </c>
      <c r="U2089" s="256">
        <v>272.22476399999999</v>
      </c>
      <c r="V2089" s="256">
        <v>251.05172680000001</v>
      </c>
      <c r="W2089" s="256">
        <v>246.5146474</v>
      </c>
      <c r="X2089" s="256">
        <v>221.56071070000002</v>
      </c>
      <c r="Y2089" s="256">
        <v>191.31351470000001</v>
      </c>
      <c r="Z2089" s="256">
        <v>176.9460966</v>
      </c>
      <c r="AA2089" s="256">
        <v>181.48317600000001</v>
      </c>
      <c r="AB2089" s="256">
        <v>174.67755690000001</v>
      </c>
      <c r="AC2089" s="256">
        <v>164.09103830000001</v>
      </c>
      <c r="AD2089" s="256">
        <v>155.01687950000002</v>
      </c>
      <c r="AE2089" s="256">
        <v>133.84384230000001</v>
      </c>
      <c r="AF2089" s="256">
        <v>110.4022654</v>
      </c>
      <c r="AG2089" s="256">
        <v>85.448328700000005</v>
      </c>
      <c r="AH2089" s="256">
        <v>66.5438312</v>
      </c>
      <c r="AI2089" s="256">
        <v>46.883153800000002</v>
      </c>
      <c r="AJ2089" s="256">
        <v>29.4910161</v>
      </c>
      <c r="AK2089" s="256">
        <v>13.611238200000001</v>
      </c>
      <c r="AL2089" s="256">
        <v>0</v>
      </c>
      <c r="AM2089" s="256">
        <v>0</v>
      </c>
      <c r="AN2089" s="256">
        <v>0</v>
      </c>
      <c r="AO2089" s="256">
        <v>0</v>
      </c>
      <c r="AP2089" s="256">
        <v>0</v>
      </c>
      <c r="AQ2089" s="256">
        <v>0</v>
      </c>
      <c r="AR2089" s="256">
        <v>0</v>
      </c>
      <c r="AS2089" s="256">
        <v>0</v>
      </c>
      <c r="AT2089" s="256">
        <v>0</v>
      </c>
      <c r="AU2089" s="256">
        <v>0</v>
      </c>
      <c r="AV2089" s="256">
        <v>0</v>
      </c>
      <c r="AW2089" s="256">
        <v>0</v>
      </c>
      <c r="AX2089" s="256">
        <v>0</v>
      </c>
      <c r="AY2089" s="256">
        <v>0</v>
      </c>
      <c r="AZ2089" s="256">
        <v>0</v>
      </c>
      <c r="BA2089" s="256">
        <v>0</v>
      </c>
      <c r="BB2089" s="256">
        <v>0</v>
      </c>
      <c r="BC2089" s="256">
        <v>0</v>
      </c>
      <c r="BD2089" s="256">
        <v>0</v>
      </c>
      <c r="BE2089" s="256">
        <v>0</v>
      </c>
      <c r="BF2089" s="256">
        <v>0</v>
      </c>
      <c r="BG2089" s="256">
        <v>0</v>
      </c>
      <c r="BH2089" s="256">
        <v>0</v>
      </c>
      <c r="BI2089" s="256">
        <v>0</v>
      </c>
      <c r="BJ2089" s="256">
        <v>0</v>
      </c>
      <c r="BK2089" s="256">
        <v>0</v>
      </c>
      <c r="BL2089" s="256">
        <v>0</v>
      </c>
      <c r="BM2089" s="256">
        <v>0</v>
      </c>
      <c r="BN2089" s="256">
        <v>0</v>
      </c>
      <c r="BO2089" s="256">
        <v>0</v>
      </c>
      <c r="BP2089" s="256">
        <v>0</v>
      </c>
      <c r="BQ2089" s="256">
        <v>0</v>
      </c>
      <c r="BR2089" s="256">
        <v>0</v>
      </c>
      <c r="BS2089" s="256">
        <v>0</v>
      </c>
      <c r="BT2089" s="256">
        <v>0</v>
      </c>
      <c r="BU2089" s="256">
        <v>0</v>
      </c>
      <c r="BV2089" s="256">
        <v>0</v>
      </c>
    </row>
    <row r="2090" spans="1:74">
      <c r="A2090" s="256">
        <v>180</v>
      </c>
      <c r="B2090" s="256">
        <v>983.79004989999999</v>
      </c>
      <c r="C2090" s="256">
        <v>1001.9383675</v>
      </c>
      <c r="D2090" s="256">
        <v>1017.8181454</v>
      </c>
      <c r="E2090" s="256">
        <v>1008.7439866</v>
      </c>
      <c r="F2090" s="256">
        <v>989.08330920000003</v>
      </c>
      <c r="G2090" s="256">
        <v>944.46869509999999</v>
      </c>
      <c r="H2090" s="256">
        <v>826.50463070000001</v>
      </c>
      <c r="I2090" s="256">
        <v>657.87651300000005</v>
      </c>
      <c r="J2090" s="256">
        <v>480.17423650000001</v>
      </c>
      <c r="K2090" s="256">
        <v>333.4753359</v>
      </c>
      <c r="L2090" s="256">
        <v>258.61352579999999</v>
      </c>
      <c r="M2090" s="256">
        <v>232.14722929999999</v>
      </c>
      <c r="N2090" s="256">
        <v>220.80453080000001</v>
      </c>
      <c r="O2090" s="256">
        <v>222.31689059999999</v>
      </c>
      <c r="P2090" s="256">
        <v>252.5640866</v>
      </c>
      <c r="Q2090" s="256">
        <v>283.56746250000003</v>
      </c>
      <c r="R2090" s="256">
        <v>286.5921821</v>
      </c>
      <c r="S2090" s="256">
        <v>276.76184340000003</v>
      </c>
      <c r="T2090" s="256">
        <v>269.95622430000003</v>
      </c>
      <c r="U2090" s="256">
        <v>257.85734589999998</v>
      </c>
      <c r="V2090" s="256">
        <v>235.17194890000002</v>
      </c>
      <c r="W2090" s="256">
        <v>229.12250969999999</v>
      </c>
      <c r="X2090" s="256">
        <v>201.14385340000001</v>
      </c>
      <c r="Y2090" s="256">
        <v>173.92137700000001</v>
      </c>
      <c r="Z2090" s="256">
        <v>164.09103830000001</v>
      </c>
      <c r="AA2090" s="256">
        <v>173.1651971</v>
      </c>
      <c r="AB2090" s="256">
        <v>168.62811769999999</v>
      </c>
      <c r="AC2090" s="256">
        <v>159.5539589</v>
      </c>
      <c r="AD2090" s="256">
        <v>151.23598000000001</v>
      </c>
      <c r="AE2090" s="256">
        <v>128.55058299999999</v>
      </c>
      <c r="AF2090" s="256">
        <v>101.3281066</v>
      </c>
      <c r="AG2090" s="256">
        <v>78.642709600000003</v>
      </c>
      <c r="AH2090" s="256">
        <v>57.4696724</v>
      </c>
      <c r="AI2090" s="256">
        <v>38.565174900000002</v>
      </c>
      <c r="AJ2090" s="256">
        <v>24.197756800000001</v>
      </c>
      <c r="AK2090" s="256">
        <v>10.5865186</v>
      </c>
      <c r="AL2090" s="256">
        <v>0</v>
      </c>
      <c r="AM2090" s="256">
        <v>0</v>
      </c>
      <c r="AN2090" s="256">
        <v>0</v>
      </c>
      <c r="AO2090" s="256">
        <v>0</v>
      </c>
      <c r="AP2090" s="256">
        <v>0</v>
      </c>
      <c r="AQ2090" s="256">
        <v>0</v>
      </c>
      <c r="AR2090" s="256">
        <v>0</v>
      </c>
      <c r="AS2090" s="256">
        <v>0</v>
      </c>
      <c r="AT2090" s="256">
        <v>0</v>
      </c>
      <c r="AU2090" s="256">
        <v>0</v>
      </c>
      <c r="AV2090" s="256">
        <v>0</v>
      </c>
      <c r="AW2090" s="256">
        <v>0</v>
      </c>
      <c r="AX2090" s="256">
        <v>0</v>
      </c>
      <c r="AY2090" s="256">
        <v>0</v>
      </c>
      <c r="AZ2090" s="256">
        <v>0</v>
      </c>
      <c r="BA2090" s="256">
        <v>0</v>
      </c>
      <c r="BB2090" s="256">
        <v>0</v>
      </c>
      <c r="BC2090" s="256">
        <v>0</v>
      </c>
      <c r="BD2090" s="256">
        <v>0</v>
      </c>
      <c r="BE2090" s="256">
        <v>0</v>
      </c>
      <c r="BF2090" s="256">
        <v>0</v>
      </c>
      <c r="BG2090" s="256">
        <v>0</v>
      </c>
      <c r="BH2090" s="256">
        <v>0</v>
      </c>
      <c r="BI2090" s="256">
        <v>0</v>
      </c>
      <c r="BJ2090" s="256">
        <v>0</v>
      </c>
      <c r="BK2090" s="256">
        <v>0</v>
      </c>
      <c r="BL2090" s="256">
        <v>0</v>
      </c>
      <c r="BM2090" s="256">
        <v>0</v>
      </c>
      <c r="BN2090" s="256">
        <v>0</v>
      </c>
      <c r="BO2090" s="256">
        <v>0</v>
      </c>
      <c r="BP2090" s="256">
        <v>0</v>
      </c>
      <c r="BQ2090" s="256">
        <v>0</v>
      </c>
      <c r="BR2090" s="256">
        <v>0</v>
      </c>
      <c r="BS2090" s="256">
        <v>0</v>
      </c>
      <c r="BT2090" s="256">
        <v>0</v>
      </c>
      <c r="BU2090" s="256">
        <v>0</v>
      </c>
      <c r="BV2090" s="256">
        <v>0</v>
      </c>
    </row>
    <row r="2091" spans="1:74">
      <c r="B2091" s="256" t="s">
        <v>3339</v>
      </c>
    </row>
    <row r="2092" spans="1:74">
      <c r="B2092" s="256" t="s">
        <v>3360</v>
      </c>
    </row>
    <row r="2093" spans="1:74">
      <c r="B2093" s="256" t="s">
        <v>65</v>
      </c>
    </row>
    <row r="2094" spans="1:74">
      <c r="B2094" s="256" t="s">
        <v>3365</v>
      </c>
    </row>
    <row r="2095" spans="1:74">
      <c r="B2095" s="256">
        <v>91</v>
      </c>
    </row>
    <row r="2096" spans="1:74">
      <c r="B2096" s="256" t="s">
        <v>3366</v>
      </c>
    </row>
    <row r="2098" spans="1:74">
      <c r="B2098" s="256">
        <v>73</v>
      </c>
    </row>
    <row r="2099" spans="1:74">
      <c r="B2099" s="256">
        <v>37</v>
      </c>
    </row>
    <row r="2100" spans="1:74">
      <c r="B2100" s="256">
        <v>0</v>
      </c>
      <c r="C2100" s="256">
        <v>2.5</v>
      </c>
      <c r="D2100" s="256">
        <v>5</v>
      </c>
      <c r="E2100" s="256">
        <v>7.5</v>
      </c>
      <c r="F2100" s="256">
        <v>10</v>
      </c>
      <c r="G2100" s="256">
        <v>12.5</v>
      </c>
      <c r="H2100" s="256">
        <v>15</v>
      </c>
      <c r="I2100" s="256">
        <v>17.5</v>
      </c>
      <c r="J2100" s="256">
        <v>20</v>
      </c>
      <c r="K2100" s="256">
        <v>22.5</v>
      </c>
      <c r="L2100" s="256">
        <v>25</v>
      </c>
      <c r="M2100" s="256">
        <v>27.5</v>
      </c>
      <c r="N2100" s="256">
        <v>30</v>
      </c>
      <c r="O2100" s="256">
        <v>32.5</v>
      </c>
      <c r="P2100" s="256">
        <v>35</v>
      </c>
      <c r="Q2100" s="256">
        <v>37.5</v>
      </c>
      <c r="R2100" s="256">
        <v>40</v>
      </c>
      <c r="S2100" s="256">
        <v>42.5</v>
      </c>
      <c r="T2100" s="256">
        <v>45</v>
      </c>
      <c r="U2100" s="256">
        <v>47.5</v>
      </c>
      <c r="V2100" s="256">
        <v>50</v>
      </c>
      <c r="W2100" s="256">
        <v>52.5</v>
      </c>
      <c r="X2100" s="256">
        <v>55</v>
      </c>
      <c r="Y2100" s="256">
        <v>57.5</v>
      </c>
      <c r="Z2100" s="256">
        <v>60</v>
      </c>
      <c r="AA2100" s="256">
        <v>62.5</v>
      </c>
      <c r="AB2100" s="256">
        <v>65</v>
      </c>
      <c r="AC2100" s="256">
        <v>67.5</v>
      </c>
      <c r="AD2100" s="256">
        <v>70</v>
      </c>
      <c r="AE2100" s="256">
        <v>72.5</v>
      </c>
      <c r="AF2100" s="256">
        <v>75</v>
      </c>
      <c r="AG2100" s="256">
        <v>77.5</v>
      </c>
      <c r="AH2100" s="256">
        <v>80</v>
      </c>
      <c r="AI2100" s="256">
        <v>82.5</v>
      </c>
      <c r="AJ2100" s="256">
        <v>85</v>
      </c>
      <c r="AK2100" s="256">
        <v>87.5</v>
      </c>
      <c r="AL2100" s="256">
        <v>90</v>
      </c>
      <c r="AM2100" s="256">
        <v>92.5</v>
      </c>
      <c r="AN2100" s="256">
        <v>95</v>
      </c>
      <c r="AO2100" s="256">
        <v>97.5</v>
      </c>
      <c r="AP2100" s="256">
        <v>100</v>
      </c>
      <c r="AQ2100" s="256">
        <v>102.5</v>
      </c>
      <c r="AR2100" s="256">
        <v>105</v>
      </c>
      <c r="AS2100" s="256">
        <v>107.5</v>
      </c>
      <c r="AT2100" s="256">
        <v>110</v>
      </c>
      <c r="AU2100" s="256">
        <v>112.5</v>
      </c>
      <c r="AV2100" s="256">
        <v>115</v>
      </c>
      <c r="AW2100" s="256">
        <v>117.5</v>
      </c>
      <c r="AX2100" s="256">
        <v>120</v>
      </c>
      <c r="AY2100" s="256">
        <v>122.5</v>
      </c>
      <c r="AZ2100" s="256">
        <v>125</v>
      </c>
      <c r="BA2100" s="256">
        <v>127.5</v>
      </c>
      <c r="BB2100" s="256">
        <v>130</v>
      </c>
      <c r="BC2100" s="256">
        <v>132.5</v>
      </c>
      <c r="BD2100" s="256">
        <v>135</v>
      </c>
      <c r="BE2100" s="256">
        <v>137.5</v>
      </c>
      <c r="BF2100" s="256">
        <v>140</v>
      </c>
      <c r="BG2100" s="256">
        <v>142.5</v>
      </c>
      <c r="BH2100" s="256">
        <v>145</v>
      </c>
      <c r="BI2100" s="256">
        <v>147.5</v>
      </c>
      <c r="BJ2100" s="256">
        <v>150</v>
      </c>
      <c r="BK2100" s="256">
        <v>152.5</v>
      </c>
      <c r="BL2100" s="256">
        <v>155</v>
      </c>
      <c r="BM2100" s="256">
        <v>157.5</v>
      </c>
      <c r="BN2100" s="256">
        <v>160</v>
      </c>
      <c r="BO2100" s="256">
        <v>162.5</v>
      </c>
      <c r="BP2100" s="256">
        <v>165</v>
      </c>
      <c r="BQ2100" s="256">
        <v>167.5</v>
      </c>
      <c r="BR2100" s="256">
        <v>170</v>
      </c>
      <c r="BS2100" s="256">
        <v>172.5</v>
      </c>
      <c r="BT2100" s="256">
        <v>175</v>
      </c>
      <c r="BU2100" s="256">
        <v>177.5</v>
      </c>
      <c r="BV2100" s="256">
        <v>180</v>
      </c>
    </row>
    <row r="2101" spans="1:74">
      <c r="A2101" s="256">
        <v>0</v>
      </c>
      <c r="B2101" s="256">
        <v>1829</v>
      </c>
      <c r="C2101" s="256">
        <v>1813</v>
      </c>
      <c r="D2101" s="256">
        <v>1794</v>
      </c>
      <c r="E2101" s="256">
        <v>1827</v>
      </c>
      <c r="F2101" s="256">
        <v>1863</v>
      </c>
      <c r="G2101" s="256">
        <v>1854</v>
      </c>
      <c r="H2101" s="256">
        <v>1812</v>
      </c>
      <c r="I2101" s="256">
        <v>1787</v>
      </c>
      <c r="J2101" s="256">
        <v>1807</v>
      </c>
      <c r="K2101" s="256">
        <v>1883</v>
      </c>
      <c r="L2101" s="256">
        <v>1980</v>
      </c>
      <c r="M2101" s="256">
        <v>2085</v>
      </c>
      <c r="N2101" s="256">
        <v>2183</v>
      </c>
      <c r="O2101" s="256">
        <v>2227</v>
      </c>
      <c r="P2101" s="256">
        <v>2253</v>
      </c>
      <c r="Q2101" s="256">
        <v>2295</v>
      </c>
      <c r="R2101" s="256">
        <v>2325</v>
      </c>
      <c r="S2101" s="256">
        <v>2326</v>
      </c>
      <c r="T2101" s="256">
        <v>2275</v>
      </c>
      <c r="U2101" s="256">
        <v>2148</v>
      </c>
      <c r="V2101" s="256">
        <v>2148</v>
      </c>
      <c r="W2101" s="256">
        <v>2225</v>
      </c>
      <c r="X2101" s="256">
        <v>2283</v>
      </c>
      <c r="Y2101" s="256">
        <v>2315</v>
      </c>
      <c r="Z2101" s="256">
        <v>2210</v>
      </c>
      <c r="AA2101" s="256">
        <v>1895</v>
      </c>
      <c r="AB2101" s="256">
        <v>1305</v>
      </c>
      <c r="AC2101" s="256">
        <v>686</v>
      </c>
      <c r="AD2101" s="256">
        <v>425</v>
      </c>
      <c r="AE2101" s="256">
        <v>349</v>
      </c>
      <c r="AF2101" s="256">
        <v>286</v>
      </c>
      <c r="AG2101" s="256">
        <v>211</v>
      </c>
      <c r="AH2101" s="256">
        <v>170</v>
      </c>
      <c r="AI2101" s="256">
        <v>138</v>
      </c>
      <c r="AJ2101" s="256">
        <v>124</v>
      </c>
      <c r="AK2101" s="256">
        <v>65</v>
      </c>
      <c r="AL2101" s="256">
        <v>0</v>
      </c>
      <c r="AM2101" s="256">
        <v>0</v>
      </c>
      <c r="AN2101" s="256">
        <v>0</v>
      </c>
      <c r="AO2101" s="256">
        <v>0</v>
      </c>
      <c r="AP2101" s="256">
        <v>0</v>
      </c>
      <c r="AQ2101" s="256">
        <v>0</v>
      </c>
      <c r="AR2101" s="256">
        <v>0</v>
      </c>
      <c r="AS2101" s="256">
        <v>0</v>
      </c>
      <c r="AT2101" s="256">
        <v>0</v>
      </c>
      <c r="AU2101" s="256">
        <v>0</v>
      </c>
      <c r="AV2101" s="256">
        <v>0</v>
      </c>
      <c r="AW2101" s="256">
        <v>0</v>
      </c>
      <c r="AX2101" s="256">
        <v>0</v>
      </c>
      <c r="AY2101" s="256">
        <v>0</v>
      </c>
      <c r="AZ2101" s="256">
        <v>0</v>
      </c>
      <c r="BA2101" s="256">
        <v>0</v>
      </c>
      <c r="BB2101" s="256">
        <v>0</v>
      </c>
      <c r="BC2101" s="256">
        <v>0</v>
      </c>
      <c r="BD2101" s="256">
        <v>0</v>
      </c>
      <c r="BE2101" s="256">
        <v>0</v>
      </c>
      <c r="BF2101" s="256">
        <v>0</v>
      </c>
      <c r="BG2101" s="256">
        <v>0</v>
      </c>
      <c r="BH2101" s="256">
        <v>0</v>
      </c>
      <c r="BI2101" s="256">
        <v>0</v>
      </c>
      <c r="BJ2101" s="256">
        <v>0</v>
      </c>
      <c r="BK2101" s="256">
        <v>0</v>
      </c>
      <c r="BL2101" s="256">
        <v>0</v>
      </c>
      <c r="BM2101" s="256">
        <v>0</v>
      </c>
      <c r="BN2101" s="256">
        <v>0</v>
      </c>
      <c r="BO2101" s="256">
        <v>0</v>
      </c>
      <c r="BP2101" s="256">
        <v>0</v>
      </c>
      <c r="BQ2101" s="256">
        <v>0</v>
      </c>
      <c r="BR2101" s="256">
        <v>0</v>
      </c>
      <c r="BS2101" s="256">
        <v>0</v>
      </c>
      <c r="BT2101" s="256">
        <v>0</v>
      </c>
      <c r="BU2101" s="256">
        <v>0</v>
      </c>
      <c r="BV2101" s="256">
        <v>0</v>
      </c>
    </row>
    <row r="2102" spans="1:74">
      <c r="A2102" s="256">
        <v>5</v>
      </c>
      <c r="B2102" s="256">
        <v>1829</v>
      </c>
      <c r="C2102" s="256">
        <v>1798</v>
      </c>
      <c r="D2102" s="256">
        <v>1801</v>
      </c>
      <c r="E2102" s="256">
        <v>1842</v>
      </c>
      <c r="F2102" s="256">
        <v>1856</v>
      </c>
      <c r="G2102" s="256">
        <v>1842</v>
      </c>
      <c r="H2102" s="256">
        <v>1804</v>
      </c>
      <c r="I2102" s="256">
        <v>1790</v>
      </c>
      <c r="J2102" s="256">
        <v>1827</v>
      </c>
      <c r="K2102" s="256">
        <v>1908</v>
      </c>
      <c r="L2102" s="256">
        <v>2006</v>
      </c>
      <c r="M2102" s="256">
        <v>2114</v>
      </c>
      <c r="N2102" s="256">
        <v>2192</v>
      </c>
      <c r="O2102" s="256">
        <v>2240</v>
      </c>
      <c r="P2102" s="256">
        <v>2273</v>
      </c>
      <c r="Q2102" s="256">
        <v>2312</v>
      </c>
      <c r="R2102" s="256">
        <v>2335</v>
      </c>
      <c r="S2102" s="256">
        <v>2323</v>
      </c>
      <c r="T2102" s="256">
        <v>2247</v>
      </c>
      <c r="U2102" s="256">
        <v>2156</v>
      </c>
      <c r="V2102" s="256">
        <v>2171</v>
      </c>
      <c r="W2102" s="256">
        <v>2221</v>
      </c>
      <c r="X2102" s="256">
        <v>2270</v>
      </c>
      <c r="Y2102" s="256">
        <v>2270</v>
      </c>
      <c r="Z2102" s="256">
        <v>2124</v>
      </c>
      <c r="AA2102" s="256">
        <v>1742</v>
      </c>
      <c r="AB2102" s="256">
        <v>1122</v>
      </c>
      <c r="AC2102" s="256">
        <v>589</v>
      </c>
      <c r="AD2102" s="256">
        <v>393</v>
      </c>
      <c r="AE2102" s="256">
        <v>330</v>
      </c>
      <c r="AF2102" s="256">
        <v>270</v>
      </c>
      <c r="AG2102" s="256">
        <v>203</v>
      </c>
      <c r="AH2102" s="256">
        <v>172</v>
      </c>
      <c r="AI2102" s="256">
        <v>146</v>
      </c>
      <c r="AJ2102" s="256">
        <v>114</v>
      </c>
      <c r="AK2102" s="256">
        <v>58</v>
      </c>
      <c r="AL2102" s="256">
        <v>0</v>
      </c>
      <c r="AM2102" s="256">
        <v>0</v>
      </c>
      <c r="AN2102" s="256">
        <v>0</v>
      </c>
      <c r="AO2102" s="256">
        <v>0</v>
      </c>
      <c r="AP2102" s="256">
        <v>0</v>
      </c>
      <c r="AQ2102" s="256">
        <v>0</v>
      </c>
      <c r="AR2102" s="256">
        <v>0</v>
      </c>
      <c r="AS2102" s="256">
        <v>0</v>
      </c>
      <c r="AT2102" s="256">
        <v>0</v>
      </c>
      <c r="AU2102" s="256">
        <v>0</v>
      </c>
      <c r="AV2102" s="256">
        <v>0</v>
      </c>
      <c r="AW2102" s="256">
        <v>0</v>
      </c>
      <c r="AX2102" s="256">
        <v>0</v>
      </c>
      <c r="AY2102" s="256">
        <v>0</v>
      </c>
      <c r="AZ2102" s="256">
        <v>0</v>
      </c>
      <c r="BA2102" s="256">
        <v>0</v>
      </c>
      <c r="BB2102" s="256">
        <v>0</v>
      </c>
      <c r="BC2102" s="256">
        <v>0</v>
      </c>
      <c r="BD2102" s="256">
        <v>0</v>
      </c>
      <c r="BE2102" s="256">
        <v>0</v>
      </c>
      <c r="BF2102" s="256">
        <v>0</v>
      </c>
      <c r="BG2102" s="256">
        <v>0</v>
      </c>
      <c r="BH2102" s="256">
        <v>0</v>
      </c>
      <c r="BI2102" s="256">
        <v>0</v>
      </c>
      <c r="BJ2102" s="256">
        <v>0</v>
      </c>
      <c r="BK2102" s="256">
        <v>0</v>
      </c>
      <c r="BL2102" s="256">
        <v>0</v>
      </c>
      <c r="BM2102" s="256">
        <v>0</v>
      </c>
      <c r="BN2102" s="256">
        <v>0</v>
      </c>
      <c r="BO2102" s="256">
        <v>0</v>
      </c>
      <c r="BP2102" s="256">
        <v>0</v>
      </c>
      <c r="BQ2102" s="256">
        <v>0</v>
      </c>
      <c r="BR2102" s="256">
        <v>0</v>
      </c>
      <c r="BS2102" s="256">
        <v>0</v>
      </c>
      <c r="BT2102" s="256">
        <v>0</v>
      </c>
      <c r="BU2102" s="256">
        <v>0</v>
      </c>
      <c r="BV2102" s="256">
        <v>0</v>
      </c>
    </row>
    <row r="2103" spans="1:74">
      <c r="A2103" s="256">
        <v>10</v>
      </c>
      <c r="B2103" s="256">
        <v>1829</v>
      </c>
      <c r="C2103" s="256">
        <v>1804</v>
      </c>
      <c r="D2103" s="256">
        <v>1803</v>
      </c>
      <c r="E2103" s="256">
        <v>1846</v>
      </c>
      <c r="F2103" s="256">
        <v>1864</v>
      </c>
      <c r="G2103" s="256">
        <v>1854</v>
      </c>
      <c r="H2103" s="256">
        <v>1820</v>
      </c>
      <c r="I2103" s="256">
        <v>1796</v>
      </c>
      <c r="J2103" s="256">
        <v>1826</v>
      </c>
      <c r="K2103" s="256">
        <v>1898</v>
      </c>
      <c r="L2103" s="256">
        <v>1990</v>
      </c>
      <c r="M2103" s="256">
        <v>2086</v>
      </c>
      <c r="N2103" s="256">
        <v>2172</v>
      </c>
      <c r="O2103" s="256">
        <v>2221</v>
      </c>
      <c r="P2103" s="256">
        <v>2246</v>
      </c>
      <c r="Q2103" s="256">
        <v>2281</v>
      </c>
      <c r="R2103" s="256">
        <v>2304</v>
      </c>
      <c r="S2103" s="256">
        <v>2296</v>
      </c>
      <c r="T2103" s="256">
        <v>2242</v>
      </c>
      <c r="U2103" s="256">
        <v>2147</v>
      </c>
      <c r="V2103" s="256">
        <v>2136</v>
      </c>
      <c r="W2103" s="256">
        <v>2181</v>
      </c>
      <c r="X2103" s="256">
        <v>2224</v>
      </c>
      <c r="Y2103" s="256">
        <v>2227</v>
      </c>
      <c r="Z2103" s="256">
        <v>2104</v>
      </c>
      <c r="AA2103" s="256">
        <v>1766</v>
      </c>
      <c r="AB2103" s="256">
        <v>1160</v>
      </c>
      <c r="AC2103" s="256">
        <v>612</v>
      </c>
      <c r="AD2103" s="256">
        <v>409</v>
      </c>
      <c r="AE2103" s="256">
        <v>344</v>
      </c>
      <c r="AF2103" s="256">
        <v>289</v>
      </c>
      <c r="AG2103" s="256">
        <v>224</v>
      </c>
      <c r="AH2103" s="256">
        <v>188</v>
      </c>
      <c r="AI2103" s="256">
        <v>158</v>
      </c>
      <c r="AJ2103" s="256">
        <v>118</v>
      </c>
      <c r="AK2103" s="256">
        <v>72</v>
      </c>
      <c r="AL2103" s="256">
        <v>0</v>
      </c>
      <c r="AM2103" s="256">
        <v>0</v>
      </c>
      <c r="AN2103" s="256">
        <v>0</v>
      </c>
      <c r="AO2103" s="256">
        <v>0</v>
      </c>
      <c r="AP2103" s="256">
        <v>0</v>
      </c>
      <c r="AQ2103" s="256">
        <v>0</v>
      </c>
      <c r="AR2103" s="256">
        <v>0</v>
      </c>
      <c r="AS2103" s="256">
        <v>0</v>
      </c>
      <c r="AT2103" s="256">
        <v>0</v>
      </c>
      <c r="AU2103" s="256">
        <v>0</v>
      </c>
      <c r="AV2103" s="256">
        <v>0</v>
      </c>
      <c r="AW2103" s="256">
        <v>0</v>
      </c>
      <c r="AX2103" s="256">
        <v>0</v>
      </c>
      <c r="AY2103" s="256">
        <v>0</v>
      </c>
      <c r="AZ2103" s="256">
        <v>0</v>
      </c>
      <c r="BA2103" s="256">
        <v>0</v>
      </c>
      <c r="BB2103" s="256">
        <v>0</v>
      </c>
      <c r="BC2103" s="256">
        <v>0</v>
      </c>
      <c r="BD2103" s="256">
        <v>0</v>
      </c>
      <c r="BE2103" s="256">
        <v>0</v>
      </c>
      <c r="BF2103" s="256">
        <v>0</v>
      </c>
      <c r="BG2103" s="256">
        <v>0</v>
      </c>
      <c r="BH2103" s="256">
        <v>0</v>
      </c>
      <c r="BI2103" s="256">
        <v>0</v>
      </c>
      <c r="BJ2103" s="256">
        <v>0</v>
      </c>
      <c r="BK2103" s="256">
        <v>0</v>
      </c>
      <c r="BL2103" s="256">
        <v>0</v>
      </c>
      <c r="BM2103" s="256">
        <v>0</v>
      </c>
      <c r="BN2103" s="256">
        <v>0</v>
      </c>
      <c r="BO2103" s="256">
        <v>0</v>
      </c>
      <c r="BP2103" s="256">
        <v>0</v>
      </c>
      <c r="BQ2103" s="256">
        <v>0</v>
      </c>
      <c r="BR2103" s="256">
        <v>0</v>
      </c>
      <c r="BS2103" s="256">
        <v>0</v>
      </c>
      <c r="BT2103" s="256">
        <v>0</v>
      </c>
      <c r="BU2103" s="256">
        <v>0</v>
      </c>
      <c r="BV2103" s="256">
        <v>0</v>
      </c>
    </row>
    <row r="2104" spans="1:74">
      <c r="A2104" s="256">
        <v>15</v>
      </c>
      <c r="B2104" s="256">
        <v>1829</v>
      </c>
      <c r="C2104" s="256">
        <v>1800</v>
      </c>
      <c r="D2104" s="256">
        <v>1800</v>
      </c>
      <c r="E2104" s="256">
        <v>1846</v>
      </c>
      <c r="F2104" s="256">
        <v>1862</v>
      </c>
      <c r="G2104" s="256">
        <v>1858</v>
      </c>
      <c r="H2104" s="256">
        <v>1830</v>
      </c>
      <c r="I2104" s="256">
        <v>1805</v>
      </c>
      <c r="J2104" s="256">
        <v>1819</v>
      </c>
      <c r="K2104" s="256">
        <v>1880</v>
      </c>
      <c r="L2104" s="256">
        <v>1968</v>
      </c>
      <c r="M2104" s="256">
        <v>2056</v>
      </c>
      <c r="N2104" s="256">
        <v>2142</v>
      </c>
      <c r="O2104" s="256">
        <v>2194</v>
      </c>
      <c r="P2104" s="256">
        <v>2212</v>
      </c>
      <c r="Q2104" s="256">
        <v>2246</v>
      </c>
      <c r="R2104" s="256">
        <v>2269</v>
      </c>
      <c r="S2104" s="256">
        <v>2280</v>
      </c>
      <c r="T2104" s="256">
        <v>2246</v>
      </c>
      <c r="U2104" s="256">
        <v>2166</v>
      </c>
      <c r="V2104" s="256">
        <v>2112</v>
      </c>
      <c r="W2104" s="256">
        <v>2130</v>
      </c>
      <c r="X2104" s="256">
        <v>2166</v>
      </c>
      <c r="Y2104" s="256">
        <v>2174</v>
      </c>
      <c r="Z2104" s="256">
        <v>2070</v>
      </c>
      <c r="AA2104" s="256">
        <v>1779</v>
      </c>
      <c r="AB2104" s="256">
        <v>1227</v>
      </c>
      <c r="AC2104" s="256">
        <v>666</v>
      </c>
      <c r="AD2104" s="256">
        <v>438</v>
      </c>
      <c r="AE2104" s="256">
        <v>372</v>
      </c>
      <c r="AF2104" s="256">
        <v>336</v>
      </c>
      <c r="AG2104" s="256">
        <v>257</v>
      </c>
      <c r="AH2104" s="256">
        <v>221</v>
      </c>
      <c r="AI2104" s="256">
        <v>188</v>
      </c>
      <c r="AJ2104" s="256">
        <v>156</v>
      </c>
      <c r="AK2104" s="256">
        <v>118</v>
      </c>
      <c r="AL2104" s="256">
        <v>0</v>
      </c>
      <c r="AM2104" s="256">
        <v>0</v>
      </c>
      <c r="AN2104" s="256">
        <v>0</v>
      </c>
      <c r="AO2104" s="256">
        <v>0</v>
      </c>
      <c r="AP2104" s="256">
        <v>0</v>
      </c>
      <c r="AQ2104" s="256">
        <v>0</v>
      </c>
      <c r="AR2104" s="256">
        <v>0</v>
      </c>
      <c r="AS2104" s="256">
        <v>0</v>
      </c>
      <c r="AT2104" s="256">
        <v>0</v>
      </c>
      <c r="AU2104" s="256">
        <v>0</v>
      </c>
      <c r="AV2104" s="256">
        <v>0</v>
      </c>
      <c r="AW2104" s="256">
        <v>0</v>
      </c>
      <c r="AX2104" s="256">
        <v>0</v>
      </c>
      <c r="AY2104" s="256">
        <v>0</v>
      </c>
      <c r="AZ2104" s="256">
        <v>0</v>
      </c>
      <c r="BA2104" s="256">
        <v>0</v>
      </c>
      <c r="BB2104" s="256">
        <v>0</v>
      </c>
      <c r="BC2104" s="256">
        <v>0</v>
      </c>
      <c r="BD2104" s="256">
        <v>0</v>
      </c>
      <c r="BE2104" s="256">
        <v>0</v>
      </c>
      <c r="BF2104" s="256">
        <v>0</v>
      </c>
      <c r="BG2104" s="256">
        <v>0</v>
      </c>
      <c r="BH2104" s="256">
        <v>0</v>
      </c>
      <c r="BI2104" s="256">
        <v>0</v>
      </c>
      <c r="BJ2104" s="256">
        <v>0</v>
      </c>
      <c r="BK2104" s="256">
        <v>0</v>
      </c>
      <c r="BL2104" s="256">
        <v>0</v>
      </c>
      <c r="BM2104" s="256">
        <v>0</v>
      </c>
      <c r="BN2104" s="256">
        <v>0</v>
      </c>
      <c r="BO2104" s="256">
        <v>0</v>
      </c>
      <c r="BP2104" s="256">
        <v>0</v>
      </c>
      <c r="BQ2104" s="256">
        <v>0</v>
      </c>
      <c r="BR2104" s="256">
        <v>0</v>
      </c>
      <c r="BS2104" s="256">
        <v>0</v>
      </c>
      <c r="BT2104" s="256">
        <v>0</v>
      </c>
      <c r="BU2104" s="256">
        <v>0</v>
      </c>
      <c r="BV2104" s="256">
        <v>0</v>
      </c>
    </row>
    <row r="2105" spans="1:74">
      <c r="A2105" s="256">
        <v>20</v>
      </c>
      <c r="B2105" s="256">
        <v>1829</v>
      </c>
      <c r="C2105" s="256">
        <v>1800</v>
      </c>
      <c r="D2105" s="256">
        <v>1798</v>
      </c>
      <c r="E2105" s="256">
        <v>1836</v>
      </c>
      <c r="F2105" s="256">
        <v>1858</v>
      </c>
      <c r="G2105" s="256">
        <v>1863</v>
      </c>
      <c r="H2105" s="256">
        <v>1842</v>
      </c>
      <c r="I2105" s="256">
        <v>1814</v>
      </c>
      <c r="J2105" s="256">
        <v>1816</v>
      </c>
      <c r="K2105" s="256">
        <v>1864</v>
      </c>
      <c r="L2105" s="256">
        <v>1945</v>
      </c>
      <c r="M2105" s="256">
        <v>2026</v>
      </c>
      <c r="N2105" s="256">
        <v>2106</v>
      </c>
      <c r="O2105" s="256">
        <v>2176</v>
      </c>
      <c r="P2105" s="256">
        <v>2189</v>
      </c>
      <c r="Q2105" s="256">
        <v>2212</v>
      </c>
      <c r="R2105" s="256">
        <v>2245</v>
      </c>
      <c r="S2105" s="256">
        <v>2259</v>
      </c>
      <c r="T2105" s="256">
        <v>2240</v>
      </c>
      <c r="U2105" s="256">
        <v>2191</v>
      </c>
      <c r="V2105" s="256">
        <v>2103</v>
      </c>
      <c r="W2105" s="256">
        <v>2078</v>
      </c>
      <c r="X2105" s="256">
        <v>2085</v>
      </c>
      <c r="Y2105" s="256">
        <v>2090</v>
      </c>
      <c r="Z2105" s="256">
        <v>2016</v>
      </c>
      <c r="AA2105" s="256">
        <v>1794</v>
      </c>
      <c r="AB2105" s="256">
        <v>1312</v>
      </c>
      <c r="AC2105" s="256">
        <v>746</v>
      </c>
      <c r="AD2105" s="256">
        <v>487</v>
      </c>
      <c r="AE2105" s="256">
        <v>428</v>
      </c>
      <c r="AF2105" s="256">
        <v>398</v>
      </c>
      <c r="AG2105" s="256">
        <v>328</v>
      </c>
      <c r="AH2105" s="256">
        <v>271</v>
      </c>
      <c r="AI2105" s="256">
        <v>248</v>
      </c>
      <c r="AJ2105" s="256">
        <v>192</v>
      </c>
      <c r="AK2105" s="256">
        <v>106</v>
      </c>
      <c r="AL2105" s="256">
        <v>0</v>
      </c>
      <c r="AM2105" s="256">
        <v>0</v>
      </c>
      <c r="AN2105" s="256">
        <v>0</v>
      </c>
      <c r="AO2105" s="256">
        <v>0</v>
      </c>
      <c r="AP2105" s="256">
        <v>0</v>
      </c>
      <c r="AQ2105" s="256">
        <v>0</v>
      </c>
      <c r="AR2105" s="256">
        <v>0</v>
      </c>
      <c r="AS2105" s="256">
        <v>0</v>
      </c>
      <c r="AT2105" s="256">
        <v>0</v>
      </c>
      <c r="AU2105" s="256">
        <v>0</v>
      </c>
      <c r="AV2105" s="256">
        <v>0</v>
      </c>
      <c r="AW2105" s="256">
        <v>0</v>
      </c>
      <c r="AX2105" s="256">
        <v>0</v>
      </c>
      <c r="AY2105" s="256">
        <v>0</v>
      </c>
      <c r="AZ2105" s="256">
        <v>0</v>
      </c>
      <c r="BA2105" s="256">
        <v>0</v>
      </c>
      <c r="BB2105" s="256">
        <v>0</v>
      </c>
      <c r="BC2105" s="256">
        <v>0</v>
      </c>
      <c r="BD2105" s="256">
        <v>0</v>
      </c>
      <c r="BE2105" s="256">
        <v>0</v>
      </c>
      <c r="BF2105" s="256">
        <v>0</v>
      </c>
      <c r="BG2105" s="256">
        <v>0</v>
      </c>
      <c r="BH2105" s="256">
        <v>0</v>
      </c>
      <c r="BI2105" s="256">
        <v>0</v>
      </c>
      <c r="BJ2105" s="256">
        <v>0</v>
      </c>
      <c r="BK2105" s="256">
        <v>0</v>
      </c>
      <c r="BL2105" s="256">
        <v>0</v>
      </c>
      <c r="BM2105" s="256">
        <v>0</v>
      </c>
      <c r="BN2105" s="256">
        <v>0</v>
      </c>
      <c r="BO2105" s="256">
        <v>0</v>
      </c>
      <c r="BP2105" s="256">
        <v>0</v>
      </c>
      <c r="BQ2105" s="256">
        <v>0</v>
      </c>
      <c r="BR2105" s="256">
        <v>0</v>
      </c>
      <c r="BS2105" s="256">
        <v>0</v>
      </c>
      <c r="BT2105" s="256">
        <v>0</v>
      </c>
      <c r="BU2105" s="256">
        <v>0</v>
      </c>
      <c r="BV2105" s="256">
        <v>0</v>
      </c>
    </row>
    <row r="2106" spans="1:74">
      <c r="A2106" s="256">
        <v>25</v>
      </c>
      <c r="B2106" s="256">
        <v>1829</v>
      </c>
      <c r="C2106" s="256">
        <v>1806</v>
      </c>
      <c r="D2106" s="256">
        <v>1796</v>
      </c>
      <c r="E2106" s="256">
        <v>1837</v>
      </c>
      <c r="F2106" s="256">
        <v>1865</v>
      </c>
      <c r="G2106" s="256">
        <v>1878</v>
      </c>
      <c r="H2106" s="256">
        <v>1862</v>
      </c>
      <c r="I2106" s="256">
        <v>1832</v>
      </c>
      <c r="J2106" s="256">
        <v>1817</v>
      </c>
      <c r="K2106" s="256">
        <v>1860</v>
      </c>
      <c r="L2106" s="256">
        <v>1921</v>
      </c>
      <c r="M2106" s="256">
        <v>1995</v>
      </c>
      <c r="N2106" s="256">
        <v>2074</v>
      </c>
      <c r="O2106" s="256">
        <v>2141</v>
      </c>
      <c r="P2106" s="256">
        <v>2150</v>
      </c>
      <c r="Q2106" s="256">
        <v>2175</v>
      </c>
      <c r="R2106" s="256">
        <v>2202</v>
      </c>
      <c r="S2106" s="256">
        <v>2229</v>
      </c>
      <c r="T2106" s="256">
        <v>2222</v>
      </c>
      <c r="U2106" s="256">
        <v>2202</v>
      </c>
      <c r="V2106" s="256">
        <v>2134</v>
      </c>
      <c r="W2106" s="256">
        <v>2067</v>
      </c>
      <c r="X2106" s="256">
        <v>2054</v>
      </c>
      <c r="Y2106" s="256">
        <v>2068</v>
      </c>
      <c r="Z2106" s="256">
        <v>2014</v>
      </c>
      <c r="AA2106" s="256">
        <v>1848</v>
      </c>
      <c r="AB2106" s="256">
        <v>1460</v>
      </c>
      <c r="AC2106" s="256">
        <v>888</v>
      </c>
      <c r="AD2106" s="256">
        <v>580</v>
      </c>
      <c r="AE2106" s="256">
        <v>519</v>
      </c>
      <c r="AF2106" s="256">
        <v>492</v>
      </c>
      <c r="AG2106" s="256">
        <v>419</v>
      </c>
      <c r="AH2106" s="256">
        <v>351</v>
      </c>
      <c r="AI2106" s="256">
        <v>322</v>
      </c>
      <c r="AJ2106" s="256">
        <v>266</v>
      </c>
      <c r="AK2106" s="256">
        <v>144</v>
      </c>
      <c r="AL2106" s="256">
        <v>0</v>
      </c>
      <c r="AM2106" s="256">
        <v>0</v>
      </c>
      <c r="AN2106" s="256">
        <v>0</v>
      </c>
      <c r="AO2106" s="256">
        <v>0</v>
      </c>
      <c r="AP2106" s="256">
        <v>0</v>
      </c>
      <c r="AQ2106" s="256">
        <v>0</v>
      </c>
      <c r="AR2106" s="256">
        <v>0</v>
      </c>
      <c r="AS2106" s="256">
        <v>0</v>
      </c>
      <c r="AT2106" s="256">
        <v>0</v>
      </c>
      <c r="AU2106" s="256">
        <v>0</v>
      </c>
      <c r="AV2106" s="256">
        <v>0</v>
      </c>
      <c r="AW2106" s="256">
        <v>0</v>
      </c>
      <c r="AX2106" s="256">
        <v>0</v>
      </c>
      <c r="AY2106" s="256">
        <v>0</v>
      </c>
      <c r="AZ2106" s="256">
        <v>0</v>
      </c>
      <c r="BA2106" s="256">
        <v>0</v>
      </c>
      <c r="BB2106" s="256">
        <v>0</v>
      </c>
      <c r="BC2106" s="256">
        <v>0</v>
      </c>
      <c r="BD2106" s="256">
        <v>0</v>
      </c>
      <c r="BE2106" s="256">
        <v>0</v>
      </c>
      <c r="BF2106" s="256">
        <v>0</v>
      </c>
      <c r="BG2106" s="256">
        <v>0</v>
      </c>
      <c r="BH2106" s="256">
        <v>0</v>
      </c>
      <c r="BI2106" s="256">
        <v>0</v>
      </c>
      <c r="BJ2106" s="256">
        <v>0</v>
      </c>
      <c r="BK2106" s="256">
        <v>0</v>
      </c>
      <c r="BL2106" s="256">
        <v>0</v>
      </c>
      <c r="BM2106" s="256">
        <v>0</v>
      </c>
      <c r="BN2106" s="256">
        <v>0</v>
      </c>
      <c r="BO2106" s="256">
        <v>0</v>
      </c>
      <c r="BP2106" s="256">
        <v>0</v>
      </c>
      <c r="BQ2106" s="256">
        <v>0</v>
      </c>
      <c r="BR2106" s="256">
        <v>0</v>
      </c>
      <c r="BS2106" s="256">
        <v>0</v>
      </c>
      <c r="BT2106" s="256">
        <v>0</v>
      </c>
      <c r="BU2106" s="256">
        <v>0</v>
      </c>
      <c r="BV2106" s="256">
        <v>0</v>
      </c>
    </row>
    <row r="2107" spans="1:74">
      <c r="A2107" s="256">
        <v>30</v>
      </c>
      <c r="B2107" s="256">
        <v>1829</v>
      </c>
      <c r="C2107" s="256">
        <v>1806</v>
      </c>
      <c r="D2107" s="256">
        <v>1794</v>
      </c>
      <c r="E2107" s="256">
        <v>1829</v>
      </c>
      <c r="F2107" s="256">
        <v>1864</v>
      </c>
      <c r="G2107" s="256">
        <v>1882</v>
      </c>
      <c r="H2107" s="256">
        <v>1884</v>
      </c>
      <c r="I2107" s="256">
        <v>1857</v>
      </c>
      <c r="J2107" s="256">
        <v>1840</v>
      </c>
      <c r="K2107" s="256">
        <v>1848</v>
      </c>
      <c r="L2107" s="256">
        <v>1900</v>
      </c>
      <c r="M2107" s="256">
        <v>1972</v>
      </c>
      <c r="N2107" s="256">
        <v>2031</v>
      </c>
      <c r="O2107" s="256">
        <v>2102</v>
      </c>
      <c r="P2107" s="256">
        <v>2120</v>
      </c>
      <c r="Q2107" s="256">
        <v>2134</v>
      </c>
      <c r="R2107" s="256">
        <v>2162</v>
      </c>
      <c r="S2107" s="256">
        <v>2190</v>
      </c>
      <c r="T2107" s="256">
        <v>2200</v>
      </c>
      <c r="U2107" s="256">
        <v>2210</v>
      </c>
      <c r="V2107" s="256">
        <v>2191</v>
      </c>
      <c r="W2107" s="256">
        <v>2144</v>
      </c>
      <c r="X2107" s="256">
        <v>2082</v>
      </c>
      <c r="Y2107" s="256">
        <v>2070</v>
      </c>
      <c r="Z2107" s="256">
        <v>2043</v>
      </c>
      <c r="AA2107" s="256">
        <v>1911</v>
      </c>
      <c r="AB2107" s="256">
        <v>1617</v>
      </c>
      <c r="AC2107" s="256">
        <v>1106</v>
      </c>
      <c r="AD2107" s="256">
        <v>702</v>
      </c>
      <c r="AE2107" s="256">
        <v>613</v>
      </c>
      <c r="AF2107" s="256">
        <v>614</v>
      </c>
      <c r="AG2107" s="256">
        <v>578</v>
      </c>
      <c r="AH2107" s="256">
        <v>505</v>
      </c>
      <c r="AI2107" s="256">
        <v>449</v>
      </c>
      <c r="AJ2107" s="256">
        <v>375</v>
      </c>
      <c r="AK2107" s="256">
        <v>190</v>
      </c>
      <c r="AL2107" s="256">
        <v>0</v>
      </c>
      <c r="AM2107" s="256">
        <v>0</v>
      </c>
      <c r="AN2107" s="256">
        <v>0</v>
      </c>
      <c r="AO2107" s="256">
        <v>0</v>
      </c>
      <c r="AP2107" s="256">
        <v>0</v>
      </c>
      <c r="AQ2107" s="256">
        <v>0</v>
      </c>
      <c r="AR2107" s="256">
        <v>0</v>
      </c>
      <c r="AS2107" s="256">
        <v>0</v>
      </c>
      <c r="AT2107" s="256">
        <v>0</v>
      </c>
      <c r="AU2107" s="256">
        <v>0</v>
      </c>
      <c r="AV2107" s="256">
        <v>0</v>
      </c>
      <c r="AW2107" s="256">
        <v>0</v>
      </c>
      <c r="AX2107" s="256">
        <v>0</v>
      </c>
      <c r="AY2107" s="256">
        <v>0</v>
      </c>
      <c r="AZ2107" s="256">
        <v>0</v>
      </c>
      <c r="BA2107" s="256">
        <v>0</v>
      </c>
      <c r="BB2107" s="256">
        <v>0</v>
      </c>
      <c r="BC2107" s="256">
        <v>0</v>
      </c>
      <c r="BD2107" s="256">
        <v>0</v>
      </c>
      <c r="BE2107" s="256">
        <v>0</v>
      </c>
      <c r="BF2107" s="256">
        <v>0</v>
      </c>
      <c r="BG2107" s="256">
        <v>0</v>
      </c>
      <c r="BH2107" s="256">
        <v>0</v>
      </c>
      <c r="BI2107" s="256">
        <v>0</v>
      </c>
      <c r="BJ2107" s="256">
        <v>0</v>
      </c>
      <c r="BK2107" s="256">
        <v>0</v>
      </c>
      <c r="BL2107" s="256">
        <v>0</v>
      </c>
      <c r="BM2107" s="256">
        <v>0</v>
      </c>
      <c r="BN2107" s="256">
        <v>0</v>
      </c>
      <c r="BO2107" s="256">
        <v>0</v>
      </c>
      <c r="BP2107" s="256">
        <v>0</v>
      </c>
      <c r="BQ2107" s="256">
        <v>0</v>
      </c>
      <c r="BR2107" s="256">
        <v>0</v>
      </c>
      <c r="BS2107" s="256">
        <v>0</v>
      </c>
      <c r="BT2107" s="256">
        <v>0</v>
      </c>
      <c r="BU2107" s="256">
        <v>0</v>
      </c>
      <c r="BV2107" s="256">
        <v>0</v>
      </c>
    </row>
    <row r="2108" spans="1:74">
      <c r="A2108" s="256">
        <v>35</v>
      </c>
      <c r="B2108" s="256">
        <v>1829</v>
      </c>
      <c r="C2108" s="256">
        <v>1805</v>
      </c>
      <c r="D2108" s="256">
        <v>1798</v>
      </c>
      <c r="E2108" s="256">
        <v>1824</v>
      </c>
      <c r="F2108" s="256">
        <v>1864</v>
      </c>
      <c r="G2108" s="256">
        <v>1894</v>
      </c>
      <c r="H2108" s="256">
        <v>1912</v>
      </c>
      <c r="I2108" s="256">
        <v>1892</v>
      </c>
      <c r="J2108" s="256">
        <v>1872</v>
      </c>
      <c r="K2108" s="256">
        <v>1864</v>
      </c>
      <c r="L2108" s="256">
        <v>1885</v>
      </c>
      <c r="M2108" s="256">
        <v>1946</v>
      </c>
      <c r="N2108" s="256">
        <v>2002</v>
      </c>
      <c r="O2108" s="256">
        <v>2056</v>
      </c>
      <c r="P2108" s="256">
        <v>2092</v>
      </c>
      <c r="Q2108" s="256">
        <v>2107</v>
      </c>
      <c r="R2108" s="256">
        <v>2120</v>
      </c>
      <c r="S2108" s="256">
        <v>2146</v>
      </c>
      <c r="T2108" s="256">
        <v>2165</v>
      </c>
      <c r="U2108" s="256">
        <v>2199</v>
      </c>
      <c r="V2108" s="256">
        <v>2217</v>
      </c>
      <c r="W2108" s="256">
        <v>2217</v>
      </c>
      <c r="X2108" s="256">
        <v>2166</v>
      </c>
      <c r="Y2108" s="256">
        <v>2109</v>
      </c>
      <c r="Z2108" s="256">
        <v>2052</v>
      </c>
      <c r="AA2108" s="256">
        <v>1942</v>
      </c>
      <c r="AB2108" s="256">
        <v>1702</v>
      </c>
      <c r="AC2108" s="256">
        <v>1264</v>
      </c>
      <c r="AD2108" s="256">
        <v>788</v>
      </c>
      <c r="AE2108" s="256">
        <v>642</v>
      </c>
      <c r="AF2108" s="256">
        <v>664</v>
      </c>
      <c r="AG2108" s="256">
        <v>706</v>
      </c>
      <c r="AH2108" s="256">
        <v>692</v>
      </c>
      <c r="AI2108" s="256">
        <v>652</v>
      </c>
      <c r="AJ2108" s="256">
        <v>574</v>
      </c>
      <c r="AK2108" s="256">
        <v>292</v>
      </c>
      <c r="AL2108" s="256">
        <v>0</v>
      </c>
      <c r="AM2108" s="256">
        <v>0</v>
      </c>
      <c r="AN2108" s="256">
        <v>0</v>
      </c>
      <c r="AO2108" s="256">
        <v>0</v>
      </c>
      <c r="AP2108" s="256">
        <v>0</v>
      </c>
      <c r="AQ2108" s="256">
        <v>0</v>
      </c>
      <c r="AR2108" s="256">
        <v>0</v>
      </c>
      <c r="AS2108" s="256">
        <v>0</v>
      </c>
      <c r="AT2108" s="256">
        <v>0</v>
      </c>
      <c r="AU2108" s="256">
        <v>0</v>
      </c>
      <c r="AV2108" s="256">
        <v>0</v>
      </c>
      <c r="AW2108" s="256">
        <v>0</v>
      </c>
      <c r="AX2108" s="256">
        <v>0</v>
      </c>
      <c r="AY2108" s="256">
        <v>0</v>
      </c>
      <c r="AZ2108" s="256">
        <v>0</v>
      </c>
      <c r="BA2108" s="256">
        <v>0</v>
      </c>
      <c r="BB2108" s="256">
        <v>0</v>
      </c>
      <c r="BC2108" s="256">
        <v>0</v>
      </c>
      <c r="BD2108" s="256">
        <v>0</v>
      </c>
      <c r="BE2108" s="256">
        <v>0</v>
      </c>
      <c r="BF2108" s="256">
        <v>0</v>
      </c>
      <c r="BG2108" s="256">
        <v>0</v>
      </c>
      <c r="BH2108" s="256">
        <v>0</v>
      </c>
      <c r="BI2108" s="256">
        <v>0</v>
      </c>
      <c r="BJ2108" s="256">
        <v>0</v>
      </c>
      <c r="BK2108" s="256">
        <v>0</v>
      </c>
      <c r="BL2108" s="256">
        <v>0</v>
      </c>
      <c r="BM2108" s="256">
        <v>0</v>
      </c>
      <c r="BN2108" s="256">
        <v>0</v>
      </c>
      <c r="BO2108" s="256">
        <v>0</v>
      </c>
      <c r="BP2108" s="256">
        <v>0</v>
      </c>
      <c r="BQ2108" s="256">
        <v>0</v>
      </c>
      <c r="BR2108" s="256">
        <v>0</v>
      </c>
      <c r="BS2108" s="256">
        <v>0</v>
      </c>
      <c r="BT2108" s="256">
        <v>0</v>
      </c>
      <c r="BU2108" s="256">
        <v>0</v>
      </c>
      <c r="BV2108" s="256">
        <v>0</v>
      </c>
    </row>
    <row r="2109" spans="1:74">
      <c r="A2109" s="256">
        <v>40</v>
      </c>
      <c r="B2109" s="256">
        <v>1829</v>
      </c>
      <c r="C2109" s="256">
        <v>1808</v>
      </c>
      <c r="D2109" s="256">
        <v>1794</v>
      </c>
      <c r="E2109" s="256">
        <v>1814</v>
      </c>
      <c r="F2109" s="256">
        <v>1852</v>
      </c>
      <c r="G2109" s="256">
        <v>1901</v>
      </c>
      <c r="H2109" s="256">
        <v>1938</v>
      </c>
      <c r="I2109" s="256">
        <v>1938</v>
      </c>
      <c r="J2109" s="256">
        <v>1910</v>
      </c>
      <c r="K2109" s="256">
        <v>1890</v>
      </c>
      <c r="L2109" s="256">
        <v>1882</v>
      </c>
      <c r="M2109" s="256">
        <v>1932</v>
      </c>
      <c r="N2109" s="256">
        <v>1978</v>
      </c>
      <c r="O2109" s="256">
        <v>2031</v>
      </c>
      <c r="P2109" s="256">
        <v>2057</v>
      </c>
      <c r="Q2109" s="256">
        <v>2086</v>
      </c>
      <c r="R2109" s="256">
        <v>2100</v>
      </c>
      <c r="S2109" s="256">
        <v>2116</v>
      </c>
      <c r="T2109" s="256">
        <v>2138</v>
      </c>
      <c r="U2109" s="256">
        <v>2182</v>
      </c>
      <c r="V2109" s="256">
        <v>2215</v>
      </c>
      <c r="W2109" s="256">
        <v>2250</v>
      </c>
      <c r="X2109" s="256">
        <v>2254</v>
      </c>
      <c r="Y2109" s="256">
        <v>2228</v>
      </c>
      <c r="Z2109" s="256">
        <v>2168</v>
      </c>
      <c r="AA2109" s="256">
        <v>2060</v>
      </c>
      <c r="AB2109" s="256">
        <v>1854</v>
      </c>
      <c r="AC2109" s="256">
        <v>1473</v>
      </c>
      <c r="AD2109" s="256">
        <v>968</v>
      </c>
      <c r="AE2109" s="256">
        <v>714</v>
      </c>
      <c r="AF2109" s="256">
        <v>750</v>
      </c>
      <c r="AG2109" s="256">
        <v>838</v>
      </c>
      <c r="AH2109" s="256">
        <v>865</v>
      </c>
      <c r="AI2109" s="256">
        <v>850</v>
      </c>
      <c r="AJ2109" s="256">
        <v>691</v>
      </c>
      <c r="AK2109" s="256">
        <v>310</v>
      </c>
      <c r="AL2109" s="256">
        <v>0</v>
      </c>
      <c r="AM2109" s="256">
        <v>0</v>
      </c>
      <c r="AN2109" s="256">
        <v>0</v>
      </c>
      <c r="AO2109" s="256">
        <v>0</v>
      </c>
      <c r="AP2109" s="256">
        <v>0</v>
      </c>
      <c r="AQ2109" s="256">
        <v>0</v>
      </c>
      <c r="AR2109" s="256">
        <v>0</v>
      </c>
      <c r="AS2109" s="256">
        <v>0</v>
      </c>
      <c r="AT2109" s="256">
        <v>0</v>
      </c>
      <c r="AU2109" s="256">
        <v>0</v>
      </c>
      <c r="AV2109" s="256">
        <v>0</v>
      </c>
      <c r="AW2109" s="256">
        <v>0</v>
      </c>
      <c r="AX2109" s="256">
        <v>0</v>
      </c>
      <c r="AY2109" s="256">
        <v>0</v>
      </c>
      <c r="AZ2109" s="256">
        <v>0</v>
      </c>
      <c r="BA2109" s="256">
        <v>0</v>
      </c>
      <c r="BB2109" s="256">
        <v>0</v>
      </c>
      <c r="BC2109" s="256">
        <v>0</v>
      </c>
      <c r="BD2109" s="256">
        <v>0</v>
      </c>
      <c r="BE2109" s="256">
        <v>0</v>
      </c>
      <c r="BF2109" s="256">
        <v>0</v>
      </c>
      <c r="BG2109" s="256">
        <v>0</v>
      </c>
      <c r="BH2109" s="256">
        <v>0</v>
      </c>
      <c r="BI2109" s="256">
        <v>0</v>
      </c>
      <c r="BJ2109" s="256">
        <v>0</v>
      </c>
      <c r="BK2109" s="256">
        <v>0</v>
      </c>
      <c r="BL2109" s="256">
        <v>0</v>
      </c>
      <c r="BM2109" s="256">
        <v>0</v>
      </c>
      <c r="BN2109" s="256">
        <v>0</v>
      </c>
      <c r="BO2109" s="256">
        <v>0</v>
      </c>
      <c r="BP2109" s="256">
        <v>0</v>
      </c>
      <c r="BQ2109" s="256">
        <v>0</v>
      </c>
      <c r="BR2109" s="256">
        <v>0</v>
      </c>
      <c r="BS2109" s="256">
        <v>0</v>
      </c>
      <c r="BT2109" s="256">
        <v>0</v>
      </c>
      <c r="BU2109" s="256">
        <v>0</v>
      </c>
      <c r="BV2109" s="256">
        <v>0</v>
      </c>
    </row>
    <row r="2110" spans="1:74">
      <c r="A2110" s="256">
        <v>45</v>
      </c>
      <c r="B2110" s="256">
        <v>1829</v>
      </c>
      <c r="C2110" s="256">
        <v>1818</v>
      </c>
      <c r="D2110" s="256">
        <v>1802</v>
      </c>
      <c r="E2110" s="256">
        <v>1808</v>
      </c>
      <c r="F2110" s="256">
        <v>1850</v>
      </c>
      <c r="G2110" s="256">
        <v>1898</v>
      </c>
      <c r="H2110" s="256">
        <v>1950</v>
      </c>
      <c r="I2110" s="256">
        <v>1978</v>
      </c>
      <c r="J2110" s="256">
        <v>1964</v>
      </c>
      <c r="K2110" s="256">
        <v>1932</v>
      </c>
      <c r="L2110" s="256">
        <v>1902</v>
      </c>
      <c r="M2110" s="256">
        <v>1923</v>
      </c>
      <c r="N2110" s="256">
        <v>1972</v>
      </c>
      <c r="O2110" s="256">
        <v>2025</v>
      </c>
      <c r="P2110" s="256">
        <v>2048</v>
      </c>
      <c r="Q2110" s="256">
        <v>2074</v>
      </c>
      <c r="R2110" s="256">
        <v>2112</v>
      </c>
      <c r="S2110" s="256">
        <v>2133</v>
      </c>
      <c r="T2110" s="256">
        <v>2148</v>
      </c>
      <c r="U2110" s="256">
        <v>2190</v>
      </c>
      <c r="V2110" s="256">
        <v>2228</v>
      </c>
      <c r="W2110" s="256">
        <v>2276</v>
      </c>
      <c r="X2110" s="256">
        <v>2314</v>
      </c>
      <c r="Y2110" s="256">
        <v>2342</v>
      </c>
      <c r="Z2110" s="256">
        <v>2358</v>
      </c>
      <c r="AA2110" s="256">
        <v>2318</v>
      </c>
      <c r="AB2110" s="256">
        <v>2168</v>
      </c>
      <c r="AC2110" s="256">
        <v>1842</v>
      </c>
      <c r="AD2110" s="256">
        <v>1290</v>
      </c>
      <c r="AE2110" s="256">
        <v>872</v>
      </c>
      <c r="AF2110" s="256">
        <v>852</v>
      </c>
      <c r="AG2110" s="256">
        <v>928</v>
      </c>
      <c r="AH2110" s="256">
        <v>974</v>
      </c>
      <c r="AI2110" s="256">
        <v>970</v>
      </c>
      <c r="AJ2110" s="256">
        <v>856</v>
      </c>
      <c r="AK2110" s="256">
        <v>411</v>
      </c>
      <c r="AL2110" s="256">
        <v>0</v>
      </c>
      <c r="AM2110" s="256">
        <v>0</v>
      </c>
      <c r="AN2110" s="256">
        <v>0</v>
      </c>
      <c r="AO2110" s="256">
        <v>0</v>
      </c>
      <c r="AP2110" s="256">
        <v>0</v>
      </c>
      <c r="AQ2110" s="256">
        <v>0</v>
      </c>
      <c r="AR2110" s="256">
        <v>0</v>
      </c>
      <c r="AS2110" s="256">
        <v>0</v>
      </c>
      <c r="AT2110" s="256">
        <v>0</v>
      </c>
      <c r="AU2110" s="256">
        <v>0</v>
      </c>
      <c r="AV2110" s="256">
        <v>0</v>
      </c>
      <c r="AW2110" s="256">
        <v>0</v>
      </c>
      <c r="AX2110" s="256">
        <v>0</v>
      </c>
      <c r="AY2110" s="256">
        <v>0</v>
      </c>
      <c r="AZ2110" s="256">
        <v>0</v>
      </c>
      <c r="BA2110" s="256">
        <v>0</v>
      </c>
      <c r="BB2110" s="256">
        <v>0</v>
      </c>
      <c r="BC2110" s="256">
        <v>0</v>
      </c>
      <c r="BD2110" s="256">
        <v>0</v>
      </c>
      <c r="BE2110" s="256">
        <v>0</v>
      </c>
      <c r="BF2110" s="256">
        <v>0</v>
      </c>
      <c r="BG2110" s="256">
        <v>0</v>
      </c>
      <c r="BH2110" s="256">
        <v>0</v>
      </c>
      <c r="BI2110" s="256">
        <v>0</v>
      </c>
      <c r="BJ2110" s="256">
        <v>0</v>
      </c>
      <c r="BK2110" s="256">
        <v>0</v>
      </c>
      <c r="BL2110" s="256">
        <v>0</v>
      </c>
      <c r="BM2110" s="256">
        <v>0</v>
      </c>
      <c r="BN2110" s="256">
        <v>0</v>
      </c>
      <c r="BO2110" s="256">
        <v>0</v>
      </c>
      <c r="BP2110" s="256">
        <v>0</v>
      </c>
      <c r="BQ2110" s="256">
        <v>0</v>
      </c>
      <c r="BR2110" s="256">
        <v>0</v>
      </c>
      <c r="BS2110" s="256">
        <v>0</v>
      </c>
      <c r="BT2110" s="256">
        <v>0</v>
      </c>
      <c r="BU2110" s="256">
        <v>0</v>
      </c>
      <c r="BV2110" s="256">
        <v>0</v>
      </c>
    </row>
    <row r="2111" spans="1:74">
      <c r="A2111" s="256">
        <v>50</v>
      </c>
      <c r="B2111" s="256">
        <v>1829</v>
      </c>
      <c r="C2111" s="256">
        <v>1812</v>
      </c>
      <c r="D2111" s="256">
        <v>1796</v>
      </c>
      <c r="E2111" s="256">
        <v>1804</v>
      </c>
      <c r="F2111" s="256">
        <v>1839</v>
      </c>
      <c r="G2111" s="256">
        <v>1900</v>
      </c>
      <c r="H2111" s="256">
        <v>1961</v>
      </c>
      <c r="I2111" s="256">
        <v>2006</v>
      </c>
      <c r="J2111" s="256">
        <v>2023</v>
      </c>
      <c r="K2111" s="256">
        <v>1997</v>
      </c>
      <c r="L2111" s="256">
        <v>1958</v>
      </c>
      <c r="M2111" s="256">
        <v>1947</v>
      </c>
      <c r="N2111" s="256">
        <v>1968</v>
      </c>
      <c r="O2111" s="256">
        <v>2038</v>
      </c>
      <c r="P2111" s="256">
        <v>2066</v>
      </c>
      <c r="Q2111" s="256">
        <v>2106</v>
      </c>
      <c r="R2111" s="256">
        <v>2144</v>
      </c>
      <c r="S2111" s="256">
        <v>2186</v>
      </c>
      <c r="T2111" s="256">
        <v>2216</v>
      </c>
      <c r="U2111" s="256">
        <v>2252</v>
      </c>
      <c r="V2111" s="256">
        <v>2294</v>
      </c>
      <c r="W2111" s="256">
        <v>2350</v>
      </c>
      <c r="X2111" s="256">
        <v>2418</v>
      </c>
      <c r="Y2111" s="256">
        <v>2494</v>
      </c>
      <c r="Z2111" s="256">
        <v>2562</v>
      </c>
      <c r="AA2111" s="256">
        <v>2604</v>
      </c>
      <c r="AB2111" s="256">
        <v>2560</v>
      </c>
      <c r="AC2111" s="256">
        <v>2378</v>
      </c>
      <c r="AD2111" s="256">
        <v>1919</v>
      </c>
      <c r="AE2111" s="256">
        <v>1244</v>
      </c>
      <c r="AF2111" s="256">
        <v>1002</v>
      </c>
      <c r="AG2111" s="256">
        <v>1002</v>
      </c>
      <c r="AH2111" s="256">
        <v>1015</v>
      </c>
      <c r="AI2111" s="256">
        <v>993</v>
      </c>
      <c r="AJ2111" s="256">
        <v>962</v>
      </c>
      <c r="AK2111" s="256">
        <v>488</v>
      </c>
      <c r="AL2111" s="256">
        <v>0</v>
      </c>
      <c r="AM2111" s="256">
        <v>0</v>
      </c>
      <c r="AN2111" s="256">
        <v>0</v>
      </c>
      <c r="AO2111" s="256">
        <v>0</v>
      </c>
      <c r="AP2111" s="256">
        <v>0</v>
      </c>
      <c r="AQ2111" s="256">
        <v>0</v>
      </c>
      <c r="AR2111" s="256">
        <v>0</v>
      </c>
      <c r="AS2111" s="256">
        <v>0</v>
      </c>
      <c r="AT2111" s="256">
        <v>0</v>
      </c>
      <c r="AU2111" s="256">
        <v>0</v>
      </c>
      <c r="AV2111" s="256">
        <v>0</v>
      </c>
      <c r="AW2111" s="256">
        <v>0</v>
      </c>
      <c r="AX2111" s="256">
        <v>0</v>
      </c>
      <c r="AY2111" s="256">
        <v>0</v>
      </c>
      <c r="AZ2111" s="256">
        <v>0</v>
      </c>
      <c r="BA2111" s="256">
        <v>0</v>
      </c>
      <c r="BB2111" s="256">
        <v>0</v>
      </c>
      <c r="BC2111" s="256">
        <v>0</v>
      </c>
      <c r="BD2111" s="256">
        <v>0</v>
      </c>
      <c r="BE2111" s="256">
        <v>0</v>
      </c>
      <c r="BF2111" s="256">
        <v>0</v>
      </c>
      <c r="BG2111" s="256">
        <v>0</v>
      </c>
      <c r="BH2111" s="256">
        <v>0</v>
      </c>
      <c r="BI2111" s="256">
        <v>0</v>
      </c>
      <c r="BJ2111" s="256">
        <v>0</v>
      </c>
      <c r="BK2111" s="256">
        <v>0</v>
      </c>
      <c r="BL2111" s="256">
        <v>0</v>
      </c>
      <c r="BM2111" s="256">
        <v>0</v>
      </c>
      <c r="BN2111" s="256">
        <v>0</v>
      </c>
      <c r="BO2111" s="256">
        <v>0</v>
      </c>
      <c r="BP2111" s="256">
        <v>0</v>
      </c>
      <c r="BQ2111" s="256">
        <v>0</v>
      </c>
      <c r="BR2111" s="256">
        <v>0</v>
      </c>
      <c r="BS2111" s="256">
        <v>0</v>
      </c>
      <c r="BT2111" s="256">
        <v>0</v>
      </c>
      <c r="BU2111" s="256">
        <v>0</v>
      </c>
      <c r="BV2111" s="256">
        <v>0</v>
      </c>
    </row>
    <row r="2112" spans="1:74">
      <c r="A2112" s="256">
        <v>55</v>
      </c>
      <c r="B2112" s="256">
        <v>1829</v>
      </c>
      <c r="C2112" s="256">
        <v>1813</v>
      </c>
      <c r="D2112" s="256">
        <v>1800</v>
      </c>
      <c r="E2112" s="256">
        <v>1796</v>
      </c>
      <c r="F2112" s="256">
        <v>1822</v>
      </c>
      <c r="G2112" s="256">
        <v>1886</v>
      </c>
      <c r="H2112" s="256">
        <v>1954</v>
      </c>
      <c r="I2112" s="256">
        <v>2023</v>
      </c>
      <c r="J2112" s="256">
        <v>2063</v>
      </c>
      <c r="K2112" s="256">
        <v>2066</v>
      </c>
      <c r="L2112" s="256">
        <v>2038</v>
      </c>
      <c r="M2112" s="256">
        <v>2005</v>
      </c>
      <c r="N2112" s="256">
        <v>2002</v>
      </c>
      <c r="O2112" s="256">
        <v>2047</v>
      </c>
      <c r="P2112" s="256">
        <v>2085</v>
      </c>
      <c r="Q2112" s="256">
        <v>2142</v>
      </c>
      <c r="R2112" s="256">
        <v>2194</v>
      </c>
      <c r="S2112" s="256">
        <v>2254</v>
      </c>
      <c r="T2112" s="256">
        <v>2318</v>
      </c>
      <c r="U2112" s="256">
        <v>2393</v>
      </c>
      <c r="V2112" s="256">
        <v>2466</v>
      </c>
      <c r="W2112" s="256">
        <v>2551</v>
      </c>
      <c r="X2112" s="256">
        <v>2654</v>
      </c>
      <c r="Y2112" s="256">
        <v>2790</v>
      </c>
      <c r="Z2112" s="256">
        <v>2937</v>
      </c>
      <c r="AA2112" s="256">
        <v>3082</v>
      </c>
      <c r="AB2112" s="256">
        <v>3144</v>
      </c>
      <c r="AC2112" s="256">
        <v>3045</v>
      </c>
      <c r="AD2112" s="256">
        <v>2664</v>
      </c>
      <c r="AE2112" s="256">
        <v>1958</v>
      </c>
      <c r="AF2112" s="256">
        <v>1325</v>
      </c>
      <c r="AG2112" s="256">
        <v>1155</v>
      </c>
      <c r="AH2112" s="256">
        <v>1087</v>
      </c>
      <c r="AI2112" s="256">
        <v>1015</v>
      </c>
      <c r="AJ2112" s="256">
        <v>929</v>
      </c>
      <c r="AK2112" s="256">
        <v>480</v>
      </c>
      <c r="AL2112" s="256">
        <v>0</v>
      </c>
      <c r="AM2112" s="256">
        <v>0</v>
      </c>
      <c r="AN2112" s="256">
        <v>0</v>
      </c>
      <c r="AO2112" s="256">
        <v>0</v>
      </c>
      <c r="AP2112" s="256">
        <v>0</v>
      </c>
      <c r="AQ2112" s="256">
        <v>0</v>
      </c>
      <c r="AR2112" s="256">
        <v>0</v>
      </c>
      <c r="AS2112" s="256">
        <v>0</v>
      </c>
      <c r="AT2112" s="256">
        <v>0</v>
      </c>
      <c r="AU2112" s="256">
        <v>0</v>
      </c>
      <c r="AV2112" s="256">
        <v>0</v>
      </c>
      <c r="AW2112" s="256">
        <v>0</v>
      </c>
      <c r="AX2112" s="256">
        <v>0</v>
      </c>
      <c r="AY2112" s="256">
        <v>0</v>
      </c>
      <c r="AZ2112" s="256">
        <v>0</v>
      </c>
      <c r="BA2112" s="256">
        <v>0</v>
      </c>
      <c r="BB2112" s="256">
        <v>0</v>
      </c>
      <c r="BC2112" s="256">
        <v>0</v>
      </c>
      <c r="BD2112" s="256">
        <v>0</v>
      </c>
      <c r="BE2112" s="256">
        <v>0</v>
      </c>
      <c r="BF2112" s="256">
        <v>0</v>
      </c>
      <c r="BG2112" s="256">
        <v>0</v>
      </c>
      <c r="BH2112" s="256">
        <v>0</v>
      </c>
      <c r="BI2112" s="256">
        <v>0</v>
      </c>
      <c r="BJ2112" s="256">
        <v>0</v>
      </c>
      <c r="BK2112" s="256">
        <v>0</v>
      </c>
      <c r="BL2112" s="256">
        <v>0</v>
      </c>
      <c r="BM2112" s="256">
        <v>0</v>
      </c>
      <c r="BN2112" s="256">
        <v>0</v>
      </c>
      <c r="BO2112" s="256">
        <v>0</v>
      </c>
      <c r="BP2112" s="256">
        <v>0</v>
      </c>
      <c r="BQ2112" s="256">
        <v>0</v>
      </c>
      <c r="BR2112" s="256">
        <v>0</v>
      </c>
      <c r="BS2112" s="256">
        <v>0</v>
      </c>
      <c r="BT2112" s="256">
        <v>0</v>
      </c>
      <c r="BU2112" s="256">
        <v>0</v>
      </c>
      <c r="BV2112" s="256">
        <v>0</v>
      </c>
    </row>
    <row r="2113" spans="1:74">
      <c r="A2113" s="256">
        <v>60</v>
      </c>
      <c r="B2113" s="256">
        <v>1829</v>
      </c>
      <c r="C2113" s="256">
        <v>1807</v>
      </c>
      <c r="D2113" s="256">
        <v>1798</v>
      </c>
      <c r="E2113" s="256">
        <v>1790</v>
      </c>
      <c r="F2113" s="256">
        <v>1814</v>
      </c>
      <c r="G2113" s="256">
        <v>1862</v>
      </c>
      <c r="H2113" s="256">
        <v>1940</v>
      </c>
      <c r="I2113" s="256">
        <v>2012</v>
      </c>
      <c r="J2113" s="256">
        <v>2076</v>
      </c>
      <c r="K2113" s="256">
        <v>2120</v>
      </c>
      <c r="L2113" s="256">
        <v>2122</v>
      </c>
      <c r="M2113" s="256">
        <v>2092</v>
      </c>
      <c r="N2113" s="256">
        <v>2068</v>
      </c>
      <c r="O2113" s="256">
        <v>2085</v>
      </c>
      <c r="P2113" s="256">
        <v>2115</v>
      </c>
      <c r="Q2113" s="256">
        <v>2177</v>
      </c>
      <c r="R2113" s="256">
        <v>2252</v>
      </c>
      <c r="S2113" s="256">
        <v>2330</v>
      </c>
      <c r="T2113" s="256">
        <v>2427</v>
      </c>
      <c r="U2113" s="256">
        <v>2544</v>
      </c>
      <c r="V2113" s="256">
        <v>2674</v>
      </c>
      <c r="W2113" s="256">
        <v>2834</v>
      </c>
      <c r="X2113" s="256">
        <v>3027</v>
      </c>
      <c r="Y2113" s="256">
        <v>3288</v>
      </c>
      <c r="Z2113" s="256">
        <v>3616</v>
      </c>
      <c r="AA2113" s="256">
        <v>3982</v>
      </c>
      <c r="AB2113" s="256">
        <v>4354</v>
      </c>
      <c r="AC2113" s="256">
        <v>4597</v>
      </c>
      <c r="AD2113" s="256">
        <v>4505</v>
      </c>
      <c r="AE2113" s="256">
        <v>3771</v>
      </c>
      <c r="AF2113" s="256">
        <v>2502</v>
      </c>
      <c r="AG2113" s="256">
        <v>1640</v>
      </c>
      <c r="AH2113" s="256">
        <v>1304</v>
      </c>
      <c r="AI2113" s="256">
        <v>1112</v>
      </c>
      <c r="AJ2113" s="256">
        <v>904</v>
      </c>
      <c r="AK2113" s="256">
        <v>474</v>
      </c>
      <c r="AL2113" s="256">
        <v>0</v>
      </c>
      <c r="AM2113" s="256">
        <v>0</v>
      </c>
      <c r="AN2113" s="256">
        <v>0</v>
      </c>
      <c r="AO2113" s="256">
        <v>0</v>
      </c>
      <c r="AP2113" s="256">
        <v>0</v>
      </c>
      <c r="AQ2113" s="256">
        <v>0</v>
      </c>
      <c r="AR2113" s="256">
        <v>0</v>
      </c>
      <c r="AS2113" s="256">
        <v>0</v>
      </c>
      <c r="AT2113" s="256">
        <v>0</v>
      </c>
      <c r="AU2113" s="256">
        <v>0</v>
      </c>
      <c r="AV2113" s="256">
        <v>0</v>
      </c>
      <c r="AW2113" s="256">
        <v>0</v>
      </c>
      <c r="AX2113" s="256">
        <v>0</v>
      </c>
      <c r="AY2113" s="256">
        <v>0</v>
      </c>
      <c r="AZ2113" s="256">
        <v>0</v>
      </c>
      <c r="BA2113" s="256">
        <v>0</v>
      </c>
      <c r="BB2113" s="256">
        <v>0</v>
      </c>
      <c r="BC2113" s="256">
        <v>0</v>
      </c>
      <c r="BD2113" s="256">
        <v>0</v>
      </c>
      <c r="BE2113" s="256">
        <v>0</v>
      </c>
      <c r="BF2113" s="256">
        <v>0</v>
      </c>
      <c r="BG2113" s="256">
        <v>0</v>
      </c>
      <c r="BH2113" s="256">
        <v>0</v>
      </c>
      <c r="BI2113" s="256">
        <v>0</v>
      </c>
      <c r="BJ2113" s="256">
        <v>0</v>
      </c>
      <c r="BK2113" s="256">
        <v>0</v>
      </c>
      <c r="BL2113" s="256">
        <v>0</v>
      </c>
      <c r="BM2113" s="256">
        <v>0</v>
      </c>
      <c r="BN2113" s="256">
        <v>0</v>
      </c>
      <c r="BO2113" s="256">
        <v>0</v>
      </c>
      <c r="BP2113" s="256">
        <v>0</v>
      </c>
      <c r="BQ2113" s="256">
        <v>0</v>
      </c>
      <c r="BR2113" s="256">
        <v>0</v>
      </c>
      <c r="BS2113" s="256">
        <v>0</v>
      </c>
      <c r="BT2113" s="256">
        <v>0</v>
      </c>
      <c r="BU2113" s="256">
        <v>0</v>
      </c>
      <c r="BV2113" s="256">
        <v>0</v>
      </c>
    </row>
    <row r="2114" spans="1:74">
      <c r="A2114" s="256">
        <v>65</v>
      </c>
      <c r="B2114" s="256">
        <v>1829</v>
      </c>
      <c r="C2114" s="256">
        <v>1812</v>
      </c>
      <c r="D2114" s="256">
        <v>1806</v>
      </c>
      <c r="E2114" s="256">
        <v>1800</v>
      </c>
      <c r="F2114" s="256">
        <v>1808</v>
      </c>
      <c r="G2114" s="256">
        <v>1848</v>
      </c>
      <c r="H2114" s="256">
        <v>1923</v>
      </c>
      <c r="I2114" s="256">
        <v>1989</v>
      </c>
      <c r="J2114" s="256">
        <v>2060</v>
      </c>
      <c r="K2114" s="256">
        <v>2128</v>
      </c>
      <c r="L2114" s="256">
        <v>2173</v>
      </c>
      <c r="M2114" s="256">
        <v>2185</v>
      </c>
      <c r="N2114" s="256">
        <v>2172</v>
      </c>
      <c r="O2114" s="256">
        <v>2170</v>
      </c>
      <c r="P2114" s="256">
        <v>2174</v>
      </c>
      <c r="Q2114" s="256">
        <v>2230</v>
      </c>
      <c r="R2114" s="256">
        <v>2294</v>
      </c>
      <c r="S2114" s="256">
        <v>2399</v>
      </c>
      <c r="T2114" s="256">
        <v>2516</v>
      </c>
      <c r="U2114" s="256">
        <v>2664</v>
      </c>
      <c r="V2114" s="256">
        <v>2845</v>
      </c>
      <c r="W2114" s="256">
        <v>3090</v>
      </c>
      <c r="X2114" s="256">
        <v>3376</v>
      </c>
      <c r="Y2114" s="256">
        <v>3744</v>
      </c>
      <c r="Z2114" s="256">
        <v>4166</v>
      </c>
      <c r="AA2114" s="256">
        <v>4638</v>
      </c>
      <c r="AB2114" s="256">
        <v>5180</v>
      </c>
      <c r="AC2114" s="256">
        <v>5763</v>
      </c>
      <c r="AD2114" s="256">
        <v>6158</v>
      </c>
      <c r="AE2114" s="256">
        <v>6079</v>
      </c>
      <c r="AF2114" s="256">
        <v>5248</v>
      </c>
      <c r="AG2114" s="256">
        <v>3487</v>
      </c>
      <c r="AH2114" s="256">
        <v>1928</v>
      </c>
      <c r="AI2114" s="256">
        <v>1296</v>
      </c>
      <c r="AJ2114" s="256">
        <v>908</v>
      </c>
      <c r="AK2114" s="256">
        <v>452</v>
      </c>
      <c r="AL2114" s="256">
        <v>0</v>
      </c>
      <c r="AM2114" s="256">
        <v>0</v>
      </c>
      <c r="AN2114" s="256">
        <v>0</v>
      </c>
      <c r="AO2114" s="256">
        <v>0</v>
      </c>
      <c r="AP2114" s="256">
        <v>0</v>
      </c>
      <c r="AQ2114" s="256">
        <v>0</v>
      </c>
      <c r="AR2114" s="256">
        <v>0</v>
      </c>
      <c r="AS2114" s="256">
        <v>0</v>
      </c>
      <c r="AT2114" s="256">
        <v>0</v>
      </c>
      <c r="AU2114" s="256">
        <v>0</v>
      </c>
      <c r="AV2114" s="256">
        <v>0</v>
      </c>
      <c r="AW2114" s="256">
        <v>0</v>
      </c>
      <c r="AX2114" s="256">
        <v>0</v>
      </c>
      <c r="AY2114" s="256">
        <v>0</v>
      </c>
      <c r="AZ2114" s="256">
        <v>0</v>
      </c>
      <c r="BA2114" s="256">
        <v>0</v>
      </c>
      <c r="BB2114" s="256">
        <v>0</v>
      </c>
      <c r="BC2114" s="256">
        <v>0</v>
      </c>
      <c r="BD2114" s="256">
        <v>0</v>
      </c>
      <c r="BE2114" s="256">
        <v>0</v>
      </c>
      <c r="BF2114" s="256">
        <v>0</v>
      </c>
      <c r="BG2114" s="256">
        <v>0</v>
      </c>
      <c r="BH2114" s="256">
        <v>0</v>
      </c>
      <c r="BI2114" s="256">
        <v>0</v>
      </c>
      <c r="BJ2114" s="256">
        <v>0</v>
      </c>
      <c r="BK2114" s="256">
        <v>0</v>
      </c>
      <c r="BL2114" s="256">
        <v>0</v>
      </c>
      <c r="BM2114" s="256">
        <v>0</v>
      </c>
      <c r="BN2114" s="256">
        <v>0</v>
      </c>
      <c r="BO2114" s="256">
        <v>0</v>
      </c>
      <c r="BP2114" s="256">
        <v>0</v>
      </c>
      <c r="BQ2114" s="256">
        <v>0</v>
      </c>
      <c r="BR2114" s="256">
        <v>0</v>
      </c>
      <c r="BS2114" s="256">
        <v>0</v>
      </c>
      <c r="BT2114" s="256">
        <v>0</v>
      </c>
      <c r="BU2114" s="256">
        <v>0</v>
      </c>
      <c r="BV2114" s="256">
        <v>0</v>
      </c>
    </row>
    <row r="2115" spans="1:74">
      <c r="A2115" s="256">
        <v>70</v>
      </c>
      <c r="B2115" s="256">
        <v>1829</v>
      </c>
      <c r="C2115" s="256">
        <v>1816</v>
      </c>
      <c r="D2115" s="256">
        <v>1806</v>
      </c>
      <c r="E2115" s="256">
        <v>1809</v>
      </c>
      <c r="F2115" s="256">
        <v>1814</v>
      </c>
      <c r="G2115" s="256">
        <v>1842</v>
      </c>
      <c r="H2115" s="256">
        <v>1897</v>
      </c>
      <c r="I2115" s="256">
        <v>1965</v>
      </c>
      <c r="J2115" s="256">
        <v>2033</v>
      </c>
      <c r="K2115" s="256">
        <v>2108</v>
      </c>
      <c r="L2115" s="256">
        <v>2175</v>
      </c>
      <c r="M2115" s="256">
        <v>2234</v>
      </c>
      <c r="N2115" s="256">
        <v>2258</v>
      </c>
      <c r="O2115" s="256">
        <v>2286</v>
      </c>
      <c r="P2115" s="256">
        <v>2284</v>
      </c>
      <c r="Q2115" s="256">
        <v>2316</v>
      </c>
      <c r="R2115" s="256">
        <v>2383</v>
      </c>
      <c r="S2115" s="256">
        <v>2480</v>
      </c>
      <c r="T2115" s="256">
        <v>2593</v>
      </c>
      <c r="U2115" s="256">
        <v>2750</v>
      </c>
      <c r="V2115" s="256">
        <v>2962</v>
      </c>
      <c r="W2115" s="256">
        <v>3245</v>
      </c>
      <c r="X2115" s="256">
        <v>3586</v>
      </c>
      <c r="Y2115" s="256">
        <v>3986</v>
      </c>
      <c r="Z2115" s="256">
        <v>4448</v>
      </c>
      <c r="AA2115" s="256">
        <v>4956</v>
      </c>
      <c r="AB2115" s="256">
        <v>5536</v>
      </c>
      <c r="AC2115" s="256">
        <v>6236</v>
      </c>
      <c r="AD2115" s="256">
        <v>6865</v>
      </c>
      <c r="AE2115" s="256">
        <v>7018</v>
      </c>
      <c r="AF2115" s="256">
        <v>6474</v>
      </c>
      <c r="AG2115" s="256">
        <v>4974</v>
      </c>
      <c r="AH2115" s="256">
        <v>2748</v>
      </c>
      <c r="AI2115" s="256">
        <v>1446</v>
      </c>
      <c r="AJ2115" s="256">
        <v>932</v>
      </c>
      <c r="AK2115" s="256">
        <v>430</v>
      </c>
      <c r="AL2115" s="256">
        <v>0</v>
      </c>
      <c r="AM2115" s="256">
        <v>0</v>
      </c>
      <c r="AN2115" s="256">
        <v>0</v>
      </c>
      <c r="AO2115" s="256">
        <v>0</v>
      </c>
      <c r="AP2115" s="256">
        <v>0</v>
      </c>
      <c r="AQ2115" s="256">
        <v>0</v>
      </c>
      <c r="AR2115" s="256">
        <v>0</v>
      </c>
      <c r="AS2115" s="256">
        <v>0</v>
      </c>
      <c r="AT2115" s="256">
        <v>0</v>
      </c>
      <c r="AU2115" s="256">
        <v>0</v>
      </c>
      <c r="AV2115" s="256">
        <v>0</v>
      </c>
      <c r="AW2115" s="256">
        <v>0</v>
      </c>
      <c r="AX2115" s="256">
        <v>0</v>
      </c>
      <c r="AY2115" s="256">
        <v>0</v>
      </c>
      <c r="AZ2115" s="256">
        <v>0</v>
      </c>
      <c r="BA2115" s="256">
        <v>0</v>
      </c>
      <c r="BB2115" s="256">
        <v>0</v>
      </c>
      <c r="BC2115" s="256">
        <v>0</v>
      </c>
      <c r="BD2115" s="256">
        <v>0</v>
      </c>
      <c r="BE2115" s="256">
        <v>0</v>
      </c>
      <c r="BF2115" s="256">
        <v>0</v>
      </c>
      <c r="BG2115" s="256">
        <v>0</v>
      </c>
      <c r="BH2115" s="256">
        <v>0</v>
      </c>
      <c r="BI2115" s="256">
        <v>0</v>
      </c>
      <c r="BJ2115" s="256">
        <v>0</v>
      </c>
      <c r="BK2115" s="256">
        <v>0</v>
      </c>
      <c r="BL2115" s="256">
        <v>0</v>
      </c>
      <c r="BM2115" s="256">
        <v>0</v>
      </c>
      <c r="BN2115" s="256">
        <v>0</v>
      </c>
      <c r="BO2115" s="256">
        <v>0</v>
      </c>
      <c r="BP2115" s="256">
        <v>0</v>
      </c>
      <c r="BQ2115" s="256">
        <v>0</v>
      </c>
      <c r="BR2115" s="256">
        <v>0</v>
      </c>
      <c r="BS2115" s="256">
        <v>0</v>
      </c>
      <c r="BT2115" s="256">
        <v>0</v>
      </c>
      <c r="BU2115" s="256">
        <v>0</v>
      </c>
      <c r="BV2115" s="256">
        <v>0</v>
      </c>
    </row>
    <row r="2116" spans="1:74">
      <c r="A2116" s="256">
        <v>75</v>
      </c>
      <c r="B2116" s="256">
        <v>1829</v>
      </c>
      <c r="C2116" s="256">
        <v>1821</v>
      </c>
      <c r="D2116" s="256">
        <v>1812</v>
      </c>
      <c r="E2116" s="256">
        <v>1814</v>
      </c>
      <c r="F2116" s="256">
        <v>1818</v>
      </c>
      <c r="G2116" s="256">
        <v>1843</v>
      </c>
      <c r="H2116" s="256">
        <v>1876</v>
      </c>
      <c r="I2116" s="256">
        <v>1932</v>
      </c>
      <c r="J2116" s="256">
        <v>1992</v>
      </c>
      <c r="K2116" s="256">
        <v>2064</v>
      </c>
      <c r="L2116" s="256">
        <v>2141</v>
      </c>
      <c r="M2116" s="256">
        <v>2216</v>
      </c>
      <c r="N2116" s="256">
        <v>2275</v>
      </c>
      <c r="O2116" s="256">
        <v>2344</v>
      </c>
      <c r="P2116" s="256">
        <v>2372</v>
      </c>
      <c r="Q2116" s="256">
        <v>2422</v>
      </c>
      <c r="R2116" s="256">
        <v>2482</v>
      </c>
      <c r="S2116" s="256">
        <v>2550</v>
      </c>
      <c r="T2116" s="256">
        <v>2657</v>
      </c>
      <c r="U2116" s="256">
        <v>2796</v>
      </c>
      <c r="V2116" s="256">
        <v>2986</v>
      </c>
      <c r="W2116" s="256">
        <v>3236</v>
      </c>
      <c r="X2116" s="256">
        <v>3536</v>
      </c>
      <c r="Y2116" s="256">
        <v>3888</v>
      </c>
      <c r="Z2116" s="256">
        <v>4302</v>
      </c>
      <c r="AA2116" s="256">
        <v>4788</v>
      </c>
      <c r="AB2116" s="256">
        <v>5412</v>
      </c>
      <c r="AC2116" s="256">
        <v>6227</v>
      </c>
      <c r="AD2116" s="256">
        <v>6988</v>
      </c>
      <c r="AE2116" s="256">
        <v>7264</v>
      </c>
      <c r="AF2116" s="256">
        <v>6771</v>
      </c>
      <c r="AG2116" s="256">
        <v>5055</v>
      </c>
      <c r="AH2116" s="256">
        <v>2590</v>
      </c>
      <c r="AI2116" s="256">
        <v>1276</v>
      </c>
      <c r="AJ2116" s="256">
        <v>818</v>
      </c>
      <c r="AK2116" s="256">
        <v>392</v>
      </c>
      <c r="AL2116" s="256">
        <v>0</v>
      </c>
      <c r="AM2116" s="256">
        <v>0</v>
      </c>
      <c r="AN2116" s="256">
        <v>0</v>
      </c>
      <c r="AO2116" s="256">
        <v>0</v>
      </c>
      <c r="AP2116" s="256">
        <v>0</v>
      </c>
      <c r="AQ2116" s="256">
        <v>0</v>
      </c>
      <c r="AR2116" s="256">
        <v>0</v>
      </c>
      <c r="AS2116" s="256">
        <v>0</v>
      </c>
      <c r="AT2116" s="256">
        <v>0</v>
      </c>
      <c r="AU2116" s="256">
        <v>0</v>
      </c>
      <c r="AV2116" s="256">
        <v>0</v>
      </c>
      <c r="AW2116" s="256">
        <v>0</v>
      </c>
      <c r="AX2116" s="256">
        <v>0</v>
      </c>
      <c r="AY2116" s="256">
        <v>0</v>
      </c>
      <c r="AZ2116" s="256">
        <v>0</v>
      </c>
      <c r="BA2116" s="256">
        <v>0</v>
      </c>
      <c r="BB2116" s="256">
        <v>0</v>
      </c>
      <c r="BC2116" s="256">
        <v>0</v>
      </c>
      <c r="BD2116" s="256">
        <v>0</v>
      </c>
      <c r="BE2116" s="256">
        <v>0</v>
      </c>
      <c r="BF2116" s="256">
        <v>0</v>
      </c>
      <c r="BG2116" s="256">
        <v>0</v>
      </c>
      <c r="BH2116" s="256">
        <v>0</v>
      </c>
      <c r="BI2116" s="256">
        <v>0</v>
      </c>
      <c r="BJ2116" s="256">
        <v>0</v>
      </c>
      <c r="BK2116" s="256">
        <v>0</v>
      </c>
      <c r="BL2116" s="256">
        <v>0</v>
      </c>
      <c r="BM2116" s="256">
        <v>0</v>
      </c>
      <c r="BN2116" s="256">
        <v>0</v>
      </c>
      <c r="BO2116" s="256">
        <v>0</v>
      </c>
      <c r="BP2116" s="256">
        <v>0</v>
      </c>
      <c r="BQ2116" s="256">
        <v>0</v>
      </c>
      <c r="BR2116" s="256">
        <v>0</v>
      </c>
      <c r="BS2116" s="256">
        <v>0</v>
      </c>
      <c r="BT2116" s="256">
        <v>0</v>
      </c>
      <c r="BU2116" s="256">
        <v>0</v>
      </c>
      <c r="BV2116" s="256">
        <v>0</v>
      </c>
    </row>
    <row r="2117" spans="1:74">
      <c r="A2117" s="256">
        <v>80</v>
      </c>
      <c r="B2117" s="256">
        <v>1829</v>
      </c>
      <c r="C2117" s="256">
        <v>1823</v>
      </c>
      <c r="D2117" s="256">
        <v>1816</v>
      </c>
      <c r="E2117" s="256">
        <v>1817</v>
      </c>
      <c r="F2117" s="256">
        <v>1824</v>
      </c>
      <c r="G2117" s="256">
        <v>1842</v>
      </c>
      <c r="H2117" s="256">
        <v>1876</v>
      </c>
      <c r="I2117" s="256">
        <v>1918</v>
      </c>
      <c r="J2117" s="256">
        <v>1965</v>
      </c>
      <c r="K2117" s="256">
        <v>2018</v>
      </c>
      <c r="L2117" s="256">
        <v>2083</v>
      </c>
      <c r="M2117" s="256">
        <v>2154</v>
      </c>
      <c r="N2117" s="256">
        <v>2229</v>
      </c>
      <c r="O2117" s="256">
        <v>2311</v>
      </c>
      <c r="P2117" s="256">
        <v>2365</v>
      </c>
      <c r="Q2117" s="256">
        <v>2430</v>
      </c>
      <c r="R2117" s="256">
        <v>2496</v>
      </c>
      <c r="S2117" s="256">
        <v>2562</v>
      </c>
      <c r="T2117" s="256">
        <v>2632</v>
      </c>
      <c r="U2117" s="256">
        <v>2742</v>
      </c>
      <c r="V2117" s="256">
        <v>2878</v>
      </c>
      <c r="W2117" s="256">
        <v>3070</v>
      </c>
      <c r="X2117" s="256">
        <v>3299</v>
      </c>
      <c r="Y2117" s="256">
        <v>3584</v>
      </c>
      <c r="Z2117" s="256">
        <v>3894</v>
      </c>
      <c r="AA2117" s="256">
        <v>4252</v>
      </c>
      <c r="AB2117" s="256">
        <v>4732</v>
      </c>
      <c r="AC2117" s="256">
        <v>5467</v>
      </c>
      <c r="AD2117" s="256">
        <v>6238</v>
      </c>
      <c r="AE2117" s="256">
        <v>6696</v>
      </c>
      <c r="AF2117" s="256">
        <v>6366</v>
      </c>
      <c r="AG2117" s="256">
        <v>4420</v>
      </c>
      <c r="AH2117" s="256">
        <v>1902</v>
      </c>
      <c r="AI2117" s="256">
        <v>886</v>
      </c>
      <c r="AJ2117" s="256">
        <v>571</v>
      </c>
      <c r="AK2117" s="256">
        <v>299</v>
      </c>
      <c r="AL2117" s="256">
        <v>0</v>
      </c>
      <c r="AM2117" s="256">
        <v>0</v>
      </c>
      <c r="AN2117" s="256">
        <v>0</v>
      </c>
      <c r="AO2117" s="256">
        <v>0</v>
      </c>
      <c r="AP2117" s="256">
        <v>0</v>
      </c>
      <c r="AQ2117" s="256">
        <v>0</v>
      </c>
      <c r="AR2117" s="256">
        <v>0</v>
      </c>
      <c r="AS2117" s="256">
        <v>0</v>
      </c>
      <c r="AT2117" s="256">
        <v>0</v>
      </c>
      <c r="AU2117" s="256">
        <v>0</v>
      </c>
      <c r="AV2117" s="256">
        <v>0</v>
      </c>
      <c r="AW2117" s="256">
        <v>0</v>
      </c>
      <c r="AX2117" s="256">
        <v>0</v>
      </c>
      <c r="AY2117" s="256">
        <v>0</v>
      </c>
      <c r="AZ2117" s="256">
        <v>0</v>
      </c>
      <c r="BA2117" s="256">
        <v>0</v>
      </c>
      <c r="BB2117" s="256">
        <v>0</v>
      </c>
      <c r="BC2117" s="256">
        <v>0</v>
      </c>
      <c r="BD2117" s="256">
        <v>0</v>
      </c>
      <c r="BE2117" s="256">
        <v>0</v>
      </c>
      <c r="BF2117" s="256">
        <v>0</v>
      </c>
      <c r="BG2117" s="256">
        <v>0</v>
      </c>
      <c r="BH2117" s="256">
        <v>0</v>
      </c>
      <c r="BI2117" s="256">
        <v>0</v>
      </c>
      <c r="BJ2117" s="256">
        <v>0</v>
      </c>
      <c r="BK2117" s="256">
        <v>0</v>
      </c>
      <c r="BL2117" s="256">
        <v>0</v>
      </c>
      <c r="BM2117" s="256">
        <v>0</v>
      </c>
      <c r="BN2117" s="256">
        <v>0</v>
      </c>
      <c r="BO2117" s="256">
        <v>0</v>
      </c>
      <c r="BP2117" s="256">
        <v>0</v>
      </c>
      <c r="BQ2117" s="256">
        <v>0</v>
      </c>
      <c r="BR2117" s="256">
        <v>0</v>
      </c>
      <c r="BS2117" s="256">
        <v>0</v>
      </c>
      <c r="BT2117" s="256">
        <v>0</v>
      </c>
      <c r="BU2117" s="256">
        <v>0</v>
      </c>
      <c r="BV2117" s="256">
        <v>0</v>
      </c>
    </row>
    <row r="2118" spans="1:74">
      <c r="A2118" s="256">
        <v>85</v>
      </c>
      <c r="B2118" s="256">
        <v>1829</v>
      </c>
      <c r="C2118" s="256">
        <v>1827</v>
      </c>
      <c r="D2118" s="256">
        <v>1818</v>
      </c>
      <c r="E2118" s="256">
        <v>1820</v>
      </c>
      <c r="F2118" s="256">
        <v>1828</v>
      </c>
      <c r="G2118" s="256">
        <v>1850</v>
      </c>
      <c r="H2118" s="256">
        <v>1878</v>
      </c>
      <c r="I2118" s="256">
        <v>1914</v>
      </c>
      <c r="J2118" s="256">
        <v>1959</v>
      </c>
      <c r="K2118" s="256">
        <v>2001</v>
      </c>
      <c r="L2118" s="256">
        <v>2048</v>
      </c>
      <c r="M2118" s="256">
        <v>2099</v>
      </c>
      <c r="N2118" s="256">
        <v>2153</v>
      </c>
      <c r="O2118" s="256">
        <v>2228</v>
      </c>
      <c r="P2118" s="256">
        <v>2275</v>
      </c>
      <c r="Q2118" s="256">
        <v>2344</v>
      </c>
      <c r="R2118" s="256">
        <v>2406</v>
      </c>
      <c r="S2118" s="256">
        <v>2467</v>
      </c>
      <c r="T2118" s="256">
        <v>2526</v>
      </c>
      <c r="U2118" s="256">
        <v>2618</v>
      </c>
      <c r="V2118" s="256">
        <v>2740</v>
      </c>
      <c r="W2118" s="256">
        <v>2900</v>
      </c>
      <c r="X2118" s="256">
        <v>3096</v>
      </c>
      <c r="Y2118" s="256">
        <v>3314</v>
      </c>
      <c r="Z2118" s="256">
        <v>3556</v>
      </c>
      <c r="AA2118" s="256">
        <v>3817</v>
      </c>
      <c r="AB2118" s="256">
        <v>4167</v>
      </c>
      <c r="AC2118" s="256">
        <v>4646</v>
      </c>
      <c r="AD2118" s="256">
        <v>5094</v>
      </c>
      <c r="AE2118" s="256">
        <v>5350</v>
      </c>
      <c r="AF2118" s="256">
        <v>5050</v>
      </c>
      <c r="AG2118" s="256">
        <v>3148</v>
      </c>
      <c r="AH2118" s="256">
        <v>1144</v>
      </c>
      <c r="AI2118" s="256">
        <v>509</v>
      </c>
      <c r="AJ2118" s="256">
        <v>328</v>
      </c>
      <c r="AK2118" s="256">
        <v>175</v>
      </c>
      <c r="AL2118" s="256">
        <v>0</v>
      </c>
      <c r="AM2118" s="256">
        <v>0</v>
      </c>
      <c r="AN2118" s="256">
        <v>0</v>
      </c>
      <c r="AO2118" s="256">
        <v>0</v>
      </c>
      <c r="AP2118" s="256">
        <v>0</v>
      </c>
      <c r="AQ2118" s="256">
        <v>0</v>
      </c>
      <c r="AR2118" s="256">
        <v>0</v>
      </c>
      <c r="AS2118" s="256">
        <v>0</v>
      </c>
      <c r="AT2118" s="256">
        <v>0</v>
      </c>
      <c r="AU2118" s="256">
        <v>0</v>
      </c>
      <c r="AV2118" s="256">
        <v>0</v>
      </c>
      <c r="AW2118" s="256">
        <v>0</v>
      </c>
      <c r="AX2118" s="256">
        <v>0</v>
      </c>
      <c r="AY2118" s="256">
        <v>0</v>
      </c>
      <c r="AZ2118" s="256">
        <v>0</v>
      </c>
      <c r="BA2118" s="256">
        <v>0</v>
      </c>
      <c r="BB2118" s="256">
        <v>0</v>
      </c>
      <c r="BC2118" s="256">
        <v>0</v>
      </c>
      <c r="BD2118" s="256">
        <v>0</v>
      </c>
      <c r="BE2118" s="256">
        <v>0</v>
      </c>
      <c r="BF2118" s="256">
        <v>0</v>
      </c>
      <c r="BG2118" s="256">
        <v>0</v>
      </c>
      <c r="BH2118" s="256">
        <v>0</v>
      </c>
      <c r="BI2118" s="256">
        <v>0</v>
      </c>
      <c r="BJ2118" s="256">
        <v>0</v>
      </c>
      <c r="BK2118" s="256">
        <v>0</v>
      </c>
      <c r="BL2118" s="256">
        <v>0</v>
      </c>
      <c r="BM2118" s="256">
        <v>0</v>
      </c>
      <c r="BN2118" s="256">
        <v>0</v>
      </c>
      <c r="BO2118" s="256">
        <v>0</v>
      </c>
      <c r="BP2118" s="256">
        <v>0</v>
      </c>
      <c r="BQ2118" s="256">
        <v>0</v>
      </c>
      <c r="BR2118" s="256">
        <v>0</v>
      </c>
      <c r="BS2118" s="256">
        <v>0</v>
      </c>
      <c r="BT2118" s="256">
        <v>0</v>
      </c>
      <c r="BU2118" s="256">
        <v>0</v>
      </c>
      <c r="BV2118" s="256">
        <v>0</v>
      </c>
    </row>
    <row r="2119" spans="1:74">
      <c r="A2119" s="256">
        <v>90</v>
      </c>
      <c r="B2119" s="256">
        <v>1829</v>
      </c>
      <c r="C2119" s="256">
        <v>1826</v>
      </c>
      <c r="D2119" s="256">
        <v>1818</v>
      </c>
      <c r="E2119" s="256">
        <v>1829</v>
      </c>
      <c r="F2119" s="256">
        <v>1836</v>
      </c>
      <c r="G2119" s="256">
        <v>1861</v>
      </c>
      <c r="H2119" s="256">
        <v>1892</v>
      </c>
      <c r="I2119" s="256">
        <v>1914</v>
      </c>
      <c r="J2119" s="256">
        <v>1948</v>
      </c>
      <c r="K2119" s="256">
        <v>1982</v>
      </c>
      <c r="L2119" s="256">
        <v>2018</v>
      </c>
      <c r="M2119" s="256">
        <v>2058</v>
      </c>
      <c r="N2119" s="256">
        <v>2090</v>
      </c>
      <c r="O2119" s="256">
        <v>2144</v>
      </c>
      <c r="P2119" s="256">
        <v>2172</v>
      </c>
      <c r="Q2119" s="256">
        <v>2208</v>
      </c>
      <c r="R2119" s="256">
        <v>2264</v>
      </c>
      <c r="S2119" s="256">
        <v>2322</v>
      </c>
      <c r="T2119" s="256">
        <v>2384</v>
      </c>
      <c r="U2119" s="256">
        <v>2478</v>
      </c>
      <c r="V2119" s="256">
        <v>2588</v>
      </c>
      <c r="W2119" s="256">
        <v>2724</v>
      </c>
      <c r="X2119" s="256">
        <v>2872</v>
      </c>
      <c r="Y2119" s="256">
        <v>3020</v>
      </c>
      <c r="Z2119" s="256">
        <v>3170</v>
      </c>
      <c r="AA2119" s="256">
        <v>3352</v>
      </c>
      <c r="AB2119" s="256">
        <v>3614</v>
      </c>
      <c r="AC2119" s="256">
        <v>3944</v>
      </c>
      <c r="AD2119" s="256">
        <v>4231</v>
      </c>
      <c r="AE2119" s="256">
        <v>4291</v>
      </c>
      <c r="AF2119" s="256">
        <v>3806</v>
      </c>
      <c r="AG2119" s="256">
        <v>2145</v>
      </c>
      <c r="AH2119" s="256">
        <v>726</v>
      </c>
      <c r="AI2119" s="256">
        <v>301</v>
      </c>
      <c r="AJ2119" s="256">
        <v>158</v>
      </c>
      <c r="AK2119" s="256">
        <v>72</v>
      </c>
      <c r="AL2119" s="256">
        <v>0</v>
      </c>
      <c r="AM2119" s="256">
        <v>0</v>
      </c>
      <c r="AN2119" s="256">
        <v>0</v>
      </c>
      <c r="AO2119" s="256">
        <v>0</v>
      </c>
      <c r="AP2119" s="256">
        <v>0</v>
      </c>
      <c r="AQ2119" s="256">
        <v>0</v>
      </c>
      <c r="AR2119" s="256">
        <v>0</v>
      </c>
      <c r="AS2119" s="256">
        <v>0</v>
      </c>
      <c r="AT2119" s="256">
        <v>0</v>
      </c>
      <c r="AU2119" s="256">
        <v>0</v>
      </c>
      <c r="AV2119" s="256">
        <v>0</v>
      </c>
      <c r="AW2119" s="256">
        <v>0</v>
      </c>
      <c r="AX2119" s="256">
        <v>0</v>
      </c>
      <c r="AY2119" s="256">
        <v>0</v>
      </c>
      <c r="AZ2119" s="256">
        <v>0</v>
      </c>
      <c r="BA2119" s="256">
        <v>0</v>
      </c>
      <c r="BB2119" s="256">
        <v>0</v>
      </c>
      <c r="BC2119" s="256">
        <v>0</v>
      </c>
      <c r="BD2119" s="256">
        <v>0</v>
      </c>
      <c r="BE2119" s="256">
        <v>0</v>
      </c>
      <c r="BF2119" s="256">
        <v>0</v>
      </c>
      <c r="BG2119" s="256">
        <v>0</v>
      </c>
      <c r="BH2119" s="256">
        <v>0</v>
      </c>
      <c r="BI2119" s="256">
        <v>0</v>
      </c>
      <c r="BJ2119" s="256">
        <v>0</v>
      </c>
      <c r="BK2119" s="256">
        <v>0</v>
      </c>
      <c r="BL2119" s="256">
        <v>0</v>
      </c>
      <c r="BM2119" s="256">
        <v>0</v>
      </c>
      <c r="BN2119" s="256">
        <v>0</v>
      </c>
      <c r="BO2119" s="256">
        <v>0</v>
      </c>
      <c r="BP2119" s="256">
        <v>0</v>
      </c>
      <c r="BQ2119" s="256">
        <v>0</v>
      </c>
      <c r="BR2119" s="256">
        <v>0</v>
      </c>
      <c r="BS2119" s="256">
        <v>0</v>
      </c>
      <c r="BT2119" s="256">
        <v>0</v>
      </c>
      <c r="BU2119" s="256">
        <v>0</v>
      </c>
      <c r="BV2119" s="256">
        <v>0</v>
      </c>
    </row>
    <row r="2120" spans="1:74">
      <c r="A2120" s="256">
        <v>95</v>
      </c>
      <c r="B2120" s="256">
        <v>1829</v>
      </c>
      <c r="C2120" s="256">
        <v>1832</v>
      </c>
      <c r="D2120" s="256">
        <v>1832</v>
      </c>
      <c r="E2120" s="256">
        <v>1840</v>
      </c>
      <c r="F2120" s="256">
        <v>1847</v>
      </c>
      <c r="G2120" s="256">
        <v>1873</v>
      </c>
      <c r="H2120" s="256">
        <v>1898</v>
      </c>
      <c r="I2120" s="256">
        <v>1933</v>
      </c>
      <c r="J2120" s="256">
        <v>1961</v>
      </c>
      <c r="K2120" s="256">
        <v>1986</v>
      </c>
      <c r="L2120" s="256">
        <v>2007</v>
      </c>
      <c r="M2120" s="256">
        <v>2020</v>
      </c>
      <c r="N2120" s="256">
        <v>2040</v>
      </c>
      <c r="O2120" s="256">
        <v>2065</v>
      </c>
      <c r="P2120" s="256">
        <v>2078</v>
      </c>
      <c r="Q2120" s="256">
        <v>2108</v>
      </c>
      <c r="R2120" s="256">
        <v>2138</v>
      </c>
      <c r="S2120" s="256">
        <v>2182</v>
      </c>
      <c r="T2120" s="256">
        <v>2232</v>
      </c>
      <c r="U2120" s="256">
        <v>2313</v>
      </c>
      <c r="V2120" s="256">
        <v>2411</v>
      </c>
      <c r="W2120" s="256">
        <v>2505</v>
      </c>
      <c r="X2120" s="256">
        <v>2596</v>
      </c>
      <c r="Y2120" s="256">
        <v>2668</v>
      </c>
      <c r="Z2120" s="256">
        <v>2706</v>
      </c>
      <c r="AA2120" s="256">
        <v>2741</v>
      </c>
      <c r="AB2120" s="256">
        <v>2776</v>
      </c>
      <c r="AC2120" s="256">
        <v>2786</v>
      </c>
      <c r="AD2120" s="256">
        <v>2684</v>
      </c>
      <c r="AE2120" s="256">
        <v>2376</v>
      </c>
      <c r="AF2120" s="256">
        <v>1868</v>
      </c>
      <c r="AG2120" s="256">
        <v>1034</v>
      </c>
      <c r="AH2120" s="256">
        <v>414</v>
      </c>
      <c r="AI2120" s="256">
        <v>196</v>
      </c>
      <c r="AJ2120" s="256">
        <v>101</v>
      </c>
      <c r="AK2120" s="256">
        <v>51</v>
      </c>
      <c r="AL2120" s="256">
        <v>0</v>
      </c>
      <c r="AM2120" s="256">
        <v>0</v>
      </c>
      <c r="AN2120" s="256">
        <v>0</v>
      </c>
      <c r="AO2120" s="256">
        <v>0</v>
      </c>
      <c r="AP2120" s="256">
        <v>0</v>
      </c>
      <c r="AQ2120" s="256">
        <v>0</v>
      </c>
      <c r="AR2120" s="256">
        <v>0</v>
      </c>
      <c r="AS2120" s="256">
        <v>0</v>
      </c>
      <c r="AT2120" s="256">
        <v>0</v>
      </c>
      <c r="AU2120" s="256">
        <v>0</v>
      </c>
      <c r="AV2120" s="256">
        <v>0</v>
      </c>
      <c r="AW2120" s="256">
        <v>0</v>
      </c>
      <c r="AX2120" s="256">
        <v>0</v>
      </c>
      <c r="AY2120" s="256">
        <v>0</v>
      </c>
      <c r="AZ2120" s="256">
        <v>0</v>
      </c>
      <c r="BA2120" s="256">
        <v>0</v>
      </c>
      <c r="BB2120" s="256">
        <v>0</v>
      </c>
      <c r="BC2120" s="256">
        <v>0</v>
      </c>
      <c r="BD2120" s="256">
        <v>0</v>
      </c>
      <c r="BE2120" s="256">
        <v>0</v>
      </c>
      <c r="BF2120" s="256">
        <v>0</v>
      </c>
      <c r="BG2120" s="256">
        <v>0</v>
      </c>
      <c r="BH2120" s="256">
        <v>0</v>
      </c>
      <c r="BI2120" s="256">
        <v>0</v>
      </c>
      <c r="BJ2120" s="256">
        <v>0</v>
      </c>
      <c r="BK2120" s="256">
        <v>0</v>
      </c>
      <c r="BL2120" s="256">
        <v>0</v>
      </c>
      <c r="BM2120" s="256">
        <v>0</v>
      </c>
      <c r="BN2120" s="256">
        <v>0</v>
      </c>
      <c r="BO2120" s="256">
        <v>0</v>
      </c>
      <c r="BP2120" s="256">
        <v>0</v>
      </c>
      <c r="BQ2120" s="256">
        <v>0</v>
      </c>
      <c r="BR2120" s="256">
        <v>0</v>
      </c>
      <c r="BS2120" s="256">
        <v>0</v>
      </c>
      <c r="BT2120" s="256">
        <v>0</v>
      </c>
      <c r="BU2120" s="256">
        <v>0</v>
      </c>
      <c r="BV2120" s="256">
        <v>0</v>
      </c>
    </row>
    <row r="2121" spans="1:74">
      <c r="A2121" s="256">
        <v>100</v>
      </c>
      <c r="B2121" s="256">
        <v>1829</v>
      </c>
      <c r="C2121" s="256">
        <v>1837</v>
      </c>
      <c r="D2121" s="256">
        <v>1842</v>
      </c>
      <c r="E2121" s="256">
        <v>1849</v>
      </c>
      <c r="F2121" s="256">
        <v>1858</v>
      </c>
      <c r="G2121" s="256">
        <v>1892</v>
      </c>
      <c r="H2121" s="256">
        <v>1914</v>
      </c>
      <c r="I2121" s="256">
        <v>1934</v>
      </c>
      <c r="J2121" s="256">
        <v>1957</v>
      </c>
      <c r="K2121" s="256">
        <v>1964</v>
      </c>
      <c r="L2121" s="256">
        <v>1970</v>
      </c>
      <c r="M2121" s="256">
        <v>1976</v>
      </c>
      <c r="N2121" s="256">
        <v>1972</v>
      </c>
      <c r="O2121" s="256">
        <v>1982</v>
      </c>
      <c r="P2121" s="256">
        <v>1958</v>
      </c>
      <c r="Q2121" s="256">
        <v>1956</v>
      </c>
      <c r="R2121" s="256">
        <v>1972</v>
      </c>
      <c r="S2121" s="256">
        <v>1994</v>
      </c>
      <c r="T2121" s="256">
        <v>2019</v>
      </c>
      <c r="U2121" s="256">
        <v>2054</v>
      </c>
      <c r="V2121" s="256">
        <v>2066</v>
      </c>
      <c r="W2121" s="256">
        <v>2088</v>
      </c>
      <c r="X2121" s="256">
        <v>2092</v>
      </c>
      <c r="Y2121" s="256">
        <v>2063</v>
      </c>
      <c r="Z2121" s="256">
        <v>1968</v>
      </c>
      <c r="AA2121" s="256">
        <v>1824</v>
      </c>
      <c r="AB2121" s="256">
        <v>1656</v>
      </c>
      <c r="AC2121" s="256">
        <v>1432</v>
      </c>
      <c r="AD2121" s="256">
        <v>1213</v>
      </c>
      <c r="AE2121" s="256">
        <v>944</v>
      </c>
      <c r="AF2121" s="256">
        <v>667</v>
      </c>
      <c r="AG2121" s="256">
        <v>456</v>
      </c>
      <c r="AH2121" s="256">
        <v>280</v>
      </c>
      <c r="AI2121" s="256">
        <v>178</v>
      </c>
      <c r="AJ2121" s="256">
        <v>122</v>
      </c>
      <c r="AK2121" s="256">
        <v>70</v>
      </c>
      <c r="AL2121" s="256">
        <v>0</v>
      </c>
      <c r="AM2121" s="256">
        <v>0</v>
      </c>
      <c r="AN2121" s="256">
        <v>0</v>
      </c>
      <c r="AO2121" s="256">
        <v>0</v>
      </c>
      <c r="AP2121" s="256">
        <v>0</v>
      </c>
      <c r="AQ2121" s="256">
        <v>0</v>
      </c>
      <c r="AR2121" s="256">
        <v>0</v>
      </c>
      <c r="AS2121" s="256">
        <v>0</v>
      </c>
      <c r="AT2121" s="256">
        <v>0</v>
      </c>
      <c r="AU2121" s="256">
        <v>0</v>
      </c>
      <c r="AV2121" s="256">
        <v>0</v>
      </c>
      <c r="AW2121" s="256">
        <v>0</v>
      </c>
      <c r="AX2121" s="256">
        <v>0</v>
      </c>
      <c r="AY2121" s="256">
        <v>0</v>
      </c>
      <c r="AZ2121" s="256">
        <v>0</v>
      </c>
      <c r="BA2121" s="256">
        <v>0</v>
      </c>
      <c r="BB2121" s="256">
        <v>0</v>
      </c>
      <c r="BC2121" s="256">
        <v>0</v>
      </c>
      <c r="BD2121" s="256">
        <v>0</v>
      </c>
      <c r="BE2121" s="256">
        <v>0</v>
      </c>
      <c r="BF2121" s="256">
        <v>0</v>
      </c>
      <c r="BG2121" s="256">
        <v>0</v>
      </c>
      <c r="BH2121" s="256">
        <v>0</v>
      </c>
      <c r="BI2121" s="256">
        <v>0</v>
      </c>
      <c r="BJ2121" s="256">
        <v>0</v>
      </c>
      <c r="BK2121" s="256">
        <v>0</v>
      </c>
      <c r="BL2121" s="256">
        <v>0</v>
      </c>
      <c r="BM2121" s="256">
        <v>0</v>
      </c>
      <c r="BN2121" s="256">
        <v>0</v>
      </c>
      <c r="BO2121" s="256">
        <v>0</v>
      </c>
      <c r="BP2121" s="256">
        <v>0</v>
      </c>
      <c r="BQ2121" s="256">
        <v>0</v>
      </c>
      <c r="BR2121" s="256">
        <v>0</v>
      </c>
      <c r="BS2121" s="256">
        <v>0</v>
      </c>
      <c r="BT2121" s="256">
        <v>0</v>
      </c>
      <c r="BU2121" s="256">
        <v>0</v>
      </c>
      <c r="BV2121" s="256">
        <v>0</v>
      </c>
    </row>
    <row r="2122" spans="1:74">
      <c r="A2122" s="256">
        <v>105</v>
      </c>
      <c r="B2122" s="256">
        <v>1829</v>
      </c>
      <c r="C2122" s="256">
        <v>1843</v>
      </c>
      <c r="D2122" s="256">
        <v>1848</v>
      </c>
      <c r="E2122" s="256">
        <v>1864</v>
      </c>
      <c r="F2122" s="256">
        <v>1879</v>
      </c>
      <c r="G2122" s="256">
        <v>1896</v>
      </c>
      <c r="H2122" s="256">
        <v>1911</v>
      </c>
      <c r="I2122" s="256">
        <v>1928</v>
      </c>
      <c r="J2122" s="256">
        <v>1937</v>
      </c>
      <c r="K2122" s="256">
        <v>1928</v>
      </c>
      <c r="L2122" s="256">
        <v>1918</v>
      </c>
      <c r="M2122" s="256">
        <v>1894</v>
      </c>
      <c r="N2122" s="256">
        <v>1872</v>
      </c>
      <c r="O2122" s="256">
        <v>1848</v>
      </c>
      <c r="P2122" s="256">
        <v>1797</v>
      </c>
      <c r="Q2122" s="256">
        <v>1742</v>
      </c>
      <c r="R2122" s="256">
        <v>1674</v>
      </c>
      <c r="S2122" s="256">
        <v>1614</v>
      </c>
      <c r="T2122" s="256">
        <v>1555</v>
      </c>
      <c r="U2122" s="256">
        <v>1542</v>
      </c>
      <c r="V2122" s="256">
        <v>1576</v>
      </c>
      <c r="W2122" s="256">
        <v>1618</v>
      </c>
      <c r="X2122" s="256">
        <v>1587</v>
      </c>
      <c r="Y2122" s="256">
        <v>1420</v>
      </c>
      <c r="Z2122" s="256">
        <v>1153</v>
      </c>
      <c r="AA2122" s="256">
        <v>879</v>
      </c>
      <c r="AB2122" s="256">
        <v>700</v>
      </c>
      <c r="AC2122" s="256">
        <v>589</v>
      </c>
      <c r="AD2122" s="256">
        <v>490</v>
      </c>
      <c r="AE2122" s="256">
        <v>402</v>
      </c>
      <c r="AF2122" s="256">
        <v>336</v>
      </c>
      <c r="AG2122" s="256">
        <v>281</v>
      </c>
      <c r="AH2122" s="256">
        <v>224</v>
      </c>
      <c r="AI2122" s="256">
        <v>191</v>
      </c>
      <c r="AJ2122" s="256">
        <v>139</v>
      </c>
      <c r="AK2122" s="256">
        <v>88</v>
      </c>
      <c r="AL2122" s="256">
        <v>0</v>
      </c>
      <c r="AM2122" s="256">
        <v>0</v>
      </c>
      <c r="AN2122" s="256">
        <v>0</v>
      </c>
      <c r="AO2122" s="256">
        <v>0</v>
      </c>
      <c r="AP2122" s="256">
        <v>0</v>
      </c>
      <c r="AQ2122" s="256">
        <v>0</v>
      </c>
      <c r="AR2122" s="256">
        <v>0</v>
      </c>
      <c r="AS2122" s="256">
        <v>0</v>
      </c>
      <c r="AT2122" s="256">
        <v>0</v>
      </c>
      <c r="AU2122" s="256">
        <v>0</v>
      </c>
      <c r="AV2122" s="256">
        <v>0</v>
      </c>
      <c r="AW2122" s="256">
        <v>0</v>
      </c>
      <c r="AX2122" s="256">
        <v>0</v>
      </c>
      <c r="AY2122" s="256">
        <v>0</v>
      </c>
      <c r="AZ2122" s="256">
        <v>0</v>
      </c>
      <c r="BA2122" s="256">
        <v>0</v>
      </c>
      <c r="BB2122" s="256">
        <v>0</v>
      </c>
      <c r="BC2122" s="256">
        <v>0</v>
      </c>
      <c r="BD2122" s="256">
        <v>0</v>
      </c>
      <c r="BE2122" s="256">
        <v>0</v>
      </c>
      <c r="BF2122" s="256">
        <v>0</v>
      </c>
      <c r="BG2122" s="256">
        <v>0</v>
      </c>
      <c r="BH2122" s="256">
        <v>0</v>
      </c>
      <c r="BI2122" s="256">
        <v>0</v>
      </c>
      <c r="BJ2122" s="256">
        <v>0</v>
      </c>
      <c r="BK2122" s="256">
        <v>0</v>
      </c>
      <c r="BL2122" s="256">
        <v>0</v>
      </c>
      <c r="BM2122" s="256">
        <v>0</v>
      </c>
      <c r="BN2122" s="256">
        <v>0</v>
      </c>
      <c r="BO2122" s="256">
        <v>0</v>
      </c>
      <c r="BP2122" s="256">
        <v>0</v>
      </c>
      <c r="BQ2122" s="256">
        <v>0</v>
      </c>
      <c r="BR2122" s="256">
        <v>0</v>
      </c>
      <c r="BS2122" s="256">
        <v>0</v>
      </c>
      <c r="BT2122" s="256">
        <v>0</v>
      </c>
      <c r="BU2122" s="256">
        <v>0</v>
      </c>
      <c r="BV2122" s="256">
        <v>0</v>
      </c>
    </row>
    <row r="2123" spans="1:74">
      <c r="A2123" s="256">
        <v>110</v>
      </c>
      <c r="B2123" s="256">
        <v>1829</v>
      </c>
      <c r="C2123" s="256">
        <v>1848</v>
      </c>
      <c r="D2123" s="256">
        <v>1854</v>
      </c>
      <c r="E2123" s="256">
        <v>1873</v>
      </c>
      <c r="F2123" s="256">
        <v>1883</v>
      </c>
      <c r="G2123" s="256">
        <v>1902</v>
      </c>
      <c r="H2123" s="256">
        <v>1914</v>
      </c>
      <c r="I2123" s="256">
        <v>1912</v>
      </c>
      <c r="J2123" s="256">
        <v>1896</v>
      </c>
      <c r="K2123" s="256">
        <v>1876</v>
      </c>
      <c r="L2123" s="256">
        <v>1843</v>
      </c>
      <c r="M2123" s="256">
        <v>1804</v>
      </c>
      <c r="N2123" s="256">
        <v>1742</v>
      </c>
      <c r="O2123" s="256">
        <v>1646</v>
      </c>
      <c r="P2123" s="256">
        <v>1493</v>
      </c>
      <c r="Q2123" s="256">
        <v>1354</v>
      </c>
      <c r="R2123" s="256">
        <v>1226</v>
      </c>
      <c r="S2123" s="256">
        <v>1138</v>
      </c>
      <c r="T2123" s="256">
        <v>1088</v>
      </c>
      <c r="U2123" s="256">
        <v>1080</v>
      </c>
      <c r="V2123" s="256">
        <v>1096</v>
      </c>
      <c r="W2123" s="256">
        <v>1074</v>
      </c>
      <c r="X2123" s="256">
        <v>938</v>
      </c>
      <c r="Y2123" s="256">
        <v>736</v>
      </c>
      <c r="Z2123" s="256">
        <v>598</v>
      </c>
      <c r="AA2123" s="256">
        <v>549</v>
      </c>
      <c r="AB2123" s="256">
        <v>530</v>
      </c>
      <c r="AC2123" s="256">
        <v>493</v>
      </c>
      <c r="AD2123" s="256">
        <v>435</v>
      </c>
      <c r="AE2123" s="256">
        <v>365</v>
      </c>
      <c r="AF2123" s="256">
        <v>306</v>
      </c>
      <c r="AG2123" s="256">
        <v>254</v>
      </c>
      <c r="AH2123" s="256">
        <v>234</v>
      </c>
      <c r="AI2123" s="256">
        <v>206</v>
      </c>
      <c r="AJ2123" s="256">
        <v>154</v>
      </c>
      <c r="AK2123" s="256">
        <v>98</v>
      </c>
      <c r="AL2123" s="256">
        <v>0</v>
      </c>
      <c r="AM2123" s="256">
        <v>0</v>
      </c>
      <c r="AN2123" s="256">
        <v>0</v>
      </c>
      <c r="AO2123" s="256">
        <v>0</v>
      </c>
      <c r="AP2123" s="256">
        <v>0</v>
      </c>
      <c r="AQ2123" s="256">
        <v>0</v>
      </c>
      <c r="AR2123" s="256">
        <v>0</v>
      </c>
      <c r="AS2123" s="256">
        <v>0</v>
      </c>
      <c r="AT2123" s="256">
        <v>0</v>
      </c>
      <c r="AU2123" s="256">
        <v>0</v>
      </c>
      <c r="AV2123" s="256">
        <v>0</v>
      </c>
      <c r="AW2123" s="256">
        <v>0</v>
      </c>
      <c r="AX2123" s="256">
        <v>0</v>
      </c>
      <c r="AY2123" s="256">
        <v>0</v>
      </c>
      <c r="AZ2123" s="256">
        <v>0</v>
      </c>
      <c r="BA2123" s="256">
        <v>0</v>
      </c>
      <c r="BB2123" s="256">
        <v>0</v>
      </c>
      <c r="BC2123" s="256">
        <v>0</v>
      </c>
      <c r="BD2123" s="256">
        <v>0</v>
      </c>
      <c r="BE2123" s="256">
        <v>0</v>
      </c>
      <c r="BF2123" s="256">
        <v>0</v>
      </c>
      <c r="BG2123" s="256">
        <v>0</v>
      </c>
      <c r="BH2123" s="256">
        <v>0</v>
      </c>
      <c r="BI2123" s="256">
        <v>0</v>
      </c>
      <c r="BJ2123" s="256">
        <v>0</v>
      </c>
      <c r="BK2123" s="256">
        <v>0</v>
      </c>
      <c r="BL2123" s="256">
        <v>0</v>
      </c>
      <c r="BM2123" s="256">
        <v>0</v>
      </c>
      <c r="BN2123" s="256">
        <v>0</v>
      </c>
      <c r="BO2123" s="256">
        <v>0</v>
      </c>
      <c r="BP2123" s="256">
        <v>0</v>
      </c>
      <c r="BQ2123" s="256">
        <v>0</v>
      </c>
      <c r="BR2123" s="256">
        <v>0</v>
      </c>
      <c r="BS2123" s="256">
        <v>0</v>
      </c>
      <c r="BT2123" s="256">
        <v>0</v>
      </c>
      <c r="BU2123" s="256">
        <v>0</v>
      </c>
      <c r="BV2123" s="256">
        <v>0</v>
      </c>
    </row>
    <row r="2124" spans="1:74">
      <c r="A2124" s="256">
        <v>115</v>
      </c>
      <c r="B2124" s="256">
        <v>1829</v>
      </c>
      <c r="C2124" s="256">
        <v>1847</v>
      </c>
      <c r="D2124" s="256">
        <v>1865</v>
      </c>
      <c r="E2124" s="256">
        <v>1882</v>
      </c>
      <c r="F2124" s="256">
        <v>1888</v>
      </c>
      <c r="G2124" s="256">
        <v>1904</v>
      </c>
      <c r="H2124" s="256">
        <v>1898</v>
      </c>
      <c r="I2124" s="256">
        <v>1884</v>
      </c>
      <c r="J2124" s="256">
        <v>1852</v>
      </c>
      <c r="K2124" s="256">
        <v>1821</v>
      </c>
      <c r="L2124" s="256">
        <v>1754</v>
      </c>
      <c r="M2124" s="256">
        <v>1652</v>
      </c>
      <c r="N2124" s="256">
        <v>1494</v>
      </c>
      <c r="O2124" s="256">
        <v>1334</v>
      </c>
      <c r="P2124" s="256">
        <v>1144</v>
      </c>
      <c r="Q2124" s="256">
        <v>982</v>
      </c>
      <c r="R2124" s="256">
        <v>858</v>
      </c>
      <c r="S2124" s="256">
        <v>784</v>
      </c>
      <c r="T2124" s="256">
        <v>734</v>
      </c>
      <c r="U2124" s="256">
        <v>708</v>
      </c>
      <c r="V2124" s="256">
        <v>702</v>
      </c>
      <c r="W2124" s="256">
        <v>674</v>
      </c>
      <c r="X2124" s="256">
        <v>576</v>
      </c>
      <c r="Y2124" s="256">
        <v>506</v>
      </c>
      <c r="Z2124" s="256">
        <v>488</v>
      </c>
      <c r="AA2124" s="256">
        <v>483</v>
      </c>
      <c r="AB2124" s="256">
        <v>486</v>
      </c>
      <c r="AC2124" s="256">
        <v>472</v>
      </c>
      <c r="AD2124" s="256">
        <v>423</v>
      </c>
      <c r="AE2124" s="256">
        <v>372</v>
      </c>
      <c r="AF2124" s="256">
        <v>318</v>
      </c>
      <c r="AG2124" s="256">
        <v>287</v>
      </c>
      <c r="AH2124" s="256">
        <v>282</v>
      </c>
      <c r="AI2124" s="256">
        <v>258</v>
      </c>
      <c r="AJ2124" s="256">
        <v>214</v>
      </c>
      <c r="AK2124" s="256">
        <v>130</v>
      </c>
      <c r="AL2124" s="256">
        <v>0</v>
      </c>
      <c r="AM2124" s="256">
        <v>0</v>
      </c>
      <c r="AN2124" s="256">
        <v>0</v>
      </c>
      <c r="AO2124" s="256">
        <v>0</v>
      </c>
      <c r="AP2124" s="256">
        <v>0</v>
      </c>
      <c r="AQ2124" s="256">
        <v>0</v>
      </c>
      <c r="AR2124" s="256">
        <v>0</v>
      </c>
      <c r="AS2124" s="256">
        <v>0</v>
      </c>
      <c r="AT2124" s="256">
        <v>0</v>
      </c>
      <c r="AU2124" s="256">
        <v>0</v>
      </c>
      <c r="AV2124" s="256">
        <v>0</v>
      </c>
      <c r="AW2124" s="256">
        <v>0</v>
      </c>
      <c r="AX2124" s="256">
        <v>0</v>
      </c>
      <c r="AY2124" s="256">
        <v>0</v>
      </c>
      <c r="AZ2124" s="256">
        <v>0</v>
      </c>
      <c r="BA2124" s="256">
        <v>0</v>
      </c>
      <c r="BB2124" s="256">
        <v>0</v>
      </c>
      <c r="BC2124" s="256">
        <v>0</v>
      </c>
      <c r="BD2124" s="256">
        <v>0</v>
      </c>
      <c r="BE2124" s="256">
        <v>0</v>
      </c>
      <c r="BF2124" s="256">
        <v>0</v>
      </c>
      <c r="BG2124" s="256">
        <v>0</v>
      </c>
      <c r="BH2124" s="256">
        <v>0</v>
      </c>
      <c r="BI2124" s="256">
        <v>0</v>
      </c>
      <c r="BJ2124" s="256">
        <v>0</v>
      </c>
      <c r="BK2124" s="256">
        <v>0</v>
      </c>
      <c r="BL2124" s="256">
        <v>0</v>
      </c>
      <c r="BM2124" s="256">
        <v>0</v>
      </c>
      <c r="BN2124" s="256">
        <v>0</v>
      </c>
      <c r="BO2124" s="256">
        <v>0</v>
      </c>
      <c r="BP2124" s="256">
        <v>0</v>
      </c>
      <c r="BQ2124" s="256">
        <v>0</v>
      </c>
      <c r="BR2124" s="256">
        <v>0</v>
      </c>
      <c r="BS2124" s="256">
        <v>0</v>
      </c>
      <c r="BT2124" s="256">
        <v>0</v>
      </c>
      <c r="BU2124" s="256">
        <v>0</v>
      </c>
      <c r="BV2124" s="256">
        <v>0</v>
      </c>
    </row>
    <row r="2125" spans="1:74">
      <c r="A2125" s="256">
        <v>120</v>
      </c>
      <c r="B2125" s="256">
        <v>1829</v>
      </c>
      <c r="C2125" s="256">
        <v>1850</v>
      </c>
      <c r="D2125" s="256">
        <v>1875</v>
      </c>
      <c r="E2125" s="256">
        <v>1888</v>
      </c>
      <c r="F2125" s="256">
        <v>1895</v>
      </c>
      <c r="G2125" s="256">
        <v>1894</v>
      </c>
      <c r="H2125" s="256">
        <v>1876</v>
      </c>
      <c r="I2125" s="256">
        <v>1850</v>
      </c>
      <c r="J2125" s="256">
        <v>1810</v>
      </c>
      <c r="K2125" s="256">
        <v>1736</v>
      </c>
      <c r="L2125" s="256">
        <v>1600</v>
      </c>
      <c r="M2125" s="256">
        <v>1418</v>
      </c>
      <c r="N2125" s="256">
        <v>1216</v>
      </c>
      <c r="O2125" s="256">
        <v>1030</v>
      </c>
      <c r="P2125" s="256">
        <v>838</v>
      </c>
      <c r="Q2125" s="256">
        <v>700</v>
      </c>
      <c r="R2125" s="256">
        <v>610</v>
      </c>
      <c r="S2125" s="256">
        <v>557</v>
      </c>
      <c r="T2125" s="256">
        <v>517</v>
      </c>
      <c r="U2125" s="256">
        <v>526</v>
      </c>
      <c r="V2125" s="256">
        <v>536</v>
      </c>
      <c r="W2125" s="256">
        <v>546</v>
      </c>
      <c r="X2125" s="256">
        <v>499</v>
      </c>
      <c r="Y2125" s="256">
        <v>453</v>
      </c>
      <c r="Z2125" s="256">
        <v>451</v>
      </c>
      <c r="AA2125" s="256">
        <v>456</v>
      </c>
      <c r="AB2125" s="256">
        <v>467</v>
      </c>
      <c r="AC2125" s="256">
        <v>460</v>
      </c>
      <c r="AD2125" s="256">
        <v>417</v>
      </c>
      <c r="AE2125" s="256">
        <v>384</v>
      </c>
      <c r="AF2125" s="256">
        <v>340</v>
      </c>
      <c r="AG2125" s="256">
        <v>306</v>
      </c>
      <c r="AH2125" s="256">
        <v>286</v>
      </c>
      <c r="AI2125" s="256">
        <v>302</v>
      </c>
      <c r="AJ2125" s="256">
        <v>276</v>
      </c>
      <c r="AK2125" s="256">
        <v>166</v>
      </c>
      <c r="AL2125" s="256">
        <v>0</v>
      </c>
      <c r="AM2125" s="256">
        <v>0</v>
      </c>
      <c r="AN2125" s="256">
        <v>0</v>
      </c>
      <c r="AO2125" s="256">
        <v>0</v>
      </c>
      <c r="AP2125" s="256">
        <v>0</v>
      </c>
      <c r="AQ2125" s="256">
        <v>0</v>
      </c>
      <c r="AR2125" s="256">
        <v>0</v>
      </c>
      <c r="AS2125" s="256">
        <v>0</v>
      </c>
      <c r="AT2125" s="256">
        <v>0</v>
      </c>
      <c r="AU2125" s="256">
        <v>0</v>
      </c>
      <c r="AV2125" s="256">
        <v>0</v>
      </c>
      <c r="AW2125" s="256">
        <v>0</v>
      </c>
      <c r="AX2125" s="256">
        <v>0</v>
      </c>
      <c r="AY2125" s="256">
        <v>0</v>
      </c>
      <c r="AZ2125" s="256">
        <v>0</v>
      </c>
      <c r="BA2125" s="256">
        <v>0</v>
      </c>
      <c r="BB2125" s="256">
        <v>0</v>
      </c>
      <c r="BC2125" s="256">
        <v>0</v>
      </c>
      <c r="BD2125" s="256">
        <v>0</v>
      </c>
      <c r="BE2125" s="256">
        <v>0</v>
      </c>
      <c r="BF2125" s="256">
        <v>0</v>
      </c>
      <c r="BG2125" s="256">
        <v>0</v>
      </c>
      <c r="BH2125" s="256">
        <v>0</v>
      </c>
      <c r="BI2125" s="256">
        <v>0</v>
      </c>
      <c r="BJ2125" s="256">
        <v>0</v>
      </c>
      <c r="BK2125" s="256">
        <v>0</v>
      </c>
      <c r="BL2125" s="256">
        <v>0</v>
      </c>
      <c r="BM2125" s="256">
        <v>0</v>
      </c>
      <c r="BN2125" s="256">
        <v>0</v>
      </c>
      <c r="BO2125" s="256">
        <v>0</v>
      </c>
      <c r="BP2125" s="256">
        <v>0</v>
      </c>
      <c r="BQ2125" s="256">
        <v>0</v>
      </c>
      <c r="BR2125" s="256">
        <v>0</v>
      </c>
      <c r="BS2125" s="256">
        <v>0</v>
      </c>
      <c r="BT2125" s="256">
        <v>0</v>
      </c>
      <c r="BU2125" s="256">
        <v>0</v>
      </c>
      <c r="BV2125" s="256">
        <v>0</v>
      </c>
    </row>
    <row r="2126" spans="1:74">
      <c r="A2126" s="256">
        <v>125</v>
      </c>
      <c r="B2126" s="256">
        <v>1829</v>
      </c>
      <c r="C2126" s="256">
        <v>1860</v>
      </c>
      <c r="D2126" s="256">
        <v>1885</v>
      </c>
      <c r="E2126" s="256">
        <v>1894</v>
      </c>
      <c r="F2126" s="256">
        <v>1893</v>
      </c>
      <c r="G2126" s="256">
        <v>1888</v>
      </c>
      <c r="H2126" s="256">
        <v>1865</v>
      </c>
      <c r="I2126" s="256">
        <v>1820</v>
      </c>
      <c r="J2126" s="256">
        <v>1743</v>
      </c>
      <c r="K2126" s="256">
        <v>1602</v>
      </c>
      <c r="L2126" s="256">
        <v>1406</v>
      </c>
      <c r="M2126" s="256">
        <v>1188</v>
      </c>
      <c r="N2126" s="256">
        <v>964</v>
      </c>
      <c r="O2126" s="256">
        <v>776</v>
      </c>
      <c r="P2126" s="256">
        <v>624</v>
      </c>
      <c r="Q2126" s="256">
        <v>538</v>
      </c>
      <c r="R2126" s="256">
        <v>485</v>
      </c>
      <c r="S2126" s="256">
        <v>460</v>
      </c>
      <c r="T2126" s="256">
        <v>468</v>
      </c>
      <c r="U2126" s="256">
        <v>498</v>
      </c>
      <c r="V2126" s="256">
        <v>542</v>
      </c>
      <c r="W2126" s="256">
        <v>582</v>
      </c>
      <c r="X2126" s="256">
        <v>578</v>
      </c>
      <c r="Y2126" s="256">
        <v>520</v>
      </c>
      <c r="Z2126" s="256">
        <v>492</v>
      </c>
      <c r="AA2126" s="256">
        <v>480</v>
      </c>
      <c r="AB2126" s="256">
        <v>461</v>
      </c>
      <c r="AC2126" s="256">
        <v>433</v>
      </c>
      <c r="AD2126" s="256">
        <v>407</v>
      </c>
      <c r="AE2126" s="256">
        <v>371</v>
      </c>
      <c r="AF2126" s="256">
        <v>340</v>
      </c>
      <c r="AG2126" s="256">
        <v>296</v>
      </c>
      <c r="AH2126" s="256">
        <v>279</v>
      </c>
      <c r="AI2126" s="256">
        <v>272</v>
      </c>
      <c r="AJ2126" s="256">
        <v>250</v>
      </c>
      <c r="AK2126" s="256">
        <v>170</v>
      </c>
      <c r="AL2126" s="256">
        <v>0</v>
      </c>
      <c r="AM2126" s="256">
        <v>0</v>
      </c>
      <c r="AN2126" s="256">
        <v>0</v>
      </c>
      <c r="AO2126" s="256">
        <v>0</v>
      </c>
      <c r="AP2126" s="256">
        <v>0</v>
      </c>
      <c r="AQ2126" s="256">
        <v>0</v>
      </c>
      <c r="AR2126" s="256">
        <v>0</v>
      </c>
      <c r="AS2126" s="256">
        <v>0</v>
      </c>
      <c r="AT2126" s="256">
        <v>0</v>
      </c>
      <c r="AU2126" s="256">
        <v>0</v>
      </c>
      <c r="AV2126" s="256">
        <v>0</v>
      </c>
      <c r="AW2126" s="256">
        <v>0</v>
      </c>
      <c r="AX2126" s="256">
        <v>0</v>
      </c>
      <c r="AY2126" s="256">
        <v>0</v>
      </c>
      <c r="AZ2126" s="256">
        <v>0</v>
      </c>
      <c r="BA2126" s="256">
        <v>0</v>
      </c>
      <c r="BB2126" s="256">
        <v>0</v>
      </c>
      <c r="BC2126" s="256">
        <v>0</v>
      </c>
      <c r="BD2126" s="256">
        <v>0</v>
      </c>
      <c r="BE2126" s="256">
        <v>0</v>
      </c>
      <c r="BF2126" s="256">
        <v>0</v>
      </c>
      <c r="BG2126" s="256">
        <v>0</v>
      </c>
      <c r="BH2126" s="256">
        <v>0</v>
      </c>
      <c r="BI2126" s="256">
        <v>0</v>
      </c>
      <c r="BJ2126" s="256">
        <v>0</v>
      </c>
      <c r="BK2126" s="256">
        <v>0</v>
      </c>
      <c r="BL2126" s="256">
        <v>0</v>
      </c>
      <c r="BM2126" s="256">
        <v>0</v>
      </c>
      <c r="BN2126" s="256">
        <v>0</v>
      </c>
      <c r="BO2126" s="256">
        <v>0</v>
      </c>
      <c r="BP2126" s="256">
        <v>0</v>
      </c>
      <c r="BQ2126" s="256">
        <v>0</v>
      </c>
      <c r="BR2126" s="256">
        <v>0</v>
      </c>
      <c r="BS2126" s="256">
        <v>0</v>
      </c>
      <c r="BT2126" s="256">
        <v>0</v>
      </c>
      <c r="BU2126" s="256">
        <v>0</v>
      </c>
      <c r="BV2126" s="256">
        <v>0</v>
      </c>
    </row>
    <row r="2127" spans="1:74">
      <c r="A2127" s="256">
        <v>130</v>
      </c>
      <c r="B2127" s="256">
        <v>1829</v>
      </c>
      <c r="C2127" s="256">
        <v>1865</v>
      </c>
      <c r="D2127" s="256">
        <v>1885</v>
      </c>
      <c r="E2127" s="256">
        <v>1901</v>
      </c>
      <c r="F2127" s="256">
        <v>1894</v>
      </c>
      <c r="G2127" s="256">
        <v>1876</v>
      </c>
      <c r="H2127" s="256">
        <v>1842</v>
      </c>
      <c r="I2127" s="256">
        <v>1782</v>
      </c>
      <c r="J2127" s="256">
        <v>1644</v>
      </c>
      <c r="K2127" s="256">
        <v>1449</v>
      </c>
      <c r="L2127" s="256">
        <v>1204</v>
      </c>
      <c r="M2127" s="256">
        <v>974</v>
      </c>
      <c r="N2127" s="256">
        <v>748</v>
      </c>
      <c r="O2127" s="256">
        <v>608</v>
      </c>
      <c r="P2127" s="256">
        <v>511</v>
      </c>
      <c r="Q2127" s="256">
        <v>460</v>
      </c>
      <c r="R2127" s="256">
        <v>444</v>
      </c>
      <c r="S2127" s="256">
        <v>449</v>
      </c>
      <c r="T2127" s="256">
        <v>487</v>
      </c>
      <c r="U2127" s="256">
        <v>552</v>
      </c>
      <c r="V2127" s="256">
        <v>626</v>
      </c>
      <c r="W2127" s="256">
        <v>695</v>
      </c>
      <c r="X2127" s="256">
        <v>770</v>
      </c>
      <c r="Y2127" s="256">
        <v>782</v>
      </c>
      <c r="Z2127" s="256">
        <v>754</v>
      </c>
      <c r="AA2127" s="256">
        <v>690</v>
      </c>
      <c r="AB2127" s="256">
        <v>594</v>
      </c>
      <c r="AC2127" s="256">
        <v>518</v>
      </c>
      <c r="AD2127" s="256">
        <v>456</v>
      </c>
      <c r="AE2127" s="256">
        <v>408</v>
      </c>
      <c r="AF2127" s="256">
        <v>349</v>
      </c>
      <c r="AG2127" s="256">
        <v>284</v>
      </c>
      <c r="AH2127" s="256">
        <v>243</v>
      </c>
      <c r="AI2127" s="256">
        <v>235</v>
      </c>
      <c r="AJ2127" s="256">
        <v>218</v>
      </c>
      <c r="AK2127" s="256">
        <v>168</v>
      </c>
      <c r="AL2127" s="256">
        <v>0</v>
      </c>
      <c r="AM2127" s="256">
        <v>0</v>
      </c>
      <c r="AN2127" s="256">
        <v>0</v>
      </c>
      <c r="AO2127" s="256">
        <v>0</v>
      </c>
      <c r="AP2127" s="256">
        <v>0</v>
      </c>
      <c r="AQ2127" s="256">
        <v>0</v>
      </c>
      <c r="AR2127" s="256">
        <v>0</v>
      </c>
      <c r="AS2127" s="256">
        <v>0</v>
      </c>
      <c r="AT2127" s="256">
        <v>0</v>
      </c>
      <c r="AU2127" s="256">
        <v>0</v>
      </c>
      <c r="AV2127" s="256">
        <v>0</v>
      </c>
      <c r="AW2127" s="256">
        <v>0</v>
      </c>
      <c r="AX2127" s="256">
        <v>0</v>
      </c>
      <c r="AY2127" s="256">
        <v>0</v>
      </c>
      <c r="AZ2127" s="256">
        <v>0</v>
      </c>
      <c r="BA2127" s="256">
        <v>0</v>
      </c>
      <c r="BB2127" s="256">
        <v>0</v>
      </c>
      <c r="BC2127" s="256">
        <v>0</v>
      </c>
      <c r="BD2127" s="256">
        <v>0</v>
      </c>
      <c r="BE2127" s="256">
        <v>0</v>
      </c>
      <c r="BF2127" s="256">
        <v>0</v>
      </c>
      <c r="BG2127" s="256">
        <v>0</v>
      </c>
      <c r="BH2127" s="256">
        <v>0</v>
      </c>
      <c r="BI2127" s="256">
        <v>0</v>
      </c>
      <c r="BJ2127" s="256">
        <v>0</v>
      </c>
      <c r="BK2127" s="256">
        <v>0</v>
      </c>
      <c r="BL2127" s="256">
        <v>0</v>
      </c>
      <c r="BM2127" s="256">
        <v>0</v>
      </c>
      <c r="BN2127" s="256">
        <v>0</v>
      </c>
      <c r="BO2127" s="256">
        <v>0</v>
      </c>
      <c r="BP2127" s="256">
        <v>0</v>
      </c>
      <c r="BQ2127" s="256">
        <v>0</v>
      </c>
      <c r="BR2127" s="256">
        <v>0</v>
      </c>
      <c r="BS2127" s="256">
        <v>0</v>
      </c>
      <c r="BT2127" s="256">
        <v>0</v>
      </c>
      <c r="BU2127" s="256">
        <v>0</v>
      </c>
      <c r="BV2127" s="256">
        <v>0</v>
      </c>
    </row>
    <row r="2128" spans="1:74">
      <c r="A2128" s="256">
        <v>135</v>
      </c>
      <c r="B2128" s="256">
        <v>1829</v>
      </c>
      <c r="C2128" s="256">
        <v>1868</v>
      </c>
      <c r="D2128" s="256">
        <v>1898</v>
      </c>
      <c r="E2128" s="256">
        <v>1910</v>
      </c>
      <c r="F2128" s="256">
        <v>1890</v>
      </c>
      <c r="G2128" s="256">
        <v>1852</v>
      </c>
      <c r="H2128" s="256">
        <v>1818</v>
      </c>
      <c r="I2128" s="256">
        <v>1711</v>
      </c>
      <c r="J2128" s="256">
        <v>1526</v>
      </c>
      <c r="K2128" s="256">
        <v>1280</v>
      </c>
      <c r="L2128" s="256">
        <v>1032</v>
      </c>
      <c r="M2128" s="256">
        <v>794</v>
      </c>
      <c r="N2128" s="256">
        <v>606</v>
      </c>
      <c r="O2128" s="256">
        <v>524</v>
      </c>
      <c r="P2128" s="256">
        <v>459</v>
      </c>
      <c r="Q2128" s="256">
        <v>440</v>
      </c>
      <c r="R2128" s="256">
        <v>438</v>
      </c>
      <c r="S2128" s="256">
        <v>482</v>
      </c>
      <c r="T2128" s="256">
        <v>552</v>
      </c>
      <c r="U2128" s="256">
        <v>634</v>
      </c>
      <c r="V2128" s="256">
        <v>714</v>
      </c>
      <c r="W2128" s="256">
        <v>797</v>
      </c>
      <c r="X2128" s="256">
        <v>868</v>
      </c>
      <c r="Y2128" s="256">
        <v>944</v>
      </c>
      <c r="Z2128" s="256">
        <v>950</v>
      </c>
      <c r="AA2128" s="256">
        <v>852</v>
      </c>
      <c r="AB2128" s="256">
        <v>739</v>
      </c>
      <c r="AC2128" s="256">
        <v>646</v>
      </c>
      <c r="AD2128" s="256">
        <v>568</v>
      </c>
      <c r="AE2128" s="256">
        <v>478</v>
      </c>
      <c r="AF2128" s="256">
        <v>392</v>
      </c>
      <c r="AG2128" s="256">
        <v>312</v>
      </c>
      <c r="AH2128" s="256">
        <v>276</v>
      </c>
      <c r="AI2128" s="256">
        <v>292</v>
      </c>
      <c r="AJ2128" s="256">
        <v>263</v>
      </c>
      <c r="AK2128" s="256">
        <v>166</v>
      </c>
      <c r="AL2128" s="256">
        <v>0</v>
      </c>
      <c r="AM2128" s="256">
        <v>0</v>
      </c>
      <c r="AN2128" s="256">
        <v>0</v>
      </c>
      <c r="AO2128" s="256">
        <v>0</v>
      </c>
      <c r="AP2128" s="256">
        <v>0</v>
      </c>
      <c r="AQ2128" s="256">
        <v>0</v>
      </c>
      <c r="AR2128" s="256">
        <v>0</v>
      </c>
      <c r="AS2128" s="256">
        <v>0</v>
      </c>
      <c r="AT2128" s="256">
        <v>0</v>
      </c>
      <c r="AU2128" s="256">
        <v>0</v>
      </c>
      <c r="AV2128" s="256">
        <v>0</v>
      </c>
      <c r="AW2128" s="256">
        <v>0</v>
      </c>
      <c r="AX2128" s="256">
        <v>0</v>
      </c>
      <c r="AY2128" s="256">
        <v>0</v>
      </c>
      <c r="AZ2128" s="256">
        <v>0</v>
      </c>
      <c r="BA2128" s="256">
        <v>0</v>
      </c>
      <c r="BB2128" s="256">
        <v>0</v>
      </c>
      <c r="BC2128" s="256">
        <v>0</v>
      </c>
      <c r="BD2128" s="256">
        <v>0</v>
      </c>
      <c r="BE2128" s="256">
        <v>0</v>
      </c>
      <c r="BF2128" s="256">
        <v>0</v>
      </c>
      <c r="BG2128" s="256">
        <v>0</v>
      </c>
      <c r="BH2128" s="256">
        <v>0</v>
      </c>
      <c r="BI2128" s="256">
        <v>0</v>
      </c>
      <c r="BJ2128" s="256">
        <v>0</v>
      </c>
      <c r="BK2128" s="256">
        <v>0</v>
      </c>
      <c r="BL2128" s="256">
        <v>0</v>
      </c>
      <c r="BM2128" s="256">
        <v>0</v>
      </c>
      <c r="BN2128" s="256">
        <v>0</v>
      </c>
      <c r="BO2128" s="256">
        <v>0</v>
      </c>
      <c r="BP2128" s="256">
        <v>0</v>
      </c>
      <c r="BQ2128" s="256">
        <v>0</v>
      </c>
      <c r="BR2128" s="256">
        <v>0</v>
      </c>
      <c r="BS2128" s="256">
        <v>0</v>
      </c>
      <c r="BT2128" s="256">
        <v>0</v>
      </c>
      <c r="BU2128" s="256">
        <v>0</v>
      </c>
      <c r="BV2128" s="256">
        <v>0</v>
      </c>
    </row>
    <row r="2129" spans="1:74">
      <c r="A2129" s="256">
        <v>140</v>
      </c>
      <c r="B2129" s="256">
        <v>1829</v>
      </c>
      <c r="C2129" s="256">
        <v>1867</v>
      </c>
      <c r="D2129" s="256">
        <v>1900</v>
      </c>
      <c r="E2129" s="256">
        <v>1908</v>
      </c>
      <c r="F2129" s="256">
        <v>1882</v>
      </c>
      <c r="G2129" s="256">
        <v>1848</v>
      </c>
      <c r="H2129" s="256">
        <v>1782</v>
      </c>
      <c r="I2129" s="256">
        <v>1638</v>
      </c>
      <c r="J2129" s="256">
        <v>1397</v>
      </c>
      <c r="K2129" s="256">
        <v>1138</v>
      </c>
      <c r="L2129" s="256">
        <v>868</v>
      </c>
      <c r="M2129" s="256">
        <v>662</v>
      </c>
      <c r="N2129" s="256">
        <v>532</v>
      </c>
      <c r="O2129" s="256">
        <v>490</v>
      </c>
      <c r="P2129" s="256">
        <v>447</v>
      </c>
      <c r="Q2129" s="256">
        <v>439</v>
      </c>
      <c r="R2129" s="256">
        <v>469</v>
      </c>
      <c r="S2129" s="256">
        <v>538</v>
      </c>
      <c r="T2129" s="256">
        <v>618</v>
      </c>
      <c r="U2129" s="256">
        <v>689</v>
      </c>
      <c r="V2129" s="256">
        <v>756</v>
      </c>
      <c r="W2129" s="256">
        <v>829</v>
      </c>
      <c r="X2129" s="256">
        <v>884</v>
      </c>
      <c r="Y2129" s="256">
        <v>897</v>
      </c>
      <c r="Z2129" s="256">
        <v>824</v>
      </c>
      <c r="AA2129" s="256">
        <v>750</v>
      </c>
      <c r="AB2129" s="256">
        <v>680</v>
      </c>
      <c r="AC2129" s="256">
        <v>611</v>
      </c>
      <c r="AD2129" s="256">
        <v>538</v>
      </c>
      <c r="AE2129" s="256">
        <v>462</v>
      </c>
      <c r="AF2129" s="256">
        <v>388</v>
      </c>
      <c r="AG2129" s="256">
        <v>321</v>
      </c>
      <c r="AH2129" s="256">
        <v>275</v>
      </c>
      <c r="AI2129" s="256">
        <v>266</v>
      </c>
      <c r="AJ2129" s="256">
        <v>220</v>
      </c>
      <c r="AK2129" s="256">
        <v>127</v>
      </c>
      <c r="AL2129" s="256">
        <v>0</v>
      </c>
      <c r="AM2129" s="256">
        <v>0</v>
      </c>
      <c r="AN2129" s="256">
        <v>0</v>
      </c>
      <c r="AO2129" s="256">
        <v>0</v>
      </c>
      <c r="AP2129" s="256">
        <v>0</v>
      </c>
      <c r="AQ2129" s="256">
        <v>0</v>
      </c>
      <c r="AR2129" s="256">
        <v>0</v>
      </c>
      <c r="AS2129" s="256">
        <v>0</v>
      </c>
      <c r="AT2129" s="256">
        <v>0</v>
      </c>
      <c r="AU2129" s="256">
        <v>0</v>
      </c>
      <c r="AV2129" s="256">
        <v>0</v>
      </c>
      <c r="AW2129" s="256">
        <v>0</v>
      </c>
      <c r="AX2129" s="256">
        <v>0</v>
      </c>
      <c r="AY2129" s="256">
        <v>0</v>
      </c>
      <c r="AZ2129" s="256">
        <v>0</v>
      </c>
      <c r="BA2129" s="256">
        <v>0</v>
      </c>
      <c r="BB2129" s="256">
        <v>0</v>
      </c>
      <c r="BC2129" s="256">
        <v>0</v>
      </c>
      <c r="BD2129" s="256">
        <v>0</v>
      </c>
      <c r="BE2129" s="256">
        <v>0</v>
      </c>
      <c r="BF2129" s="256">
        <v>0</v>
      </c>
      <c r="BG2129" s="256">
        <v>0</v>
      </c>
      <c r="BH2129" s="256">
        <v>0</v>
      </c>
      <c r="BI2129" s="256">
        <v>0</v>
      </c>
      <c r="BJ2129" s="256">
        <v>0</v>
      </c>
      <c r="BK2129" s="256">
        <v>0</v>
      </c>
      <c r="BL2129" s="256">
        <v>0</v>
      </c>
      <c r="BM2129" s="256">
        <v>0</v>
      </c>
      <c r="BN2129" s="256">
        <v>0</v>
      </c>
      <c r="BO2129" s="256">
        <v>0</v>
      </c>
      <c r="BP2129" s="256">
        <v>0</v>
      </c>
      <c r="BQ2129" s="256">
        <v>0</v>
      </c>
      <c r="BR2129" s="256">
        <v>0</v>
      </c>
      <c r="BS2129" s="256">
        <v>0</v>
      </c>
      <c r="BT2129" s="256">
        <v>0</v>
      </c>
      <c r="BU2129" s="256">
        <v>0</v>
      </c>
      <c r="BV2129" s="256">
        <v>0</v>
      </c>
    </row>
    <row r="2130" spans="1:74">
      <c r="A2130" s="256">
        <v>145</v>
      </c>
      <c r="B2130" s="256">
        <v>1829</v>
      </c>
      <c r="C2130" s="256">
        <v>1874</v>
      </c>
      <c r="D2130" s="256">
        <v>1905</v>
      </c>
      <c r="E2130" s="256">
        <v>1910</v>
      </c>
      <c r="F2130" s="256">
        <v>1875</v>
      </c>
      <c r="G2130" s="256">
        <v>1830</v>
      </c>
      <c r="H2130" s="256">
        <v>1742</v>
      </c>
      <c r="I2130" s="256">
        <v>1544</v>
      </c>
      <c r="J2130" s="256">
        <v>1284</v>
      </c>
      <c r="K2130" s="256">
        <v>1012</v>
      </c>
      <c r="L2130" s="256">
        <v>748</v>
      </c>
      <c r="M2130" s="256">
        <v>584</v>
      </c>
      <c r="N2130" s="256">
        <v>503</v>
      </c>
      <c r="O2130" s="256">
        <v>470</v>
      </c>
      <c r="P2130" s="256">
        <v>442</v>
      </c>
      <c r="Q2130" s="256">
        <v>456</v>
      </c>
      <c r="R2130" s="256">
        <v>512</v>
      </c>
      <c r="S2130" s="256">
        <v>594</v>
      </c>
      <c r="T2130" s="256">
        <v>649</v>
      </c>
      <c r="U2130" s="256">
        <v>698</v>
      </c>
      <c r="V2130" s="256">
        <v>746</v>
      </c>
      <c r="W2130" s="256">
        <v>792</v>
      </c>
      <c r="X2130" s="256">
        <v>808</v>
      </c>
      <c r="Y2130" s="256">
        <v>763</v>
      </c>
      <c r="Z2130" s="256">
        <v>704</v>
      </c>
      <c r="AA2130" s="256">
        <v>649</v>
      </c>
      <c r="AB2130" s="256">
        <v>584</v>
      </c>
      <c r="AC2130" s="256">
        <v>540</v>
      </c>
      <c r="AD2130" s="256">
        <v>484</v>
      </c>
      <c r="AE2130" s="256">
        <v>423</v>
      </c>
      <c r="AF2130" s="256">
        <v>365</v>
      </c>
      <c r="AG2130" s="256">
        <v>314</v>
      </c>
      <c r="AH2130" s="256">
        <v>294</v>
      </c>
      <c r="AI2130" s="256">
        <v>291</v>
      </c>
      <c r="AJ2130" s="256">
        <v>248</v>
      </c>
      <c r="AK2130" s="256">
        <v>136</v>
      </c>
      <c r="AL2130" s="256">
        <v>0</v>
      </c>
      <c r="AM2130" s="256">
        <v>0</v>
      </c>
      <c r="AN2130" s="256">
        <v>0</v>
      </c>
      <c r="AO2130" s="256">
        <v>0</v>
      </c>
      <c r="AP2130" s="256">
        <v>0</v>
      </c>
      <c r="AQ2130" s="256">
        <v>0</v>
      </c>
      <c r="AR2130" s="256">
        <v>0</v>
      </c>
      <c r="AS2130" s="256">
        <v>0</v>
      </c>
      <c r="AT2130" s="256">
        <v>0</v>
      </c>
      <c r="AU2130" s="256">
        <v>0</v>
      </c>
      <c r="AV2130" s="256">
        <v>0</v>
      </c>
      <c r="AW2130" s="256">
        <v>0</v>
      </c>
      <c r="AX2130" s="256">
        <v>0</v>
      </c>
      <c r="AY2130" s="256">
        <v>0</v>
      </c>
      <c r="AZ2130" s="256">
        <v>0</v>
      </c>
      <c r="BA2130" s="256">
        <v>0</v>
      </c>
      <c r="BB2130" s="256">
        <v>0</v>
      </c>
      <c r="BC2130" s="256">
        <v>0</v>
      </c>
      <c r="BD2130" s="256">
        <v>0</v>
      </c>
      <c r="BE2130" s="256">
        <v>0</v>
      </c>
      <c r="BF2130" s="256">
        <v>0</v>
      </c>
      <c r="BG2130" s="256">
        <v>0</v>
      </c>
      <c r="BH2130" s="256">
        <v>0</v>
      </c>
      <c r="BI2130" s="256">
        <v>0</v>
      </c>
      <c r="BJ2130" s="256">
        <v>0</v>
      </c>
      <c r="BK2130" s="256">
        <v>0</v>
      </c>
      <c r="BL2130" s="256">
        <v>0</v>
      </c>
      <c r="BM2130" s="256">
        <v>0</v>
      </c>
      <c r="BN2130" s="256">
        <v>0</v>
      </c>
      <c r="BO2130" s="256">
        <v>0</v>
      </c>
      <c r="BP2130" s="256">
        <v>0</v>
      </c>
      <c r="BQ2130" s="256">
        <v>0</v>
      </c>
      <c r="BR2130" s="256">
        <v>0</v>
      </c>
      <c r="BS2130" s="256">
        <v>0</v>
      </c>
      <c r="BT2130" s="256">
        <v>0</v>
      </c>
      <c r="BU2130" s="256">
        <v>0</v>
      </c>
      <c r="BV2130" s="256">
        <v>0</v>
      </c>
    </row>
    <row r="2131" spans="1:74">
      <c r="A2131" s="256">
        <v>150</v>
      </c>
      <c r="B2131" s="256">
        <v>1829</v>
      </c>
      <c r="C2131" s="256">
        <v>1874</v>
      </c>
      <c r="D2131" s="256">
        <v>1910</v>
      </c>
      <c r="E2131" s="256">
        <v>1910</v>
      </c>
      <c r="F2131" s="256">
        <v>1876</v>
      </c>
      <c r="G2131" s="256">
        <v>1822</v>
      </c>
      <c r="H2131" s="256">
        <v>1698</v>
      </c>
      <c r="I2131" s="256">
        <v>1463</v>
      </c>
      <c r="J2131" s="256">
        <v>1188</v>
      </c>
      <c r="K2131" s="256">
        <v>898</v>
      </c>
      <c r="L2131" s="256">
        <v>668</v>
      </c>
      <c r="M2131" s="256">
        <v>532</v>
      </c>
      <c r="N2131" s="256">
        <v>480</v>
      </c>
      <c r="O2131" s="256">
        <v>468</v>
      </c>
      <c r="P2131" s="256">
        <v>447</v>
      </c>
      <c r="Q2131" s="256">
        <v>478</v>
      </c>
      <c r="R2131" s="256">
        <v>556</v>
      </c>
      <c r="S2131" s="256">
        <v>616</v>
      </c>
      <c r="T2131" s="256">
        <v>642</v>
      </c>
      <c r="U2131" s="256">
        <v>676</v>
      </c>
      <c r="V2131" s="256">
        <v>708</v>
      </c>
      <c r="W2131" s="256">
        <v>724</v>
      </c>
      <c r="X2131" s="256">
        <v>704</v>
      </c>
      <c r="Y2131" s="256">
        <v>648</v>
      </c>
      <c r="Z2131" s="256">
        <v>610</v>
      </c>
      <c r="AA2131" s="256">
        <v>560</v>
      </c>
      <c r="AB2131" s="256">
        <v>515</v>
      </c>
      <c r="AC2131" s="256">
        <v>472</v>
      </c>
      <c r="AD2131" s="256">
        <v>428</v>
      </c>
      <c r="AE2131" s="256">
        <v>368</v>
      </c>
      <c r="AF2131" s="256">
        <v>317</v>
      </c>
      <c r="AG2131" s="256">
        <v>294</v>
      </c>
      <c r="AH2131" s="256">
        <v>282</v>
      </c>
      <c r="AI2131" s="256">
        <v>281</v>
      </c>
      <c r="AJ2131" s="256">
        <v>259</v>
      </c>
      <c r="AK2131" s="256">
        <v>168</v>
      </c>
      <c r="AL2131" s="256">
        <v>0</v>
      </c>
      <c r="AM2131" s="256">
        <v>0</v>
      </c>
      <c r="AN2131" s="256">
        <v>0</v>
      </c>
      <c r="AO2131" s="256">
        <v>0</v>
      </c>
      <c r="AP2131" s="256">
        <v>0</v>
      </c>
      <c r="AQ2131" s="256">
        <v>0</v>
      </c>
      <c r="AR2131" s="256">
        <v>0</v>
      </c>
      <c r="AS2131" s="256">
        <v>0</v>
      </c>
      <c r="AT2131" s="256">
        <v>0</v>
      </c>
      <c r="AU2131" s="256">
        <v>0</v>
      </c>
      <c r="AV2131" s="256">
        <v>0</v>
      </c>
      <c r="AW2131" s="256">
        <v>0</v>
      </c>
      <c r="AX2131" s="256">
        <v>0</v>
      </c>
      <c r="AY2131" s="256">
        <v>0</v>
      </c>
      <c r="AZ2131" s="256">
        <v>0</v>
      </c>
      <c r="BA2131" s="256">
        <v>0</v>
      </c>
      <c r="BB2131" s="256">
        <v>0</v>
      </c>
      <c r="BC2131" s="256">
        <v>0</v>
      </c>
      <c r="BD2131" s="256">
        <v>0</v>
      </c>
      <c r="BE2131" s="256">
        <v>0</v>
      </c>
      <c r="BF2131" s="256">
        <v>0</v>
      </c>
      <c r="BG2131" s="256">
        <v>0</v>
      </c>
      <c r="BH2131" s="256">
        <v>0</v>
      </c>
      <c r="BI2131" s="256">
        <v>0</v>
      </c>
      <c r="BJ2131" s="256">
        <v>0</v>
      </c>
      <c r="BK2131" s="256">
        <v>0</v>
      </c>
      <c r="BL2131" s="256">
        <v>0</v>
      </c>
      <c r="BM2131" s="256">
        <v>0</v>
      </c>
      <c r="BN2131" s="256">
        <v>0</v>
      </c>
      <c r="BO2131" s="256">
        <v>0</v>
      </c>
      <c r="BP2131" s="256">
        <v>0</v>
      </c>
      <c r="BQ2131" s="256">
        <v>0</v>
      </c>
      <c r="BR2131" s="256">
        <v>0</v>
      </c>
      <c r="BS2131" s="256">
        <v>0</v>
      </c>
      <c r="BT2131" s="256">
        <v>0</v>
      </c>
      <c r="BU2131" s="256">
        <v>0</v>
      </c>
      <c r="BV2131" s="256">
        <v>0</v>
      </c>
    </row>
    <row r="2132" spans="1:74">
      <c r="A2132" s="256">
        <v>155</v>
      </c>
      <c r="B2132" s="256">
        <v>1829</v>
      </c>
      <c r="C2132" s="256">
        <v>1872</v>
      </c>
      <c r="D2132" s="256">
        <v>1910</v>
      </c>
      <c r="E2132" s="256">
        <v>1913</v>
      </c>
      <c r="F2132" s="256">
        <v>1872</v>
      </c>
      <c r="G2132" s="256">
        <v>1808</v>
      </c>
      <c r="H2132" s="256">
        <v>1596</v>
      </c>
      <c r="I2132" s="256">
        <v>1396</v>
      </c>
      <c r="J2132" s="256">
        <v>1103</v>
      </c>
      <c r="K2132" s="256">
        <v>820</v>
      </c>
      <c r="L2132" s="256">
        <v>605</v>
      </c>
      <c r="M2132" s="256">
        <v>508</v>
      </c>
      <c r="N2132" s="256">
        <v>476</v>
      </c>
      <c r="O2132" s="256">
        <v>460</v>
      </c>
      <c r="P2132" s="256">
        <v>456</v>
      </c>
      <c r="Q2132" s="256">
        <v>514</v>
      </c>
      <c r="R2132" s="256">
        <v>584</v>
      </c>
      <c r="S2132" s="256">
        <v>615</v>
      </c>
      <c r="T2132" s="256">
        <v>630</v>
      </c>
      <c r="U2132" s="256">
        <v>648</v>
      </c>
      <c r="V2132" s="256">
        <v>659</v>
      </c>
      <c r="W2132" s="256">
        <v>654</v>
      </c>
      <c r="X2132" s="256">
        <v>616</v>
      </c>
      <c r="Y2132" s="256">
        <v>570</v>
      </c>
      <c r="Z2132" s="256">
        <v>535</v>
      </c>
      <c r="AA2132" s="256">
        <v>494</v>
      </c>
      <c r="AB2132" s="256">
        <v>450</v>
      </c>
      <c r="AC2132" s="256">
        <v>414</v>
      </c>
      <c r="AD2132" s="256">
        <v>376</v>
      </c>
      <c r="AE2132" s="256">
        <v>325</v>
      </c>
      <c r="AF2132" s="256">
        <v>285</v>
      </c>
      <c r="AG2132" s="256">
        <v>270</v>
      </c>
      <c r="AH2132" s="256">
        <v>260</v>
      </c>
      <c r="AI2132" s="256">
        <v>246</v>
      </c>
      <c r="AJ2132" s="256">
        <v>205</v>
      </c>
      <c r="AK2132" s="256">
        <v>101</v>
      </c>
      <c r="AL2132" s="256">
        <v>0</v>
      </c>
      <c r="AM2132" s="256">
        <v>0</v>
      </c>
      <c r="AN2132" s="256">
        <v>0</v>
      </c>
      <c r="AO2132" s="256">
        <v>0</v>
      </c>
      <c r="AP2132" s="256">
        <v>0</v>
      </c>
      <c r="AQ2132" s="256">
        <v>0</v>
      </c>
      <c r="AR2132" s="256">
        <v>0</v>
      </c>
      <c r="AS2132" s="256">
        <v>0</v>
      </c>
      <c r="AT2132" s="256">
        <v>0</v>
      </c>
      <c r="AU2132" s="256">
        <v>0</v>
      </c>
      <c r="AV2132" s="256">
        <v>0</v>
      </c>
      <c r="AW2132" s="256">
        <v>0</v>
      </c>
      <c r="AX2132" s="256">
        <v>0</v>
      </c>
      <c r="AY2132" s="256">
        <v>0</v>
      </c>
      <c r="AZ2132" s="256">
        <v>0</v>
      </c>
      <c r="BA2132" s="256">
        <v>0</v>
      </c>
      <c r="BB2132" s="256">
        <v>0</v>
      </c>
      <c r="BC2132" s="256">
        <v>0</v>
      </c>
      <c r="BD2132" s="256">
        <v>0</v>
      </c>
      <c r="BE2132" s="256">
        <v>0</v>
      </c>
      <c r="BF2132" s="256">
        <v>0</v>
      </c>
      <c r="BG2132" s="256">
        <v>0</v>
      </c>
      <c r="BH2132" s="256">
        <v>0</v>
      </c>
      <c r="BI2132" s="256">
        <v>0</v>
      </c>
      <c r="BJ2132" s="256">
        <v>0</v>
      </c>
      <c r="BK2132" s="256">
        <v>0</v>
      </c>
      <c r="BL2132" s="256">
        <v>0</v>
      </c>
      <c r="BM2132" s="256">
        <v>0</v>
      </c>
      <c r="BN2132" s="256">
        <v>0</v>
      </c>
      <c r="BO2132" s="256">
        <v>0</v>
      </c>
      <c r="BP2132" s="256">
        <v>0</v>
      </c>
      <c r="BQ2132" s="256">
        <v>0</v>
      </c>
      <c r="BR2132" s="256">
        <v>0</v>
      </c>
      <c r="BS2132" s="256">
        <v>0</v>
      </c>
      <c r="BT2132" s="256">
        <v>0</v>
      </c>
      <c r="BU2132" s="256">
        <v>0</v>
      </c>
      <c r="BV2132" s="256">
        <v>0</v>
      </c>
    </row>
    <row r="2133" spans="1:74">
      <c r="A2133" s="256">
        <v>160</v>
      </c>
      <c r="B2133" s="256">
        <v>1829</v>
      </c>
      <c r="C2133" s="256">
        <v>1874</v>
      </c>
      <c r="D2133" s="256">
        <v>1908</v>
      </c>
      <c r="E2133" s="256">
        <v>1914</v>
      </c>
      <c r="F2133" s="256">
        <v>1870</v>
      </c>
      <c r="G2133" s="256">
        <v>1797</v>
      </c>
      <c r="H2133" s="256">
        <v>1610</v>
      </c>
      <c r="I2133" s="256">
        <v>1334</v>
      </c>
      <c r="J2133" s="256">
        <v>1032</v>
      </c>
      <c r="K2133" s="256">
        <v>754</v>
      </c>
      <c r="L2133" s="256">
        <v>566</v>
      </c>
      <c r="M2133" s="256">
        <v>500</v>
      </c>
      <c r="N2133" s="256">
        <v>466</v>
      </c>
      <c r="O2133" s="256">
        <v>460</v>
      </c>
      <c r="P2133" s="256">
        <v>473</v>
      </c>
      <c r="Q2133" s="256">
        <v>538</v>
      </c>
      <c r="R2133" s="256">
        <v>598</v>
      </c>
      <c r="S2133" s="256">
        <v>616</v>
      </c>
      <c r="T2133" s="256">
        <v>615</v>
      </c>
      <c r="U2133" s="256">
        <v>620</v>
      </c>
      <c r="V2133" s="256">
        <v>615</v>
      </c>
      <c r="W2133" s="256">
        <v>595</v>
      </c>
      <c r="X2133" s="256">
        <v>546</v>
      </c>
      <c r="Y2133" s="256">
        <v>500</v>
      </c>
      <c r="Z2133" s="256">
        <v>464</v>
      </c>
      <c r="AA2133" s="256">
        <v>426</v>
      </c>
      <c r="AB2133" s="256">
        <v>389</v>
      </c>
      <c r="AC2133" s="256">
        <v>374</v>
      </c>
      <c r="AD2133" s="256">
        <v>332</v>
      </c>
      <c r="AE2133" s="256">
        <v>294</v>
      </c>
      <c r="AF2133" s="256">
        <v>270</v>
      </c>
      <c r="AG2133" s="256">
        <v>240</v>
      </c>
      <c r="AH2133" s="256">
        <v>216</v>
      </c>
      <c r="AI2133" s="256">
        <v>202</v>
      </c>
      <c r="AJ2133" s="256">
        <v>162</v>
      </c>
      <c r="AK2133" s="256">
        <v>80</v>
      </c>
      <c r="AL2133" s="256">
        <v>0</v>
      </c>
      <c r="AM2133" s="256">
        <v>0</v>
      </c>
      <c r="AN2133" s="256">
        <v>0</v>
      </c>
      <c r="AO2133" s="256">
        <v>0</v>
      </c>
      <c r="AP2133" s="256">
        <v>0</v>
      </c>
      <c r="AQ2133" s="256">
        <v>0</v>
      </c>
      <c r="AR2133" s="256">
        <v>0</v>
      </c>
      <c r="AS2133" s="256">
        <v>0</v>
      </c>
      <c r="AT2133" s="256">
        <v>0</v>
      </c>
      <c r="AU2133" s="256">
        <v>0</v>
      </c>
      <c r="AV2133" s="256">
        <v>0</v>
      </c>
      <c r="AW2133" s="256">
        <v>0</v>
      </c>
      <c r="AX2133" s="256">
        <v>0</v>
      </c>
      <c r="AY2133" s="256">
        <v>0</v>
      </c>
      <c r="AZ2133" s="256">
        <v>0</v>
      </c>
      <c r="BA2133" s="256">
        <v>0</v>
      </c>
      <c r="BB2133" s="256">
        <v>0</v>
      </c>
      <c r="BC2133" s="256">
        <v>0</v>
      </c>
      <c r="BD2133" s="256">
        <v>0</v>
      </c>
      <c r="BE2133" s="256">
        <v>0</v>
      </c>
      <c r="BF2133" s="256">
        <v>0</v>
      </c>
      <c r="BG2133" s="256">
        <v>0</v>
      </c>
      <c r="BH2133" s="256">
        <v>0</v>
      </c>
      <c r="BI2133" s="256">
        <v>0</v>
      </c>
      <c r="BJ2133" s="256">
        <v>0</v>
      </c>
      <c r="BK2133" s="256">
        <v>0</v>
      </c>
      <c r="BL2133" s="256">
        <v>0</v>
      </c>
      <c r="BM2133" s="256">
        <v>0</v>
      </c>
      <c r="BN2133" s="256">
        <v>0</v>
      </c>
      <c r="BO2133" s="256">
        <v>0</v>
      </c>
      <c r="BP2133" s="256">
        <v>0</v>
      </c>
      <c r="BQ2133" s="256">
        <v>0</v>
      </c>
      <c r="BR2133" s="256">
        <v>0</v>
      </c>
      <c r="BS2133" s="256">
        <v>0</v>
      </c>
      <c r="BT2133" s="256">
        <v>0</v>
      </c>
      <c r="BU2133" s="256">
        <v>0</v>
      </c>
      <c r="BV2133" s="256">
        <v>0</v>
      </c>
    </row>
    <row r="2134" spans="1:74">
      <c r="A2134" s="256">
        <v>165</v>
      </c>
      <c r="B2134" s="256">
        <v>1829</v>
      </c>
      <c r="C2134" s="256">
        <v>1876</v>
      </c>
      <c r="D2134" s="256">
        <v>1909</v>
      </c>
      <c r="E2134" s="256">
        <v>1910</v>
      </c>
      <c r="F2134" s="256">
        <v>1868</v>
      </c>
      <c r="G2134" s="256">
        <v>1784</v>
      </c>
      <c r="H2134" s="256">
        <v>1579</v>
      </c>
      <c r="I2134" s="256">
        <v>1278</v>
      </c>
      <c r="J2134" s="256">
        <v>972</v>
      </c>
      <c r="K2134" s="256">
        <v>697</v>
      </c>
      <c r="L2134" s="256">
        <v>539</v>
      </c>
      <c r="M2134" s="256">
        <v>487</v>
      </c>
      <c r="N2134" s="256">
        <v>460</v>
      </c>
      <c r="O2134" s="256">
        <v>453</v>
      </c>
      <c r="P2134" s="256">
        <v>484</v>
      </c>
      <c r="Q2134" s="256">
        <v>563</v>
      </c>
      <c r="R2134" s="256">
        <v>607</v>
      </c>
      <c r="S2134" s="256">
        <v>606</v>
      </c>
      <c r="T2134" s="256">
        <v>596</v>
      </c>
      <c r="U2134" s="256">
        <v>588</v>
      </c>
      <c r="V2134" s="256">
        <v>576</v>
      </c>
      <c r="W2134" s="256">
        <v>532</v>
      </c>
      <c r="X2134" s="256">
        <v>490</v>
      </c>
      <c r="Y2134" s="256">
        <v>449</v>
      </c>
      <c r="Z2134" s="256">
        <v>404</v>
      </c>
      <c r="AA2134" s="256">
        <v>363</v>
      </c>
      <c r="AB2134" s="256">
        <v>350</v>
      </c>
      <c r="AC2134" s="256">
        <v>337</v>
      </c>
      <c r="AD2134" s="256">
        <v>315</v>
      </c>
      <c r="AE2134" s="256">
        <v>282</v>
      </c>
      <c r="AF2134" s="256">
        <v>246</v>
      </c>
      <c r="AG2134" s="256">
        <v>212</v>
      </c>
      <c r="AH2134" s="256">
        <v>192</v>
      </c>
      <c r="AI2134" s="256">
        <v>166</v>
      </c>
      <c r="AJ2134" s="256">
        <v>124</v>
      </c>
      <c r="AK2134" s="256">
        <v>73</v>
      </c>
      <c r="AL2134" s="256">
        <v>0</v>
      </c>
      <c r="AM2134" s="256">
        <v>0</v>
      </c>
      <c r="AN2134" s="256">
        <v>0</v>
      </c>
      <c r="AO2134" s="256">
        <v>0</v>
      </c>
      <c r="AP2134" s="256">
        <v>0</v>
      </c>
      <c r="AQ2134" s="256">
        <v>0</v>
      </c>
      <c r="AR2134" s="256">
        <v>0</v>
      </c>
      <c r="AS2134" s="256">
        <v>0</v>
      </c>
      <c r="AT2134" s="256">
        <v>0</v>
      </c>
      <c r="AU2134" s="256">
        <v>0</v>
      </c>
      <c r="AV2134" s="256">
        <v>0</v>
      </c>
      <c r="AW2134" s="256">
        <v>0</v>
      </c>
      <c r="AX2134" s="256">
        <v>0</v>
      </c>
      <c r="AY2134" s="256">
        <v>0</v>
      </c>
      <c r="AZ2134" s="256">
        <v>0</v>
      </c>
      <c r="BA2134" s="256">
        <v>0</v>
      </c>
      <c r="BB2134" s="256">
        <v>0</v>
      </c>
      <c r="BC2134" s="256">
        <v>0</v>
      </c>
      <c r="BD2134" s="256">
        <v>0</v>
      </c>
      <c r="BE2134" s="256">
        <v>0</v>
      </c>
      <c r="BF2134" s="256">
        <v>0</v>
      </c>
      <c r="BG2134" s="256">
        <v>0</v>
      </c>
      <c r="BH2134" s="256">
        <v>0</v>
      </c>
      <c r="BI2134" s="256">
        <v>0</v>
      </c>
      <c r="BJ2134" s="256">
        <v>0</v>
      </c>
      <c r="BK2134" s="256">
        <v>0</v>
      </c>
      <c r="BL2134" s="256">
        <v>0</v>
      </c>
      <c r="BM2134" s="256">
        <v>0</v>
      </c>
      <c r="BN2134" s="256">
        <v>0</v>
      </c>
      <c r="BO2134" s="256">
        <v>0</v>
      </c>
      <c r="BP2134" s="256">
        <v>0</v>
      </c>
      <c r="BQ2134" s="256">
        <v>0</v>
      </c>
      <c r="BR2134" s="256">
        <v>0</v>
      </c>
      <c r="BS2134" s="256">
        <v>0</v>
      </c>
      <c r="BT2134" s="256">
        <v>0</v>
      </c>
      <c r="BU2134" s="256">
        <v>0</v>
      </c>
      <c r="BV2134" s="256">
        <v>0</v>
      </c>
    </row>
    <row r="2135" spans="1:74">
      <c r="A2135" s="256">
        <v>170</v>
      </c>
      <c r="B2135" s="256">
        <v>1829</v>
      </c>
      <c r="C2135" s="256">
        <v>1872</v>
      </c>
      <c r="D2135" s="256">
        <v>1911</v>
      </c>
      <c r="E2135" s="256">
        <v>1914</v>
      </c>
      <c r="F2135" s="256">
        <v>1866</v>
      </c>
      <c r="G2135" s="256">
        <v>1776</v>
      </c>
      <c r="H2135" s="256">
        <v>1550</v>
      </c>
      <c r="I2135" s="256">
        <v>1248</v>
      </c>
      <c r="J2135" s="256">
        <v>924</v>
      </c>
      <c r="K2135" s="256">
        <v>660</v>
      </c>
      <c r="L2135" s="256">
        <v>522</v>
      </c>
      <c r="M2135" s="256">
        <v>473</v>
      </c>
      <c r="N2135" s="256">
        <v>448</v>
      </c>
      <c r="O2135" s="256">
        <v>454</v>
      </c>
      <c r="P2135" s="256">
        <v>492</v>
      </c>
      <c r="Q2135" s="256">
        <v>562</v>
      </c>
      <c r="R2135" s="256">
        <v>594</v>
      </c>
      <c r="S2135" s="256">
        <v>583</v>
      </c>
      <c r="T2135" s="256">
        <v>568</v>
      </c>
      <c r="U2135" s="256">
        <v>552</v>
      </c>
      <c r="V2135" s="256">
        <v>531</v>
      </c>
      <c r="W2135" s="256">
        <v>482</v>
      </c>
      <c r="X2135" s="256">
        <v>438</v>
      </c>
      <c r="Y2135" s="256">
        <v>394</v>
      </c>
      <c r="Z2135" s="256">
        <v>351</v>
      </c>
      <c r="AA2135" s="256">
        <v>318</v>
      </c>
      <c r="AB2135" s="256">
        <v>326</v>
      </c>
      <c r="AC2135" s="256">
        <v>321</v>
      </c>
      <c r="AD2135" s="256">
        <v>298</v>
      </c>
      <c r="AE2135" s="256">
        <v>258</v>
      </c>
      <c r="AF2135" s="256">
        <v>224</v>
      </c>
      <c r="AG2135" s="256">
        <v>186</v>
      </c>
      <c r="AH2135" s="256">
        <v>166</v>
      </c>
      <c r="AI2135" s="256">
        <v>136</v>
      </c>
      <c r="AJ2135" s="256">
        <v>96</v>
      </c>
      <c r="AK2135" s="256">
        <v>49</v>
      </c>
      <c r="AL2135" s="256">
        <v>0</v>
      </c>
      <c r="AM2135" s="256">
        <v>0</v>
      </c>
      <c r="AN2135" s="256">
        <v>0</v>
      </c>
      <c r="AO2135" s="256">
        <v>0</v>
      </c>
      <c r="AP2135" s="256">
        <v>0</v>
      </c>
      <c r="AQ2135" s="256">
        <v>0</v>
      </c>
      <c r="AR2135" s="256">
        <v>0</v>
      </c>
      <c r="AS2135" s="256">
        <v>0</v>
      </c>
      <c r="AT2135" s="256">
        <v>0</v>
      </c>
      <c r="AU2135" s="256">
        <v>0</v>
      </c>
      <c r="AV2135" s="256">
        <v>0</v>
      </c>
      <c r="AW2135" s="256">
        <v>0</v>
      </c>
      <c r="AX2135" s="256">
        <v>0</v>
      </c>
      <c r="AY2135" s="256">
        <v>0</v>
      </c>
      <c r="AZ2135" s="256">
        <v>0</v>
      </c>
      <c r="BA2135" s="256">
        <v>0</v>
      </c>
      <c r="BB2135" s="256">
        <v>0</v>
      </c>
      <c r="BC2135" s="256">
        <v>0</v>
      </c>
      <c r="BD2135" s="256">
        <v>0</v>
      </c>
      <c r="BE2135" s="256">
        <v>0</v>
      </c>
      <c r="BF2135" s="256">
        <v>0</v>
      </c>
      <c r="BG2135" s="256">
        <v>0</v>
      </c>
      <c r="BH2135" s="256">
        <v>0</v>
      </c>
      <c r="BI2135" s="256">
        <v>0</v>
      </c>
      <c r="BJ2135" s="256">
        <v>0</v>
      </c>
      <c r="BK2135" s="256">
        <v>0</v>
      </c>
      <c r="BL2135" s="256">
        <v>0</v>
      </c>
      <c r="BM2135" s="256">
        <v>0</v>
      </c>
      <c r="BN2135" s="256">
        <v>0</v>
      </c>
      <c r="BO2135" s="256">
        <v>0</v>
      </c>
      <c r="BP2135" s="256">
        <v>0</v>
      </c>
      <c r="BQ2135" s="256">
        <v>0</v>
      </c>
      <c r="BR2135" s="256">
        <v>0</v>
      </c>
      <c r="BS2135" s="256">
        <v>0</v>
      </c>
      <c r="BT2135" s="256">
        <v>0</v>
      </c>
      <c r="BU2135" s="256">
        <v>0</v>
      </c>
      <c r="BV2135" s="256">
        <v>0</v>
      </c>
    </row>
    <row r="2136" spans="1:74">
      <c r="A2136" s="256">
        <v>175</v>
      </c>
      <c r="B2136" s="256">
        <v>1829</v>
      </c>
      <c r="C2136" s="256">
        <v>1874</v>
      </c>
      <c r="D2136" s="256">
        <v>1910</v>
      </c>
      <c r="E2136" s="256">
        <v>1902</v>
      </c>
      <c r="F2136" s="256">
        <v>1866</v>
      </c>
      <c r="G2136" s="256">
        <v>1767</v>
      </c>
      <c r="H2136" s="256">
        <v>1530</v>
      </c>
      <c r="I2136" s="256">
        <v>1222</v>
      </c>
      <c r="J2136" s="256">
        <v>904</v>
      </c>
      <c r="K2136" s="256">
        <v>642</v>
      </c>
      <c r="L2136" s="256">
        <v>504</v>
      </c>
      <c r="M2136" s="256">
        <v>458</v>
      </c>
      <c r="N2136" s="256">
        <v>436</v>
      </c>
      <c r="O2136" s="256">
        <v>444</v>
      </c>
      <c r="P2136" s="256">
        <v>486</v>
      </c>
      <c r="Q2136" s="256">
        <v>565</v>
      </c>
      <c r="R2136" s="256">
        <v>578</v>
      </c>
      <c r="S2136" s="256">
        <v>558</v>
      </c>
      <c r="T2136" s="256">
        <v>540</v>
      </c>
      <c r="U2136" s="256">
        <v>525</v>
      </c>
      <c r="V2136" s="256">
        <v>490</v>
      </c>
      <c r="W2136" s="256">
        <v>436</v>
      </c>
      <c r="X2136" s="256">
        <v>386</v>
      </c>
      <c r="Y2136" s="256">
        <v>346</v>
      </c>
      <c r="Z2136" s="256">
        <v>310</v>
      </c>
      <c r="AA2136" s="256">
        <v>292</v>
      </c>
      <c r="AB2136" s="256">
        <v>310</v>
      </c>
      <c r="AC2136" s="256">
        <v>312</v>
      </c>
      <c r="AD2136" s="256">
        <v>288</v>
      </c>
      <c r="AE2136" s="256">
        <v>252</v>
      </c>
      <c r="AF2136" s="256">
        <v>202</v>
      </c>
      <c r="AG2136" s="256">
        <v>172</v>
      </c>
      <c r="AH2136" s="256">
        <v>134</v>
      </c>
      <c r="AI2136" s="256">
        <v>112</v>
      </c>
      <c r="AJ2136" s="256">
        <v>84</v>
      </c>
      <c r="AK2136" s="256">
        <v>50</v>
      </c>
      <c r="AL2136" s="256">
        <v>0</v>
      </c>
      <c r="AM2136" s="256">
        <v>0</v>
      </c>
      <c r="AN2136" s="256">
        <v>0</v>
      </c>
      <c r="AO2136" s="256">
        <v>0</v>
      </c>
      <c r="AP2136" s="256">
        <v>0</v>
      </c>
      <c r="AQ2136" s="256">
        <v>0</v>
      </c>
      <c r="AR2136" s="256">
        <v>0</v>
      </c>
      <c r="AS2136" s="256">
        <v>0</v>
      </c>
      <c r="AT2136" s="256">
        <v>0</v>
      </c>
      <c r="AU2136" s="256">
        <v>0</v>
      </c>
      <c r="AV2136" s="256">
        <v>0</v>
      </c>
      <c r="AW2136" s="256">
        <v>0</v>
      </c>
      <c r="AX2136" s="256">
        <v>0</v>
      </c>
      <c r="AY2136" s="256">
        <v>0</v>
      </c>
      <c r="AZ2136" s="256">
        <v>0</v>
      </c>
      <c r="BA2136" s="256">
        <v>0</v>
      </c>
      <c r="BB2136" s="256">
        <v>0</v>
      </c>
      <c r="BC2136" s="256">
        <v>0</v>
      </c>
      <c r="BD2136" s="256">
        <v>0</v>
      </c>
      <c r="BE2136" s="256">
        <v>0</v>
      </c>
      <c r="BF2136" s="256">
        <v>0</v>
      </c>
      <c r="BG2136" s="256">
        <v>0</v>
      </c>
      <c r="BH2136" s="256">
        <v>0</v>
      </c>
      <c r="BI2136" s="256">
        <v>0</v>
      </c>
      <c r="BJ2136" s="256">
        <v>0</v>
      </c>
      <c r="BK2136" s="256">
        <v>0</v>
      </c>
      <c r="BL2136" s="256">
        <v>0</v>
      </c>
      <c r="BM2136" s="256">
        <v>0</v>
      </c>
      <c r="BN2136" s="256">
        <v>0</v>
      </c>
      <c r="BO2136" s="256">
        <v>0</v>
      </c>
      <c r="BP2136" s="256">
        <v>0</v>
      </c>
      <c r="BQ2136" s="256">
        <v>0</v>
      </c>
      <c r="BR2136" s="256">
        <v>0</v>
      </c>
      <c r="BS2136" s="256">
        <v>0</v>
      </c>
      <c r="BT2136" s="256">
        <v>0</v>
      </c>
      <c r="BU2136" s="256">
        <v>0</v>
      </c>
      <c r="BV2136" s="256">
        <v>0</v>
      </c>
    </row>
    <row r="2137" spans="1:74">
      <c r="A2137" s="256">
        <v>180</v>
      </c>
      <c r="B2137" s="256">
        <v>1829</v>
      </c>
      <c r="C2137" s="256">
        <v>1898</v>
      </c>
      <c r="D2137" s="256">
        <v>1925</v>
      </c>
      <c r="E2137" s="256">
        <v>1917</v>
      </c>
      <c r="F2137" s="256">
        <v>1860</v>
      </c>
      <c r="G2137" s="256">
        <v>1733</v>
      </c>
      <c r="H2137" s="256">
        <v>1468</v>
      </c>
      <c r="I2137" s="256">
        <v>1127</v>
      </c>
      <c r="J2137" s="256">
        <v>823</v>
      </c>
      <c r="K2137" s="256">
        <v>587</v>
      </c>
      <c r="L2137" s="256">
        <v>494</v>
      </c>
      <c r="M2137" s="256">
        <v>444</v>
      </c>
      <c r="N2137" s="256">
        <v>429</v>
      </c>
      <c r="O2137" s="256">
        <v>445</v>
      </c>
      <c r="P2137" s="256">
        <v>506</v>
      </c>
      <c r="Q2137" s="256">
        <v>576</v>
      </c>
      <c r="R2137" s="256">
        <v>571</v>
      </c>
      <c r="S2137" s="256">
        <v>548</v>
      </c>
      <c r="T2137" s="256">
        <v>540</v>
      </c>
      <c r="U2137" s="256">
        <v>520</v>
      </c>
      <c r="V2137" s="256">
        <v>452</v>
      </c>
      <c r="W2137" s="256">
        <v>408</v>
      </c>
      <c r="X2137" s="256">
        <v>368</v>
      </c>
      <c r="Y2137" s="256">
        <v>317</v>
      </c>
      <c r="Z2137" s="256">
        <v>285</v>
      </c>
      <c r="AA2137" s="256">
        <v>291</v>
      </c>
      <c r="AB2137" s="256">
        <v>318</v>
      </c>
      <c r="AC2137" s="256">
        <v>313</v>
      </c>
      <c r="AD2137" s="256">
        <v>276</v>
      </c>
      <c r="AE2137" s="256">
        <v>242</v>
      </c>
      <c r="AF2137" s="256">
        <v>179</v>
      </c>
      <c r="AG2137" s="256">
        <v>148</v>
      </c>
      <c r="AH2137" s="256">
        <v>117</v>
      </c>
      <c r="AI2137" s="256">
        <v>95</v>
      </c>
      <c r="AJ2137" s="256">
        <v>65</v>
      </c>
      <c r="AK2137" s="256">
        <v>40</v>
      </c>
      <c r="AL2137" s="256">
        <v>0</v>
      </c>
      <c r="AM2137" s="256">
        <v>0</v>
      </c>
      <c r="AN2137" s="256">
        <v>0</v>
      </c>
      <c r="AO2137" s="256">
        <v>0</v>
      </c>
      <c r="AP2137" s="256">
        <v>0</v>
      </c>
      <c r="AQ2137" s="256">
        <v>0</v>
      </c>
      <c r="AR2137" s="256">
        <v>0</v>
      </c>
      <c r="AS2137" s="256">
        <v>0</v>
      </c>
      <c r="AT2137" s="256">
        <v>0</v>
      </c>
      <c r="AU2137" s="256">
        <v>0</v>
      </c>
      <c r="AV2137" s="256">
        <v>0</v>
      </c>
      <c r="AW2137" s="256">
        <v>0</v>
      </c>
      <c r="AX2137" s="256">
        <v>0</v>
      </c>
      <c r="AY2137" s="256">
        <v>0</v>
      </c>
      <c r="AZ2137" s="256">
        <v>0</v>
      </c>
      <c r="BA2137" s="256">
        <v>0</v>
      </c>
      <c r="BB2137" s="256">
        <v>0</v>
      </c>
      <c r="BC2137" s="256">
        <v>0</v>
      </c>
      <c r="BD2137" s="256">
        <v>0</v>
      </c>
      <c r="BE2137" s="256">
        <v>0</v>
      </c>
      <c r="BF2137" s="256">
        <v>0</v>
      </c>
      <c r="BG2137" s="256">
        <v>0</v>
      </c>
      <c r="BH2137" s="256">
        <v>0</v>
      </c>
      <c r="BI2137" s="256">
        <v>0</v>
      </c>
      <c r="BJ2137" s="256">
        <v>0</v>
      </c>
      <c r="BK2137" s="256">
        <v>0</v>
      </c>
      <c r="BL2137" s="256">
        <v>0</v>
      </c>
      <c r="BM2137" s="256">
        <v>0</v>
      </c>
      <c r="BN2137" s="256">
        <v>0</v>
      </c>
      <c r="BO2137" s="256">
        <v>0</v>
      </c>
      <c r="BP2137" s="256">
        <v>0</v>
      </c>
      <c r="BQ2137" s="256">
        <v>0</v>
      </c>
      <c r="BR2137" s="256">
        <v>0</v>
      </c>
      <c r="BS2137" s="256">
        <v>0</v>
      </c>
      <c r="BT2137" s="256">
        <v>0</v>
      </c>
      <c r="BU2137" s="256">
        <v>0</v>
      </c>
      <c r="BV2137" s="256">
        <v>0</v>
      </c>
    </row>
    <row r="2138" spans="1:74">
      <c r="B2138" s="256" t="s">
        <v>3359</v>
      </c>
    </row>
    <row r="2139" spans="1:74">
      <c r="B2139" s="256" t="s">
        <v>3360</v>
      </c>
    </row>
    <row r="2140" spans="1:74">
      <c r="B2140" s="256" t="s">
        <v>65</v>
      </c>
    </row>
    <row r="2141" spans="1:74">
      <c r="B2141" s="256" t="s">
        <v>3367</v>
      </c>
    </row>
    <row r="2142" spans="1:74">
      <c r="B2142" s="256">
        <v>134</v>
      </c>
    </row>
    <row r="2143" spans="1:74">
      <c r="B2143" s="256" t="s">
        <v>3368</v>
      </c>
    </row>
    <row r="2145" spans="1:74">
      <c r="B2145" s="256">
        <v>73</v>
      </c>
    </row>
    <row r="2146" spans="1:74">
      <c r="B2146" s="256">
        <v>73</v>
      </c>
    </row>
    <row r="2147" spans="1:74">
      <c r="B2147" s="256">
        <v>0</v>
      </c>
      <c r="C2147" s="256">
        <v>2.5</v>
      </c>
      <c r="D2147" s="256">
        <v>5</v>
      </c>
      <c r="E2147" s="256">
        <v>7.5</v>
      </c>
      <c r="F2147" s="256">
        <v>10</v>
      </c>
      <c r="G2147" s="256">
        <v>12.5</v>
      </c>
      <c r="H2147" s="256">
        <v>15</v>
      </c>
      <c r="I2147" s="256">
        <v>17.5</v>
      </c>
      <c r="J2147" s="256">
        <v>20</v>
      </c>
      <c r="K2147" s="256">
        <v>22.5</v>
      </c>
      <c r="L2147" s="256">
        <v>25</v>
      </c>
      <c r="M2147" s="256">
        <v>27.5</v>
      </c>
      <c r="N2147" s="256">
        <v>30</v>
      </c>
      <c r="O2147" s="256">
        <v>32.5</v>
      </c>
      <c r="P2147" s="256">
        <v>35</v>
      </c>
      <c r="Q2147" s="256">
        <v>37.5</v>
      </c>
      <c r="R2147" s="256">
        <v>40</v>
      </c>
      <c r="S2147" s="256">
        <v>42.5</v>
      </c>
      <c r="T2147" s="256">
        <v>45</v>
      </c>
      <c r="U2147" s="256">
        <v>47.5</v>
      </c>
      <c r="V2147" s="256">
        <v>50</v>
      </c>
      <c r="W2147" s="256">
        <v>52.5</v>
      </c>
      <c r="X2147" s="256">
        <v>55</v>
      </c>
      <c r="Y2147" s="256">
        <v>57.5</v>
      </c>
      <c r="Z2147" s="256">
        <v>60</v>
      </c>
      <c r="AA2147" s="256">
        <v>62.5</v>
      </c>
      <c r="AB2147" s="256">
        <v>65</v>
      </c>
      <c r="AC2147" s="256">
        <v>67.5</v>
      </c>
      <c r="AD2147" s="256">
        <v>70</v>
      </c>
      <c r="AE2147" s="256">
        <v>72.5</v>
      </c>
      <c r="AF2147" s="256">
        <v>75</v>
      </c>
      <c r="AG2147" s="256">
        <v>77.5</v>
      </c>
      <c r="AH2147" s="256">
        <v>80</v>
      </c>
      <c r="AI2147" s="256">
        <v>82.5</v>
      </c>
      <c r="AJ2147" s="256">
        <v>85</v>
      </c>
      <c r="AK2147" s="256">
        <v>87.5</v>
      </c>
      <c r="AL2147" s="256">
        <v>90</v>
      </c>
      <c r="AM2147" s="256">
        <v>92.5</v>
      </c>
      <c r="AN2147" s="256">
        <v>95</v>
      </c>
      <c r="AO2147" s="256">
        <v>97.5</v>
      </c>
      <c r="AP2147" s="256">
        <v>100</v>
      </c>
      <c r="AQ2147" s="256">
        <v>102.5</v>
      </c>
      <c r="AR2147" s="256">
        <v>105</v>
      </c>
      <c r="AS2147" s="256">
        <v>107.5</v>
      </c>
      <c r="AT2147" s="256">
        <v>110</v>
      </c>
      <c r="AU2147" s="256">
        <v>112.5</v>
      </c>
      <c r="AV2147" s="256">
        <v>115</v>
      </c>
      <c r="AW2147" s="256">
        <v>117.5</v>
      </c>
      <c r="AX2147" s="256">
        <v>120</v>
      </c>
      <c r="AY2147" s="256">
        <v>122.5</v>
      </c>
      <c r="AZ2147" s="256">
        <v>125</v>
      </c>
      <c r="BA2147" s="256">
        <v>127.5</v>
      </c>
      <c r="BB2147" s="256">
        <v>130</v>
      </c>
      <c r="BC2147" s="256">
        <v>132.5</v>
      </c>
      <c r="BD2147" s="256">
        <v>135</v>
      </c>
      <c r="BE2147" s="256">
        <v>137.5</v>
      </c>
      <c r="BF2147" s="256">
        <v>140</v>
      </c>
      <c r="BG2147" s="256">
        <v>142.5</v>
      </c>
      <c r="BH2147" s="256">
        <v>145</v>
      </c>
      <c r="BI2147" s="256">
        <v>147.5</v>
      </c>
      <c r="BJ2147" s="256">
        <v>150</v>
      </c>
      <c r="BK2147" s="256">
        <v>152.5</v>
      </c>
      <c r="BL2147" s="256">
        <v>155</v>
      </c>
      <c r="BM2147" s="256">
        <v>157.5</v>
      </c>
      <c r="BN2147" s="256">
        <v>160</v>
      </c>
      <c r="BO2147" s="256">
        <v>162.5</v>
      </c>
      <c r="BP2147" s="256">
        <v>165</v>
      </c>
      <c r="BQ2147" s="256">
        <v>167.5</v>
      </c>
      <c r="BR2147" s="256">
        <v>170</v>
      </c>
      <c r="BS2147" s="256">
        <v>172.5</v>
      </c>
      <c r="BT2147" s="256">
        <v>175</v>
      </c>
      <c r="BU2147" s="256">
        <v>177.5</v>
      </c>
      <c r="BV2147" s="256">
        <v>180</v>
      </c>
    </row>
    <row r="2148" spans="1:74">
      <c r="A2148" s="256">
        <v>0</v>
      </c>
      <c r="B2148" s="256">
        <v>2656</v>
      </c>
      <c r="C2148" s="256">
        <v>2599</v>
      </c>
      <c r="D2148" s="256">
        <v>2578</v>
      </c>
      <c r="E2148" s="256">
        <v>2623</v>
      </c>
      <c r="F2148" s="256">
        <v>2662</v>
      </c>
      <c r="G2148" s="256">
        <v>2644</v>
      </c>
      <c r="H2148" s="256">
        <v>2609</v>
      </c>
      <c r="I2148" s="256">
        <v>2572</v>
      </c>
      <c r="J2148" s="256">
        <v>2588</v>
      </c>
      <c r="K2148" s="256">
        <v>2683</v>
      </c>
      <c r="L2148" s="256">
        <v>2833</v>
      </c>
      <c r="M2148" s="256">
        <v>3009</v>
      </c>
      <c r="N2148" s="256">
        <v>3187</v>
      </c>
      <c r="O2148" s="256">
        <v>3358</v>
      </c>
      <c r="P2148" s="256">
        <v>3437</v>
      </c>
      <c r="Q2148" s="256">
        <v>3510</v>
      </c>
      <c r="R2148" s="256">
        <v>3565</v>
      </c>
      <c r="S2148" s="256">
        <v>3612</v>
      </c>
      <c r="T2148" s="256">
        <v>3598</v>
      </c>
      <c r="U2148" s="256">
        <v>3518</v>
      </c>
      <c r="V2148" s="256">
        <v>3475</v>
      </c>
      <c r="W2148" s="256">
        <v>3513</v>
      </c>
      <c r="X2148" s="256">
        <v>3569</v>
      </c>
      <c r="Y2148" s="256">
        <v>3508</v>
      </c>
      <c r="Z2148" s="256">
        <v>3227</v>
      </c>
      <c r="AA2148" s="256">
        <v>2546</v>
      </c>
      <c r="AB2148" s="256">
        <v>1523</v>
      </c>
      <c r="AC2148" s="256">
        <v>808</v>
      </c>
      <c r="AD2148" s="256">
        <v>561</v>
      </c>
      <c r="AE2148" s="256">
        <v>446</v>
      </c>
      <c r="AF2148" s="256">
        <v>367</v>
      </c>
      <c r="AG2148" s="256">
        <v>286</v>
      </c>
      <c r="AH2148" s="256">
        <v>244</v>
      </c>
      <c r="AI2148" s="256">
        <v>205</v>
      </c>
      <c r="AJ2148" s="256">
        <v>163</v>
      </c>
      <c r="AK2148" s="256">
        <v>89</v>
      </c>
      <c r="AL2148" s="256">
        <v>0</v>
      </c>
      <c r="AM2148" s="256">
        <v>0</v>
      </c>
      <c r="AN2148" s="256">
        <v>0</v>
      </c>
      <c r="AO2148" s="256">
        <v>0</v>
      </c>
      <c r="AP2148" s="256">
        <v>0</v>
      </c>
      <c r="AQ2148" s="256">
        <v>0</v>
      </c>
      <c r="AR2148" s="256">
        <v>0</v>
      </c>
      <c r="AS2148" s="256">
        <v>0</v>
      </c>
      <c r="AT2148" s="256">
        <v>0</v>
      </c>
      <c r="AU2148" s="256">
        <v>0</v>
      </c>
      <c r="AV2148" s="256">
        <v>0</v>
      </c>
      <c r="AW2148" s="256">
        <v>0</v>
      </c>
      <c r="AX2148" s="256">
        <v>0</v>
      </c>
      <c r="AY2148" s="256">
        <v>0</v>
      </c>
      <c r="AZ2148" s="256">
        <v>0</v>
      </c>
      <c r="BA2148" s="256">
        <v>0</v>
      </c>
      <c r="BB2148" s="256">
        <v>0</v>
      </c>
      <c r="BC2148" s="256">
        <v>0</v>
      </c>
      <c r="BD2148" s="256">
        <v>0</v>
      </c>
      <c r="BE2148" s="256">
        <v>0</v>
      </c>
      <c r="BF2148" s="256">
        <v>0</v>
      </c>
      <c r="BG2148" s="256">
        <v>0</v>
      </c>
      <c r="BH2148" s="256">
        <v>0</v>
      </c>
      <c r="BI2148" s="256">
        <v>0</v>
      </c>
      <c r="BJ2148" s="256">
        <v>0</v>
      </c>
      <c r="BK2148" s="256">
        <v>0</v>
      </c>
      <c r="BL2148" s="256">
        <v>0</v>
      </c>
      <c r="BM2148" s="256">
        <v>0</v>
      </c>
      <c r="BN2148" s="256">
        <v>0</v>
      </c>
      <c r="BO2148" s="256">
        <v>0</v>
      </c>
      <c r="BP2148" s="256">
        <v>0</v>
      </c>
      <c r="BQ2148" s="256">
        <v>0</v>
      </c>
      <c r="BR2148" s="256">
        <v>0</v>
      </c>
      <c r="BS2148" s="256">
        <v>0</v>
      </c>
      <c r="BT2148" s="256">
        <v>0</v>
      </c>
      <c r="BU2148" s="256">
        <v>0</v>
      </c>
      <c r="BV2148" s="256">
        <v>0</v>
      </c>
    </row>
    <row r="2149" spans="1:74">
      <c r="A2149" s="256">
        <v>2.5</v>
      </c>
      <c r="B2149" s="256">
        <v>2656</v>
      </c>
      <c r="C2149" s="256">
        <v>2602</v>
      </c>
      <c r="D2149" s="256">
        <v>2598</v>
      </c>
      <c r="E2149" s="256">
        <v>2653</v>
      </c>
      <c r="F2149" s="256">
        <v>2674</v>
      </c>
      <c r="G2149" s="256">
        <v>2649</v>
      </c>
      <c r="H2149" s="256">
        <v>2608</v>
      </c>
      <c r="I2149" s="256">
        <v>2586</v>
      </c>
      <c r="J2149" s="256">
        <v>2623</v>
      </c>
      <c r="K2149" s="256">
        <v>2740</v>
      </c>
      <c r="L2149" s="256">
        <v>2898</v>
      </c>
      <c r="M2149" s="256">
        <v>3069</v>
      </c>
      <c r="N2149" s="256">
        <v>3253</v>
      </c>
      <c r="O2149" s="256">
        <v>3392</v>
      </c>
      <c r="P2149" s="256">
        <v>3465</v>
      </c>
      <c r="Q2149" s="256">
        <v>3531</v>
      </c>
      <c r="R2149" s="256">
        <v>3586</v>
      </c>
      <c r="S2149" s="256">
        <v>3618</v>
      </c>
      <c r="T2149" s="256">
        <v>3588</v>
      </c>
      <c r="U2149" s="256">
        <v>3502</v>
      </c>
      <c r="V2149" s="256">
        <v>3476</v>
      </c>
      <c r="W2149" s="256">
        <v>3522</v>
      </c>
      <c r="X2149" s="256">
        <v>3546</v>
      </c>
      <c r="Y2149" s="256">
        <v>3434</v>
      </c>
      <c r="Z2149" s="256">
        <v>3055</v>
      </c>
      <c r="AA2149" s="256">
        <v>2257</v>
      </c>
      <c r="AB2149" s="256">
        <v>1282</v>
      </c>
      <c r="AC2149" s="256">
        <v>710</v>
      </c>
      <c r="AD2149" s="256">
        <v>516</v>
      </c>
      <c r="AE2149" s="256">
        <v>424</v>
      </c>
      <c r="AF2149" s="256">
        <v>340</v>
      </c>
      <c r="AG2149" s="256">
        <v>275</v>
      </c>
      <c r="AH2149" s="256">
        <v>232</v>
      </c>
      <c r="AI2149" s="256">
        <v>196</v>
      </c>
      <c r="AJ2149" s="256">
        <v>140</v>
      </c>
      <c r="AK2149" s="256">
        <v>69</v>
      </c>
      <c r="AL2149" s="256">
        <v>0</v>
      </c>
      <c r="AM2149" s="256">
        <v>0</v>
      </c>
      <c r="AN2149" s="256">
        <v>0</v>
      </c>
      <c r="AO2149" s="256">
        <v>0</v>
      </c>
      <c r="AP2149" s="256">
        <v>0</v>
      </c>
      <c r="AQ2149" s="256">
        <v>0</v>
      </c>
      <c r="AR2149" s="256">
        <v>0</v>
      </c>
      <c r="AS2149" s="256">
        <v>0</v>
      </c>
      <c r="AT2149" s="256">
        <v>0</v>
      </c>
      <c r="AU2149" s="256">
        <v>0</v>
      </c>
      <c r="AV2149" s="256">
        <v>0</v>
      </c>
      <c r="AW2149" s="256">
        <v>0</v>
      </c>
      <c r="AX2149" s="256">
        <v>0</v>
      </c>
      <c r="AY2149" s="256">
        <v>0</v>
      </c>
      <c r="AZ2149" s="256">
        <v>0</v>
      </c>
      <c r="BA2149" s="256">
        <v>0</v>
      </c>
      <c r="BB2149" s="256">
        <v>0</v>
      </c>
      <c r="BC2149" s="256">
        <v>0</v>
      </c>
      <c r="BD2149" s="256">
        <v>0</v>
      </c>
      <c r="BE2149" s="256">
        <v>0</v>
      </c>
      <c r="BF2149" s="256">
        <v>0</v>
      </c>
      <c r="BG2149" s="256">
        <v>0</v>
      </c>
      <c r="BH2149" s="256">
        <v>0</v>
      </c>
      <c r="BI2149" s="256">
        <v>0</v>
      </c>
      <c r="BJ2149" s="256">
        <v>0</v>
      </c>
      <c r="BK2149" s="256">
        <v>0</v>
      </c>
      <c r="BL2149" s="256">
        <v>0</v>
      </c>
      <c r="BM2149" s="256">
        <v>0</v>
      </c>
      <c r="BN2149" s="256">
        <v>0</v>
      </c>
      <c r="BO2149" s="256">
        <v>0</v>
      </c>
      <c r="BP2149" s="256">
        <v>0</v>
      </c>
      <c r="BQ2149" s="256">
        <v>0</v>
      </c>
      <c r="BR2149" s="256">
        <v>0</v>
      </c>
      <c r="BS2149" s="256">
        <v>0</v>
      </c>
      <c r="BT2149" s="256">
        <v>0</v>
      </c>
      <c r="BU2149" s="256">
        <v>0</v>
      </c>
      <c r="BV2149" s="256">
        <v>0</v>
      </c>
    </row>
    <row r="2150" spans="1:74">
      <c r="A2150" s="256">
        <v>5</v>
      </c>
      <c r="B2150" s="256">
        <v>2656</v>
      </c>
      <c r="C2150" s="256">
        <v>2595</v>
      </c>
      <c r="D2150" s="256">
        <v>2590</v>
      </c>
      <c r="E2150" s="256">
        <v>2646</v>
      </c>
      <c r="F2150" s="256">
        <v>2667</v>
      </c>
      <c r="G2150" s="256">
        <v>2644</v>
      </c>
      <c r="H2150" s="256">
        <v>2602</v>
      </c>
      <c r="I2150" s="256">
        <v>2580</v>
      </c>
      <c r="J2150" s="256">
        <v>2614</v>
      </c>
      <c r="K2150" s="256">
        <v>2728</v>
      </c>
      <c r="L2150" s="256">
        <v>2883</v>
      </c>
      <c r="M2150" s="256">
        <v>3050</v>
      </c>
      <c r="N2150" s="256">
        <v>3230</v>
      </c>
      <c r="O2150" s="256">
        <v>3372</v>
      </c>
      <c r="P2150" s="256">
        <v>3447</v>
      </c>
      <c r="Q2150" s="256">
        <v>3510</v>
      </c>
      <c r="R2150" s="256">
        <v>3564</v>
      </c>
      <c r="S2150" s="256">
        <v>3593</v>
      </c>
      <c r="T2150" s="256">
        <v>3564</v>
      </c>
      <c r="U2150" s="256">
        <v>3478</v>
      </c>
      <c r="V2150" s="256">
        <v>3442</v>
      </c>
      <c r="W2150" s="256">
        <v>3472</v>
      </c>
      <c r="X2150" s="256">
        <v>3488</v>
      </c>
      <c r="Y2150" s="256">
        <v>3380</v>
      </c>
      <c r="Z2150" s="256">
        <v>3027</v>
      </c>
      <c r="AA2150" s="256">
        <v>2260</v>
      </c>
      <c r="AB2150" s="256">
        <v>1282</v>
      </c>
      <c r="AC2150" s="256">
        <v>697</v>
      </c>
      <c r="AD2150" s="256">
        <v>509</v>
      </c>
      <c r="AE2150" s="256">
        <v>428</v>
      </c>
      <c r="AF2150" s="256">
        <v>347</v>
      </c>
      <c r="AG2150" s="256">
        <v>281</v>
      </c>
      <c r="AH2150" s="256">
        <v>238</v>
      </c>
      <c r="AI2150" s="256">
        <v>202</v>
      </c>
      <c r="AJ2150" s="256">
        <v>147</v>
      </c>
      <c r="AK2150" s="256">
        <v>70</v>
      </c>
      <c r="AL2150" s="256">
        <v>0</v>
      </c>
      <c r="AM2150" s="256">
        <v>0</v>
      </c>
      <c r="AN2150" s="256">
        <v>0</v>
      </c>
      <c r="AO2150" s="256">
        <v>0</v>
      </c>
      <c r="AP2150" s="256">
        <v>0</v>
      </c>
      <c r="AQ2150" s="256">
        <v>0</v>
      </c>
      <c r="AR2150" s="256">
        <v>0</v>
      </c>
      <c r="AS2150" s="256">
        <v>0</v>
      </c>
      <c r="AT2150" s="256">
        <v>0</v>
      </c>
      <c r="AU2150" s="256">
        <v>0</v>
      </c>
      <c r="AV2150" s="256">
        <v>0</v>
      </c>
      <c r="AW2150" s="256">
        <v>0</v>
      </c>
      <c r="AX2150" s="256">
        <v>0</v>
      </c>
      <c r="AY2150" s="256">
        <v>0</v>
      </c>
      <c r="AZ2150" s="256">
        <v>0</v>
      </c>
      <c r="BA2150" s="256">
        <v>0</v>
      </c>
      <c r="BB2150" s="256">
        <v>0</v>
      </c>
      <c r="BC2150" s="256">
        <v>0</v>
      </c>
      <c r="BD2150" s="256">
        <v>0</v>
      </c>
      <c r="BE2150" s="256">
        <v>0</v>
      </c>
      <c r="BF2150" s="256">
        <v>0</v>
      </c>
      <c r="BG2150" s="256">
        <v>0</v>
      </c>
      <c r="BH2150" s="256">
        <v>0</v>
      </c>
      <c r="BI2150" s="256">
        <v>0</v>
      </c>
      <c r="BJ2150" s="256">
        <v>0</v>
      </c>
      <c r="BK2150" s="256">
        <v>0</v>
      </c>
      <c r="BL2150" s="256">
        <v>0</v>
      </c>
      <c r="BM2150" s="256">
        <v>0</v>
      </c>
      <c r="BN2150" s="256">
        <v>0</v>
      </c>
      <c r="BO2150" s="256">
        <v>0</v>
      </c>
      <c r="BP2150" s="256">
        <v>0</v>
      </c>
      <c r="BQ2150" s="256">
        <v>0</v>
      </c>
      <c r="BR2150" s="256">
        <v>0</v>
      </c>
      <c r="BS2150" s="256">
        <v>0</v>
      </c>
      <c r="BT2150" s="256">
        <v>0</v>
      </c>
      <c r="BU2150" s="256">
        <v>0</v>
      </c>
      <c r="BV2150" s="256">
        <v>0</v>
      </c>
    </row>
    <row r="2151" spans="1:74">
      <c r="A2151" s="256">
        <v>7.5</v>
      </c>
      <c r="B2151" s="256">
        <v>2656</v>
      </c>
      <c r="C2151" s="256">
        <v>2592</v>
      </c>
      <c r="D2151" s="256">
        <v>2587</v>
      </c>
      <c r="E2151" s="256">
        <v>2642</v>
      </c>
      <c r="F2151" s="256">
        <v>2668</v>
      </c>
      <c r="G2151" s="256">
        <v>2646</v>
      </c>
      <c r="H2151" s="256">
        <v>2608</v>
      </c>
      <c r="I2151" s="256">
        <v>2582</v>
      </c>
      <c r="J2151" s="256">
        <v>2610</v>
      </c>
      <c r="K2151" s="256">
        <v>2720</v>
      </c>
      <c r="L2151" s="256">
        <v>2872</v>
      </c>
      <c r="M2151" s="256">
        <v>3037</v>
      </c>
      <c r="N2151" s="256">
        <v>3214</v>
      </c>
      <c r="O2151" s="256">
        <v>3356</v>
      </c>
      <c r="P2151" s="256">
        <v>3430</v>
      </c>
      <c r="Q2151" s="256">
        <v>3486</v>
      </c>
      <c r="R2151" s="256">
        <v>3538</v>
      </c>
      <c r="S2151" s="256">
        <v>3568</v>
      </c>
      <c r="T2151" s="256">
        <v>3543</v>
      </c>
      <c r="U2151" s="256">
        <v>3462</v>
      </c>
      <c r="V2151" s="256">
        <v>3412</v>
      </c>
      <c r="W2151" s="256">
        <v>3430</v>
      </c>
      <c r="X2151" s="256">
        <v>3444</v>
      </c>
      <c r="Y2151" s="256">
        <v>3344</v>
      </c>
      <c r="Z2151" s="256">
        <v>3010</v>
      </c>
      <c r="AA2151" s="256">
        <v>2260</v>
      </c>
      <c r="AB2151" s="256">
        <v>1314</v>
      </c>
      <c r="AC2151" s="256">
        <v>702</v>
      </c>
      <c r="AD2151" s="256">
        <v>514</v>
      </c>
      <c r="AE2151" s="256">
        <v>436</v>
      </c>
      <c r="AF2151" s="256">
        <v>360</v>
      </c>
      <c r="AG2151" s="256">
        <v>294</v>
      </c>
      <c r="AH2151" s="256">
        <v>248</v>
      </c>
      <c r="AI2151" s="256">
        <v>211</v>
      </c>
      <c r="AJ2151" s="256">
        <v>151</v>
      </c>
      <c r="AK2151" s="256">
        <v>76</v>
      </c>
      <c r="AL2151" s="256">
        <v>0</v>
      </c>
      <c r="AM2151" s="256">
        <v>0</v>
      </c>
      <c r="AN2151" s="256">
        <v>0</v>
      </c>
      <c r="AO2151" s="256">
        <v>0</v>
      </c>
      <c r="AP2151" s="256">
        <v>0</v>
      </c>
      <c r="AQ2151" s="256">
        <v>0</v>
      </c>
      <c r="AR2151" s="256">
        <v>0</v>
      </c>
      <c r="AS2151" s="256">
        <v>0</v>
      </c>
      <c r="AT2151" s="256">
        <v>0</v>
      </c>
      <c r="AU2151" s="256">
        <v>0</v>
      </c>
      <c r="AV2151" s="256">
        <v>0</v>
      </c>
      <c r="AW2151" s="256">
        <v>0</v>
      </c>
      <c r="AX2151" s="256">
        <v>0</v>
      </c>
      <c r="AY2151" s="256">
        <v>0</v>
      </c>
      <c r="AZ2151" s="256">
        <v>0</v>
      </c>
      <c r="BA2151" s="256">
        <v>0</v>
      </c>
      <c r="BB2151" s="256">
        <v>0</v>
      </c>
      <c r="BC2151" s="256">
        <v>0</v>
      </c>
      <c r="BD2151" s="256">
        <v>0</v>
      </c>
      <c r="BE2151" s="256">
        <v>0</v>
      </c>
      <c r="BF2151" s="256">
        <v>0</v>
      </c>
      <c r="BG2151" s="256">
        <v>0</v>
      </c>
      <c r="BH2151" s="256">
        <v>0</v>
      </c>
      <c r="BI2151" s="256">
        <v>0</v>
      </c>
      <c r="BJ2151" s="256">
        <v>0</v>
      </c>
      <c r="BK2151" s="256">
        <v>0</v>
      </c>
      <c r="BL2151" s="256">
        <v>0</v>
      </c>
      <c r="BM2151" s="256">
        <v>0</v>
      </c>
      <c r="BN2151" s="256">
        <v>0</v>
      </c>
      <c r="BO2151" s="256">
        <v>0</v>
      </c>
      <c r="BP2151" s="256">
        <v>0</v>
      </c>
      <c r="BQ2151" s="256">
        <v>0</v>
      </c>
      <c r="BR2151" s="256">
        <v>0</v>
      </c>
      <c r="BS2151" s="256">
        <v>0</v>
      </c>
      <c r="BT2151" s="256">
        <v>0</v>
      </c>
      <c r="BU2151" s="256">
        <v>0</v>
      </c>
      <c r="BV2151" s="256">
        <v>0</v>
      </c>
    </row>
    <row r="2152" spans="1:74">
      <c r="A2152" s="256">
        <v>10</v>
      </c>
      <c r="B2152" s="256">
        <v>2656</v>
      </c>
      <c r="C2152" s="256">
        <v>2591</v>
      </c>
      <c r="D2152" s="256">
        <v>2586</v>
      </c>
      <c r="E2152" s="256">
        <v>2640</v>
      </c>
      <c r="F2152" s="256">
        <v>2668</v>
      </c>
      <c r="G2152" s="256">
        <v>2648</v>
      </c>
      <c r="H2152" s="256">
        <v>2614</v>
      </c>
      <c r="I2152" s="256">
        <v>2586</v>
      </c>
      <c r="J2152" s="256">
        <v>2610</v>
      </c>
      <c r="K2152" s="256">
        <v>2714</v>
      </c>
      <c r="L2152" s="256">
        <v>2860</v>
      </c>
      <c r="M2152" s="256">
        <v>3020</v>
      </c>
      <c r="N2152" s="256">
        <v>3192</v>
      </c>
      <c r="O2152" s="256">
        <v>3336</v>
      </c>
      <c r="P2152" s="256">
        <v>3413</v>
      </c>
      <c r="Q2152" s="256">
        <v>3472</v>
      </c>
      <c r="R2152" s="256">
        <v>3520</v>
      </c>
      <c r="S2152" s="256">
        <v>3554</v>
      </c>
      <c r="T2152" s="256">
        <v>3538</v>
      </c>
      <c r="U2152" s="256">
        <v>3466</v>
      </c>
      <c r="V2152" s="256">
        <v>3408</v>
      </c>
      <c r="W2152" s="256">
        <v>3413</v>
      </c>
      <c r="X2152" s="256">
        <v>3425</v>
      </c>
      <c r="Y2152" s="256">
        <v>3328</v>
      </c>
      <c r="Z2152" s="256">
        <v>2994</v>
      </c>
      <c r="AA2152" s="256">
        <v>2276</v>
      </c>
      <c r="AB2152" s="256">
        <v>1324</v>
      </c>
      <c r="AC2152" s="256">
        <v>713</v>
      </c>
      <c r="AD2152" s="256">
        <v>520</v>
      </c>
      <c r="AE2152" s="256">
        <v>450</v>
      </c>
      <c r="AF2152" s="256">
        <v>377</v>
      </c>
      <c r="AG2152" s="256">
        <v>306</v>
      </c>
      <c r="AH2152" s="256">
        <v>260</v>
      </c>
      <c r="AI2152" s="256">
        <v>222</v>
      </c>
      <c r="AJ2152" s="256">
        <v>156</v>
      </c>
      <c r="AK2152" s="256">
        <v>81</v>
      </c>
      <c r="AL2152" s="256">
        <v>0</v>
      </c>
      <c r="AM2152" s="256">
        <v>0</v>
      </c>
      <c r="AN2152" s="256">
        <v>0</v>
      </c>
      <c r="AO2152" s="256">
        <v>0</v>
      </c>
      <c r="AP2152" s="256">
        <v>0</v>
      </c>
      <c r="AQ2152" s="256">
        <v>0</v>
      </c>
      <c r="AR2152" s="256">
        <v>0</v>
      </c>
      <c r="AS2152" s="256">
        <v>0</v>
      </c>
      <c r="AT2152" s="256">
        <v>0</v>
      </c>
      <c r="AU2152" s="256">
        <v>0</v>
      </c>
      <c r="AV2152" s="256">
        <v>0</v>
      </c>
      <c r="AW2152" s="256">
        <v>0</v>
      </c>
      <c r="AX2152" s="256">
        <v>0</v>
      </c>
      <c r="AY2152" s="256">
        <v>0</v>
      </c>
      <c r="AZ2152" s="256">
        <v>0</v>
      </c>
      <c r="BA2152" s="256">
        <v>0</v>
      </c>
      <c r="BB2152" s="256">
        <v>0</v>
      </c>
      <c r="BC2152" s="256">
        <v>0</v>
      </c>
      <c r="BD2152" s="256">
        <v>0</v>
      </c>
      <c r="BE2152" s="256">
        <v>0</v>
      </c>
      <c r="BF2152" s="256">
        <v>0</v>
      </c>
      <c r="BG2152" s="256">
        <v>0</v>
      </c>
      <c r="BH2152" s="256">
        <v>0</v>
      </c>
      <c r="BI2152" s="256">
        <v>0</v>
      </c>
      <c r="BJ2152" s="256">
        <v>0</v>
      </c>
      <c r="BK2152" s="256">
        <v>0</v>
      </c>
      <c r="BL2152" s="256">
        <v>0</v>
      </c>
      <c r="BM2152" s="256">
        <v>0</v>
      </c>
      <c r="BN2152" s="256">
        <v>0</v>
      </c>
      <c r="BO2152" s="256">
        <v>0</v>
      </c>
      <c r="BP2152" s="256">
        <v>0</v>
      </c>
      <c r="BQ2152" s="256">
        <v>0</v>
      </c>
      <c r="BR2152" s="256">
        <v>0</v>
      </c>
      <c r="BS2152" s="256">
        <v>0</v>
      </c>
      <c r="BT2152" s="256">
        <v>0</v>
      </c>
      <c r="BU2152" s="256">
        <v>0</v>
      </c>
      <c r="BV2152" s="256">
        <v>0</v>
      </c>
    </row>
    <row r="2153" spans="1:74">
      <c r="A2153" s="256">
        <v>12.5</v>
      </c>
      <c r="B2153" s="256">
        <v>2656</v>
      </c>
      <c r="C2153" s="256">
        <v>2592</v>
      </c>
      <c r="D2153" s="256">
        <v>2584</v>
      </c>
      <c r="E2153" s="256">
        <v>2638</v>
      </c>
      <c r="F2153" s="256">
        <v>2671</v>
      </c>
      <c r="G2153" s="256">
        <v>2653</v>
      </c>
      <c r="H2153" s="256">
        <v>2622</v>
      </c>
      <c r="I2153" s="256">
        <v>2592</v>
      </c>
      <c r="J2153" s="256">
        <v>2608</v>
      </c>
      <c r="K2153" s="256">
        <v>2701</v>
      </c>
      <c r="L2153" s="256">
        <v>2844</v>
      </c>
      <c r="M2153" s="256">
        <v>2999</v>
      </c>
      <c r="N2153" s="256">
        <v>3166</v>
      </c>
      <c r="O2153" s="256">
        <v>3308</v>
      </c>
      <c r="P2153" s="256">
        <v>3388</v>
      </c>
      <c r="Q2153" s="256">
        <v>3446</v>
      </c>
      <c r="R2153" s="256">
        <v>3492</v>
      </c>
      <c r="S2153" s="256">
        <v>3536</v>
      </c>
      <c r="T2153" s="256">
        <v>3531</v>
      </c>
      <c r="U2153" s="256">
        <v>3468</v>
      </c>
      <c r="V2153" s="256">
        <v>3402</v>
      </c>
      <c r="W2153" s="256">
        <v>3394</v>
      </c>
      <c r="X2153" s="256">
        <v>3401</v>
      </c>
      <c r="Y2153" s="256">
        <v>3310</v>
      </c>
      <c r="Z2153" s="256">
        <v>3003</v>
      </c>
      <c r="AA2153" s="256">
        <v>2322</v>
      </c>
      <c r="AB2153" s="256">
        <v>1377</v>
      </c>
      <c r="AC2153" s="256">
        <v>739</v>
      </c>
      <c r="AD2153" s="256">
        <v>536</v>
      </c>
      <c r="AE2153" s="256">
        <v>468</v>
      </c>
      <c r="AF2153" s="256">
        <v>400</v>
      </c>
      <c r="AG2153" s="256">
        <v>326</v>
      </c>
      <c r="AH2153" s="256">
        <v>278</v>
      </c>
      <c r="AI2153" s="256">
        <v>236</v>
      </c>
      <c r="AJ2153" s="256">
        <v>172</v>
      </c>
      <c r="AK2153" s="256">
        <v>88</v>
      </c>
      <c r="AL2153" s="256">
        <v>0</v>
      </c>
      <c r="AM2153" s="256">
        <v>0</v>
      </c>
      <c r="AN2153" s="256">
        <v>0</v>
      </c>
      <c r="AO2153" s="256">
        <v>0</v>
      </c>
      <c r="AP2153" s="256">
        <v>0</v>
      </c>
      <c r="AQ2153" s="256">
        <v>0</v>
      </c>
      <c r="AR2153" s="256">
        <v>0</v>
      </c>
      <c r="AS2153" s="256">
        <v>0</v>
      </c>
      <c r="AT2153" s="256">
        <v>0</v>
      </c>
      <c r="AU2153" s="256">
        <v>0</v>
      </c>
      <c r="AV2153" s="256">
        <v>0</v>
      </c>
      <c r="AW2153" s="256">
        <v>0</v>
      </c>
      <c r="AX2153" s="256">
        <v>0</v>
      </c>
      <c r="AY2153" s="256">
        <v>0</v>
      </c>
      <c r="AZ2153" s="256">
        <v>0</v>
      </c>
      <c r="BA2153" s="256">
        <v>0</v>
      </c>
      <c r="BB2153" s="256">
        <v>0</v>
      </c>
      <c r="BC2153" s="256">
        <v>0</v>
      </c>
      <c r="BD2153" s="256">
        <v>0</v>
      </c>
      <c r="BE2153" s="256">
        <v>0</v>
      </c>
      <c r="BF2153" s="256">
        <v>0</v>
      </c>
      <c r="BG2153" s="256">
        <v>0</v>
      </c>
      <c r="BH2153" s="256">
        <v>0</v>
      </c>
      <c r="BI2153" s="256">
        <v>0</v>
      </c>
      <c r="BJ2153" s="256">
        <v>0</v>
      </c>
      <c r="BK2153" s="256">
        <v>0</v>
      </c>
      <c r="BL2153" s="256">
        <v>0</v>
      </c>
      <c r="BM2153" s="256">
        <v>0</v>
      </c>
      <c r="BN2153" s="256">
        <v>0</v>
      </c>
      <c r="BO2153" s="256">
        <v>0</v>
      </c>
      <c r="BP2153" s="256">
        <v>0</v>
      </c>
      <c r="BQ2153" s="256">
        <v>0</v>
      </c>
      <c r="BR2153" s="256">
        <v>0</v>
      </c>
      <c r="BS2153" s="256">
        <v>0</v>
      </c>
      <c r="BT2153" s="256">
        <v>0</v>
      </c>
      <c r="BU2153" s="256">
        <v>0</v>
      </c>
      <c r="BV2153" s="256">
        <v>0</v>
      </c>
    </row>
    <row r="2154" spans="1:74">
      <c r="A2154" s="256">
        <v>15</v>
      </c>
      <c r="B2154" s="256">
        <v>2656</v>
      </c>
      <c r="C2154" s="256">
        <v>2594</v>
      </c>
      <c r="D2154" s="256">
        <v>2586</v>
      </c>
      <c r="E2154" s="256">
        <v>2640</v>
      </c>
      <c r="F2154" s="256">
        <v>2674</v>
      </c>
      <c r="G2154" s="256">
        <v>2659</v>
      </c>
      <c r="H2154" s="256">
        <v>2630</v>
      </c>
      <c r="I2154" s="256">
        <v>2600</v>
      </c>
      <c r="J2154" s="256">
        <v>2608</v>
      </c>
      <c r="K2154" s="256">
        <v>2690</v>
      </c>
      <c r="L2154" s="256">
        <v>2826</v>
      </c>
      <c r="M2154" s="256">
        <v>2978</v>
      </c>
      <c r="N2154" s="256">
        <v>3136</v>
      </c>
      <c r="O2154" s="256">
        <v>3286</v>
      </c>
      <c r="P2154" s="256">
        <v>3369</v>
      </c>
      <c r="Q2154" s="256">
        <v>3430</v>
      </c>
      <c r="R2154" s="256">
        <v>3475</v>
      </c>
      <c r="S2154" s="256">
        <v>3520</v>
      </c>
      <c r="T2154" s="256">
        <v>3528</v>
      </c>
      <c r="U2154" s="256">
        <v>3467</v>
      </c>
      <c r="V2154" s="256">
        <v>3388</v>
      </c>
      <c r="W2154" s="256">
        <v>3356</v>
      </c>
      <c r="X2154" s="256">
        <v>3352</v>
      </c>
      <c r="Y2154" s="256">
        <v>3269</v>
      </c>
      <c r="Z2154" s="256">
        <v>2987</v>
      </c>
      <c r="AA2154" s="256">
        <v>2356</v>
      </c>
      <c r="AB2154" s="256">
        <v>1416</v>
      </c>
      <c r="AC2154" s="256">
        <v>760</v>
      </c>
      <c r="AD2154" s="256">
        <v>556</v>
      </c>
      <c r="AE2154" s="256">
        <v>490</v>
      </c>
      <c r="AF2154" s="256">
        <v>431</v>
      </c>
      <c r="AG2154" s="256">
        <v>352</v>
      </c>
      <c r="AH2154" s="256">
        <v>303</v>
      </c>
      <c r="AI2154" s="256">
        <v>262</v>
      </c>
      <c r="AJ2154" s="256">
        <v>210</v>
      </c>
      <c r="AK2154" s="256">
        <v>140</v>
      </c>
      <c r="AL2154" s="256">
        <v>0</v>
      </c>
      <c r="AM2154" s="256">
        <v>0</v>
      </c>
      <c r="AN2154" s="256">
        <v>0</v>
      </c>
      <c r="AO2154" s="256">
        <v>0</v>
      </c>
      <c r="AP2154" s="256">
        <v>0</v>
      </c>
      <c r="AQ2154" s="256">
        <v>0</v>
      </c>
      <c r="AR2154" s="256">
        <v>0</v>
      </c>
      <c r="AS2154" s="256">
        <v>0</v>
      </c>
      <c r="AT2154" s="256">
        <v>0</v>
      </c>
      <c r="AU2154" s="256">
        <v>0</v>
      </c>
      <c r="AV2154" s="256">
        <v>0</v>
      </c>
      <c r="AW2154" s="256">
        <v>0</v>
      </c>
      <c r="AX2154" s="256">
        <v>0</v>
      </c>
      <c r="AY2154" s="256">
        <v>0</v>
      </c>
      <c r="AZ2154" s="256">
        <v>0</v>
      </c>
      <c r="BA2154" s="256">
        <v>0</v>
      </c>
      <c r="BB2154" s="256">
        <v>0</v>
      </c>
      <c r="BC2154" s="256">
        <v>0</v>
      </c>
      <c r="BD2154" s="256">
        <v>0</v>
      </c>
      <c r="BE2154" s="256">
        <v>0</v>
      </c>
      <c r="BF2154" s="256">
        <v>0</v>
      </c>
      <c r="BG2154" s="256">
        <v>0</v>
      </c>
      <c r="BH2154" s="256">
        <v>0</v>
      </c>
      <c r="BI2154" s="256">
        <v>0</v>
      </c>
      <c r="BJ2154" s="256">
        <v>0</v>
      </c>
      <c r="BK2154" s="256">
        <v>0</v>
      </c>
      <c r="BL2154" s="256">
        <v>0</v>
      </c>
      <c r="BM2154" s="256">
        <v>0</v>
      </c>
      <c r="BN2154" s="256">
        <v>0</v>
      </c>
      <c r="BO2154" s="256">
        <v>0</v>
      </c>
      <c r="BP2154" s="256">
        <v>0</v>
      </c>
      <c r="BQ2154" s="256">
        <v>0</v>
      </c>
      <c r="BR2154" s="256">
        <v>0</v>
      </c>
      <c r="BS2154" s="256">
        <v>0</v>
      </c>
      <c r="BT2154" s="256">
        <v>0</v>
      </c>
      <c r="BU2154" s="256">
        <v>0</v>
      </c>
      <c r="BV2154" s="256">
        <v>0</v>
      </c>
    </row>
    <row r="2155" spans="1:74">
      <c r="A2155" s="256">
        <v>17.5</v>
      </c>
      <c r="B2155" s="256">
        <v>2656</v>
      </c>
      <c r="C2155" s="256">
        <v>2594</v>
      </c>
      <c r="D2155" s="256">
        <v>2586</v>
      </c>
      <c r="E2155" s="256">
        <v>2637</v>
      </c>
      <c r="F2155" s="256">
        <v>2676</v>
      </c>
      <c r="G2155" s="256">
        <v>2664</v>
      </c>
      <c r="H2155" s="256">
        <v>2640</v>
      </c>
      <c r="I2155" s="256">
        <v>2605</v>
      </c>
      <c r="J2155" s="256">
        <v>2606</v>
      </c>
      <c r="K2155" s="256">
        <v>2674</v>
      </c>
      <c r="L2155" s="256">
        <v>2802</v>
      </c>
      <c r="M2155" s="256">
        <v>2947</v>
      </c>
      <c r="N2155" s="256">
        <v>3098</v>
      </c>
      <c r="O2155" s="256">
        <v>3248</v>
      </c>
      <c r="P2155" s="256">
        <v>3340</v>
      </c>
      <c r="Q2155" s="256">
        <v>3408</v>
      </c>
      <c r="R2155" s="256">
        <v>3452</v>
      </c>
      <c r="S2155" s="256">
        <v>3496</v>
      </c>
      <c r="T2155" s="256">
        <v>3511</v>
      </c>
      <c r="U2155" s="256">
        <v>3466</v>
      </c>
      <c r="V2155" s="256">
        <v>3381</v>
      </c>
      <c r="W2155" s="256">
        <v>3327</v>
      </c>
      <c r="X2155" s="256">
        <v>3306</v>
      </c>
      <c r="Y2155" s="256">
        <v>3224</v>
      </c>
      <c r="Z2155" s="256">
        <v>2964</v>
      </c>
      <c r="AA2155" s="256">
        <v>2372</v>
      </c>
      <c r="AB2155" s="256">
        <v>1478</v>
      </c>
      <c r="AC2155" s="256">
        <v>794</v>
      </c>
      <c r="AD2155" s="256">
        <v>579</v>
      </c>
      <c r="AE2155" s="256">
        <v>518</v>
      </c>
      <c r="AF2155" s="256">
        <v>472</v>
      </c>
      <c r="AG2155" s="256">
        <v>398</v>
      </c>
      <c r="AH2155" s="256">
        <v>342</v>
      </c>
      <c r="AI2155" s="256">
        <v>300</v>
      </c>
      <c r="AJ2155" s="256">
        <v>242</v>
      </c>
      <c r="AK2155" s="256">
        <v>159</v>
      </c>
      <c r="AL2155" s="256">
        <v>0</v>
      </c>
      <c r="AM2155" s="256">
        <v>0</v>
      </c>
      <c r="AN2155" s="256">
        <v>0</v>
      </c>
      <c r="AO2155" s="256">
        <v>0</v>
      </c>
      <c r="AP2155" s="256">
        <v>0</v>
      </c>
      <c r="AQ2155" s="256">
        <v>0</v>
      </c>
      <c r="AR2155" s="256">
        <v>0</v>
      </c>
      <c r="AS2155" s="256">
        <v>0</v>
      </c>
      <c r="AT2155" s="256">
        <v>0</v>
      </c>
      <c r="AU2155" s="256">
        <v>0</v>
      </c>
      <c r="AV2155" s="256">
        <v>0</v>
      </c>
      <c r="AW2155" s="256">
        <v>0</v>
      </c>
      <c r="AX2155" s="256">
        <v>0</v>
      </c>
      <c r="AY2155" s="256">
        <v>0</v>
      </c>
      <c r="AZ2155" s="256">
        <v>0</v>
      </c>
      <c r="BA2155" s="256">
        <v>0</v>
      </c>
      <c r="BB2155" s="256">
        <v>0</v>
      </c>
      <c r="BC2155" s="256">
        <v>0</v>
      </c>
      <c r="BD2155" s="256">
        <v>0</v>
      </c>
      <c r="BE2155" s="256">
        <v>0</v>
      </c>
      <c r="BF2155" s="256">
        <v>0</v>
      </c>
      <c r="BG2155" s="256">
        <v>0</v>
      </c>
      <c r="BH2155" s="256">
        <v>0</v>
      </c>
      <c r="BI2155" s="256">
        <v>0</v>
      </c>
      <c r="BJ2155" s="256">
        <v>0</v>
      </c>
      <c r="BK2155" s="256">
        <v>0</v>
      </c>
      <c r="BL2155" s="256">
        <v>0</v>
      </c>
      <c r="BM2155" s="256">
        <v>0</v>
      </c>
      <c r="BN2155" s="256">
        <v>0</v>
      </c>
      <c r="BO2155" s="256">
        <v>0</v>
      </c>
      <c r="BP2155" s="256">
        <v>0</v>
      </c>
      <c r="BQ2155" s="256">
        <v>0</v>
      </c>
      <c r="BR2155" s="256">
        <v>0</v>
      </c>
      <c r="BS2155" s="256">
        <v>0</v>
      </c>
      <c r="BT2155" s="256">
        <v>0</v>
      </c>
      <c r="BU2155" s="256">
        <v>0</v>
      </c>
      <c r="BV2155" s="256">
        <v>0</v>
      </c>
    </row>
    <row r="2156" spans="1:74">
      <c r="A2156" s="256">
        <v>20</v>
      </c>
      <c r="B2156" s="256">
        <v>2656</v>
      </c>
      <c r="C2156" s="256">
        <v>2594</v>
      </c>
      <c r="D2156" s="256">
        <v>2586</v>
      </c>
      <c r="E2156" s="256">
        <v>2637</v>
      </c>
      <c r="F2156" s="256">
        <v>2678</v>
      </c>
      <c r="G2156" s="256">
        <v>2673</v>
      </c>
      <c r="H2156" s="256">
        <v>2651</v>
      </c>
      <c r="I2156" s="256">
        <v>2616</v>
      </c>
      <c r="J2156" s="256">
        <v>2608</v>
      </c>
      <c r="K2156" s="256">
        <v>2664</v>
      </c>
      <c r="L2156" s="256">
        <v>2782</v>
      </c>
      <c r="M2156" s="256">
        <v>2922</v>
      </c>
      <c r="N2156" s="256">
        <v>3068</v>
      </c>
      <c r="O2156" s="256">
        <v>3220</v>
      </c>
      <c r="P2156" s="256">
        <v>3320</v>
      </c>
      <c r="Q2156" s="256">
        <v>3384</v>
      </c>
      <c r="R2156" s="256">
        <v>3425</v>
      </c>
      <c r="S2156" s="256">
        <v>3468</v>
      </c>
      <c r="T2156" s="256">
        <v>3490</v>
      </c>
      <c r="U2156" s="256">
        <v>3455</v>
      </c>
      <c r="V2156" s="256">
        <v>3372</v>
      </c>
      <c r="W2156" s="256">
        <v>3300</v>
      </c>
      <c r="X2156" s="256">
        <v>3266</v>
      </c>
      <c r="Y2156" s="256">
        <v>3186</v>
      </c>
      <c r="Z2156" s="256">
        <v>2957</v>
      </c>
      <c r="AA2156" s="256">
        <v>2426</v>
      </c>
      <c r="AB2156" s="256">
        <v>1551</v>
      </c>
      <c r="AC2156" s="256">
        <v>845</v>
      </c>
      <c r="AD2156" s="256">
        <v>614</v>
      </c>
      <c r="AE2156" s="256">
        <v>558</v>
      </c>
      <c r="AF2156" s="256">
        <v>513</v>
      </c>
      <c r="AG2156" s="256">
        <v>445</v>
      </c>
      <c r="AH2156" s="256">
        <v>388</v>
      </c>
      <c r="AI2156" s="256">
        <v>346</v>
      </c>
      <c r="AJ2156" s="256">
        <v>259</v>
      </c>
      <c r="AK2156" s="256">
        <v>132</v>
      </c>
      <c r="AL2156" s="256">
        <v>0</v>
      </c>
      <c r="AM2156" s="256">
        <v>0</v>
      </c>
      <c r="AN2156" s="256">
        <v>0</v>
      </c>
      <c r="AO2156" s="256">
        <v>0</v>
      </c>
      <c r="AP2156" s="256">
        <v>0</v>
      </c>
      <c r="AQ2156" s="256">
        <v>0</v>
      </c>
      <c r="AR2156" s="256">
        <v>0</v>
      </c>
      <c r="AS2156" s="256">
        <v>0</v>
      </c>
      <c r="AT2156" s="256">
        <v>0</v>
      </c>
      <c r="AU2156" s="256">
        <v>0</v>
      </c>
      <c r="AV2156" s="256">
        <v>0</v>
      </c>
      <c r="AW2156" s="256">
        <v>0</v>
      </c>
      <c r="AX2156" s="256">
        <v>0</v>
      </c>
      <c r="AY2156" s="256">
        <v>0</v>
      </c>
      <c r="AZ2156" s="256">
        <v>0</v>
      </c>
      <c r="BA2156" s="256">
        <v>0</v>
      </c>
      <c r="BB2156" s="256">
        <v>0</v>
      </c>
      <c r="BC2156" s="256">
        <v>0</v>
      </c>
      <c r="BD2156" s="256">
        <v>0</v>
      </c>
      <c r="BE2156" s="256">
        <v>0</v>
      </c>
      <c r="BF2156" s="256">
        <v>0</v>
      </c>
      <c r="BG2156" s="256">
        <v>0</v>
      </c>
      <c r="BH2156" s="256">
        <v>0</v>
      </c>
      <c r="BI2156" s="256">
        <v>0</v>
      </c>
      <c r="BJ2156" s="256">
        <v>0</v>
      </c>
      <c r="BK2156" s="256">
        <v>0</v>
      </c>
      <c r="BL2156" s="256">
        <v>0</v>
      </c>
      <c r="BM2156" s="256">
        <v>0</v>
      </c>
      <c r="BN2156" s="256">
        <v>0</v>
      </c>
      <c r="BO2156" s="256">
        <v>0</v>
      </c>
      <c r="BP2156" s="256">
        <v>0</v>
      </c>
      <c r="BQ2156" s="256">
        <v>0</v>
      </c>
      <c r="BR2156" s="256">
        <v>0</v>
      </c>
      <c r="BS2156" s="256">
        <v>0</v>
      </c>
      <c r="BT2156" s="256">
        <v>0</v>
      </c>
      <c r="BU2156" s="256">
        <v>0</v>
      </c>
      <c r="BV2156" s="256">
        <v>0</v>
      </c>
    </row>
    <row r="2157" spans="1:74">
      <c r="A2157" s="256">
        <v>22.5</v>
      </c>
      <c r="B2157" s="256">
        <v>2656</v>
      </c>
      <c r="C2157" s="256">
        <v>2595</v>
      </c>
      <c r="D2157" s="256">
        <v>2584</v>
      </c>
      <c r="E2157" s="256">
        <v>2632</v>
      </c>
      <c r="F2157" s="256">
        <v>2680</v>
      </c>
      <c r="G2157" s="256">
        <v>2678</v>
      </c>
      <c r="H2157" s="256">
        <v>2662</v>
      </c>
      <c r="I2157" s="256">
        <v>2627</v>
      </c>
      <c r="J2157" s="256">
        <v>2614</v>
      </c>
      <c r="K2157" s="256">
        <v>2654</v>
      </c>
      <c r="L2157" s="256">
        <v>2762</v>
      </c>
      <c r="M2157" s="256">
        <v>2896</v>
      </c>
      <c r="N2157" s="256">
        <v>3034</v>
      </c>
      <c r="O2157" s="256">
        <v>3183</v>
      </c>
      <c r="P2157" s="256">
        <v>3288</v>
      </c>
      <c r="Q2157" s="256">
        <v>3353</v>
      </c>
      <c r="R2157" s="256">
        <v>3396</v>
      </c>
      <c r="S2157" s="256">
        <v>3436</v>
      </c>
      <c r="T2157" s="256">
        <v>3463</v>
      </c>
      <c r="U2157" s="256">
        <v>3445</v>
      </c>
      <c r="V2157" s="256">
        <v>3376</v>
      </c>
      <c r="W2157" s="256">
        <v>3290</v>
      </c>
      <c r="X2157" s="256">
        <v>3245</v>
      </c>
      <c r="Y2157" s="256">
        <v>3172</v>
      </c>
      <c r="Z2157" s="256">
        <v>2968</v>
      </c>
      <c r="AA2157" s="256">
        <v>2488</v>
      </c>
      <c r="AB2157" s="256">
        <v>1652</v>
      </c>
      <c r="AC2157" s="256">
        <v>926</v>
      </c>
      <c r="AD2157" s="256">
        <v>664</v>
      </c>
      <c r="AE2157" s="256">
        <v>608</v>
      </c>
      <c r="AF2157" s="256">
        <v>573</v>
      </c>
      <c r="AG2157" s="256">
        <v>504</v>
      </c>
      <c r="AH2157" s="256">
        <v>441</v>
      </c>
      <c r="AI2157" s="256">
        <v>402</v>
      </c>
      <c r="AJ2157" s="256">
        <v>302</v>
      </c>
      <c r="AK2157" s="256">
        <v>151</v>
      </c>
      <c r="AL2157" s="256">
        <v>0</v>
      </c>
      <c r="AM2157" s="256">
        <v>0</v>
      </c>
      <c r="AN2157" s="256">
        <v>0</v>
      </c>
      <c r="AO2157" s="256">
        <v>0</v>
      </c>
      <c r="AP2157" s="256">
        <v>0</v>
      </c>
      <c r="AQ2157" s="256">
        <v>0</v>
      </c>
      <c r="AR2157" s="256">
        <v>0</v>
      </c>
      <c r="AS2157" s="256">
        <v>0</v>
      </c>
      <c r="AT2157" s="256">
        <v>0</v>
      </c>
      <c r="AU2157" s="256">
        <v>0</v>
      </c>
      <c r="AV2157" s="256">
        <v>0</v>
      </c>
      <c r="AW2157" s="256">
        <v>0</v>
      </c>
      <c r="AX2157" s="256">
        <v>0</v>
      </c>
      <c r="AY2157" s="256">
        <v>0</v>
      </c>
      <c r="AZ2157" s="256">
        <v>0</v>
      </c>
      <c r="BA2157" s="256">
        <v>0</v>
      </c>
      <c r="BB2157" s="256">
        <v>0</v>
      </c>
      <c r="BC2157" s="256">
        <v>0</v>
      </c>
      <c r="BD2157" s="256">
        <v>0</v>
      </c>
      <c r="BE2157" s="256">
        <v>0</v>
      </c>
      <c r="BF2157" s="256">
        <v>0</v>
      </c>
      <c r="BG2157" s="256">
        <v>0</v>
      </c>
      <c r="BH2157" s="256">
        <v>0</v>
      </c>
      <c r="BI2157" s="256">
        <v>0</v>
      </c>
      <c r="BJ2157" s="256">
        <v>0</v>
      </c>
      <c r="BK2157" s="256">
        <v>0</v>
      </c>
      <c r="BL2157" s="256">
        <v>0</v>
      </c>
      <c r="BM2157" s="256">
        <v>0</v>
      </c>
      <c r="BN2157" s="256">
        <v>0</v>
      </c>
      <c r="BO2157" s="256">
        <v>0</v>
      </c>
      <c r="BP2157" s="256">
        <v>0</v>
      </c>
      <c r="BQ2157" s="256">
        <v>0</v>
      </c>
      <c r="BR2157" s="256">
        <v>0</v>
      </c>
      <c r="BS2157" s="256">
        <v>0</v>
      </c>
      <c r="BT2157" s="256">
        <v>0</v>
      </c>
      <c r="BU2157" s="256">
        <v>0</v>
      </c>
      <c r="BV2157" s="256">
        <v>0</v>
      </c>
    </row>
    <row r="2158" spans="1:74">
      <c r="A2158" s="256">
        <v>25</v>
      </c>
      <c r="B2158" s="256">
        <v>2656</v>
      </c>
      <c r="C2158" s="256">
        <v>2596</v>
      </c>
      <c r="D2158" s="256">
        <v>2583</v>
      </c>
      <c r="E2158" s="256">
        <v>2630</v>
      </c>
      <c r="F2158" s="256">
        <v>2682</v>
      </c>
      <c r="G2158" s="256">
        <v>2686</v>
      </c>
      <c r="H2158" s="256">
        <v>2674</v>
      </c>
      <c r="I2158" s="256">
        <v>2638</v>
      </c>
      <c r="J2158" s="256">
        <v>2619</v>
      </c>
      <c r="K2158" s="256">
        <v>2647</v>
      </c>
      <c r="L2158" s="256">
        <v>2744</v>
      </c>
      <c r="M2158" s="256">
        <v>2870</v>
      </c>
      <c r="N2158" s="256">
        <v>3003</v>
      </c>
      <c r="O2158" s="256">
        <v>3144</v>
      </c>
      <c r="P2158" s="256">
        <v>3254</v>
      </c>
      <c r="Q2158" s="256">
        <v>3318</v>
      </c>
      <c r="R2158" s="256">
        <v>3364</v>
      </c>
      <c r="S2158" s="256">
        <v>3399</v>
      </c>
      <c r="T2158" s="256">
        <v>3432</v>
      </c>
      <c r="U2158" s="256">
        <v>3430</v>
      </c>
      <c r="V2158" s="256">
        <v>3386</v>
      </c>
      <c r="W2158" s="256">
        <v>3302</v>
      </c>
      <c r="X2158" s="256">
        <v>3248</v>
      </c>
      <c r="Y2158" s="256">
        <v>3182</v>
      </c>
      <c r="Z2158" s="256">
        <v>2998</v>
      </c>
      <c r="AA2158" s="256">
        <v>2557</v>
      </c>
      <c r="AB2158" s="256">
        <v>1762</v>
      </c>
      <c r="AC2158" s="256">
        <v>1009</v>
      </c>
      <c r="AD2158" s="256">
        <v>721</v>
      </c>
      <c r="AE2158" s="256">
        <v>670</v>
      </c>
      <c r="AF2158" s="256">
        <v>644</v>
      </c>
      <c r="AG2158" s="256">
        <v>574</v>
      </c>
      <c r="AH2158" s="256">
        <v>503</v>
      </c>
      <c r="AI2158" s="256">
        <v>464</v>
      </c>
      <c r="AJ2158" s="256">
        <v>360</v>
      </c>
      <c r="AK2158" s="256">
        <v>174</v>
      </c>
      <c r="AL2158" s="256">
        <v>0</v>
      </c>
      <c r="AM2158" s="256">
        <v>0</v>
      </c>
      <c r="AN2158" s="256">
        <v>0</v>
      </c>
      <c r="AO2158" s="256">
        <v>0</v>
      </c>
      <c r="AP2158" s="256">
        <v>0</v>
      </c>
      <c r="AQ2158" s="256">
        <v>0</v>
      </c>
      <c r="AR2158" s="256">
        <v>0</v>
      </c>
      <c r="AS2158" s="256">
        <v>0</v>
      </c>
      <c r="AT2158" s="256">
        <v>0</v>
      </c>
      <c r="AU2158" s="256">
        <v>0</v>
      </c>
      <c r="AV2158" s="256">
        <v>0</v>
      </c>
      <c r="AW2158" s="256">
        <v>0</v>
      </c>
      <c r="AX2158" s="256">
        <v>0</v>
      </c>
      <c r="AY2158" s="256">
        <v>0</v>
      </c>
      <c r="AZ2158" s="256">
        <v>0</v>
      </c>
      <c r="BA2158" s="256">
        <v>0</v>
      </c>
      <c r="BB2158" s="256">
        <v>0</v>
      </c>
      <c r="BC2158" s="256">
        <v>0</v>
      </c>
      <c r="BD2158" s="256">
        <v>0</v>
      </c>
      <c r="BE2158" s="256">
        <v>0</v>
      </c>
      <c r="BF2158" s="256">
        <v>0</v>
      </c>
      <c r="BG2158" s="256">
        <v>0</v>
      </c>
      <c r="BH2158" s="256">
        <v>0</v>
      </c>
      <c r="BI2158" s="256">
        <v>0</v>
      </c>
      <c r="BJ2158" s="256">
        <v>0</v>
      </c>
      <c r="BK2158" s="256">
        <v>0</v>
      </c>
      <c r="BL2158" s="256">
        <v>0</v>
      </c>
      <c r="BM2158" s="256">
        <v>0</v>
      </c>
      <c r="BN2158" s="256">
        <v>0</v>
      </c>
      <c r="BO2158" s="256">
        <v>0</v>
      </c>
      <c r="BP2158" s="256">
        <v>0</v>
      </c>
      <c r="BQ2158" s="256">
        <v>0</v>
      </c>
      <c r="BR2158" s="256">
        <v>0</v>
      </c>
      <c r="BS2158" s="256">
        <v>0</v>
      </c>
      <c r="BT2158" s="256">
        <v>0</v>
      </c>
      <c r="BU2158" s="256">
        <v>0</v>
      </c>
      <c r="BV2158" s="256">
        <v>0</v>
      </c>
    </row>
    <row r="2159" spans="1:74">
      <c r="A2159" s="256">
        <v>27.5</v>
      </c>
      <c r="B2159" s="256">
        <v>2656</v>
      </c>
      <c r="C2159" s="256">
        <v>2601</v>
      </c>
      <c r="D2159" s="256">
        <v>2587</v>
      </c>
      <c r="E2159" s="256">
        <v>2630</v>
      </c>
      <c r="F2159" s="256">
        <v>2688</v>
      </c>
      <c r="G2159" s="256">
        <v>2696</v>
      </c>
      <c r="H2159" s="256">
        <v>2691</v>
      </c>
      <c r="I2159" s="256">
        <v>2658</v>
      </c>
      <c r="J2159" s="256">
        <v>2633</v>
      </c>
      <c r="K2159" s="256">
        <v>2648</v>
      </c>
      <c r="L2159" s="256">
        <v>2729</v>
      </c>
      <c r="M2159" s="256">
        <v>2847</v>
      </c>
      <c r="N2159" s="256">
        <v>2972</v>
      </c>
      <c r="O2159" s="256">
        <v>3100</v>
      </c>
      <c r="P2159" s="256">
        <v>3210</v>
      </c>
      <c r="Q2159" s="256">
        <v>3281</v>
      </c>
      <c r="R2159" s="256">
        <v>3324</v>
      </c>
      <c r="S2159" s="256">
        <v>3362</v>
      </c>
      <c r="T2159" s="256">
        <v>3402</v>
      </c>
      <c r="U2159" s="256">
        <v>3420</v>
      </c>
      <c r="V2159" s="256">
        <v>3406</v>
      </c>
      <c r="W2159" s="256">
        <v>3339</v>
      </c>
      <c r="X2159" s="256">
        <v>3266</v>
      </c>
      <c r="Y2159" s="256">
        <v>3196</v>
      </c>
      <c r="Z2159" s="256">
        <v>3028</v>
      </c>
      <c r="AA2159" s="256">
        <v>2634</v>
      </c>
      <c r="AB2159" s="256">
        <v>1903</v>
      </c>
      <c r="AC2159" s="256">
        <v>1119</v>
      </c>
      <c r="AD2159" s="256">
        <v>789</v>
      </c>
      <c r="AE2159" s="256">
        <v>736</v>
      </c>
      <c r="AF2159" s="256">
        <v>728</v>
      </c>
      <c r="AG2159" s="256">
        <v>676</v>
      </c>
      <c r="AH2159" s="256">
        <v>603</v>
      </c>
      <c r="AI2159" s="256">
        <v>553</v>
      </c>
      <c r="AJ2159" s="256">
        <v>425</v>
      </c>
      <c r="AK2159" s="256">
        <v>201</v>
      </c>
      <c r="AL2159" s="256">
        <v>0</v>
      </c>
      <c r="AM2159" s="256">
        <v>0</v>
      </c>
      <c r="AN2159" s="256">
        <v>0</v>
      </c>
      <c r="AO2159" s="256">
        <v>0</v>
      </c>
      <c r="AP2159" s="256">
        <v>0</v>
      </c>
      <c r="AQ2159" s="256">
        <v>0</v>
      </c>
      <c r="AR2159" s="256">
        <v>0</v>
      </c>
      <c r="AS2159" s="256">
        <v>0</v>
      </c>
      <c r="AT2159" s="256">
        <v>0</v>
      </c>
      <c r="AU2159" s="256">
        <v>0</v>
      </c>
      <c r="AV2159" s="256">
        <v>0</v>
      </c>
      <c r="AW2159" s="256">
        <v>0</v>
      </c>
      <c r="AX2159" s="256">
        <v>0</v>
      </c>
      <c r="AY2159" s="256">
        <v>0</v>
      </c>
      <c r="AZ2159" s="256">
        <v>0</v>
      </c>
      <c r="BA2159" s="256">
        <v>0</v>
      </c>
      <c r="BB2159" s="256">
        <v>0</v>
      </c>
      <c r="BC2159" s="256">
        <v>0</v>
      </c>
      <c r="BD2159" s="256">
        <v>0</v>
      </c>
      <c r="BE2159" s="256">
        <v>0</v>
      </c>
      <c r="BF2159" s="256">
        <v>0</v>
      </c>
      <c r="BG2159" s="256">
        <v>0</v>
      </c>
      <c r="BH2159" s="256">
        <v>0</v>
      </c>
      <c r="BI2159" s="256">
        <v>0</v>
      </c>
      <c r="BJ2159" s="256">
        <v>0</v>
      </c>
      <c r="BK2159" s="256">
        <v>0</v>
      </c>
      <c r="BL2159" s="256">
        <v>0</v>
      </c>
      <c r="BM2159" s="256">
        <v>0</v>
      </c>
      <c r="BN2159" s="256">
        <v>0</v>
      </c>
      <c r="BO2159" s="256">
        <v>0</v>
      </c>
      <c r="BP2159" s="256">
        <v>0</v>
      </c>
      <c r="BQ2159" s="256">
        <v>0</v>
      </c>
      <c r="BR2159" s="256">
        <v>0</v>
      </c>
      <c r="BS2159" s="256">
        <v>0</v>
      </c>
      <c r="BT2159" s="256">
        <v>0</v>
      </c>
      <c r="BU2159" s="256">
        <v>0</v>
      </c>
      <c r="BV2159" s="256">
        <v>0</v>
      </c>
    </row>
    <row r="2160" spans="1:74">
      <c r="A2160" s="256">
        <v>30</v>
      </c>
      <c r="B2160" s="256">
        <v>2656</v>
      </c>
      <c r="C2160" s="256">
        <v>2605</v>
      </c>
      <c r="D2160" s="256">
        <v>2588</v>
      </c>
      <c r="E2160" s="256">
        <v>2628</v>
      </c>
      <c r="F2160" s="256">
        <v>2688</v>
      </c>
      <c r="G2160" s="256">
        <v>2706</v>
      </c>
      <c r="H2160" s="256">
        <v>2707</v>
      </c>
      <c r="I2160" s="256">
        <v>2678</v>
      </c>
      <c r="J2160" s="256">
        <v>2650</v>
      </c>
      <c r="K2160" s="256">
        <v>2652</v>
      </c>
      <c r="L2160" s="256">
        <v>2714</v>
      </c>
      <c r="M2160" s="256">
        <v>2824</v>
      </c>
      <c r="N2160" s="256">
        <v>2940</v>
      </c>
      <c r="O2160" s="256">
        <v>3054</v>
      </c>
      <c r="P2160" s="256">
        <v>3166</v>
      </c>
      <c r="Q2160" s="256">
        <v>3241</v>
      </c>
      <c r="R2160" s="256">
        <v>3288</v>
      </c>
      <c r="S2160" s="256">
        <v>3326</v>
      </c>
      <c r="T2160" s="256">
        <v>3374</v>
      </c>
      <c r="U2160" s="256">
        <v>3408</v>
      </c>
      <c r="V2160" s="256">
        <v>3417</v>
      </c>
      <c r="W2160" s="256">
        <v>3377</v>
      </c>
      <c r="X2160" s="256">
        <v>3295</v>
      </c>
      <c r="Y2160" s="256">
        <v>3206</v>
      </c>
      <c r="Z2160" s="256">
        <v>3038</v>
      </c>
      <c r="AA2160" s="256">
        <v>2678</v>
      </c>
      <c r="AB2160" s="256">
        <v>2011</v>
      </c>
      <c r="AC2160" s="256">
        <v>1219</v>
      </c>
      <c r="AD2160" s="256">
        <v>838</v>
      </c>
      <c r="AE2160" s="256">
        <v>785</v>
      </c>
      <c r="AF2160" s="256">
        <v>808</v>
      </c>
      <c r="AG2160" s="256">
        <v>799</v>
      </c>
      <c r="AH2160" s="256">
        <v>733</v>
      </c>
      <c r="AI2160" s="256">
        <v>670</v>
      </c>
      <c r="AJ2160" s="256">
        <v>514</v>
      </c>
      <c r="AK2160" s="256">
        <v>236</v>
      </c>
      <c r="AL2160" s="256">
        <v>0</v>
      </c>
      <c r="AM2160" s="256">
        <v>0</v>
      </c>
      <c r="AN2160" s="256">
        <v>0</v>
      </c>
      <c r="AO2160" s="256">
        <v>0</v>
      </c>
      <c r="AP2160" s="256">
        <v>0</v>
      </c>
      <c r="AQ2160" s="256">
        <v>0</v>
      </c>
      <c r="AR2160" s="256">
        <v>0</v>
      </c>
      <c r="AS2160" s="256">
        <v>0</v>
      </c>
      <c r="AT2160" s="256">
        <v>0</v>
      </c>
      <c r="AU2160" s="256">
        <v>0</v>
      </c>
      <c r="AV2160" s="256">
        <v>0</v>
      </c>
      <c r="AW2160" s="256">
        <v>0</v>
      </c>
      <c r="AX2160" s="256">
        <v>0</v>
      </c>
      <c r="AY2160" s="256">
        <v>0</v>
      </c>
      <c r="AZ2160" s="256">
        <v>0</v>
      </c>
      <c r="BA2160" s="256">
        <v>0</v>
      </c>
      <c r="BB2160" s="256">
        <v>0</v>
      </c>
      <c r="BC2160" s="256">
        <v>0</v>
      </c>
      <c r="BD2160" s="256">
        <v>0</v>
      </c>
      <c r="BE2160" s="256">
        <v>0</v>
      </c>
      <c r="BF2160" s="256">
        <v>0</v>
      </c>
      <c r="BG2160" s="256">
        <v>0</v>
      </c>
      <c r="BH2160" s="256">
        <v>0</v>
      </c>
      <c r="BI2160" s="256">
        <v>0</v>
      </c>
      <c r="BJ2160" s="256">
        <v>0</v>
      </c>
      <c r="BK2160" s="256">
        <v>0</v>
      </c>
      <c r="BL2160" s="256">
        <v>0</v>
      </c>
      <c r="BM2160" s="256">
        <v>0</v>
      </c>
      <c r="BN2160" s="256">
        <v>0</v>
      </c>
      <c r="BO2160" s="256">
        <v>0</v>
      </c>
      <c r="BP2160" s="256">
        <v>0</v>
      </c>
      <c r="BQ2160" s="256">
        <v>0</v>
      </c>
      <c r="BR2160" s="256">
        <v>0</v>
      </c>
      <c r="BS2160" s="256">
        <v>0</v>
      </c>
      <c r="BT2160" s="256">
        <v>0</v>
      </c>
      <c r="BU2160" s="256">
        <v>0</v>
      </c>
      <c r="BV2160" s="256">
        <v>0</v>
      </c>
    </row>
    <row r="2161" spans="1:74">
      <c r="A2161" s="256">
        <v>32.5</v>
      </c>
      <c r="B2161" s="256">
        <v>2656</v>
      </c>
      <c r="C2161" s="256">
        <v>2610</v>
      </c>
      <c r="D2161" s="256">
        <v>2594</v>
      </c>
      <c r="E2161" s="256">
        <v>2629</v>
      </c>
      <c r="F2161" s="256">
        <v>2694</v>
      </c>
      <c r="G2161" s="256">
        <v>2721</v>
      </c>
      <c r="H2161" s="256">
        <v>2730</v>
      </c>
      <c r="I2161" s="256">
        <v>2710</v>
      </c>
      <c r="J2161" s="256">
        <v>2678</v>
      </c>
      <c r="K2161" s="256">
        <v>2668</v>
      </c>
      <c r="L2161" s="256">
        <v>2710</v>
      </c>
      <c r="M2161" s="256">
        <v>2810</v>
      </c>
      <c r="N2161" s="256">
        <v>2914</v>
      </c>
      <c r="O2161" s="256">
        <v>3016</v>
      </c>
      <c r="P2161" s="256">
        <v>3122</v>
      </c>
      <c r="Q2161" s="256">
        <v>3209</v>
      </c>
      <c r="R2161" s="256">
        <v>3267</v>
      </c>
      <c r="S2161" s="256">
        <v>3308</v>
      </c>
      <c r="T2161" s="256">
        <v>3355</v>
      </c>
      <c r="U2161" s="256">
        <v>3404</v>
      </c>
      <c r="V2161" s="256">
        <v>3431</v>
      </c>
      <c r="W2161" s="256">
        <v>3420</v>
      </c>
      <c r="X2161" s="256">
        <v>3350</v>
      </c>
      <c r="Y2161" s="256">
        <v>3236</v>
      </c>
      <c r="Z2161" s="256">
        <v>3059</v>
      </c>
      <c r="AA2161" s="256">
        <v>2723</v>
      </c>
      <c r="AB2161" s="256">
        <v>2114</v>
      </c>
      <c r="AC2161" s="256">
        <v>1327</v>
      </c>
      <c r="AD2161" s="256">
        <v>870</v>
      </c>
      <c r="AE2161" s="256">
        <v>810</v>
      </c>
      <c r="AF2161" s="256">
        <v>864</v>
      </c>
      <c r="AG2161" s="256">
        <v>895</v>
      </c>
      <c r="AH2161" s="256">
        <v>864</v>
      </c>
      <c r="AI2161" s="256">
        <v>794</v>
      </c>
      <c r="AJ2161" s="256">
        <v>587</v>
      </c>
      <c r="AK2161" s="256">
        <v>268</v>
      </c>
      <c r="AL2161" s="256">
        <v>0</v>
      </c>
      <c r="AM2161" s="256">
        <v>0</v>
      </c>
      <c r="AN2161" s="256">
        <v>0</v>
      </c>
      <c r="AO2161" s="256">
        <v>0</v>
      </c>
      <c r="AP2161" s="256">
        <v>0</v>
      </c>
      <c r="AQ2161" s="256">
        <v>0</v>
      </c>
      <c r="AR2161" s="256">
        <v>0</v>
      </c>
      <c r="AS2161" s="256">
        <v>0</v>
      </c>
      <c r="AT2161" s="256">
        <v>0</v>
      </c>
      <c r="AU2161" s="256">
        <v>0</v>
      </c>
      <c r="AV2161" s="256">
        <v>0</v>
      </c>
      <c r="AW2161" s="256">
        <v>0</v>
      </c>
      <c r="AX2161" s="256">
        <v>0</v>
      </c>
      <c r="AY2161" s="256">
        <v>0</v>
      </c>
      <c r="AZ2161" s="256">
        <v>0</v>
      </c>
      <c r="BA2161" s="256">
        <v>0</v>
      </c>
      <c r="BB2161" s="256">
        <v>0</v>
      </c>
      <c r="BC2161" s="256">
        <v>0</v>
      </c>
      <c r="BD2161" s="256">
        <v>0</v>
      </c>
      <c r="BE2161" s="256">
        <v>0</v>
      </c>
      <c r="BF2161" s="256">
        <v>0</v>
      </c>
      <c r="BG2161" s="256">
        <v>0</v>
      </c>
      <c r="BH2161" s="256">
        <v>0</v>
      </c>
      <c r="BI2161" s="256">
        <v>0</v>
      </c>
      <c r="BJ2161" s="256">
        <v>0</v>
      </c>
      <c r="BK2161" s="256">
        <v>0</v>
      </c>
      <c r="BL2161" s="256">
        <v>0</v>
      </c>
      <c r="BM2161" s="256">
        <v>0</v>
      </c>
      <c r="BN2161" s="256">
        <v>0</v>
      </c>
      <c r="BO2161" s="256">
        <v>0</v>
      </c>
      <c r="BP2161" s="256">
        <v>0</v>
      </c>
      <c r="BQ2161" s="256">
        <v>0</v>
      </c>
      <c r="BR2161" s="256">
        <v>0</v>
      </c>
      <c r="BS2161" s="256">
        <v>0</v>
      </c>
      <c r="BT2161" s="256">
        <v>0</v>
      </c>
      <c r="BU2161" s="256">
        <v>0</v>
      </c>
      <c r="BV2161" s="256">
        <v>0</v>
      </c>
    </row>
    <row r="2162" spans="1:74">
      <c r="A2162" s="256">
        <v>35</v>
      </c>
      <c r="B2162" s="256">
        <v>2656</v>
      </c>
      <c r="C2162" s="256">
        <v>2604</v>
      </c>
      <c r="D2162" s="256">
        <v>2588</v>
      </c>
      <c r="E2162" s="256">
        <v>2620</v>
      </c>
      <c r="F2162" s="256">
        <v>2688</v>
      </c>
      <c r="G2162" s="256">
        <v>2724</v>
      </c>
      <c r="H2162" s="256">
        <v>2739</v>
      </c>
      <c r="I2162" s="256">
        <v>2730</v>
      </c>
      <c r="J2162" s="256">
        <v>2696</v>
      </c>
      <c r="K2162" s="256">
        <v>2682</v>
      </c>
      <c r="L2162" s="256">
        <v>2704</v>
      </c>
      <c r="M2162" s="256">
        <v>2784</v>
      </c>
      <c r="N2162" s="256">
        <v>2882</v>
      </c>
      <c r="O2162" s="256">
        <v>2979</v>
      </c>
      <c r="P2162" s="256">
        <v>3075</v>
      </c>
      <c r="Q2162" s="256">
        <v>3176</v>
      </c>
      <c r="R2162" s="256">
        <v>3238</v>
      </c>
      <c r="S2162" s="256">
        <v>3284</v>
      </c>
      <c r="T2162" s="256">
        <v>3330</v>
      </c>
      <c r="U2162" s="256">
        <v>3388</v>
      </c>
      <c r="V2162" s="256">
        <v>3428</v>
      </c>
      <c r="W2162" s="256">
        <v>3428</v>
      </c>
      <c r="X2162" s="256">
        <v>3383</v>
      </c>
      <c r="Y2162" s="256">
        <v>3270</v>
      </c>
      <c r="Z2162" s="256">
        <v>3086</v>
      </c>
      <c r="AA2162" s="256">
        <v>2774</v>
      </c>
      <c r="AB2162" s="256">
        <v>2207</v>
      </c>
      <c r="AC2162" s="256">
        <v>1436</v>
      </c>
      <c r="AD2162" s="256">
        <v>908</v>
      </c>
      <c r="AE2162" s="256">
        <v>826</v>
      </c>
      <c r="AF2162" s="256">
        <v>895</v>
      </c>
      <c r="AG2162" s="256">
        <v>981</v>
      </c>
      <c r="AH2162" s="256">
        <v>1006</v>
      </c>
      <c r="AI2162" s="256">
        <v>954</v>
      </c>
      <c r="AJ2162" s="256">
        <v>820</v>
      </c>
      <c r="AK2162" s="256">
        <v>390</v>
      </c>
      <c r="AL2162" s="256">
        <v>0</v>
      </c>
      <c r="AM2162" s="256">
        <v>0</v>
      </c>
      <c r="AN2162" s="256">
        <v>0</v>
      </c>
      <c r="AO2162" s="256">
        <v>0</v>
      </c>
      <c r="AP2162" s="256">
        <v>0</v>
      </c>
      <c r="AQ2162" s="256">
        <v>0</v>
      </c>
      <c r="AR2162" s="256">
        <v>0</v>
      </c>
      <c r="AS2162" s="256">
        <v>0</v>
      </c>
      <c r="AT2162" s="256">
        <v>0</v>
      </c>
      <c r="AU2162" s="256">
        <v>0</v>
      </c>
      <c r="AV2162" s="256">
        <v>0</v>
      </c>
      <c r="AW2162" s="256">
        <v>0</v>
      </c>
      <c r="AX2162" s="256">
        <v>0</v>
      </c>
      <c r="AY2162" s="256">
        <v>0</v>
      </c>
      <c r="AZ2162" s="256">
        <v>0</v>
      </c>
      <c r="BA2162" s="256">
        <v>0</v>
      </c>
      <c r="BB2162" s="256">
        <v>0</v>
      </c>
      <c r="BC2162" s="256">
        <v>0</v>
      </c>
      <c r="BD2162" s="256">
        <v>0</v>
      </c>
      <c r="BE2162" s="256">
        <v>0</v>
      </c>
      <c r="BF2162" s="256">
        <v>0</v>
      </c>
      <c r="BG2162" s="256">
        <v>0</v>
      </c>
      <c r="BH2162" s="256">
        <v>0</v>
      </c>
      <c r="BI2162" s="256">
        <v>0</v>
      </c>
      <c r="BJ2162" s="256">
        <v>0</v>
      </c>
      <c r="BK2162" s="256">
        <v>0</v>
      </c>
      <c r="BL2162" s="256">
        <v>0</v>
      </c>
      <c r="BM2162" s="256">
        <v>0</v>
      </c>
      <c r="BN2162" s="256">
        <v>0</v>
      </c>
      <c r="BO2162" s="256">
        <v>0</v>
      </c>
      <c r="BP2162" s="256">
        <v>0</v>
      </c>
      <c r="BQ2162" s="256">
        <v>0</v>
      </c>
      <c r="BR2162" s="256">
        <v>0</v>
      </c>
      <c r="BS2162" s="256">
        <v>0</v>
      </c>
      <c r="BT2162" s="256">
        <v>0</v>
      </c>
      <c r="BU2162" s="256">
        <v>0</v>
      </c>
      <c r="BV2162" s="256">
        <v>0</v>
      </c>
    </row>
    <row r="2163" spans="1:74">
      <c r="A2163" s="256">
        <v>37.5</v>
      </c>
      <c r="B2163" s="256">
        <v>2656</v>
      </c>
      <c r="C2163" s="256">
        <v>2605</v>
      </c>
      <c r="D2163" s="256">
        <v>2588</v>
      </c>
      <c r="E2163" s="256">
        <v>2617</v>
      </c>
      <c r="F2163" s="256">
        <v>2685</v>
      </c>
      <c r="G2163" s="256">
        <v>2730</v>
      </c>
      <c r="H2163" s="256">
        <v>2754</v>
      </c>
      <c r="I2163" s="256">
        <v>2758</v>
      </c>
      <c r="J2163" s="256">
        <v>2723</v>
      </c>
      <c r="K2163" s="256">
        <v>2698</v>
      </c>
      <c r="L2163" s="256">
        <v>2700</v>
      </c>
      <c r="M2163" s="256">
        <v>2766</v>
      </c>
      <c r="N2163" s="256">
        <v>2854</v>
      </c>
      <c r="O2163" s="256">
        <v>2947</v>
      </c>
      <c r="P2163" s="256">
        <v>3034</v>
      </c>
      <c r="Q2163" s="256">
        <v>3134</v>
      </c>
      <c r="R2163" s="256">
        <v>3205</v>
      </c>
      <c r="S2163" s="256">
        <v>3261</v>
      </c>
      <c r="T2163" s="256">
        <v>3304</v>
      </c>
      <c r="U2163" s="256">
        <v>3358</v>
      </c>
      <c r="V2163" s="256">
        <v>3414</v>
      </c>
      <c r="W2163" s="256">
        <v>3434</v>
      </c>
      <c r="X2163" s="256">
        <v>3414</v>
      </c>
      <c r="Y2163" s="256">
        <v>3338</v>
      </c>
      <c r="Z2163" s="256">
        <v>3166</v>
      </c>
      <c r="AA2163" s="256">
        <v>2866</v>
      </c>
      <c r="AB2163" s="256">
        <v>2332</v>
      </c>
      <c r="AC2163" s="256">
        <v>1572</v>
      </c>
      <c r="AD2163" s="256">
        <v>980</v>
      </c>
      <c r="AE2163" s="256">
        <v>858</v>
      </c>
      <c r="AF2163" s="256">
        <v>935</v>
      </c>
      <c r="AG2163" s="256">
        <v>1058</v>
      </c>
      <c r="AH2163" s="256">
        <v>1124</v>
      </c>
      <c r="AI2163" s="256">
        <v>1104</v>
      </c>
      <c r="AJ2163" s="256">
        <v>840</v>
      </c>
      <c r="AK2163" s="256">
        <v>344</v>
      </c>
      <c r="AL2163" s="256">
        <v>0</v>
      </c>
      <c r="AM2163" s="256">
        <v>0</v>
      </c>
      <c r="AN2163" s="256">
        <v>0</v>
      </c>
      <c r="AO2163" s="256">
        <v>0</v>
      </c>
      <c r="AP2163" s="256">
        <v>0</v>
      </c>
      <c r="AQ2163" s="256">
        <v>0</v>
      </c>
      <c r="AR2163" s="256">
        <v>0</v>
      </c>
      <c r="AS2163" s="256">
        <v>0</v>
      </c>
      <c r="AT2163" s="256">
        <v>0</v>
      </c>
      <c r="AU2163" s="256">
        <v>0</v>
      </c>
      <c r="AV2163" s="256">
        <v>0</v>
      </c>
      <c r="AW2163" s="256">
        <v>0</v>
      </c>
      <c r="AX2163" s="256">
        <v>0</v>
      </c>
      <c r="AY2163" s="256">
        <v>0</v>
      </c>
      <c r="AZ2163" s="256">
        <v>0</v>
      </c>
      <c r="BA2163" s="256">
        <v>0</v>
      </c>
      <c r="BB2163" s="256">
        <v>0</v>
      </c>
      <c r="BC2163" s="256">
        <v>0</v>
      </c>
      <c r="BD2163" s="256">
        <v>0</v>
      </c>
      <c r="BE2163" s="256">
        <v>0</v>
      </c>
      <c r="BF2163" s="256">
        <v>0</v>
      </c>
      <c r="BG2163" s="256">
        <v>0</v>
      </c>
      <c r="BH2163" s="256">
        <v>0</v>
      </c>
      <c r="BI2163" s="256">
        <v>0</v>
      </c>
      <c r="BJ2163" s="256">
        <v>0</v>
      </c>
      <c r="BK2163" s="256">
        <v>0</v>
      </c>
      <c r="BL2163" s="256">
        <v>0</v>
      </c>
      <c r="BM2163" s="256">
        <v>0</v>
      </c>
      <c r="BN2163" s="256">
        <v>0</v>
      </c>
      <c r="BO2163" s="256">
        <v>0</v>
      </c>
      <c r="BP2163" s="256">
        <v>0</v>
      </c>
      <c r="BQ2163" s="256">
        <v>0</v>
      </c>
      <c r="BR2163" s="256">
        <v>0</v>
      </c>
      <c r="BS2163" s="256">
        <v>0</v>
      </c>
      <c r="BT2163" s="256">
        <v>0</v>
      </c>
      <c r="BU2163" s="256">
        <v>0</v>
      </c>
      <c r="BV2163" s="256">
        <v>0</v>
      </c>
    </row>
    <row r="2164" spans="1:74">
      <c r="A2164" s="256">
        <v>40</v>
      </c>
      <c r="B2164" s="256">
        <v>2656</v>
      </c>
      <c r="C2164" s="256">
        <v>2612</v>
      </c>
      <c r="D2164" s="256">
        <v>2593</v>
      </c>
      <c r="E2164" s="256">
        <v>2618</v>
      </c>
      <c r="F2164" s="256">
        <v>2688</v>
      </c>
      <c r="G2164" s="256">
        <v>2741</v>
      </c>
      <c r="H2164" s="256">
        <v>2774</v>
      </c>
      <c r="I2164" s="256">
        <v>2788</v>
      </c>
      <c r="J2164" s="256">
        <v>2759</v>
      </c>
      <c r="K2164" s="256">
        <v>2728</v>
      </c>
      <c r="L2164" s="256">
        <v>2714</v>
      </c>
      <c r="M2164" s="256">
        <v>2758</v>
      </c>
      <c r="N2164" s="256">
        <v>2842</v>
      </c>
      <c r="O2164" s="256">
        <v>2923</v>
      </c>
      <c r="P2164" s="256">
        <v>3004</v>
      </c>
      <c r="Q2164" s="256">
        <v>3096</v>
      </c>
      <c r="R2164" s="256">
        <v>3181</v>
      </c>
      <c r="S2164" s="256">
        <v>3242</v>
      </c>
      <c r="T2164" s="256">
        <v>3294</v>
      </c>
      <c r="U2164" s="256">
        <v>3336</v>
      </c>
      <c r="V2164" s="256">
        <v>3403</v>
      </c>
      <c r="W2164" s="256">
        <v>3440</v>
      </c>
      <c r="X2164" s="256">
        <v>3442</v>
      </c>
      <c r="Y2164" s="256">
        <v>3409</v>
      </c>
      <c r="Z2164" s="256">
        <v>3284</v>
      </c>
      <c r="AA2164" s="256">
        <v>3013</v>
      </c>
      <c r="AB2164" s="256">
        <v>2517</v>
      </c>
      <c r="AC2164" s="256">
        <v>1753</v>
      </c>
      <c r="AD2164" s="256">
        <v>1096</v>
      </c>
      <c r="AE2164" s="256">
        <v>915</v>
      </c>
      <c r="AF2164" s="256">
        <v>992</v>
      </c>
      <c r="AG2164" s="256">
        <v>1129</v>
      </c>
      <c r="AH2164" s="256">
        <v>1212</v>
      </c>
      <c r="AI2164" s="256">
        <v>1216</v>
      </c>
      <c r="AJ2164" s="256">
        <v>939</v>
      </c>
      <c r="AK2164" s="256">
        <v>378</v>
      </c>
      <c r="AL2164" s="256">
        <v>0</v>
      </c>
      <c r="AM2164" s="256">
        <v>0</v>
      </c>
      <c r="AN2164" s="256">
        <v>0</v>
      </c>
      <c r="AO2164" s="256">
        <v>0</v>
      </c>
      <c r="AP2164" s="256">
        <v>0</v>
      </c>
      <c r="AQ2164" s="256">
        <v>0</v>
      </c>
      <c r="AR2164" s="256">
        <v>0</v>
      </c>
      <c r="AS2164" s="256">
        <v>0</v>
      </c>
      <c r="AT2164" s="256">
        <v>0</v>
      </c>
      <c r="AU2164" s="256">
        <v>0</v>
      </c>
      <c r="AV2164" s="256">
        <v>0</v>
      </c>
      <c r="AW2164" s="256">
        <v>0</v>
      </c>
      <c r="AX2164" s="256">
        <v>0</v>
      </c>
      <c r="AY2164" s="256">
        <v>0</v>
      </c>
      <c r="AZ2164" s="256">
        <v>0</v>
      </c>
      <c r="BA2164" s="256">
        <v>0</v>
      </c>
      <c r="BB2164" s="256">
        <v>0</v>
      </c>
      <c r="BC2164" s="256">
        <v>0</v>
      </c>
      <c r="BD2164" s="256">
        <v>0</v>
      </c>
      <c r="BE2164" s="256">
        <v>0</v>
      </c>
      <c r="BF2164" s="256">
        <v>0</v>
      </c>
      <c r="BG2164" s="256">
        <v>0</v>
      </c>
      <c r="BH2164" s="256">
        <v>0</v>
      </c>
      <c r="BI2164" s="256">
        <v>0</v>
      </c>
      <c r="BJ2164" s="256">
        <v>0</v>
      </c>
      <c r="BK2164" s="256">
        <v>0</v>
      </c>
      <c r="BL2164" s="256">
        <v>0</v>
      </c>
      <c r="BM2164" s="256">
        <v>0</v>
      </c>
      <c r="BN2164" s="256">
        <v>0</v>
      </c>
      <c r="BO2164" s="256">
        <v>0</v>
      </c>
      <c r="BP2164" s="256">
        <v>0</v>
      </c>
      <c r="BQ2164" s="256">
        <v>0</v>
      </c>
      <c r="BR2164" s="256">
        <v>0</v>
      </c>
      <c r="BS2164" s="256">
        <v>0</v>
      </c>
      <c r="BT2164" s="256">
        <v>0</v>
      </c>
      <c r="BU2164" s="256">
        <v>0</v>
      </c>
      <c r="BV2164" s="256">
        <v>0</v>
      </c>
    </row>
    <row r="2165" spans="1:74">
      <c r="A2165" s="256">
        <v>42.5</v>
      </c>
      <c r="B2165" s="256">
        <v>2656</v>
      </c>
      <c r="C2165" s="256">
        <v>2610</v>
      </c>
      <c r="D2165" s="256">
        <v>2592</v>
      </c>
      <c r="E2165" s="256">
        <v>2612</v>
      </c>
      <c r="F2165" s="256">
        <v>2678</v>
      </c>
      <c r="G2165" s="256">
        <v>2742</v>
      </c>
      <c r="H2165" s="256">
        <v>2788</v>
      </c>
      <c r="I2165" s="256">
        <v>2814</v>
      </c>
      <c r="J2165" s="256">
        <v>2795</v>
      </c>
      <c r="K2165" s="256">
        <v>2756</v>
      </c>
      <c r="L2165" s="256">
        <v>2728</v>
      </c>
      <c r="M2165" s="256">
        <v>2750</v>
      </c>
      <c r="N2165" s="256">
        <v>2824</v>
      </c>
      <c r="O2165" s="256">
        <v>2904</v>
      </c>
      <c r="P2165" s="256">
        <v>2980</v>
      </c>
      <c r="Q2165" s="256">
        <v>3058</v>
      </c>
      <c r="R2165" s="256">
        <v>3152</v>
      </c>
      <c r="S2165" s="256">
        <v>3226</v>
      </c>
      <c r="T2165" s="256">
        <v>3286</v>
      </c>
      <c r="U2165" s="256">
        <v>3331</v>
      </c>
      <c r="V2165" s="256">
        <v>3392</v>
      </c>
      <c r="W2165" s="256">
        <v>3450</v>
      </c>
      <c r="X2165" s="256">
        <v>3473</v>
      </c>
      <c r="Y2165" s="256">
        <v>3474</v>
      </c>
      <c r="Z2165" s="256">
        <v>3412</v>
      </c>
      <c r="AA2165" s="256">
        <v>3198</v>
      </c>
      <c r="AB2165" s="256">
        <v>2724</v>
      </c>
      <c r="AC2165" s="256">
        <v>1958</v>
      </c>
      <c r="AD2165" s="256">
        <v>1236</v>
      </c>
      <c r="AE2165" s="256">
        <v>990</v>
      </c>
      <c r="AF2165" s="256">
        <v>1058</v>
      </c>
      <c r="AG2165" s="256">
        <v>1200</v>
      </c>
      <c r="AH2165" s="256">
        <v>1290</v>
      </c>
      <c r="AI2165" s="256">
        <v>1310</v>
      </c>
      <c r="AJ2165" s="256">
        <v>1096</v>
      </c>
      <c r="AK2165" s="256">
        <v>535</v>
      </c>
      <c r="AL2165" s="256">
        <v>0</v>
      </c>
      <c r="AM2165" s="256">
        <v>0</v>
      </c>
      <c r="AN2165" s="256">
        <v>0</v>
      </c>
      <c r="AO2165" s="256">
        <v>0</v>
      </c>
      <c r="AP2165" s="256">
        <v>0</v>
      </c>
      <c r="AQ2165" s="256">
        <v>0</v>
      </c>
      <c r="AR2165" s="256">
        <v>0</v>
      </c>
      <c r="AS2165" s="256">
        <v>0</v>
      </c>
      <c r="AT2165" s="256">
        <v>0</v>
      </c>
      <c r="AU2165" s="256">
        <v>0</v>
      </c>
      <c r="AV2165" s="256">
        <v>0</v>
      </c>
      <c r="AW2165" s="256">
        <v>0</v>
      </c>
      <c r="AX2165" s="256">
        <v>0</v>
      </c>
      <c r="AY2165" s="256">
        <v>0</v>
      </c>
      <c r="AZ2165" s="256">
        <v>0</v>
      </c>
      <c r="BA2165" s="256">
        <v>0</v>
      </c>
      <c r="BB2165" s="256">
        <v>0</v>
      </c>
      <c r="BC2165" s="256">
        <v>0</v>
      </c>
      <c r="BD2165" s="256">
        <v>0</v>
      </c>
      <c r="BE2165" s="256">
        <v>0</v>
      </c>
      <c r="BF2165" s="256">
        <v>0</v>
      </c>
      <c r="BG2165" s="256">
        <v>0</v>
      </c>
      <c r="BH2165" s="256">
        <v>0</v>
      </c>
      <c r="BI2165" s="256">
        <v>0</v>
      </c>
      <c r="BJ2165" s="256">
        <v>0</v>
      </c>
      <c r="BK2165" s="256">
        <v>0</v>
      </c>
      <c r="BL2165" s="256">
        <v>0</v>
      </c>
      <c r="BM2165" s="256">
        <v>0</v>
      </c>
      <c r="BN2165" s="256">
        <v>0</v>
      </c>
      <c r="BO2165" s="256">
        <v>0</v>
      </c>
      <c r="BP2165" s="256">
        <v>0</v>
      </c>
      <c r="BQ2165" s="256">
        <v>0</v>
      </c>
      <c r="BR2165" s="256">
        <v>0</v>
      </c>
      <c r="BS2165" s="256">
        <v>0</v>
      </c>
      <c r="BT2165" s="256">
        <v>0</v>
      </c>
      <c r="BU2165" s="256">
        <v>0</v>
      </c>
      <c r="BV2165" s="256">
        <v>0</v>
      </c>
    </row>
    <row r="2166" spans="1:74">
      <c r="A2166" s="256">
        <v>45</v>
      </c>
      <c r="B2166" s="256">
        <v>2656</v>
      </c>
      <c r="C2166" s="256">
        <v>2618</v>
      </c>
      <c r="D2166" s="256">
        <v>2599</v>
      </c>
      <c r="E2166" s="256">
        <v>2614</v>
      </c>
      <c r="F2166" s="256">
        <v>2678</v>
      </c>
      <c r="G2166" s="256">
        <v>2748</v>
      </c>
      <c r="H2166" s="256">
        <v>2805</v>
      </c>
      <c r="I2166" s="256">
        <v>2843</v>
      </c>
      <c r="J2166" s="256">
        <v>2838</v>
      </c>
      <c r="K2166" s="256">
        <v>2796</v>
      </c>
      <c r="L2166" s="256">
        <v>2762</v>
      </c>
      <c r="M2166" s="256">
        <v>2762</v>
      </c>
      <c r="N2166" s="256">
        <v>2825</v>
      </c>
      <c r="O2166" s="256">
        <v>2900</v>
      </c>
      <c r="P2166" s="256">
        <v>2968</v>
      </c>
      <c r="Q2166" s="256">
        <v>3043</v>
      </c>
      <c r="R2166" s="256">
        <v>3134</v>
      </c>
      <c r="S2166" s="256">
        <v>3230</v>
      </c>
      <c r="T2166" s="256">
        <v>3300</v>
      </c>
      <c r="U2166" s="256">
        <v>3360</v>
      </c>
      <c r="V2166" s="256">
        <v>3414</v>
      </c>
      <c r="W2166" s="256">
        <v>3480</v>
      </c>
      <c r="X2166" s="256">
        <v>3532</v>
      </c>
      <c r="Y2166" s="256">
        <v>3566</v>
      </c>
      <c r="Z2166" s="256">
        <v>3552</v>
      </c>
      <c r="AA2166" s="256">
        <v>3406</v>
      </c>
      <c r="AB2166" s="256">
        <v>3004</v>
      </c>
      <c r="AC2166" s="256">
        <v>2260</v>
      </c>
      <c r="AD2166" s="256">
        <v>1441</v>
      </c>
      <c r="AE2166" s="256">
        <v>1092</v>
      </c>
      <c r="AF2166" s="256">
        <v>1122</v>
      </c>
      <c r="AG2166" s="256">
        <v>1254</v>
      </c>
      <c r="AH2166" s="256">
        <v>1342</v>
      </c>
      <c r="AI2166" s="256">
        <v>1366</v>
      </c>
      <c r="AJ2166" s="256">
        <v>1189</v>
      </c>
      <c r="AK2166" s="256">
        <v>552</v>
      </c>
      <c r="AL2166" s="256">
        <v>0</v>
      </c>
      <c r="AM2166" s="256">
        <v>0</v>
      </c>
      <c r="AN2166" s="256">
        <v>0</v>
      </c>
      <c r="AO2166" s="256">
        <v>0</v>
      </c>
      <c r="AP2166" s="256">
        <v>0</v>
      </c>
      <c r="AQ2166" s="256">
        <v>0</v>
      </c>
      <c r="AR2166" s="256">
        <v>0</v>
      </c>
      <c r="AS2166" s="256">
        <v>0</v>
      </c>
      <c r="AT2166" s="256">
        <v>0</v>
      </c>
      <c r="AU2166" s="256">
        <v>0</v>
      </c>
      <c r="AV2166" s="256">
        <v>0</v>
      </c>
      <c r="AW2166" s="256">
        <v>0</v>
      </c>
      <c r="AX2166" s="256">
        <v>0</v>
      </c>
      <c r="AY2166" s="256">
        <v>0</v>
      </c>
      <c r="AZ2166" s="256">
        <v>0</v>
      </c>
      <c r="BA2166" s="256">
        <v>0</v>
      </c>
      <c r="BB2166" s="256">
        <v>0</v>
      </c>
      <c r="BC2166" s="256">
        <v>0</v>
      </c>
      <c r="BD2166" s="256">
        <v>0</v>
      </c>
      <c r="BE2166" s="256">
        <v>0</v>
      </c>
      <c r="BF2166" s="256">
        <v>0</v>
      </c>
      <c r="BG2166" s="256">
        <v>0</v>
      </c>
      <c r="BH2166" s="256">
        <v>0</v>
      </c>
      <c r="BI2166" s="256">
        <v>0</v>
      </c>
      <c r="BJ2166" s="256">
        <v>0</v>
      </c>
      <c r="BK2166" s="256">
        <v>0</v>
      </c>
      <c r="BL2166" s="256">
        <v>0</v>
      </c>
      <c r="BM2166" s="256">
        <v>0</v>
      </c>
      <c r="BN2166" s="256">
        <v>0</v>
      </c>
      <c r="BO2166" s="256">
        <v>0</v>
      </c>
      <c r="BP2166" s="256">
        <v>0</v>
      </c>
      <c r="BQ2166" s="256">
        <v>0</v>
      </c>
      <c r="BR2166" s="256">
        <v>0</v>
      </c>
      <c r="BS2166" s="256">
        <v>0</v>
      </c>
      <c r="BT2166" s="256">
        <v>0</v>
      </c>
      <c r="BU2166" s="256">
        <v>0</v>
      </c>
      <c r="BV2166" s="256">
        <v>0</v>
      </c>
    </row>
    <row r="2167" spans="1:74">
      <c r="A2167" s="256">
        <v>47.5</v>
      </c>
      <c r="B2167" s="256">
        <v>2656</v>
      </c>
      <c r="C2167" s="256">
        <v>2624</v>
      </c>
      <c r="D2167" s="256">
        <v>2604</v>
      </c>
      <c r="E2167" s="256">
        <v>2617</v>
      </c>
      <c r="F2167" s="256">
        <v>2679</v>
      </c>
      <c r="G2167" s="256">
        <v>2754</v>
      </c>
      <c r="H2167" s="256">
        <v>2822</v>
      </c>
      <c r="I2167" s="256">
        <v>2872</v>
      </c>
      <c r="J2167" s="256">
        <v>2881</v>
      </c>
      <c r="K2167" s="256">
        <v>2844</v>
      </c>
      <c r="L2167" s="256">
        <v>2802</v>
      </c>
      <c r="M2167" s="256">
        <v>2791</v>
      </c>
      <c r="N2167" s="256">
        <v>2831</v>
      </c>
      <c r="O2167" s="256">
        <v>2904</v>
      </c>
      <c r="P2167" s="256">
        <v>2968</v>
      </c>
      <c r="Q2167" s="256">
        <v>3041</v>
      </c>
      <c r="R2167" s="256">
        <v>3121</v>
      </c>
      <c r="S2167" s="256">
        <v>3226</v>
      </c>
      <c r="T2167" s="256">
        <v>3315</v>
      </c>
      <c r="U2167" s="256">
        <v>3390</v>
      </c>
      <c r="V2167" s="256">
        <v>3459</v>
      </c>
      <c r="W2167" s="256">
        <v>3527</v>
      </c>
      <c r="X2167" s="256">
        <v>3604</v>
      </c>
      <c r="Y2167" s="256">
        <v>3678</v>
      </c>
      <c r="Z2167" s="256">
        <v>3708</v>
      </c>
      <c r="AA2167" s="256">
        <v>3624</v>
      </c>
      <c r="AB2167" s="256">
        <v>3314</v>
      </c>
      <c r="AC2167" s="256">
        <v>2654</v>
      </c>
      <c r="AD2167" s="256">
        <v>1736</v>
      </c>
      <c r="AE2167" s="256">
        <v>1244</v>
      </c>
      <c r="AF2167" s="256">
        <v>1205</v>
      </c>
      <c r="AG2167" s="256">
        <v>1299</v>
      </c>
      <c r="AH2167" s="256">
        <v>1376</v>
      </c>
      <c r="AI2167" s="256">
        <v>1395</v>
      </c>
      <c r="AJ2167" s="256">
        <v>1284</v>
      </c>
      <c r="AK2167" s="256">
        <v>624</v>
      </c>
      <c r="AL2167" s="256">
        <v>0</v>
      </c>
      <c r="AM2167" s="256">
        <v>0</v>
      </c>
      <c r="AN2167" s="256">
        <v>0</v>
      </c>
      <c r="AO2167" s="256">
        <v>0</v>
      </c>
      <c r="AP2167" s="256">
        <v>0</v>
      </c>
      <c r="AQ2167" s="256">
        <v>0</v>
      </c>
      <c r="AR2167" s="256">
        <v>0</v>
      </c>
      <c r="AS2167" s="256">
        <v>0</v>
      </c>
      <c r="AT2167" s="256">
        <v>0</v>
      </c>
      <c r="AU2167" s="256">
        <v>0</v>
      </c>
      <c r="AV2167" s="256">
        <v>0</v>
      </c>
      <c r="AW2167" s="256">
        <v>0</v>
      </c>
      <c r="AX2167" s="256">
        <v>0</v>
      </c>
      <c r="AY2167" s="256">
        <v>0</v>
      </c>
      <c r="AZ2167" s="256">
        <v>0</v>
      </c>
      <c r="BA2167" s="256">
        <v>0</v>
      </c>
      <c r="BB2167" s="256">
        <v>0</v>
      </c>
      <c r="BC2167" s="256">
        <v>0</v>
      </c>
      <c r="BD2167" s="256">
        <v>0</v>
      </c>
      <c r="BE2167" s="256">
        <v>0</v>
      </c>
      <c r="BF2167" s="256">
        <v>0</v>
      </c>
      <c r="BG2167" s="256">
        <v>0</v>
      </c>
      <c r="BH2167" s="256">
        <v>0</v>
      </c>
      <c r="BI2167" s="256">
        <v>0</v>
      </c>
      <c r="BJ2167" s="256">
        <v>0</v>
      </c>
      <c r="BK2167" s="256">
        <v>0</v>
      </c>
      <c r="BL2167" s="256">
        <v>0</v>
      </c>
      <c r="BM2167" s="256">
        <v>0</v>
      </c>
      <c r="BN2167" s="256">
        <v>0</v>
      </c>
      <c r="BO2167" s="256">
        <v>0</v>
      </c>
      <c r="BP2167" s="256">
        <v>0</v>
      </c>
      <c r="BQ2167" s="256">
        <v>0</v>
      </c>
      <c r="BR2167" s="256">
        <v>0</v>
      </c>
      <c r="BS2167" s="256">
        <v>0</v>
      </c>
      <c r="BT2167" s="256">
        <v>0</v>
      </c>
      <c r="BU2167" s="256">
        <v>0</v>
      </c>
      <c r="BV2167" s="256">
        <v>0</v>
      </c>
    </row>
    <row r="2168" spans="1:74">
      <c r="A2168" s="256">
        <v>50</v>
      </c>
      <c r="B2168" s="256">
        <v>2656</v>
      </c>
      <c r="C2168" s="256">
        <v>2620</v>
      </c>
      <c r="D2168" s="256">
        <v>2600</v>
      </c>
      <c r="E2168" s="256">
        <v>2610</v>
      </c>
      <c r="F2168" s="256">
        <v>2667</v>
      </c>
      <c r="G2168" s="256">
        <v>2748</v>
      </c>
      <c r="H2168" s="256">
        <v>2827</v>
      </c>
      <c r="I2168" s="256">
        <v>2890</v>
      </c>
      <c r="J2168" s="256">
        <v>2918</v>
      </c>
      <c r="K2168" s="256">
        <v>2894</v>
      </c>
      <c r="L2168" s="256">
        <v>2843</v>
      </c>
      <c r="M2168" s="256">
        <v>2820</v>
      </c>
      <c r="N2168" s="256">
        <v>2841</v>
      </c>
      <c r="O2168" s="256">
        <v>2906</v>
      </c>
      <c r="P2168" s="256">
        <v>2974</v>
      </c>
      <c r="Q2168" s="256">
        <v>3050</v>
      </c>
      <c r="R2168" s="256">
        <v>3134</v>
      </c>
      <c r="S2168" s="256">
        <v>3226</v>
      </c>
      <c r="T2168" s="256">
        <v>3331</v>
      </c>
      <c r="U2168" s="256">
        <v>3425</v>
      </c>
      <c r="V2168" s="256">
        <v>3515</v>
      </c>
      <c r="W2168" s="256">
        <v>3604</v>
      </c>
      <c r="X2168" s="256">
        <v>3698</v>
      </c>
      <c r="Y2168" s="256">
        <v>3792</v>
      </c>
      <c r="Z2168" s="256">
        <v>3864</v>
      </c>
      <c r="AA2168" s="256">
        <v>3840</v>
      </c>
      <c r="AB2168" s="256">
        <v>3612</v>
      </c>
      <c r="AC2168" s="256">
        <v>3046</v>
      </c>
      <c r="AD2168" s="256">
        <v>2146</v>
      </c>
      <c r="AE2168" s="256">
        <v>1456</v>
      </c>
      <c r="AF2168" s="256">
        <v>1320</v>
      </c>
      <c r="AG2168" s="256">
        <v>1361</v>
      </c>
      <c r="AH2168" s="256">
        <v>1406</v>
      </c>
      <c r="AI2168" s="256">
        <v>1426</v>
      </c>
      <c r="AJ2168" s="256">
        <v>1362</v>
      </c>
      <c r="AK2168" s="256">
        <v>678</v>
      </c>
      <c r="AL2168" s="256">
        <v>0</v>
      </c>
      <c r="AM2168" s="256">
        <v>0</v>
      </c>
      <c r="AN2168" s="256">
        <v>0</v>
      </c>
      <c r="AO2168" s="256">
        <v>0</v>
      </c>
      <c r="AP2168" s="256">
        <v>0</v>
      </c>
      <c r="AQ2168" s="256">
        <v>0</v>
      </c>
      <c r="AR2168" s="256">
        <v>0</v>
      </c>
      <c r="AS2168" s="256">
        <v>0</v>
      </c>
      <c r="AT2168" s="256">
        <v>0</v>
      </c>
      <c r="AU2168" s="256">
        <v>0</v>
      </c>
      <c r="AV2168" s="256">
        <v>0</v>
      </c>
      <c r="AW2168" s="256">
        <v>0</v>
      </c>
      <c r="AX2168" s="256">
        <v>0</v>
      </c>
      <c r="AY2168" s="256">
        <v>0</v>
      </c>
      <c r="AZ2168" s="256">
        <v>0</v>
      </c>
      <c r="BA2168" s="256">
        <v>0</v>
      </c>
      <c r="BB2168" s="256">
        <v>0</v>
      </c>
      <c r="BC2168" s="256">
        <v>0</v>
      </c>
      <c r="BD2168" s="256">
        <v>0</v>
      </c>
      <c r="BE2168" s="256">
        <v>0</v>
      </c>
      <c r="BF2168" s="256">
        <v>0</v>
      </c>
      <c r="BG2168" s="256">
        <v>0</v>
      </c>
      <c r="BH2168" s="256">
        <v>0</v>
      </c>
      <c r="BI2168" s="256">
        <v>0</v>
      </c>
      <c r="BJ2168" s="256">
        <v>0</v>
      </c>
      <c r="BK2168" s="256">
        <v>0</v>
      </c>
      <c r="BL2168" s="256">
        <v>0</v>
      </c>
      <c r="BM2168" s="256">
        <v>0</v>
      </c>
      <c r="BN2168" s="256">
        <v>0</v>
      </c>
      <c r="BO2168" s="256">
        <v>0</v>
      </c>
      <c r="BP2168" s="256">
        <v>0</v>
      </c>
      <c r="BQ2168" s="256">
        <v>0</v>
      </c>
      <c r="BR2168" s="256">
        <v>0</v>
      </c>
      <c r="BS2168" s="256">
        <v>0</v>
      </c>
      <c r="BT2168" s="256">
        <v>0</v>
      </c>
      <c r="BU2168" s="256">
        <v>0</v>
      </c>
      <c r="BV2168" s="256">
        <v>0</v>
      </c>
    </row>
    <row r="2169" spans="1:74">
      <c r="A2169" s="256">
        <v>52.5</v>
      </c>
      <c r="B2169" s="256">
        <v>2656</v>
      </c>
      <c r="C2169" s="256">
        <v>2622</v>
      </c>
      <c r="D2169" s="256">
        <v>2604</v>
      </c>
      <c r="E2169" s="256">
        <v>2611</v>
      </c>
      <c r="F2169" s="256">
        <v>2662</v>
      </c>
      <c r="G2169" s="256">
        <v>2744</v>
      </c>
      <c r="H2169" s="256">
        <v>2831</v>
      </c>
      <c r="I2169" s="256">
        <v>2906</v>
      </c>
      <c r="J2169" s="256">
        <v>2952</v>
      </c>
      <c r="K2169" s="256">
        <v>2948</v>
      </c>
      <c r="L2169" s="256">
        <v>2900</v>
      </c>
      <c r="M2169" s="256">
        <v>2864</v>
      </c>
      <c r="N2169" s="256">
        <v>2872</v>
      </c>
      <c r="O2169" s="256">
        <v>2920</v>
      </c>
      <c r="P2169" s="256">
        <v>2992</v>
      </c>
      <c r="Q2169" s="256">
        <v>3071</v>
      </c>
      <c r="R2169" s="256">
        <v>3154</v>
      </c>
      <c r="S2169" s="256">
        <v>3250</v>
      </c>
      <c r="T2169" s="256">
        <v>3362</v>
      </c>
      <c r="U2169" s="256">
        <v>3479</v>
      </c>
      <c r="V2169" s="256">
        <v>3598</v>
      </c>
      <c r="W2169" s="256">
        <v>3724</v>
      </c>
      <c r="X2169" s="256">
        <v>3849</v>
      </c>
      <c r="Y2169" s="256">
        <v>3966</v>
      </c>
      <c r="Z2169" s="256">
        <v>4072</v>
      </c>
      <c r="AA2169" s="256">
        <v>4116</v>
      </c>
      <c r="AB2169" s="256">
        <v>3966</v>
      </c>
      <c r="AC2169" s="256">
        <v>3486</v>
      </c>
      <c r="AD2169" s="256">
        <v>2632</v>
      </c>
      <c r="AE2169" s="256">
        <v>1768</v>
      </c>
      <c r="AF2169" s="256">
        <v>1473</v>
      </c>
      <c r="AG2169" s="256">
        <v>1445</v>
      </c>
      <c r="AH2169" s="256">
        <v>1448</v>
      </c>
      <c r="AI2169" s="256">
        <v>1447</v>
      </c>
      <c r="AJ2169" s="256">
        <v>1344</v>
      </c>
      <c r="AK2169" s="256">
        <v>665</v>
      </c>
      <c r="AL2169" s="256">
        <v>0</v>
      </c>
      <c r="AM2169" s="256">
        <v>0</v>
      </c>
      <c r="AN2169" s="256">
        <v>0</v>
      </c>
      <c r="AO2169" s="256">
        <v>0</v>
      </c>
      <c r="AP2169" s="256">
        <v>0</v>
      </c>
      <c r="AQ2169" s="256">
        <v>0</v>
      </c>
      <c r="AR2169" s="256">
        <v>0</v>
      </c>
      <c r="AS2169" s="256">
        <v>0</v>
      </c>
      <c r="AT2169" s="256">
        <v>0</v>
      </c>
      <c r="AU2169" s="256">
        <v>0</v>
      </c>
      <c r="AV2169" s="256">
        <v>0</v>
      </c>
      <c r="AW2169" s="256">
        <v>0</v>
      </c>
      <c r="AX2169" s="256">
        <v>0</v>
      </c>
      <c r="AY2169" s="256">
        <v>0</v>
      </c>
      <c r="AZ2169" s="256">
        <v>0</v>
      </c>
      <c r="BA2169" s="256">
        <v>0</v>
      </c>
      <c r="BB2169" s="256">
        <v>0</v>
      </c>
      <c r="BC2169" s="256">
        <v>0</v>
      </c>
      <c r="BD2169" s="256">
        <v>0</v>
      </c>
      <c r="BE2169" s="256">
        <v>0</v>
      </c>
      <c r="BF2169" s="256">
        <v>0</v>
      </c>
      <c r="BG2169" s="256">
        <v>0</v>
      </c>
      <c r="BH2169" s="256">
        <v>0</v>
      </c>
      <c r="BI2169" s="256">
        <v>0</v>
      </c>
      <c r="BJ2169" s="256">
        <v>0</v>
      </c>
      <c r="BK2169" s="256">
        <v>0</v>
      </c>
      <c r="BL2169" s="256">
        <v>0</v>
      </c>
      <c r="BM2169" s="256">
        <v>0</v>
      </c>
      <c r="BN2169" s="256">
        <v>0</v>
      </c>
      <c r="BO2169" s="256">
        <v>0</v>
      </c>
      <c r="BP2169" s="256">
        <v>0</v>
      </c>
      <c r="BQ2169" s="256">
        <v>0</v>
      </c>
      <c r="BR2169" s="256">
        <v>0</v>
      </c>
      <c r="BS2169" s="256">
        <v>0</v>
      </c>
      <c r="BT2169" s="256">
        <v>0</v>
      </c>
      <c r="BU2169" s="256">
        <v>0</v>
      </c>
      <c r="BV2169" s="256">
        <v>0</v>
      </c>
    </row>
    <row r="2170" spans="1:74">
      <c r="A2170" s="256">
        <v>55</v>
      </c>
      <c r="B2170" s="256">
        <v>2656</v>
      </c>
      <c r="C2170" s="256">
        <v>2621</v>
      </c>
      <c r="D2170" s="256">
        <v>2602</v>
      </c>
      <c r="E2170" s="256">
        <v>2607</v>
      </c>
      <c r="F2170" s="256">
        <v>2653</v>
      </c>
      <c r="G2170" s="256">
        <v>2732</v>
      </c>
      <c r="H2170" s="256">
        <v>2828</v>
      </c>
      <c r="I2170" s="256">
        <v>2916</v>
      </c>
      <c r="J2170" s="256">
        <v>2977</v>
      </c>
      <c r="K2170" s="256">
        <v>2996</v>
      </c>
      <c r="L2170" s="256">
        <v>2962</v>
      </c>
      <c r="M2170" s="256">
        <v>2916</v>
      </c>
      <c r="N2170" s="256">
        <v>2910</v>
      </c>
      <c r="O2170" s="256">
        <v>2944</v>
      </c>
      <c r="P2170" s="256">
        <v>3010</v>
      </c>
      <c r="Q2170" s="256">
        <v>3100</v>
      </c>
      <c r="R2170" s="256">
        <v>3192</v>
      </c>
      <c r="S2170" s="256">
        <v>3298</v>
      </c>
      <c r="T2170" s="256">
        <v>3414</v>
      </c>
      <c r="U2170" s="256">
        <v>3548</v>
      </c>
      <c r="V2170" s="256">
        <v>3714</v>
      </c>
      <c r="W2170" s="256">
        <v>3892</v>
      </c>
      <c r="X2170" s="256">
        <v>4079</v>
      </c>
      <c r="Y2170" s="256">
        <v>4273</v>
      </c>
      <c r="Z2170" s="256">
        <v>4472</v>
      </c>
      <c r="AA2170" s="256">
        <v>4610</v>
      </c>
      <c r="AB2170" s="256">
        <v>4561</v>
      </c>
      <c r="AC2170" s="256">
        <v>4148</v>
      </c>
      <c r="AD2170" s="256">
        <v>3284</v>
      </c>
      <c r="AE2170" s="256">
        <v>2232</v>
      </c>
      <c r="AF2170" s="256">
        <v>1673</v>
      </c>
      <c r="AG2170" s="256">
        <v>1546</v>
      </c>
      <c r="AH2170" s="256">
        <v>1502</v>
      </c>
      <c r="AI2170" s="256">
        <v>1452</v>
      </c>
      <c r="AJ2170" s="256">
        <v>1322</v>
      </c>
      <c r="AK2170" s="256">
        <v>665</v>
      </c>
      <c r="AL2170" s="256">
        <v>0</v>
      </c>
      <c r="AM2170" s="256">
        <v>0</v>
      </c>
      <c r="AN2170" s="256">
        <v>0</v>
      </c>
      <c r="AO2170" s="256">
        <v>0</v>
      </c>
      <c r="AP2170" s="256">
        <v>0</v>
      </c>
      <c r="AQ2170" s="256">
        <v>0</v>
      </c>
      <c r="AR2170" s="256">
        <v>0</v>
      </c>
      <c r="AS2170" s="256">
        <v>0</v>
      </c>
      <c r="AT2170" s="256">
        <v>0</v>
      </c>
      <c r="AU2170" s="256">
        <v>0</v>
      </c>
      <c r="AV2170" s="256">
        <v>0</v>
      </c>
      <c r="AW2170" s="256">
        <v>0</v>
      </c>
      <c r="AX2170" s="256">
        <v>0</v>
      </c>
      <c r="AY2170" s="256">
        <v>0</v>
      </c>
      <c r="AZ2170" s="256">
        <v>0</v>
      </c>
      <c r="BA2170" s="256">
        <v>0</v>
      </c>
      <c r="BB2170" s="256">
        <v>0</v>
      </c>
      <c r="BC2170" s="256">
        <v>0</v>
      </c>
      <c r="BD2170" s="256">
        <v>0</v>
      </c>
      <c r="BE2170" s="256">
        <v>0</v>
      </c>
      <c r="BF2170" s="256">
        <v>0</v>
      </c>
      <c r="BG2170" s="256">
        <v>0</v>
      </c>
      <c r="BH2170" s="256">
        <v>0</v>
      </c>
      <c r="BI2170" s="256">
        <v>0</v>
      </c>
      <c r="BJ2170" s="256">
        <v>0</v>
      </c>
      <c r="BK2170" s="256">
        <v>0</v>
      </c>
      <c r="BL2170" s="256">
        <v>0</v>
      </c>
      <c r="BM2170" s="256">
        <v>0</v>
      </c>
      <c r="BN2170" s="256">
        <v>0</v>
      </c>
      <c r="BO2170" s="256">
        <v>0</v>
      </c>
      <c r="BP2170" s="256">
        <v>0</v>
      </c>
      <c r="BQ2170" s="256">
        <v>0</v>
      </c>
      <c r="BR2170" s="256">
        <v>0</v>
      </c>
      <c r="BS2170" s="256">
        <v>0</v>
      </c>
      <c r="BT2170" s="256">
        <v>0</v>
      </c>
      <c r="BU2170" s="256">
        <v>0</v>
      </c>
      <c r="BV2170" s="256">
        <v>0</v>
      </c>
    </row>
    <row r="2171" spans="1:74">
      <c r="A2171" s="256">
        <v>57.5</v>
      </c>
      <c r="B2171" s="256">
        <v>2656</v>
      </c>
      <c r="C2171" s="256">
        <v>2621</v>
      </c>
      <c r="D2171" s="256">
        <v>2602</v>
      </c>
      <c r="E2171" s="256">
        <v>2604</v>
      </c>
      <c r="F2171" s="256">
        <v>2642</v>
      </c>
      <c r="G2171" s="256">
        <v>2719</v>
      </c>
      <c r="H2171" s="256">
        <v>2816</v>
      </c>
      <c r="I2171" s="256">
        <v>2915</v>
      </c>
      <c r="J2171" s="256">
        <v>2992</v>
      </c>
      <c r="K2171" s="256">
        <v>3036</v>
      </c>
      <c r="L2171" s="256">
        <v>3028</v>
      </c>
      <c r="M2171" s="256">
        <v>2978</v>
      </c>
      <c r="N2171" s="256">
        <v>2952</v>
      </c>
      <c r="O2171" s="256">
        <v>2976</v>
      </c>
      <c r="P2171" s="256">
        <v>3032</v>
      </c>
      <c r="Q2171" s="256">
        <v>3124</v>
      </c>
      <c r="R2171" s="256">
        <v>3230</v>
      </c>
      <c r="S2171" s="256">
        <v>3348</v>
      </c>
      <c r="T2171" s="256">
        <v>3482</v>
      </c>
      <c r="U2171" s="256">
        <v>3642</v>
      </c>
      <c r="V2171" s="256">
        <v>3845</v>
      </c>
      <c r="W2171" s="256">
        <v>4084</v>
      </c>
      <c r="X2171" s="256">
        <v>4364</v>
      </c>
      <c r="Y2171" s="256">
        <v>4684</v>
      </c>
      <c r="Z2171" s="256">
        <v>5016</v>
      </c>
      <c r="AA2171" s="256">
        <v>5286</v>
      </c>
      <c r="AB2171" s="256">
        <v>5376</v>
      </c>
      <c r="AC2171" s="256">
        <v>5070</v>
      </c>
      <c r="AD2171" s="256">
        <v>4196</v>
      </c>
      <c r="AE2171" s="256">
        <v>2928</v>
      </c>
      <c r="AF2171" s="256">
        <v>2011</v>
      </c>
      <c r="AG2171" s="256">
        <v>1700</v>
      </c>
      <c r="AH2171" s="256">
        <v>1567</v>
      </c>
      <c r="AI2171" s="256">
        <v>1470</v>
      </c>
      <c r="AJ2171" s="256">
        <v>1290</v>
      </c>
      <c r="AK2171" s="256">
        <v>666</v>
      </c>
      <c r="AL2171" s="256">
        <v>0</v>
      </c>
      <c r="AM2171" s="256">
        <v>0</v>
      </c>
      <c r="AN2171" s="256">
        <v>0</v>
      </c>
      <c r="AO2171" s="256">
        <v>0</v>
      </c>
      <c r="AP2171" s="256">
        <v>0</v>
      </c>
      <c r="AQ2171" s="256">
        <v>0</v>
      </c>
      <c r="AR2171" s="256">
        <v>0</v>
      </c>
      <c r="AS2171" s="256">
        <v>0</v>
      </c>
      <c r="AT2171" s="256">
        <v>0</v>
      </c>
      <c r="AU2171" s="256">
        <v>0</v>
      </c>
      <c r="AV2171" s="256">
        <v>0</v>
      </c>
      <c r="AW2171" s="256">
        <v>0</v>
      </c>
      <c r="AX2171" s="256">
        <v>0</v>
      </c>
      <c r="AY2171" s="256">
        <v>0</v>
      </c>
      <c r="AZ2171" s="256">
        <v>0</v>
      </c>
      <c r="BA2171" s="256">
        <v>0</v>
      </c>
      <c r="BB2171" s="256">
        <v>0</v>
      </c>
      <c r="BC2171" s="256">
        <v>0</v>
      </c>
      <c r="BD2171" s="256">
        <v>0</v>
      </c>
      <c r="BE2171" s="256">
        <v>0</v>
      </c>
      <c r="BF2171" s="256">
        <v>0</v>
      </c>
      <c r="BG2171" s="256">
        <v>0</v>
      </c>
      <c r="BH2171" s="256">
        <v>0</v>
      </c>
      <c r="BI2171" s="256">
        <v>0</v>
      </c>
      <c r="BJ2171" s="256">
        <v>0</v>
      </c>
      <c r="BK2171" s="256">
        <v>0</v>
      </c>
      <c r="BL2171" s="256">
        <v>0</v>
      </c>
      <c r="BM2171" s="256">
        <v>0</v>
      </c>
      <c r="BN2171" s="256">
        <v>0</v>
      </c>
      <c r="BO2171" s="256">
        <v>0</v>
      </c>
      <c r="BP2171" s="256">
        <v>0</v>
      </c>
      <c r="BQ2171" s="256">
        <v>0</v>
      </c>
      <c r="BR2171" s="256">
        <v>0</v>
      </c>
      <c r="BS2171" s="256">
        <v>0</v>
      </c>
      <c r="BT2171" s="256">
        <v>0</v>
      </c>
      <c r="BU2171" s="256">
        <v>0</v>
      </c>
      <c r="BV2171" s="256">
        <v>0</v>
      </c>
    </row>
    <row r="2172" spans="1:74">
      <c r="A2172" s="256">
        <v>60</v>
      </c>
      <c r="B2172" s="256">
        <v>2656</v>
      </c>
      <c r="C2172" s="256">
        <v>2626</v>
      </c>
      <c r="D2172" s="256">
        <v>2608</v>
      </c>
      <c r="E2172" s="256">
        <v>2610</v>
      </c>
      <c r="F2172" s="256">
        <v>2645</v>
      </c>
      <c r="G2172" s="256">
        <v>2712</v>
      </c>
      <c r="H2172" s="256">
        <v>2810</v>
      </c>
      <c r="I2172" s="256">
        <v>2914</v>
      </c>
      <c r="J2172" s="256">
        <v>3008</v>
      </c>
      <c r="K2172" s="256">
        <v>3072</v>
      </c>
      <c r="L2172" s="256">
        <v>3092</v>
      </c>
      <c r="M2172" s="256">
        <v>3054</v>
      </c>
      <c r="N2172" s="256">
        <v>3014</v>
      </c>
      <c r="O2172" s="256">
        <v>3023</v>
      </c>
      <c r="P2172" s="256">
        <v>3076</v>
      </c>
      <c r="Q2172" s="256">
        <v>3159</v>
      </c>
      <c r="R2172" s="256">
        <v>3268</v>
      </c>
      <c r="S2172" s="256">
        <v>3400</v>
      </c>
      <c r="T2172" s="256">
        <v>3558</v>
      </c>
      <c r="U2172" s="256">
        <v>3748</v>
      </c>
      <c r="V2172" s="256">
        <v>3986</v>
      </c>
      <c r="W2172" s="256">
        <v>4285</v>
      </c>
      <c r="X2172" s="256">
        <v>4657</v>
      </c>
      <c r="Y2172" s="256">
        <v>5092</v>
      </c>
      <c r="Z2172" s="256">
        <v>5564</v>
      </c>
      <c r="AA2172" s="256">
        <v>6014</v>
      </c>
      <c r="AB2172" s="256">
        <v>6336</v>
      </c>
      <c r="AC2172" s="256">
        <v>6278</v>
      </c>
      <c r="AD2172" s="256">
        <v>5535</v>
      </c>
      <c r="AE2172" s="256">
        <v>4066</v>
      </c>
      <c r="AF2172" s="256">
        <v>2673</v>
      </c>
      <c r="AG2172" s="256">
        <v>1959</v>
      </c>
      <c r="AH2172" s="256">
        <v>1665</v>
      </c>
      <c r="AI2172" s="256">
        <v>1505</v>
      </c>
      <c r="AJ2172" s="256">
        <v>1280</v>
      </c>
      <c r="AK2172" s="256">
        <v>639</v>
      </c>
      <c r="AL2172" s="256">
        <v>0</v>
      </c>
      <c r="AM2172" s="256">
        <v>0</v>
      </c>
      <c r="AN2172" s="256">
        <v>0</v>
      </c>
      <c r="AO2172" s="256">
        <v>0</v>
      </c>
      <c r="AP2172" s="256">
        <v>0</v>
      </c>
      <c r="AQ2172" s="256">
        <v>0</v>
      </c>
      <c r="AR2172" s="256">
        <v>0</v>
      </c>
      <c r="AS2172" s="256">
        <v>0</v>
      </c>
      <c r="AT2172" s="256">
        <v>0</v>
      </c>
      <c r="AU2172" s="256">
        <v>0</v>
      </c>
      <c r="AV2172" s="256">
        <v>0</v>
      </c>
      <c r="AW2172" s="256">
        <v>0</v>
      </c>
      <c r="AX2172" s="256">
        <v>0</v>
      </c>
      <c r="AY2172" s="256">
        <v>0</v>
      </c>
      <c r="AZ2172" s="256">
        <v>0</v>
      </c>
      <c r="BA2172" s="256">
        <v>0</v>
      </c>
      <c r="BB2172" s="256">
        <v>0</v>
      </c>
      <c r="BC2172" s="256">
        <v>0</v>
      </c>
      <c r="BD2172" s="256">
        <v>0</v>
      </c>
      <c r="BE2172" s="256">
        <v>0</v>
      </c>
      <c r="BF2172" s="256">
        <v>0</v>
      </c>
      <c r="BG2172" s="256">
        <v>0</v>
      </c>
      <c r="BH2172" s="256">
        <v>0</v>
      </c>
      <c r="BI2172" s="256">
        <v>0</v>
      </c>
      <c r="BJ2172" s="256">
        <v>0</v>
      </c>
      <c r="BK2172" s="256">
        <v>0</v>
      </c>
      <c r="BL2172" s="256">
        <v>0</v>
      </c>
      <c r="BM2172" s="256">
        <v>0</v>
      </c>
      <c r="BN2172" s="256">
        <v>0</v>
      </c>
      <c r="BO2172" s="256">
        <v>0</v>
      </c>
      <c r="BP2172" s="256">
        <v>0</v>
      </c>
      <c r="BQ2172" s="256">
        <v>0</v>
      </c>
      <c r="BR2172" s="256">
        <v>0</v>
      </c>
      <c r="BS2172" s="256">
        <v>0</v>
      </c>
      <c r="BT2172" s="256">
        <v>0</v>
      </c>
      <c r="BU2172" s="256">
        <v>0</v>
      </c>
      <c r="BV2172" s="256">
        <v>0</v>
      </c>
    </row>
    <row r="2173" spans="1:74">
      <c r="A2173" s="256">
        <v>62.5</v>
      </c>
      <c r="B2173" s="256">
        <v>2656</v>
      </c>
      <c r="C2173" s="256">
        <v>2624</v>
      </c>
      <c r="D2173" s="256">
        <v>2606</v>
      </c>
      <c r="E2173" s="256">
        <v>2608</v>
      </c>
      <c r="F2173" s="256">
        <v>2640</v>
      </c>
      <c r="G2173" s="256">
        <v>2700</v>
      </c>
      <c r="H2173" s="256">
        <v>2794</v>
      </c>
      <c r="I2173" s="256">
        <v>2902</v>
      </c>
      <c r="J2173" s="256">
        <v>3006</v>
      </c>
      <c r="K2173" s="256">
        <v>3094</v>
      </c>
      <c r="L2173" s="256">
        <v>3140</v>
      </c>
      <c r="M2173" s="256">
        <v>3128</v>
      </c>
      <c r="N2173" s="256">
        <v>3088</v>
      </c>
      <c r="O2173" s="256">
        <v>3078</v>
      </c>
      <c r="P2173" s="256">
        <v>3120</v>
      </c>
      <c r="Q2173" s="256">
        <v>3202</v>
      </c>
      <c r="R2173" s="256">
        <v>3303</v>
      </c>
      <c r="S2173" s="256">
        <v>3444</v>
      </c>
      <c r="T2173" s="256">
        <v>3631</v>
      </c>
      <c r="U2173" s="256">
        <v>3858</v>
      </c>
      <c r="V2173" s="256">
        <v>4140</v>
      </c>
      <c r="W2173" s="256">
        <v>4496</v>
      </c>
      <c r="X2173" s="256">
        <v>4940</v>
      </c>
      <c r="Y2173" s="256">
        <v>5450</v>
      </c>
      <c r="Z2173" s="256">
        <v>6024</v>
      </c>
      <c r="AA2173" s="256">
        <v>6635</v>
      </c>
      <c r="AB2173" s="256">
        <v>7193</v>
      </c>
      <c r="AC2173" s="256">
        <v>7440</v>
      </c>
      <c r="AD2173" s="256">
        <v>7054</v>
      </c>
      <c r="AE2173" s="256">
        <v>5838</v>
      </c>
      <c r="AF2173" s="256">
        <v>3974</v>
      </c>
      <c r="AG2173" s="256">
        <v>2492</v>
      </c>
      <c r="AH2173" s="256">
        <v>1851</v>
      </c>
      <c r="AI2173" s="256">
        <v>1570</v>
      </c>
      <c r="AJ2173" s="256">
        <v>1273</v>
      </c>
      <c r="AK2173" s="256">
        <v>630</v>
      </c>
      <c r="AL2173" s="256">
        <v>0</v>
      </c>
      <c r="AM2173" s="256">
        <v>0</v>
      </c>
      <c r="AN2173" s="256">
        <v>0</v>
      </c>
      <c r="AO2173" s="256">
        <v>0</v>
      </c>
      <c r="AP2173" s="256">
        <v>0</v>
      </c>
      <c r="AQ2173" s="256">
        <v>0</v>
      </c>
      <c r="AR2173" s="256">
        <v>0</v>
      </c>
      <c r="AS2173" s="256">
        <v>0</v>
      </c>
      <c r="AT2173" s="256">
        <v>0</v>
      </c>
      <c r="AU2173" s="256">
        <v>0</v>
      </c>
      <c r="AV2173" s="256">
        <v>0</v>
      </c>
      <c r="AW2173" s="256">
        <v>0</v>
      </c>
      <c r="AX2173" s="256">
        <v>0</v>
      </c>
      <c r="AY2173" s="256">
        <v>0</v>
      </c>
      <c r="AZ2173" s="256">
        <v>0</v>
      </c>
      <c r="BA2173" s="256">
        <v>0</v>
      </c>
      <c r="BB2173" s="256">
        <v>0</v>
      </c>
      <c r="BC2173" s="256">
        <v>0</v>
      </c>
      <c r="BD2173" s="256">
        <v>0</v>
      </c>
      <c r="BE2173" s="256">
        <v>0</v>
      </c>
      <c r="BF2173" s="256">
        <v>0</v>
      </c>
      <c r="BG2173" s="256">
        <v>0</v>
      </c>
      <c r="BH2173" s="256">
        <v>0</v>
      </c>
      <c r="BI2173" s="256">
        <v>0</v>
      </c>
      <c r="BJ2173" s="256">
        <v>0</v>
      </c>
      <c r="BK2173" s="256">
        <v>0</v>
      </c>
      <c r="BL2173" s="256">
        <v>0</v>
      </c>
      <c r="BM2173" s="256">
        <v>0</v>
      </c>
      <c r="BN2173" s="256">
        <v>0</v>
      </c>
      <c r="BO2173" s="256">
        <v>0</v>
      </c>
      <c r="BP2173" s="256">
        <v>0</v>
      </c>
      <c r="BQ2173" s="256">
        <v>0</v>
      </c>
      <c r="BR2173" s="256">
        <v>0</v>
      </c>
      <c r="BS2173" s="256">
        <v>0</v>
      </c>
      <c r="BT2173" s="256">
        <v>0</v>
      </c>
      <c r="BU2173" s="256">
        <v>0</v>
      </c>
      <c r="BV2173" s="256">
        <v>0</v>
      </c>
    </row>
    <row r="2174" spans="1:74">
      <c r="A2174" s="256">
        <v>65</v>
      </c>
      <c r="B2174" s="256">
        <v>2656</v>
      </c>
      <c r="C2174" s="256">
        <v>2624</v>
      </c>
      <c r="D2174" s="256">
        <v>2605</v>
      </c>
      <c r="E2174" s="256">
        <v>2608</v>
      </c>
      <c r="F2174" s="256">
        <v>2634</v>
      </c>
      <c r="G2174" s="256">
        <v>2689</v>
      </c>
      <c r="H2174" s="256">
        <v>2776</v>
      </c>
      <c r="I2174" s="256">
        <v>2886</v>
      </c>
      <c r="J2174" s="256">
        <v>2996</v>
      </c>
      <c r="K2174" s="256">
        <v>3103</v>
      </c>
      <c r="L2174" s="256">
        <v>3174</v>
      </c>
      <c r="M2174" s="256">
        <v>3196</v>
      </c>
      <c r="N2174" s="256">
        <v>3174</v>
      </c>
      <c r="O2174" s="256">
        <v>3157</v>
      </c>
      <c r="P2174" s="256">
        <v>3184</v>
      </c>
      <c r="Q2174" s="256">
        <v>3263</v>
      </c>
      <c r="R2174" s="256">
        <v>3364</v>
      </c>
      <c r="S2174" s="256">
        <v>3506</v>
      </c>
      <c r="T2174" s="256">
        <v>3709</v>
      </c>
      <c r="U2174" s="256">
        <v>3968</v>
      </c>
      <c r="V2174" s="256">
        <v>4294</v>
      </c>
      <c r="W2174" s="256">
        <v>4702</v>
      </c>
      <c r="X2174" s="256">
        <v>5201</v>
      </c>
      <c r="Y2174" s="256">
        <v>5768</v>
      </c>
      <c r="Z2174" s="256">
        <v>6404</v>
      </c>
      <c r="AA2174" s="256">
        <v>7118</v>
      </c>
      <c r="AB2174" s="256">
        <v>7846</v>
      </c>
      <c r="AC2174" s="256">
        <v>8328</v>
      </c>
      <c r="AD2174" s="256">
        <v>8306</v>
      </c>
      <c r="AE2174" s="256">
        <v>7616</v>
      </c>
      <c r="AF2174" s="256">
        <v>5873</v>
      </c>
      <c r="AG2174" s="256">
        <v>3516</v>
      </c>
      <c r="AH2174" s="256">
        <v>2143</v>
      </c>
      <c r="AI2174" s="256">
        <v>1646</v>
      </c>
      <c r="AJ2174" s="256">
        <v>1242</v>
      </c>
      <c r="AK2174" s="256">
        <v>590</v>
      </c>
      <c r="AL2174" s="256">
        <v>0</v>
      </c>
      <c r="AM2174" s="256">
        <v>0</v>
      </c>
      <c r="AN2174" s="256">
        <v>0</v>
      </c>
      <c r="AO2174" s="256">
        <v>0</v>
      </c>
      <c r="AP2174" s="256">
        <v>0</v>
      </c>
      <c r="AQ2174" s="256">
        <v>0</v>
      </c>
      <c r="AR2174" s="256">
        <v>0</v>
      </c>
      <c r="AS2174" s="256">
        <v>0</v>
      </c>
      <c r="AT2174" s="256">
        <v>0</v>
      </c>
      <c r="AU2174" s="256">
        <v>0</v>
      </c>
      <c r="AV2174" s="256">
        <v>0</v>
      </c>
      <c r="AW2174" s="256">
        <v>0</v>
      </c>
      <c r="AX2174" s="256">
        <v>0</v>
      </c>
      <c r="AY2174" s="256">
        <v>0</v>
      </c>
      <c r="AZ2174" s="256">
        <v>0</v>
      </c>
      <c r="BA2174" s="256">
        <v>0</v>
      </c>
      <c r="BB2174" s="256">
        <v>0</v>
      </c>
      <c r="BC2174" s="256">
        <v>0</v>
      </c>
      <c r="BD2174" s="256">
        <v>0</v>
      </c>
      <c r="BE2174" s="256">
        <v>0</v>
      </c>
      <c r="BF2174" s="256">
        <v>0</v>
      </c>
      <c r="BG2174" s="256">
        <v>0</v>
      </c>
      <c r="BH2174" s="256">
        <v>0</v>
      </c>
      <c r="BI2174" s="256">
        <v>0</v>
      </c>
      <c r="BJ2174" s="256">
        <v>0</v>
      </c>
      <c r="BK2174" s="256">
        <v>0</v>
      </c>
      <c r="BL2174" s="256">
        <v>0</v>
      </c>
      <c r="BM2174" s="256">
        <v>0</v>
      </c>
      <c r="BN2174" s="256">
        <v>0</v>
      </c>
      <c r="BO2174" s="256">
        <v>0</v>
      </c>
      <c r="BP2174" s="256">
        <v>0</v>
      </c>
      <c r="BQ2174" s="256">
        <v>0</v>
      </c>
      <c r="BR2174" s="256">
        <v>0</v>
      </c>
      <c r="BS2174" s="256">
        <v>0</v>
      </c>
      <c r="BT2174" s="256">
        <v>0</v>
      </c>
      <c r="BU2174" s="256">
        <v>0</v>
      </c>
      <c r="BV2174" s="256">
        <v>0</v>
      </c>
    </row>
    <row r="2175" spans="1:74">
      <c r="A2175" s="256">
        <v>67.5</v>
      </c>
      <c r="B2175" s="256">
        <v>2656</v>
      </c>
      <c r="C2175" s="256">
        <v>2625</v>
      </c>
      <c r="D2175" s="256">
        <v>2606</v>
      </c>
      <c r="E2175" s="256">
        <v>2608</v>
      </c>
      <c r="F2175" s="256">
        <v>2633</v>
      </c>
      <c r="G2175" s="256">
        <v>2684</v>
      </c>
      <c r="H2175" s="256">
        <v>2762</v>
      </c>
      <c r="I2175" s="256">
        <v>2866</v>
      </c>
      <c r="J2175" s="256">
        <v>2982</v>
      </c>
      <c r="K2175" s="256">
        <v>3096</v>
      </c>
      <c r="L2175" s="256">
        <v>3193</v>
      </c>
      <c r="M2175" s="256">
        <v>3245</v>
      </c>
      <c r="N2175" s="256">
        <v>3255</v>
      </c>
      <c r="O2175" s="256">
        <v>3247</v>
      </c>
      <c r="P2175" s="256">
        <v>3265</v>
      </c>
      <c r="Q2175" s="256">
        <v>3326</v>
      </c>
      <c r="R2175" s="256">
        <v>3429</v>
      </c>
      <c r="S2175" s="256">
        <v>3580</v>
      </c>
      <c r="T2175" s="256">
        <v>3788</v>
      </c>
      <c r="U2175" s="256">
        <v>4058</v>
      </c>
      <c r="V2175" s="256">
        <v>4421</v>
      </c>
      <c r="W2175" s="256">
        <v>4886</v>
      </c>
      <c r="X2175" s="256">
        <v>5426</v>
      </c>
      <c r="Y2175" s="256">
        <v>6028</v>
      </c>
      <c r="Z2175" s="256">
        <v>6702</v>
      </c>
      <c r="AA2175" s="256">
        <v>7467</v>
      </c>
      <c r="AB2175" s="256">
        <v>8287</v>
      </c>
      <c r="AC2175" s="256">
        <v>8920</v>
      </c>
      <c r="AD2175" s="256">
        <v>9120</v>
      </c>
      <c r="AE2175" s="256">
        <v>8752</v>
      </c>
      <c r="AF2175" s="256">
        <v>7399</v>
      </c>
      <c r="AG2175" s="256">
        <v>4755</v>
      </c>
      <c r="AH2175" s="256">
        <v>2670</v>
      </c>
      <c r="AI2175" s="256">
        <v>1744</v>
      </c>
      <c r="AJ2175" s="256">
        <v>1236</v>
      </c>
      <c r="AK2175" s="256">
        <v>575</v>
      </c>
      <c r="AL2175" s="256">
        <v>0</v>
      </c>
      <c r="AM2175" s="256">
        <v>0</v>
      </c>
      <c r="AN2175" s="256">
        <v>0</v>
      </c>
      <c r="AO2175" s="256">
        <v>0</v>
      </c>
      <c r="AP2175" s="256">
        <v>0</v>
      </c>
      <c r="AQ2175" s="256">
        <v>0</v>
      </c>
      <c r="AR2175" s="256">
        <v>0</v>
      </c>
      <c r="AS2175" s="256">
        <v>0</v>
      </c>
      <c r="AT2175" s="256">
        <v>0</v>
      </c>
      <c r="AU2175" s="256">
        <v>0</v>
      </c>
      <c r="AV2175" s="256">
        <v>0</v>
      </c>
      <c r="AW2175" s="256">
        <v>0</v>
      </c>
      <c r="AX2175" s="256">
        <v>0</v>
      </c>
      <c r="AY2175" s="256">
        <v>0</v>
      </c>
      <c r="AZ2175" s="256">
        <v>0</v>
      </c>
      <c r="BA2175" s="256">
        <v>0</v>
      </c>
      <c r="BB2175" s="256">
        <v>0</v>
      </c>
      <c r="BC2175" s="256">
        <v>0</v>
      </c>
      <c r="BD2175" s="256">
        <v>0</v>
      </c>
      <c r="BE2175" s="256">
        <v>0</v>
      </c>
      <c r="BF2175" s="256">
        <v>0</v>
      </c>
      <c r="BG2175" s="256">
        <v>0</v>
      </c>
      <c r="BH2175" s="256">
        <v>0</v>
      </c>
      <c r="BI2175" s="256">
        <v>0</v>
      </c>
      <c r="BJ2175" s="256">
        <v>0</v>
      </c>
      <c r="BK2175" s="256">
        <v>0</v>
      </c>
      <c r="BL2175" s="256">
        <v>0</v>
      </c>
      <c r="BM2175" s="256">
        <v>0</v>
      </c>
      <c r="BN2175" s="256">
        <v>0</v>
      </c>
      <c r="BO2175" s="256">
        <v>0</v>
      </c>
      <c r="BP2175" s="256">
        <v>0</v>
      </c>
      <c r="BQ2175" s="256">
        <v>0</v>
      </c>
      <c r="BR2175" s="256">
        <v>0</v>
      </c>
      <c r="BS2175" s="256">
        <v>0</v>
      </c>
      <c r="BT2175" s="256">
        <v>0</v>
      </c>
      <c r="BU2175" s="256">
        <v>0</v>
      </c>
      <c r="BV2175" s="256">
        <v>0</v>
      </c>
    </row>
    <row r="2176" spans="1:74">
      <c r="A2176" s="256">
        <v>70</v>
      </c>
      <c r="B2176" s="256">
        <v>2656</v>
      </c>
      <c r="C2176" s="256">
        <v>2627</v>
      </c>
      <c r="D2176" s="256">
        <v>2609</v>
      </c>
      <c r="E2176" s="256">
        <v>2612</v>
      </c>
      <c r="F2176" s="256">
        <v>2636</v>
      </c>
      <c r="G2176" s="256">
        <v>2681</v>
      </c>
      <c r="H2176" s="256">
        <v>2752</v>
      </c>
      <c r="I2176" s="256">
        <v>2846</v>
      </c>
      <c r="J2176" s="256">
        <v>2958</v>
      </c>
      <c r="K2176" s="256">
        <v>3078</v>
      </c>
      <c r="L2176" s="256">
        <v>3190</v>
      </c>
      <c r="M2176" s="256">
        <v>3271</v>
      </c>
      <c r="N2176" s="256">
        <v>3314</v>
      </c>
      <c r="O2176" s="256">
        <v>3334</v>
      </c>
      <c r="P2176" s="256">
        <v>3357</v>
      </c>
      <c r="Q2176" s="256">
        <v>3409</v>
      </c>
      <c r="R2176" s="256">
        <v>3504</v>
      </c>
      <c r="S2176" s="256">
        <v>3659</v>
      </c>
      <c r="T2176" s="256">
        <v>3878</v>
      </c>
      <c r="U2176" s="256">
        <v>4165</v>
      </c>
      <c r="V2176" s="256">
        <v>4544</v>
      </c>
      <c r="W2176" s="256">
        <v>5028</v>
      </c>
      <c r="X2176" s="256">
        <v>5587</v>
      </c>
      <c r="Y2176" s="256">
        <v>6230</v>
      </c>
      <c r="Z2176" s="256">
        <v>6940</v>
      </c>
      <c r="AA2176" s="256">
        <v>7744</v>
      </c>
      <c r="AB2176" s="256">
        <v>8606</v>
      </c>
      <c r="AC2176" s="256">
        <v>9357</v>
      </c>
      <c r="AD2176" s="256">
        <v>9701</v>
      </c>
      <c r="AE2176" s="256">
        <v>9442</v>
      </c>
      <c r="AF2176" s="256">
        <v>8152</v>
      </c>
      <c r="AG2176" s="256">
        <v>5516</v>
      </c>
      <c r="AH2176" s="256">
        <v>3129</v>
      </c>
      <c r="AI2176" s="256">
        <v>1788</v>
      </c>
      <c r="AJ2176" s="256">
        <v>1220</v>
      </c>
      <c r="AK2176" s="256">
        <v>556</v>
      </c>
      <c r="AL2176" s="256">
        <v>0</v>
      </c>
      <c r="AM2176" s="256">
        <v>0</v>
      </c>
      <c r="AN2176" s="256">
        <v>0</v>
      </c>
      <c r="AO2176" s="256">
        <v>0</v>
      </c>
      <c r="AP2176" s="256">
        <v>0</v>
      </c>
      <c r="AQ2176" s="256">
        <v>0</v>
      </c>
      <c r="AR2176" s="256">
        <v>0</v>
      </c>
      <c r="AS2176" s="256">
        <v>0</v>
      </c>
      <c r="AT2176" s="256">
        <v>0</v>
      </c>
      <c r="AU2176" s="256">
        <v>0</v>
      </c>
      <c r="AV2176" s="256">
        <v>0</v>
      </c>
      <c r="AW2176" s="256">
        <v>0</v>
      </c>
      <c r="AX2176" s="256">
        <v>0</v>
      </c>
      <c r="AY2176" s="256">
        <v>0</v>
      </c>
      <c r="AZ2176" s="256">
        <v>0</v>
      </c>
      <c r="BA2176" s="256">
        <v>0</v>
      </c>
      <c r="BB2176" s="256">
        <v>0</v>
      </c>
      <c r="BC2176" s="256">
        <v>0</v>
      </c>
      <c r="BD2176" s="256">
        <v>0</v>
      </c>
      <c r="BE2176" s="256">
        <v>0</v>
      </c>
      <c r="BF2176" s="256">
        <v>0</v>
      </c>
      <c r="BG2176" s="256">
        <v>0</v>
      </c>
      <c r="BH2176" s="256">
        <v>0</v>
      </c>
      <c r="BI2176" s="256">
        <v>0</v>
      </c>
      <c r="BJ2176" s="256">
        <v>0</v>
      </c>
      <c r="BK2176" s="256">
        <v>0</v>
      </c>
      <c r="BL2176" s="256">
        <v>0</v>
      </c>
      <c r="BM2176" s="256">
        <v>0</v>
      </c>
      <c r="BN2176" s="256">
        <v>0</v>
      </c>
      <c r="BO2176" s="256">
        <v>0</v>
      </c>
      <c r="BP2176" s="256">
        <v>0</v>
      </c>
      <c r="BQ2176" s="256">
        <v>0</v>
      </c>
      <c r="BR2176" s="256">
        <v>0</v>
      </c>
      <c r="BS2176" s="256">
        <v>0</v>
      </c>
      <c r="BT2176" s="256">
        <v>0</v>
      </c>
      <c r="BU2176" s="256">
        <v>0</v>
      </c>
      <c r="BV2176" s="256">
        <v>0</v>
      </c>
    </row>
    <row r="2177" spans="1:74">
      <c r="A2177" s="256">
        <v>72.5</v>
      </c>
      <c r="B2177" s="256">
        <v>2656</v>
      </c>
      <c r="C2177" s="256">
        <v>2630</v>
      </c>
      <c r="D2177" s="256">
        <v>2612</v>
      </c>
      <c r="E2177" s="256">
        <v>2616</v>
      </c>
      <c r="F2177" s="256">
        <v>2642</v>
      </c>
      <c r="G2177" s="256">
        <v>2680</v>
      </c>
      <c r="H2177" s="256">
        <v>2746</v>
      </c>
      <c r="I2177" s="256">
        <v>2833</v>
      </c>
      <c r="J2177" s="256">
        <v>2936</v>
      </c>
      <c r="K2177" s="256">
        <v>3055</v>
      </c>
      <c r="L2177" s="256">
        <v>3171</v>
      </c>
      <c r="M2177" s="256">
        <v>3272</v>
      </c>
      <c r="N2177" s="256">
        <v>3350</v>
      </c>
      <c r="O2177" s="256">
        <v>3400</v>
      </c>
      <c r="P2177" s="256">
        <v>3440</v>
      </c>
      <c r="Q2177" s="256">
        <v>3497</v>
      </c>
      <c r="R2177" s="256">
        <v>3583</v>
      </c>
      <c r="S2177" s="256">
        <v>3729</v>
      </c>
      <c r="T2177" s="256">
        <v>3940</v>
      </c>
      <c r="U2177" s="256">
        <v>4227</v>
      </c>
      <c r="V2177" s="256">
        <v>4612</v>
      </c>
      <c r="W2177" s="256">
        <v>5091</v>
      </c>
      <c r="X2177" s="256">
        <v>5636</v>
      </c>
      <c r="Y2177" s="256">
        <v>6276</v>
      </c>
      <c r="Z2177" s="256">
        <v>7006</v>
      </c>
      <c r="AA2177" s="256">
        <v>7840</v>
      </c>
      <c r="AB2177" s="256">
        <v>8776</v>
      </c>
      <c r="AC2177" s="256">
        <v>9602</v>
      </c>
      <c r="AD2177" s="256">
        <v>10076</v>
      </c>
      <c r="AE2177" s="256">
        <v>9872</v>
      </c>
      <c r="AF2177" s="256">
        <v>8456</v>
      </c>
      <c r="AG2177" s="256">
        <v>5715</v>
      </c>
      <c r="AH2177" s="256">
        <v>3137</v>
      </c>
      <c r="AI2177" s="256">
        <v>1711</v>
      </c>
      <c r="AJ2177" s="256">
        <v>1176</v>
      </c>
      <c r="AK2177" s="256">
        <v>545</v>
      </c>
      <c r="AL2177" s="256">
        <v>0</v>
      </c>
      <c r="AM2177" s="256">
        <v>0</v>
      </c>
      <c r="AN2177" s="256">
        <v>0</v>
      </c>
      <c r="AO2177" s="256">
        <v>0</v>
      </c>
      <c r="AP2177" s="256">
        <v>0</v>
      </c>
      <c r="AQ2177" s="256">
        <v>0</v>
      </c>
      <c r="AR2177" s="256">
        <v>0</v>
      </c>
      <c r="AS2177" s="256">
        <v>0</v>
      </c>
      <c r="AT2177" s="256">
        <v>0</v>
      </c>
      <c r="AU2177" s="256">
        <v>0</v>
      </c>
      <c r="AV2177" s="256">
        <v>0</v>
      </c>
      <c r="AW2177" s="256">
        <v>0</v>
      </c>
      <c r="AX2177" s="256">
        <v>0</v>
      </c>
      <c r="AY2177" s="256">
        <v>0</v>
      </c>
      <c r="AZ2177" s="256">
        <v>0</v>
      </c>
      <c r="BA2177" s="256">
        <v>0</v>
      </c>
      <c r="BB2177" s="256">
        <v>0</v>
      </c>
      <c r="BC2177" s="256">
        <v>0</v>
      </c>
      <c r="BD2177" s="256">
        <v>0</v>
      </c>
      <c r="BE2177" s="256">
        <v>0</v>
      </c>
      <c r="BF2177" s="256">
        <v>0</v>
      </c>
      <c r="BG2177" s="256">
        <v>0</v>
      </c>
      <c r="BH2177" s="256">
        <v>0</v>
      </c>
      <c r="BI2177" s="256">
        <v>0</v>
      </c>
      <c r="BJ2177" s="256">
        <v>0</v>
      </c>
      <c r="BK2177" s="256">
        <v>0</v>
      </c>
      <c r="BL2177" s="256">
        <v>0</v>
      </c>
      <c r="BM2177" s="256">
        <v>0</v>
      </c>
      <c r="BN2177" s="256">
        <v>0</v>
      </c>
      <c r="BO2177" s="256">
        <v>0</v>
      </c>
      <c r="BP2177" s="256">
        <v>0</v>
      </c>
      <c r="BQ2177" s="256">
        <v>0</v>
      </c>
      <c r="BR2177" s="256">
        <v>0</v>
      </c>
      <c r="BS2177" s="256">
        <v>0</v>
      </c>
      <c r="BT2177" s="256">
        <v>0</v>
      </c>
      <c r="BU2177" s="256">
        <v>0</v>
      </c>
      <c r="BV2177" s="256">
        <v>0</v>
      </c>
    </row>
    <row r="2178" spans="1:74">
      <c r="A2178" s="256">
        <v>75</v>
      </c>
      <c r="B2178" s="256">
        <v>2656</v>
      </c>
      <c r="C2178" s="256">
        <v>2630</v>
      </c>
      <c r="D2178" s="256">
        <v>2615</v>
      </c>
      <c r="E2178" s="256">
        <v>2616</v>
      </c>
      <c r="F2178" s="256">
        <v>2642</v>
      </c>
      <c r="G2178" s="256">
        <v>2679</v>
      </c>
      <c r="H2178" s="256">
        <v>2739</v>
      </c>
      <c r="I2178" s="256">
        <v>2818</v>
      </c>
      <c r="J2178" s="256">
        <v>2912</v>
      </c>
      <c r="K2178" s="256">
        <v>3022</v>
      </c>
      <c r="L2178" s="256">
        <v>3136</v>
      </c>
      <c r="M2178" s="256">
        <v>3246</v>
      </c>
      <c r="N2178" s="256">
        <v>3347</v>
      </c>
      <c r="O2178" s="256">
        <v>3432</v>
      </c>
      <c r="P2178" s="256">
        <v>3498</v>
      </c>
      <c r="Q2178" s="256">
        <v>3566</v>
      </c>
      <c r="R2178" s="256">
        <v>3651</v>
      </c>
      <c r="S2178" s="256">
        <v>3787</v>
      </c>
      <c r="T2178" s="256">
        <v>3983</v>
      </c>
      <c r="U2178" s="256">
        <v>4252</v>
      </c>
      <c r="V2178" s="256">
        <v>4618</v>
      </c>
      <c r="W2178" s="256">
        <v>5074</v>
      </c>
      <c r="X2178" s="256">
        <v>5588</v>
      </c>
      <c r="Y2178" s="256">
        <v>6194</v>
      </c>
      <c r="Z2178" s="256">
        <v>6896</v>
      </c>
      <c r="AA2178" s="256">
        <v>7736</v>
      </c>
      <c r="AB2178" s="256">
        <v>8728</v>
      </c>
      <c r="AC2178" s="256">
        <v>9692</v>
      </c>
      <c r="AD2178" s="256">
        <v>10289</v>
      </c>
      <c r="AE2178" s="256">
        <v>10135</v>
      </c>
      <c r="AF2178" s="256">
        <v>8584</v>
      </c>
      <c r="AG2178" s="256">
        <v>5726</v>
      </c>
      <c r="AH2178" s="256">
        <v>2936</v>
      </c>
      <c r="AI2178" s="256">
        <v>1575</v>
      </c>
      <c r="AJ2178" s="256">
        <v>1088</v>
      </c>
      <c r="AK2178" s="256">
        <v>520</v>
      </c>
      <c r="AL2178" s="256">
        <v>0</v>
      </c>
      <c r="AM2178" s="256">
        <v>0</v>
      </c>
      <c r="AN2178" s="256">
        <v>0</v>
      </c>
      <c r="AO2178" s="256">
        <v>0</v>
      </c>
      <c r="AP2178" s="256">
        <v>0</v>
      </c>
      <c r="AQ2178" s="256">
        <v>0</v>
      </c>
      <c r="AR2178" s="256">
        <v>0</v>
      </c>
      <c r="AS2178" s="256">
        <v>0</v>
      </c>
      <c r="AT2178" s="256">
        <v>0</v>
      </c>
      <c r="AU2178" s="256">
        <v>0</v>
      </c>
      <c r="AV2178" s="256">
        <v>0</v>
      </c>
      <c r="AW2178" s="256">
        <v>0</v>
      </c>
      <c r="AX2178" s="256">
        <v>0</v>
      </c>
      <c r="AY2178" s="256">
        <v>0</v>
      </c>
      <c r="AZ2178" s="256">
        <v>0</v>
      </c>
      <c r="BA2178" s="256">
        <v>0</v>
      </c>
      <c r="BB2178" s="256">
        <v>0</v>
      </c>
      <c r="BC2178" s="256">
        <v>0</v>
      </c>
      <c r="BD2178" s="256">
        <v>0</v>
      </c>
      <c r="BE2178" s="256">
        <v>0</v>
      </c>
      <c r="BF2178" s="256">
        <v>0</v>
      </c>
      <c r="BG2178" s="256">
        <v>0</v>
      </c>
      <c r="BH2178" s="256">
        <v>0</v>
      </c>
      <c r="BI2178" s="256">
        <v>0</v>
      </c>
      <c r="BJ2178" s="256">
        <v>0</v>
      </c>
      <c r="BK2178" s="256">
        <v>0</v>
      </c>
      <c r="BL2178" s="256">
        <v>0</v>
      </c>
      <c r="BM2178" s="256">
        <v>0</v>
      </c>
      <c r="BN2178" s="256">
        <v>0</v>
      </c>
      <c r="BO2178" s="256">
        <v>0</v>
      </c>
      <c r="BP2178" s="256">
        <v>0</v>
      </c>
      <c r="BQ2178" s="256">
        <v>0</v>
      </c>
      <c r="BR2178" s="256">
        <v>0</v>
      </c>
      <c r="BS2178" s="256">
        <v>0</v>
      </c>
      <c r="BT2178" s="256">
        <v>0</v>
      </c>
      <c r="BU2178" s="256">
        <v>0</v>
      </c>
      <c r="BV2178" s="256">
        <v>0</v>
      </c>
    </row>
    <row r="2179" spans="1:74">
      <c r="A2179" s="256">
        <v>77.5</v>
      </c>
      <c r="B2179" s="256">
        <v>2656</v>
      </c>
      <c r="C2179" s="256">
        <v>2636</v>
      </c>
      <c r="D2179" s="256">
        <v>2622</v>
      </c>
      <c r="E2179" s="256">
        <v>2626</v>
      </c>
      <c r="F2179" s="256">
        <v>2650</v>
      </c>
      <c r="G2179" s="256">
        <v>2686</v>
      </c>
      <c r="H2179" s="256">
        <v>2742</v>
      </c>
      <c r="I2179" s="256">
        <v>2814</v>
      </c>
      <c r="J2179" s="256">
        <v>2900</v>
      </c>
      <c r="K2179" s="256">
        <v>2998</v>
      </c>
      <c r="L2179" s="256">
        <v>3101</v>
      </c>
      <c r="M2179" s="256">
        <v>3210</v>
      </c>
      <c r="N2179" s="256">
        <v>3322</v>
      </c>
      <c r="O2179" s="256">
        <v>3432</v>
      </c>
      <c r="P2179" s="256">
        <v>3523</v>
      </c>
      <c r="Q2179" s="256">
        <v>3609</v>
      </c>
      <c r="R2179" s="256">
        <v>3700</v>
      </c>
      <c r="S2179" s="256">
        <v>3826</v>
      </c>
      <c r="T2179" s="256">
        <v>4004</v>
      </c>
      <c r="U2179" s="256">
        <v>4250</v>
      </c>
      <c r="V2179" s="256">
        <v>4588</v>
      </c>
      <c r="W2179" s="256">
        <v>4994</v>
      </c>
      <c r="X2179" s="256">
        <v>5457</v>
      </c>
      <c r="Y2179" s="256">
        <v>6007</v>
      </c>
      <c r="Z2179" s="256">
        <v>6634</v>
      </c>
      <c r="AA2179" s="256">
        <v>7406</v>
      </c>
      <c r="AB2179" s="256">
        <v>8386</v>
      </c>
      <c r="AC2179" s="256">
        <v>9460</v>
      </c>
      <c r="AD2179" s="256">
        <v>10222</v>
      </c>
      <c r="AE2179" s="256">
        <v>10138</v>
      </c>
      <c r="AF2179" s="256">
        <v>8458</v>
      </c>
      <c r="AG2179" s="256">
        <v>5492</v>
      </c>
      <c r="AH2179" s="256">
        <v>2545</v>
      </c>
      <c r="AI2179" s="256">
        <v>1356</v>
      </c>
      <c r="AJ2179" s="256">
        <v>954</v>
      </c>
      <c r="AK2179" s="256">
        <v>488</v>
      </c>
      <c r="AL2179" s="256">
        <v>0</v>
      </c>
      <c r="AM2179" s="256">
        <v>0</v>
      </c>
      <c r="AN2179" s="256">
        <v>0</v>
      </c>
      <c r="AO2179" s="256">
        <v>0</v>
      </c>
      <c r="AP2179" s="256">
        <v>0</v>
      </c>
      <c r="AQ2179" s="256">
        <v>0</v>
      </c>
      <c r="AR2179" s="256">
        <v>0</v>
      </c>
      <c r="AS2179" s="256">
        <v>0</v>
      </c>
      <c r="AT2179" s="256">
        <v>0</v>
      </c>
      <c r="AU2179" s="256">
        <v>0</v>
      </c>
      <c r="AV2179" s="256">
        <v>0</v>
      </c>
      <c r="AW2179" s="256">
        <v>0</v>
      </c>
      <c r="AX2179" s="256">
        <v>0</v>
      </c>
      <c r="AY2179" s="256">
        <v>0</v>
      </c>
      <c r="AZ2179" s="256">
        <v>0</v>
      </c>
      <c r="BA2179" s="256">
        <v>0</v>
      </c>
      <c r="BB2179" s="256">
        <v>0</v>
      </c>
      <c r="BC2179" s="256">
        <v>0</v>
      </c>
      <c r="BD2179" s="256">
        <v>0</v>
      </c>
      <c r="BE2179" s="256">
        <v>0</v>
      </c>
      <c r="BF2179" s="256">
        <v>0</v>
      </c>
      <c r="BG2179" s="256">
        <v>0</v>
      </c>
      <c r="BH2179" s="256">
        <v>0</v>
      </c>
      <c r="BI2179" s="256">
        <v>0</v>
      </c>
      <c r="BJ2179" s="256">
        <v>0</v>
      </c>
      <c r="BK2179" s="256">
        <v>0</v>
      </c>
      <c r="BL2179" s="256">
        <v>0</v>
      </c>
      <c r="BM2179" s="256">
        <v>0</v>
      </c>
      <c r="BN2179" s="256">
        <v>0</v>
      </c>
      <c r="BO2179" s="256">
        <v>0</v>
      </c>
      <c r="BP2179" s="256">
        <v>0</v>
      </c>
      <c r="BQ2179" s="256">
        <v>0</v>
      </c>
      <c r="BR2179" s="256">
        <v>0</v>
      </c>
      <c r="BS2179" s="256">
        <v>0</v>
      </c>
      <c r="BT2179" s="256">
        <v>0</v>
      </c>
      <c r="BU2179" s="256">
        <v>0</v>
      </c>
      <c r="BV2179" s="256">
        <v>0</v>
      </c>
    </row>
    <row r="2180" spans="1:74">
      <c r="A2180" s="256">
        <v>80</v>
      </c>
      <c r="B2180" s="256">
        <v>2656</v>
      </c>
      <c r="C2180" s="256">
        <v>2643</v>
      </c>
      <c r="D2180" s="256">
        <v>2633</v>
      </c>
      <c r="E2180" s="256">
        <v>2638</v>
      </c>
      <c r="F2180" s="256">
        <v>2660</v>
      </c>
      <c r="G2180" s="256">
        <v>2695</v>
      </c>
      <c r="H2180" s="256">
        <v>2748</v>
      </c>
      <c r="I2180" s="256">
        <v>2816</v>
      </c>
      <c r="J2180" s="256">
        <v>2898</v>
      </c>
      <c r="K2180" s="256">
        <v>2988</v>
      </c>
      <c r="L2180" s="256">
        <v>3078</v>
      </c>
      <c r="M2180" s="256">
        <v>3173</v>
      </c>
      <c r="N2180" s="256">
        <v>3280</v>
      </c>
      <c r="O2180" s="256">
        <v>3396</v>
      </c>
      <c r="P2180" s="256">
        <v>3504</v>
      </c>
      <c r="Q2180" s="256">
        <v>3600</v>
      </c>
      <c r="R2180" s="256">
        <v>3700</v>
      </c>
      <c r="S2180" s="256">
        <v>3820</v>
      </c>
      <c r="T2180" s="256">
        <v>3976</v>
      </c>
      <c r="U2180" s="256">
        <v>4194</v>
      </c>
      <c r="V2180" s="256">
        <v>4502</v>
      </c>
      <c r="W2180" s="256">
        <v>4873</v>
      </c>
      <c r="X2180" s="256">
        <v>5300</v>
      </c>
      <c r="Y2180" s="256">
        <v>5795</v>
      </c>
      <c r="Z2180" s="256">
        <v>6356</v>
      </c>
      <c r="AA2180" s="256">
        <v>7020</v>
      </c>
      <c r="AB2180" s="256">
        <v>7834</v>
      </c>
      <c r="AC2180" s="256">
        <v>8790</v>
      </c>
      <c r="AD2180" s="256">
        <v>9638</v>
      </c>
      <c r="AE2180" s="256">
        <v>9772</v>
      </c>
      <c r="AF2180" s="256">
        <v>8112</v>
      </c>
      <c r="AG2180" s="256">
        <v>5134</v>
      </c>
      <c r="AH2180" s="256">
        <v>2176</v>
      </c>
      <c r="AI2180" s="256">
        <v>1136</v>
      </c>
      <c r="AJ2180" s="256">
        <v>790</v>
      </c>
      <c r="AK2180" s="256">
        <v>420</v>
      </c>
      <c r="AL2180" s="256">
        <v>0</v>
      </c>
      <c r="AM2180" s="256">
        <v>0</v>
      </c>
      <c r="AN2180" s="256">
        <v>0</v>
      </c>
      <c r="AO2180" s="256">
        <v>0</v>
      </c>
      <c r="AP2180" s="256">
        <v>0</v>
      </c>
      <c r="AQ2180" s="256">
        <v>0</v>
      </c>
      <c r="AR2180" s="256">
        <v>0</v>
      </c>
      <c r="AS2180" s="256">
        <v>0</v>
      </c>
      <c r="AT2180" s="256">
        <v>0</v>
      </c>
      <c r="AU2180" s="256">
        <v>0</v>
      </c>
      <c r="AV2180" s="256">
        <v>0</v>
      </c>
      <c r="AW2180" s="256">
        <v>0</v>
      </c>
      <c r="AX2180" s="256">
        <v>0</v>
      </c>
      <c r="AY2180" s="256">
        <v>0</v>
      </c>
      <c r="AZ2180" s="256">
        <v>0</v>
      </c>
      <c r="BA2180" s="256">
        <v>0</v>
      </c>
      <c r="BB2180" s="256">
        <v>0</v>
      </c>
      <c r="BC2180" s="256">
        <v>0</v>
      </c>
      <c r="BD2180" s="256">
        <v>0</v>
      </c>
      <c r="BE2180" s="256">
        <v>0</v>
      </c>
      <c r="BF2180" s="256">
        <v>0</v>
      </c>
      <c r="BG2180" s="256">
        <v>0</v>
      </c>
      <c r="BH2180" s="256">
        <v>0</v>
      </c>
      <c r="BI2180" s="256">
        <v>0</v>
      </c>
      <c r="BJ2180" s="256">
        <v>0</v>
      </c>
      <c r="BK2180" s="256">
        <v>0</v>
      </c>
      <c r="BL2180" s="256">
        <v>0</v>
      </c>
      <c r="BM2180" s="256">
        <v>0</v>
      </c>
      <c r="BN2180" s="256">
        <v>0</v>
      </c>
      <c r="BO2180" s="256">
        <v>0</v>
      </c>
      <c r="BP2180" s="256">
        <v>0</v>
      </c>
      <c r="BQ2180" s="256">
        <v>0</v>
      </c>
      <c r="BR2180" s="256">
        <v>0</v>
      </c>
      <c r="BS2180" s="256">
        <v>0</v>
      </c>
      <c r="BT2180" s="256">
        <v>0</v>
      </c>
      <c r="BU2180" s="256">
        <v>0</v>
      </c>
      <c r="BV2180" s="256">
        <v>0</v>
      </c>
    </row>
    <row r="2181" spans="1:74">
      <c r="A2181" s="256">
        <v>82.5</v>
      </c>
      <c r="B2181" s="256">
        <v>2656</v>
      </c>
      <c r="C2181" s="256">
        <v>2648</v>
      </c>
      <c r="D2181" s="256">
        <v>2640</v>
      </c>
      <c r="E2181" s="256">
        <v>2646</v>
      </c>
      <c r="F2181" s="256">
        <v>2666</v>
      </c>
      <c r="G2181" s="256">
        <v>2699</v>
      </c>
      <c r="H2181" s="256">
        <v>2751</v>
      </c>
      <c r="I2181" s="256">
        <v>2820</v>
      </c>
      <c r="J2181" s="256">
        <v>2894</v>
      </c>
      <c r="K2181" s="256">
        <v>2976</v>
      </c>
      <c r="L2181" s="256">
        <v>3060</v>
      </c>
      <c r="M2181" s="256">
        <v>3147</v>
      </c>
      <c r="N2181" s="256">
        <v>3243</v>
      </c>
      <c r="O2181" s="256">
        <v>3348</v>
      </c>
      <c r="P2181" s="256">
        <v>3452</v>
      </c>
      <c r="Q2181" s="256">
        <v>3554</v>
      </c>
      <c r="R2181" s="256">
        <v>3657</v>
      </c>
      <c r="S2181" s="256">
        <v>3776</v>
      </c>
      <c r="T2181" s="256">
        <v>3930</v>
      </c>
      <c r="U2181" s="256">
        <v>4132</v>
      </c>
      <c r="V2181" s="256">
        <v>4412</v>
      </c>
      <c r="W2181" s="256">
        <v>4744</v>
      </c>
      <c r="X2181" s="256">
        <v>5138</v>
      </c>
      <c r="Y2181" s="256">
        <v>5608</v>
      </c>
      <c r="Z2181" s="256">
        <v>6124</v>
      </c>
      <c r="AA2181" s="256">
        <v>6694</v>
      </c>
      <c r="AB2181" s="256">
        <v>7348</v>
      </c>
      <c r="AC2181" s="256">
        <v>8022</v>
      </c>
      <c r="AD2181" s="256">
        <v>8726</v>
      </c>
      <c r="AE2181" s="256">
        <v>9010</v>
      </c>
      <c r="AF2181" s="256">
        <v>7442</v>
      </c>
      <c r="AG2181" s="256">
        <v>4600</v>
      </c>
      <c r="AH2181" s="256">
        <v>1793</v>
      </c>
      <c r="AI2181" s="256">
        <v>920</v>
      </c>
      <c r="AJ2181" s="256">
        <v>638</v>
      </c>
      <c r="AK2181" s="256">
        <v>346</v>
      </c>
      <c r="AL2181" s="256">
        <v>0</v>
      </c>
      <c r="AM2181" s="256">
        <v>0</v>
      </c>
      <c r="AN2181" s="256">
        <v>0</v>
      </c>
      <c r="AO2181" s="256">
        <v>0</v>
      </c>
      <c r="AP2181" s="256">
        <v>0</v>
      </c>
      <c r="AQ2181" s="256">
        <v>0</v>
      </c>
      <c r="AR2181" s="256">
        <v>0</v>
      </c>
      <c r="AS2181" s="256">
        <v>0</v>
      </c>
      <c r="AT2181" s="256">
        <v>0</v>
      </c>
      <c r="AU2181" s="256">
        <v>0</v>
      </c>
      <c r="AV2181" s="256">
        <v>0</v>
      </c>
      <c r="AW2181" s="256">
        <v>0</v>
      </c>
      <c r="AX2181" s="256">
        <v>0</v>
      </c>
      <c r="AY2181" s="256">
        <v>0</v>
      </c>
      <c r="AZ2181" s="256">
        <v>0</v>
      </c>
      <c r="BA2181" s="256">
        <v>0</v>
      </c>
      <c r="BB2181" s="256">
        <v>0</v>
      </c>
      <c r="BC2181" s="256">
        <v>0</v>
      </c>
      <c r="BD2181" s="256">
        <v>0</v>
      </c>
      <c r="BE2181" s="256">
        <v>0</v>
      </c>
      <c r="BF2181" s="256">
        <v>0</v>
      </c>
      <c r="BG2181" s="256">
        <v>0</v>
      </c>
      <c r="BH2181" s="256">
        <v>0</v>
      </c>
      <c r="BI2181" s="256">
        <v>0</v>
      </c>
      <c r="BJ2181" s="256">
        <v>0</v>
      </c>
      <c r="BK2181" s="256">
        <v>0</v>
      </c>
      <c r="BL2181" s="256">
        <v>0</v>
      </c>
      <c r="BM2181" s="256">
        <v>0</v>
      </c>
      <c r="BN2181" s="256">
        <v>0</v>
      </c>
      <c r="BO2181" s="256">
        <v>0</v>
      </c>
      <c r="BP2181" s="256">
        <v>0</v>
      </c>
      <c r="BQ2181" s="256">
        <v>0</v>
      </c>
      <c r="BR2181" s="256">
        <v>0</v>
      </c>
      <c r="BS2181" s="256">
        <v>0</v>
      </c>
      <c r="BT2181" s="256">
        <v>0</v>
      </c>
      <c r="BU2181" s="256">
        <v>0</v>
      </c>
      <c r="BV2181" s="256">
        <v>0</v>
      </c>
    </row>
    <row r="2182" spans="1:74">
      <c r="A2182" s="256">
        <v>85</v>
      </c>
      <c r="B2182" s="256">
        <v>2656</v>
      </c>
      <c r="C2182" s="256">
        <v>2654</v>
      </c>
      <c r="D2182" s="256">
        <v>2649</v>
      </c>
      <c r="E2182" s="256">
        <v>2657</v>
      </c>
      <c r="F2182" s="256">
        <v>2679</v>
      </c>
      <c r="G2182" s="256">
        <v>2712</v>
      </c>
      <c r="H2182" s="256">
        <v>2758</v>
      </c>
      <c r="I2182" s="256">
        <v>2819</v>
      </c>
      <c r="J2182" s="256">
        <v>2891</v>
      </c>
      <c r="K2182" s="256">
        <v>2968</v>
      </c>
      <c r="L2182" s="256">
        <v>3043</v>
      </c>
      <c r="M2182" s="256">
        <v>3120</v>
      </c>
      <c r="N2182" s="256">
        <v>3207</v>
      </c>
      <c r="O2182" s="256">
        <v>3300</v>
      </c>
      <c r="P2182" s="256">
        <v>3397</v>
      </c>
      <c r="Q2182" s="256">
        <v>3494</v>
      </c>
      <c r="R2182" s="256">
        <v>3598</v>
      </c>
      <c r="S2182" s="256">
        <v>3722</v>
      </c>
      <c r="T2182" s="256">
        <v>3875</v>
      </c>
      <c r="U2182" s="256">
        <v>4077</v>
      </c>
      <c r="V2182" s="256">
        <v>4351</v>
      </c>
      <c r="W2182" s="256">
        <v>4666</v>
      </c>
      <c r="X2182" s="256">
        <v>5012</v>
      </c>
      <c r="Y2182" s="256">
        <v>5432</v>
      </c>
      <c r="Z2182" s="256">
        <v>5884</v>
      </c>
      <c r="AA2182" s="256">
        <v>6380</v>
      </c>
      <c r="AB2182" s="256">
        <v>6922</v>
      </c>
      <c r="AC2182" s="256">
        <v>7426</v>
      </c>
      <c r="AD2182" s="256">
        <v>7882</v>
      </c>
      <c r="AE2182" s="256">
        <v>8054</v>
      </c>
      <c r="AF2182" s="256">
        <v>6508</v>
      </c>
      <c r="AG2182" s="256">
        <v>3825</v>
      </c>
      <c r="AH2182" s="256">
        <v>1358</v>
      </c>
      <c r="AI2182" s="256">
        <v>703</v>
      </c>
      <c r="AJ2182" s="256">
        <v>486</v>
      </c>
      <c r="AK2182" s="256">
        <v>255</v>
      </c>
      <c r="AL2182" s="256">
        <v>0</v>
      </c>
      <c r="AM2182" s="256">
        <v>0</v>
      </c>
      <c r="AN2182" s="256">
        <v>0</v>
      </c>
      <c r="AO2182" s="256">
        <v>0</v>
      </c>
      <c r="AP2182" s="256">
        <v>0</v>
      </c>
      <c r="AQ2182" s="256">
        <v>0</v>
      </c>
      <c r="AR2182" s="256">
        <v>0</v>
      </c>
      <c r="AS2182" s="256">
        <v>0</v>
      </c>
      <c r="AT2182" s="256">
        <v>0</v>
      </c>
      <c r="AU2182" s="256">
        <v>0</v>
      </c>
      <c r="AV2182" s="256">
        <v>0</v>
      </c>
      <c r="AW2182" s="256">
        <v>0</v>
      </c>
      <c r="AX2182" s="256">
        <v>0</v>
      </c>
      <c r="AY2182" s="256">
        <v>0</v>
      </c>
      <c r="AZ2182" s="256">
        <v>0</v>
      </c>
      <c r="BA2182" s="256">
        <v>0</v>
      </c>
      <c r="BB2182" s="256">
        <v>0</v>
      </c>
      <c r="BC2182" s="256">
        <v>0</v>
      </c>
      <c r="BD2182" s="256">
        <v>0</v>
      </c>
      <c r="BE2182" s="256">
        <v>0</v>
      </c>
      <c r="BF2182" s="256">
        <v>0</v>
      </c>
      <c r="BG2182" s="256">
        <v>0</v>
      </c>
      <c r="BH2182" s="256">
        <v>0</v>
      </c>
      <c r="BI2182" s="256">
        <v>0</v>
      </c>
      <c r="BJ2182" s="256">
        <v>0</v>
      </c>
      <c r="BK2182" s="256">
        <v>0</v>
      </c>
      <c r="BL2182" s="256">
        <v>0</v>
      </c>
      <c r="BM2182" s="256">
        <v>0</v>
      </c>
      <c r="BN2182" s="256">
        <v>0</v>
      </c>
      <c r="BO2182" s="256">
        <v>0</v>
      </c>
      <c r="BP2182" s="256">
        <v>0</v>
      </c>
      <c r="BQ2182" s="256">
        <v>0</v>
      </c>
      <c r="BR2182" s="256">
        <v>0</v>
      </c>
      <c r="BS2182" s="256">
        <v>0</v>
      </c>
      <c r="BT2182" s="256">
        <v>0</v>
      </c>
      <c r="BU2182" s="256">
        <v>0</v>
      </c>
      <c r="BV2182" s="256">
        <v>0</v>
      </c>
    </row>
    <row r="2183" spans="1:74">
      <c r="A2183" s="256">
        <v>87.5</v>
      </c>
      <c r="B2183" s="256">
        <v>2656</v>
      </c>
      <c r="C2183" s="256">
        <v>2669</v>
      </c>
      <c r="D2183" s="256">
        <v>2666</v>
      </c>
      <c r="E2183" s="256">
        <v>2677</v>
      </c>
      <c r="F2183" s="256">
        <v>2700</v>
      </c>
      <c r="G2183" s="256">
        <v>2732</v>
      </c>
      <c r="H2183" s="256">
        <v>2778</v>
      </c>
      <c r="I2183" s="256">
        <v>2835</v>
      </c>
      <c r="J2183" s="256">
        <v>2898</v>
      </c>
      <c r="K2183" s="256">
        <v>2966</v>
      </c>
      <c r="L2183" s="256">
        <v>3030</v>
      </c>
      <c r="M2183" s="256">
        <v>3098</v>
      </c>
      <c r="N2183" s="256">
        <v>3174</v>
      </c>
      <c r="O2183" s="256">
        <v>3256</v>
      </c>
      <c r="P2183" s="256">
        <v>3340</v>
      </c>
      <c r="Q2183" s="256">
        <v>3431</v>
      </c>
      <c r="R2183" s="256">
        <v>3528</v>
      </c>
      <c r="S2183" s="256">
        <v>3649</v>
      </c>
      <c r="T2183" s="256">
        <v>3797</v>
      </c>
      <c r="U2183" s="256">
        <v>3996</v>
      </c>
      <c r="V2183" s="256">
        <v>4258</v>
      </c>
      <c r="W2183" s="256">
        <v>4552</v>
      </c>
      <c r="X2183" s="256">
        <v>4868</v>
      </c>
      <c r="Y2183" s="256">
        <v>5220</v>
      </c>
      <c r="Z2183" s="256">
        <v>5588</v>
      </c>
      <c r="AA2183" s="256">
        <v>6006</v>
      </c>
      <c r="AB2183" s="256">
        <v>6462</v>
      </c>
      <c r="AC2183" s="256">
        <v>6874</v>
      </c>
      <c r="AD2183" s="256">
        <v>7181</v>
      </c>
      <c r="AE2183" s="256">
        <v>7148</v>
      </c>
      <c r="AF2183" s="256">
        <v>5523</v>
      </c>
      <c r="AG2183" s="256">
        <v>3082</v>
      </c>
      <c r="AH2183" s="256">
        <v>1020</v>
      </c>
      <c r="AI2183" s="256">
        <v>520</v>
      </c>
      <c r="AJ2183" s="256">
        <v>331</v>
      </c>
      <c r="AK2183" s="256">
        <v>164</v>
      </c>
      <c r="AL2183" s="256">
        <v>0</v>
      </c>
      <c r="AM2183" s="256">
        <v>0</v>
      </c>
      <c r="AN2183" s="256">
        <v>0</v>
      </c>
      <c r="AO2183" s="256">
        <v>0</v>
      </c>
      <c r="AP2183" s="256">
        <v>0</v>
      </c>
      <c r="AQ2183" s="256">
        <v>0</v>
      </c>
      <c r="AR2183" s="256">
        <v>0</v>
      </c>
      <c r="AS2183" s="256">
        <v>0</v>
      </c>
      <c r="AT2183" s="256">
        <v>0</v>
      </c>
      <c r="AU2183" s="256">
        <v>0</v>
      </c>
      <c r="AV2183" s="256">
        <v>0</v>
      </c>
      <c r="AW2183" s="256">
        <v>0</v>
      </c>
      <c r="AX2183" s="256">
        <v>0</v>
      </c>
      <c r="AY2183" s="256">
        <v>0</v>
      </c>
      <c r="AZ2183" s="256">
        <v>0</v>
      </c>
      <c r="BA2183" s="256">
        <v>0</v>
      </c>
      <c r="BB2183" s="256">
        <v>0</v>
      </c>
      <c r="BC2183" s="256">
        <v>0</v>
      </c>
      <c r="BD2183" s="256">
        <v>0</v>
      </c>
      <c r="BE2183" s="256">
        <v>0</v>
      </c>
      <c r="BF2183" s="256">
        <v>0</v>
      </c>
      <c r="BG2183" s="256">
        <v>0</v>
      </c>
      <c r="BH2183" s="256">
        <v>0</v>
      </c>
      <c r="BI2183" s="256">
        <v>0</v>
      </c>
      <c r="BJ2183" s="256">
        <v>0</v>
      </c>
      <c r="BK2183" s="256">
        <v>0</v>
      </c>
      <c r="BL2183" s="256">
        <v>0</v>
      </c>
      <c r="BM2183" s="256">
        <v>0</v>
      </c>
      <c r="BN2183" s="256">
        <v>0</v>
      </c>
      <c r="BO2183" s="256">
        <v>0</v>
      </c>
      <c r="BP2183" s="256">
        <v>0</v>
      </c>
      <c r="BQ2183" s="256">
        <v>0</v>
      </c>
      <c r="BR2183" s="256">
        <v>0</v>
      </c>
      <c r="BS2183" s="256">
        <v>0</v>
      </c>
      <c r="BT2183" s="256">
        <v>0</v>
      </c>
      <c r="BU2183" s="256">
        <v>0</v>
      </c>
      <c r="BV2183" s="256">
        <v>0</v>
      </c>
    </row>
    <row r="2184" spans="1:74">
      <c r="A2184" s="256">
        <v>90</v>
      </c>
      <c r="B2184" s="256">
        <v>2656</v>
      </c>
      <c r="C2184" s="256">
        <v>2693</v>
      </c>
      <c r="D2184" s="256">
        <v>2694</v>
      </c>
      <c r="E2184" s="256">
        <v>2706</v>
      </c>
      <c r="F2184" s="256">
        <v>2730</v>
      </c>
      <c r="G2184" s="256">
        <v>2765</v>
      </c>
      <c r="H2184" s="256">
        <v>2810</v>
      </c>
      <c r="I2184" s="256">
        <v>2868</v>
      </c>
      <c r="J2184" s="256">
        <v>2926</v>
      </c>
      <c r="K2184" s="256">
        <v>2986</v>
      </c>
      <c r="L2184" s="256">
        <v>3042</v>
      </c>
      <c r="M2184" s="256">
        <v>3094</v>
      </c>
      <c r="N2184" s="256">
        <v>3152</v>
      </c>
      <c r="O2184" s="256">
        <v>3214</v>
      </c>
      <c r="P2184" s="256">
        <v>3281</v>
      </c>
      <c r="Q2184" s="256">
        <v>3354</v>
      </c>
      <c r="R2184" s="256">
        <v>3440</v>
      </c>
      <c r="S2184" s="256">
        <v>3548</v>
      </c>
      <c r="T2184" s="256">
        <v>3692</v>
      </c>
      <c r="U2184" s="256">
        <v>3885</v>
      </c>
      <c r="V2184" s="256">
        <v>4132</v>
      </c>
      <c r="W2184" s="256">
        <v>4400</v>
      </c>
      <c r="X2184" s="256">
        <v>4668</v>
      </c>
      <c r="Y2184" s="256">
        <v>4953</v>
      </c>
      <c r="Z2184" s="256">
        <v>5254</v>
      </c>
      <c r="AA2184" s="256">
        <v>5596</v>
      </c>
      <c r="AB2184" s="256">
        <v>5974</v>
      </c>
      <c r="AC2184" s="256">
        <v>6288</v>
      </c>
      <c r="AD2184" s="256">
        <v>6472</v>
      </c>
      <c r="AE2184" s="256">
        <v>6288</v>
      </c>
      <c r="AF2184" s="256">
        <v>4706</v>
      </c>
      <c r="AG2184" s="256">
        <v>2573</v>
      </c>
      <c r="AH2184" s="256">
        <v>841</v>
      </c>
      <c r="AI2184" s="256">
        <v>398</v>
      </c>
      <c r="AJ2184" s="256">
        <v>230</v>
      </c>
      <c r="AK2184" s="256">
        <v>103</v>
      </c>
      <c r="AL2184" s="256">
        <v>0</v>
      </c>
      <c r="AM2184" s="256">
        <v>0</v>
      </c>
      <c r="AN2184" s="256">
        <v>0</v>
      </c>
      <c r="AO2184" s="256">
        <v>0</v>
      </c>
      <c r="AP2184" s="256">
        <v>0</v>
      </c>
      <c r="AQ2184" s="256">
        <v>0</v>
      </c>
      <c r="AR2184" s="256">
        <v>0</v>
      </c>
      <c r="AS2184" s="256">
        <v>0</v>
      </c>
      <c r="AT2184" s="256">
        <v>0</v>
      </c>
      <c r="AU2184" s="256">
        <v>0</v>
      </c>
      <c r="AV2184" s="256">
        <v>0</v>
      </c>
      <c r="AW2184" s="256">
        <v>0</v>
      </c>
      <c r="AX2184" s="256">
        <v>0</v>
      </c>
      <c r="AY2184" s="256">
        <v>0</v>
      </c>
      <c r="AZ2184" s="256">
        <v>0</v>
      </c>
      <c r="BA2184" s="256">
        <v>0</v>
      </c>
      <c r="BB2184" s="256">
        <v>0</v>
      </c>
      <c r="BC2184" s="256">
        <v>0</v>
      </c>
      <c r="BD2184" s="256">
        <v>0</v>
      </c>
      <c r="BE2184" s="256">
        <v>0</v>
      </c>
      <c r="BF2184" s="256">
        <v>0</v>
      </c>
      <c r="BG2184" s="256">
        <v>0</v>
      </c>
      <c r="BH2184" s="256">
        <v>0</v>
      </c>
      <c r="BI2184" s="256">
        <v>0</v>
      </c>
      <c r="BJ2184" s="256">
        <v>0</v>
      </c>
      <c r="BK2184" s="256">
        <v>0</v>
      </c>
      <c r="BL2184" s="256">
        <v>0</v>
      </c>
      <c r="BM2184" s="256">
        <v>0</v>
      </c>
      <c r="BN2184" s="256">
        <v>0</v>
      </c>
      <c r="BO2184" s="256">
        <v>0</v>
      </c>
      <c r="BP2184" s="256">
        <v>0</v>
      </c>
      <c r="BQ2184" s="256">
        <v>0</v>
      </c>
      <c r="BR2184" s="256">
        <v>0</v>
      </c>
      <c r="BS2184" s="256">
        <v>0</v>
      </c>
      <c r="BT2184" s="256">
        <v>0</v>
      </c>
      <c r="BU2184" s="256">
        <v>0</v>
      </c>
      <c r="BV2184" s="256">
        <v>0</v>
      </c>
    </row>
    <row r="2185" spans="1:74">
      <c r="A2185" s="256">
        <v>92.5</v>
      </c>
      <c r="B2185" s="256">
        <v>2656</v>
      </c>
      <c r="C2185" s="256">
        <v>2673</v>
      </c>
      <c r="D2185" s="256">
        <v>2676</v>
      </c>
      <c r="E2185" s="256">
        <v>2693</v>
      </c>
      <c r="F2185" s="256">
        <v>2722</v>
      </c>
      <c r="G2185" s="256">
        <v>2755</v>
      </c>
      <c r="H2185" s="256">
        <v>2798</v>
      </c>
      <c r="I2185" s="256">
        <v>2853</v>
      </c>
      <c r="J2185" s="256">
        <v>2908</v>
      </c>
      <c r="K2185" s="256">
        <v>2960</v>
      </c>
      <c r="L2185" s="256">
        <v>3006</v>
      </c>
      <c r="M2185" s="256">
        <v>3050</v>
      </c>
      <c r="N2185" s="256">
        <v>3095</v>
      </c>
      <c r="O2185" s="256">
        <v>3142</v>
      </c>
      <c r="P2185" s="256">
        <v>3194</v>
      </c>
      <c r="Q2185" s="256">
        <v>3254</v>
      </c>
      <c r="R2185" s="256">
        <v>3327</v>
      </c>
      <c r="S2185" s="256">
        <v>3420</v>
      </c>
      <c r="T2185" s="256">
        <v>3548</v>
      </c>
      <c r="U2185" s="256">
        <v>3726</v>
      </c>
      <c r="V2185" s="256">
        <v>3953</v>
      </c>
      <c r="W2185" s="256">
        <v>4185</v>
      </c>
      <c r="X2185" s="256">
        <v>4412</v>
      </c>
      <c r="Y2185" s="256">
        <v>4640</v>
      </c>
      <c r="Z2185" s="256">
        <v>4871</v>
      </c>
      <c r="AA2185" s="256">
        <v>5118</v>
      </c>
      <c r="AB2185" s="256">
        <v>5374</v>
      </c>
      <c r="AC2185" s="256">
        <v>5530</v>
      </c>
      <c r="AD2185" s="256">
        <v>5502</v>
      </c>
      <c r="AE2185" s="256">
        <v>5116</v>
      </c>
      <c r="AF2185" s="256">
        <v>3728</v>
      </c>
      <c r="AG2185" s="256">
        <v>1976</v>
      </c>
      <c r="AH2185" s="256">
        <v>681</v>
      </c>
      <c r="AI2185" s="256">
        <v>318</v>
      </c>
      <c r="AJ2185" s="256">
        <v>177</v>
      </c>
      <c r="AK2185" s="256">
        <v>78</v>
      </c>
      <c r="AL2185" s="256">
        <v>0</v>
      </c>
      <c r="AM2185" s="256">
        <v>0</v>
      </c>
      <c r="AN2185" s="256">
        <v>0</v>
      </c>
      <c r="AO2185" s="256">
        <v>0</v>
      </c>
      <c r="AP2185" s="256">
        <v>0</v>
      </c>
      <c r="AQ2185" s="256">
        <v>0</v>
      </c>
      <c r="AR2185" s="256">
        <v>0</v>
      </c>
      <c r="AS2185" s="256">
        <v>0</v>
      </c>
      <c r="AT2185" s="256">
        <v>0</v>
      </c>
      <c r="AU2185" s="256">
        <v>0</v>
      </c>
      <c r="AV2185" s="256">
        <v>0</v>
      </c>
      <c r="AW2185" s="256">
        <v>0</v>
      </c>
      <c r="AX2185" s="256">
        <v>0</v>
      </c>
      <c r="AY2185" s="256">
        <v>0</v>
      </c>
      <c r="AZ2185" s="256">
        <v>0</v>
      </c>
      <c r="BA2185" s="256">
        <v>0</v>
      </c>
      <c r="BB2185" s="256">
        <v>0</v>
      </c>
      <c r="BC2185" s="256">
        <v>0</v>
      </c>
      <c r="BD2185" s="256">
        <v>0</v>
      </c>
      <c r="BE2185" s="256">
        <v>0</v>
      </c>
      <c r="BF2185" s="256">
        <v>0</v>
      </c>
      <c r="BG2185" s="256">
        <v>0</v>
      </c>
      <c r="BH2185" s="256">
        <v>0</v>
      </c>
      <c r="BI2185" s="256">
        <v>0</v>
      </c>
      <c r="BJ2185" s="256">
        <v>0</v>
      </c>
      <c r="BK2185" s="256">
        <v>0</v>
      </c>
      <c r="BL2185" s="256">
        <v>0</v>
      </c>
      <c r="BM2185" s="256">
        <v>0</v>
      </c>
      <c r="BN2185" s="256">
        <v>0</v>
      </c>
      <c r="BO2185" s="256">
        <v>0</v>
      </c>
      <c r="BP2185" s="256">
        <v>0</v>
      </c>
      <c r="BQ2185" s="256">
        <v>0</v>
      </c>
      <c r="BR2185" s="256">
        <v>0</v>
      </c>
      <c r="BS2185" s="256">
        <v>0</v>
      </c>
      <c r="BT2185" s="256">
        <v>0</v>
      </c>
      <c r="BU2185" s="256">
        <v>0</v>
      </c>
      <c r="BV2185" s="256">
        <v>0</v>
      </c>
    </row>
    <row r="2186" spans="1:74">
      <c r="A2186" s="256">
        <v>95</v>
      </c>
      <c r="B2186" s="256">
        <v>2656</v>
      </c>
      <c r="C2186" s="256">
        <v>2666</v>
      </c>
      <c r="D2186" s="256">
        <v>2670</v>
      </c>
      <c r="E2186" s="256">
        <v>2688</v>
      </c>
      <c r="F2186" s="256">
        <v>2717</v>
      </c>
      <c r="G2186" s="256">
        <v>2750</v>
      </c>
      <c r="H2186" s="256">
        <v>2794</v>
      </c>
      <c r="I2186" s="256">
        <v>2844</v>
      </c>
      <c r="J2186" s="256">
        <v>2892</v>
      </c>
      <c r="K2186" s="256">
        <v>2939</v>
      </c>
      <c r="L2186" s="256">
        <v>2975</v>
      </c>
      <c r="M2186" s="256">
        <v>3009</v>
      </c>
      <c r="N2186" s="256">
        <v>3042</v>
      </c>
      <c r="O2186" s="256">
        <v>3074</v>
      </c>
      <c r="P2186" s="256">
        <v>3112</v>
      </c>
      <c r="Q2186" s="256">
        <v>3156</v>
      </c>
      <c r="R2186" s="256">
        <v>3212</v>
      </c>
      <c r="S2186" s="256">
        <v>3292</v>
      </c>
      <c r="T2186" s="256">
        <v>3405</v>
      </c>
      <c r="U2186" s="256">
        <v>3559</v>
      </c>
      <c r="V2186" s="256">
        <v>3749</v>
      </c>
      <c r="W2186" s="256">
        <v>3925</v>
      </c>
      <c r="X2186" s="256">
        <v>4078</v>
      </c>
      <c r="Y2186" s="256">
        <v>4216</v>
      </c>
      <c r="Z2186" s="256">
        <v>4328</v>
      </c>
      <c r="AA2186" s="256">
        <v>4424</v>
      </c>
      <c r="AB2186" s="256">
        <v>4460</v>
      </c>
      <c r="AC2186" s="256">
        <v>4368</v>
      </c>
      <c r="AD2186" s="256">
        <v>4068</v>
      </c>
      <c r="AE2186" s="256">
        <v>3498</v>
      </c>
      <c r="AF2186" s="256">
        <v>2422</v>
      </c>
      <c r="AG2186" s="256">
        <v>1294</v>
      </c>
      <c r="AH2186" s="256">
        <v>501</v>
      </c>
      <c r="AI2186" s="256">
        <v>250</v>
      </c>
      <c r="AJ2186" s="256">
        <v>139</v>
      </c>
      <c r="AK2186" s="256">
        <v>65</v>
      </c>
      <c r="AL2186" s="256">
        <v>0</v>
      </c>
      <c r="AM2186" s="256">
        <v>0</v>
      </c>
      <c r="AN2186" s="256">
        <v>0</v>
      </c>
      <c r="AO2186" s="256">
        <v>0</v>
      </c>
      <c r="AP2186" s="256">
        <v>0</v>
      </c>
      <c r="AQ2186" s="256">
        <v>0</v>
      </c>
      <c r="AR2186" s="256">
        <v>0</v>
      </c>
      <c r="AS2186" s="256">
        <v>0</v>
      </c>
      <c r="AT2186" s="256">
        <v>0</v>
      </c>
      <c r="AU2186" s="256">
        <v>0</v>
      </c>
      <c r="AV2186" s="256">
        <v>0</v>
      </c>
      <c r="AW2186" s="256">
        <v>0</v>
      </c>
      <c r="AX2186" s="256">
        <v>0</v>
      </c>
      <c r="AY2186" s="256">
        <v>0</v>
      </c>
      <c r="AZ2186" s="256">
        <v>0</v>
      </c>
      <c r="BA2186" s="256">
        <v>0</v>
      </c>
      <c r="BB2186" s="256">
        <v>0</v>
      </c>
      <c r="BC2186" s="256">
        <v>0</v>
      </c>
      <c r="BD2186" s="256">
        <v>0</v>
      </c>
      <c r="BE2186" s="256">
        <v>0</v>
      </c>
      <c r="BF2186" s="256">
        <v>0</v>
      </c>
      <c r="BG2186" s="256">
        <v>0</v>
      </c>
      <c r="BH2186" s="256">
        <v>0</v>
      </c>
      <c r="BI2186" s="256">
        <v>0</v>
      </c>
      <c r="BJ2186" s="256">
        <v>0</v>
      </c>
      <c r="BK2186" s="256">
        <v>0</v>
      </c>
      <c r="BL2186" s="256">
        <v>0</v>
      </c>
      <c r="BM2186" s="256">
        <v>0</v>
      </c>
      <c r="BN2186" s="256">
        <v>0</v>
      </c>
      <c r="BO2186" s="256">
        <v>0</v>
      </c>
      <c r="BP2186" s="256">
        <v>0</v>
      </c>
      <c r="BQ2186" s="256">
        <v>0</v>
      </c>
      <c r="BR2186" s="256">
        <v>0</v>
      </c>
      <c r="BS2186" s="256">
        <v>0</v>
      </c>
      <c r="BT2186" s="256">
        <v>0</v>
      </c>
      <c r="BU2186" s="256">
        <v>0</v>
      </c>
      <c r="BV2186" s="256">
        <v>0</v>
      </c>
    </row>
    <row r="2187" spans="1:74">
      <c r="A2187" s="256">
        <v>97.5</v>
      </c>
      <c r="B2187" s="256">
        <v>2656</v>
      </c>
      <c r="C2187" s="256">
        <v>2666</v>
      </c>
      <c r="D2187" s="256">
        <v>2676</v>
      </c>
      <c r="E2187" s="256">
        <v>2695</v>
      </c>
      <c r="F2187" s="256">
        <v>2726</v>
      </c>
      <c r="G2187" s="256">
        <v>2761</v>
      </c>
      <c r="H2187" s="256">
        <v>2799</v>
      </c>
      <c r="I2187" s="256">
        <v>2848</v>
      </c>
      <c r="J2187" s="256">
        <v>2892</v>
      </c>
      <c r="K2187" s="256">
        <v>2924</v>
      </c>
      <c r="L2187" s="256">
        <v>2951</v>
      </c>
      <c r="M2187" s="256">
        <v>2974</v>
      </c>
      <c r="N2187" s="256">
        <v>2995</v>
      </c>
      <c r="O2187" s="256">
        <v>3014</v>
      </c>
      <c r="P2187" s="256">
        <v>3032</v>
      </c>
      <c r="Q2187" s="256">
        <v>3058</v>
      </c>
      <c r="R2187" s="256">
        <v>3097</v>
      </c>
      <c r="S2187" s="256">
        <v>3158</v>
      </c>
      <c r="T2187" s="256">
        <v>3250</v>
      </c>
      <c r="U2187" s="256">
        <v>3366</v>
      </c>
      <c r="V2187" s="256">
        <v>3497</v>
      </c>
      <c r="W2187" s="256">
        <v>3593</v>
      </c>
      <c r="X2187" s="256">
        <v>3644</v>
      </c>
      <c r="Y2187" s="256">
        <v>3656</v>
      </c>
      <c r="Z2187" s="256">
        <v>3637</v>
      </c>
      <c r="AA2187" s="256">
        <v>3588</v>
      </c>
      <c r="AB2187" s="256">
        <v>3450</v>
      </c>
      <c r="AC2187" s="256">
        <v>3168</v>
      </c>
      <c r="AD2187" s="256">
        <v>2726</v>
      </c>
      <c r="AE2187" s="256">
        <v>2092</v>
      </c>
      <c r="AF2187" s="256">
        <v>1370</v>
      </c>
      <c r="AG2187" s="256">
        <v>757</v>
      </c>
      <c r="AH2187" s="256">
        <v>396</v>
      </c>
      <c r="AI2187" s="256">
        <v>230</v>
      </c>
      <c r="AJ2187" s="256">
        <v>142</v>
      </c>
      <c r="AK2187" s="256">
        <v>75</v>
      </c>
      <c r="AL2187" s="256">
        <v>0</v>
      </c>
      <c r="AM2187" s="256">
        <v>0</v>
      </c>
      <c r="AN2187" s="256">
        <v>0</v>
      </c>
      <c r="AO2187" s="256">
        <v>0</v>
      </c>
      <c r="AP2187" s="256">
        <v>0</v>
      </c>
      <c r="AQ2187" s="256">
        <v>0</v>
      </c>
      <c r="AR2187" s="256">
        <v>0</v>
      </c>
      <c r="AS2187" s="256">
        <v>0</v>
      </c>
      <c r="AT2187" s="256">
        <v>0</v>
      </c>
      <c r="AU2187" s="256">
        <v>0</v>
      </c>
      <c r="AV2187" s="256">
        <v>0</v>
      </c>
      <c r="AW2187" s="256">
        <v>0</v>
      </c>
      <c r="AX2187" s="256">
        <v>0</v>
      </c>
      <c r="AY2187" s="256">
        <v>0</v>
      </c>
      <c r="AZ2187" s="256">
        <v>0</v>
      </c>
      <c r="BA2187" s="256">
        <v>0</v>
      </c>
      <c r="BB2187" s="256">
        <v>0</v>
      </c>
      <c r="BC2187" s="256">
        <v>0</v>
      </c>
      <c r="BD2187" s="256">
        <v>0</v>
      </c>
      <c r="BE2187" s="256">
        <v>0</v>
      </c>
      <c r="BF2187" s="256">
        <v>0</v>
      </c>
      <c r="BG2187" s="256">
        <v>0</v>
      </c>
      <c r="BH2187" s="256">
        <v>0</v>
      </c>
      <c r="BI2187" s="256">
        <v>0</v>
      </c>
      <c r="BJ2187" s="256">
        <v>0</v>
      </c>
      <c r="BK2187" s="256">
        <v>0</v>
      </c>
      <c r="BL2187" s="256">
        <v>0</v>
      </c>
      <c r="BM2187" s="256">
        <v>0</v>
      </c>
      <c r="BN2187" s="256">
        <v>0</v>
      </c>
      <c r="BO2187" s="256">
        <v>0</v>
      </c>
      <c r="BP2187" s="256">
        <v>0</v>
      </c>
      <c r="BQ2187" s="256">
        <v>0</v>
      </c>
      <c r="BR2187" s="256">
        <v>0</v>
      </c>
      <c r="BS2187" s="256">
        <v>0</v>
      </c>
      <c r="BT2187" s="256">
        <v>0</v>
      </c>
      <c r="BU2187" s="256">
        <v>0</v>
      </c>
      <c r="BV2187" s="256">
        <v>0</v>
      </c>
    </row>
    <row r="2188" spans="1:74">
      <c r="A2188" s="256">
        <v>100</v>
      </c>
      <c r="B2188" s="256">
        <v>2656</v>
      </c>
      <c r="C2188" s="256">
        <v>2666</v>
      </c>
      <c r="D2188" s="256">
        <v>2678</v>
      </c>
      <c r="E2188" s="256">
        <v>2700</v>
      </c>
      <c r="F2188" s="256">
        <v>2732</v>
      </c>
      <c r="G2188" s="256">
        <v>2765</v>
      </c>
      <c r="H2188" s="256">
        <v>2801</v>
      </c>
      <c r="I2188" s="256">
        <v>2844</v>
      </c>
      <c r="J2188" s="256">
        <v>2882</v>
      </c>
      <c r="K2188" s="256">
        <v>2908</v>
      </c>
      <c r="L2188" s="256">
        <v>2922</v>
      </c>
      <c r="M2188" s="256">
        <v>2934</v>
      </c>
      <c r="N2188" s="256">
        <v>2940</v>
      </c>
      <c r="O2188" s="256">
        <v>2940</v>
      </c>
      <c r="P2188" s="256">
        <v>2936</v>
      </c>
      <c r="Q2188" s="256">
        <v>2939</v>
      </c>
      <c r="R2188" s="256">
        <v>2956</v>
      </c>
      <c r="S2188" s="256">
        <v>2997</v>
      </c>
      <c r="T2188" s="256">
        <v>3046</v>
      </c>
      <c r="U2188" s="256">
        <v>3083</v>
      </c>
      <c r="V2188" s="256">
        <v>3126</v>
      </c>
      <c r="W2188" s="256">
        <v>3160</v>
      </c>
      <c r="X2188" s="256">
        <v>3170</v>
      </c>
      <c r="Y2188" s="256">
        <v>3124</v>
      </c>
      <c r="Z2188" s="256">
        <v>3008</v>
      </c>
      <c r="AA2188" s="256">
        <v>2836</v>
      </c>
      <c r="AB2188" s="256">
        <v>2566</v>
      </c>
      <c r="AC2188" s="256">
        <v>2213</v>
      </c>
      <c r="AD2188" s="256">
        <v>1828</v>
      </c>
      <c r="AE2188" s="256">
        <v>1366</v>
      </c>
      <c r="AF2188" s="256">
        <v>943</v>
      </c>
      <c r="AG2188" s="256">
        <v>598</v>
      </c>
      <c r="AH2188" s="256">
        <v>374</v>
      </c>
      <c r="AI2188" s="256">
        <v>237</v>
      </c>
      <c r="AJ2188" s="256">
        <v>159</v>
      </c>
      <c r="AK2188" s="256">
        <v>89</v>
      </c>
      <c r="AL2188" s="256">
        <v>0</v>
      </c>
      <c r="AM2188" s="256">
        <v>0</v>
      </c>
      <c r="AN2188" s="256">
        <v>0</v>
      </c>
      <c r="AO2188" s="256">
        <v>0</v>
      </c>
      <c r="AP2188" s="256">
        <v>0</v>
      </c>
      <c r="AQ2188" s="256">
        <v>0</v>
      </c>
      <c r="AR2188" s="256">
        <v>0</v>
      </c>
      <c r="AS2188" s="256">
        <v>0</v>
      </c>
      <c r="AT2188" s="256">
        <v>0</v>
      </c>
      <c r="AU2188" s="256">
        <v>0</v>
      </c>
      <c r="AV2188" s="256">
        <v>0</v>
      </c>
      <c r="AW2188" s="256">
        <v>0</v>
      </c>
      <c r="AX2188" s="256">
        <v>0</v>
      </c>
      <c r="AY2188" s="256">
        <v>0</v>
      </c>
      <c r="AZ2188" s="256">
        <v>0</v>
      </c>
      <c r="BA2188" s="256">
        <v>0</v>
      </c>
      <c r="BB2188" s="256">
        <v>0</v>
      </c>
      <c r="BC2188" s="256">
        <v>0</v>
      </c>
      <c r="BD2188" s="256">
        <v>0</v>
      </c>
      <c r="BE2188" s="256">
        <v>0</v>
      </c>
      <c r="BF2188" s="256">
        <v>0</v>
      </c>
      <c r="BG2188" s="256">
        <v>0</v>
      </c>
      <c r="BH2188" s="256">
        <v>0</v>
      </c>
      <c r="BI2188" s="256">
        <v>0</v>
      </c>
      <c r="BJ2188" s="256">
        <v>0</v>
      </c>
      <c r="BK2188" s="256">
        <v>0</v>
      </c>
      <c r="BL2188" s="256">
        <v>0</v>
      </c>
      <c r="BM2188" s="256">
        <v>0</v>
      </c>
      <c r="BN2188" s="256">
        <v>0</v>
      </c>
      <c r="BO2188" s="256">
        <v>0</v>
      </c>
      <c r="BP2188" s="256">
        <v>0</v>
      </c>
      <c r="BQ2188" s="256">
        <v>0</v>
      </c>
      <c r="BR2188" s="256">
        <v>0</v>
      </c>
      <c r="BS2188" s="256">
        <v>0</v>
      </c>
      <c r="BT2188" s="256">
        <v>0</v>
      </c>
      <c r="BU2188" s="256">
        <v>0</v>
      </c>
      <c r="BV2188" s="256">
        <v>0</v>
      </c>
    </row>
    <row r="2189" spans="1:74">
      <c r="A2189" s="256">
        <v>102.5</v>
      </c>
      <c r="B2189" s="256">
        <v>2656</v>
      </c>
      <c r="C2189" s="256">
        <v>2666</v>
      </c>
      <c r="D2189" s="256">
        <v>2680</v>
      </c>
      <c r="E2189" s="256">
        <v>2704</v>
      </c>
      <c r="F2189" s="256">
        <v>2736</v>
      </c>
      <c r="G2189" s="256">
        <v>2770</v>
      </c>
      <c r="H2189" s="256">
        <v>2804</v>
      </c>
      <c r="I2189" s="256">
        <v>2841</v>
      </c>
      <c r="J2189" s="256">
        <v>2870</v>
      </c>
      <c r="K2189" s="256">
        <v>2886</v>
      </c>
      <c r="L2189" s="256">
        <v>2888</v>
      </c>
      <c r="M2189" s="256">
        <v>2886</v>
      </c>
      <c r="N2189" s="256">
        <v>2875</v>
      </c>
      <c r="O2189" s="256">
        <v>2854</v>
      </c>
      <c r="P2189" s="256">
        <v>2823</v>
      </c>
      <c r="Q2189" s="256">
        <v>2800</v>
      </c>
      <c r="R2189" s="256">
        <v>2773</v>
      </c>
      <c r="S2189" s="256">
        <v>2744</v>
      </c>
      <c r="T2189" s="256">
        <v>2712</v>
      </c>
      <c r="U2189" s="256">
        <v>2695</v>
      </c>
      <c r="V2189" s="256">
        <v>2729</v>
      </c>
      <c r="W2189" s="256">
        <v>2774</v>
      </c>
      <c r="X2189" s="256">
        <v>2752</v>
      </c>
      <c r="Y2189" s="256">
        <v>2600</v>
      </c>
      <c r="Z2189" s="256">
        <v>2316</v>
      </c>
      <c r="AA2189" s="256">
        <v>1970</v>
      </c>
      <c r="AB2189" s="256">
        <v>1655</v>
      </c>
      <c r="AC2189" s="256">
        <v>1373</v>
      </c>
      <c r="AD2189" s="256">
        <v>1128</v>
      </c>
      <c r="AE2189" s="256">
        <v>858</v>
      </c>
      <c r="AF2189" s="256">
        <v>620</v>
      </c>
      <c r="AG2189" s="256">
        <v>459</v>
      </c>
      <c r="AH2189" s="256">
        <v>335</v>
      </c>
      <c r="AI2189" s="256">
        <v>246</v>
      </c>
      <c r="AJ2189" s="256">
        <v>179</v>
      </c>
      <c r="AK2189" s="256">
        <v>96</v>
      </c>
      <c r="AL2189" s="256">
        <v>0</v>
      </c>
      <c r="AM2189" s="256">
        <v>0</v>
      </c>
      <c r="AN2189" s="256">
        <v>0</v>
      </c>
      <c r="AO2189" s="256">
        <v>0</v>
      </c>
      <c r="AP2189" s="256">
        <v>0</v>
      </c>
      <c r="AQ2189" s="256">
        <v>0</v>
      </c>
      <c r="AR2189" s="256">
        <v>0</v>
      </c>
      <c r="AS2189" s="256">
        <v>0</v>
      </c>
      <c r="AT2189" s="256">
        <v>0</v>
      </c>
      <c r="AU2189" s="256">
        <v>0</v>
      </c>
      <c r="AV2189" s="256">
        <v>0</v>
      </c>
      <c r="AW2189" s="256">
        <v>0</v>
      </c>
      <c r="AX2189" s="256">
        <v>0</v>
      </c>
      <c r="AY2189" s="256">
        <v>0</v>
      </c>
      <c r="AZ2189" s="256">
        <v>0</v>
      </c>
      <c r="BA2189" s="256">
        <v>0</v>
      </c>
      <c r="BB2189" s="256">
        <v>0</v>
      </c>
      <c r="BC2189" s="256">
        <v>0</v>
      </c>
      <c r="BD2189" s="256">
        <v>0</v>
      </c>
      <c r="BE2189" s="256">
        <v>0</v>
      </c>
      <c r="BF2189" s="256">
        <v>0</v>
      </c>
      <c r="BG2189" s="256">
        <v>0</v>
      </c>
      <c r="BH2189" s="256">
        <v>0</v>
      </c>
      <c r="BI2189" s="256">
        <v>0</v>
      </c>
      <c r="BJ2189" s="256">
        <v>0</v>
      </c>
      <c r="BK2189" s="256">
        <v>0</v>
      </c>
      <c r="BL2189" s="256">
        <v>0</v>
      </c>
      <c r="BM2189" s="256">
        <v>0</v>
      </c>
      <c r="BN2189" s="256">
        <v>0</v>
      </c>
      <c r="BO2189" s="256">
        <v>0</v>
      </c>
      <c r="BP2189" s="256">
        <v>0</v>
      </c>
      <c r="BQ2189" s="256">
        <v>0</v>
      </c>
      <c r="BR2189" s="256">
        <v>0</v>
      </c>
      <c r="BS2189" s="256">
        <v>0</v>
      </c>
      <c r="BT2189" s="256">
        <v>0</v>
      </c>
      <c r="BU2189" s="256">
        <v>0</v>
      </c>
      <c r="BV2189" s="256">
        <v>0</v>
      </c>
    </row>
    <row r="2190" spans="1:74">
      <c r="A2190" s="256">
        <v>105</v>
      </c>
      <c r="B2190" s="256">
        <v>2656</v>
      </c>
      <c r="C2190" s="256">
        <v>2666</v>
      </c>
      <c r="D2190" s="256">
        <v>2682</v>
      </c>
      <c r="E2190" s="256">
        <v>2707</v>
      </c>
      <c r="F2190" s="256">
        <v>2740</v>
      </c>
      <c r="G2190" s="256">
        <v>2772</v>
      </c>
      <c r="H2190" s="256">
        <v>2802</v>
      </c>
      <c r="I2190" s="256">
        <v>2830</v>
      </c>
      <c r="J2190" s="256">
        <v>2849</v>
      </c>
      <c r="K2190" s="256">
        <v>2852</v>
      </c>
      <c r="L2190" s="256">
        <v>2841</v>
      </c>
      <c r="M2190" s="256">
        <v>2820</v>
      </c>
      <c r="N2190" s="256">
        <v>2790</v>
      </c>
      <c r="O2190" s="256">
        <v>2744</v>
      </c>
      <c r="P2190" s="256">
        <v>2674</v>
      </c>
      <c r="Q2190" s="256">
        <v>2586</v>
      </c>
      <c r="R2190" s="256">
        <v>2483</v>
      </c>
      <c r="S2190" s="256">
        <v>2391</v>
      </c>
      <c r="T2190" s="256">
        <v>2328</v>
      </c>
      <c r="U2190" s="256">
        <v>2318</v>
      </c>
      <c r="V2190" s="256">
        <v>2365</v>
      </c>
      <c r="W2190" s="256">
        <v>2391</v>
      </c>
      <c r="X2190" s="256">
        <v>2286</v>
      </c>
      <c r="Y2190" s="256">
        <v>2000</v>
      </c>
      <c r="Z2190" s="256">
        <v>1596</v>
      </c>
      <c r="AA2190" s="256">
        <v>1242</v>
      </c>
      <c r="AB2190" s="256">
        <v>1010</v>
      </c>
      <c r="AC2190" s="256">
        <v>832</v>
      </c>
      <c r="AD2190" s="256">
        <v>684</v>
      </c>
      <c r="AE2190" s="256">
        <v>551</v>
      </c>
      <c r="AF2190" s="256">
        <v>461</v>
      </c>
      <c r="AG2190" s="256">
        <v>380</v>
      </c>
      <c r="AH2190" s="256">
        <v>307</v>
      </c>
      <c r="AI2190" s="256">
        <v>258</v>
      </c>
      <c r="AJ2190" s="256">
        <v>192</v>
      </c>
      <c r="AK2190" s="256">
        <v>104</v>
      </c>
      <c r="AL2190" s="256">
        <v>0</v>
      </c>
      <c r="AM2190" s="256">
        <v>0</v>
      </c>
      <c r="AN2190" s="256">
        <v>0</v>
      </c>
      <c r="AO2190" s="256">
        <v>0</v>
      </c>
      <c r="AP2190" s="256">
        <v>0</v>
      </c>
      <c r="AQ2190" s="256">
        <v>0</v>
      </c>
      <c r="AR2190" s="256">
        <v>0</v>
      </c>
      <c r="AS2190" s="256">
        <v>0</v>
      </c>
      <c r="AT2190" s="256">
        <v>0</v>
      </c>
      <c r="AU2190" s="256">
        <v>0</v>
      </c>
      <c r="AV2190" s="256">
        <v>0</v>
      </c>
      <c r="AW2190" s="256">
        <v>0</v>
      </c>
      <c r="AX2190" s="256">
        <v>0</v>
      </c>
      <c r="AY2190" s="256">
        <v>0</v>
      </c>
      <c r="AZ2190" s="256">
        <v>0</v>
      </c>
      <c r="BA2190" s="256">
        <v>0</v>
      </c>
      <c r="BB2190" s="256">
        <v>0</v>
      </c>
      <c r="BC2190" s="256">
        <v>0</v>
      </c>
      <c r="BD2190" s="256">
        <v>0</v>
      </c>
      <c r="BE2190" s="256">
        <v>0</v>
      </c>
      <c r="BF2190" s="256">
        <v>0</v>
      </c>
      <c r="BG2190" s="256">
        <v>0</v>
      </c>
      <c r="BH2190" s="256">
        <v>0</v>
      </c>
      <c r="BI2190" s="256">
        <v>0</v>
      </c>
      <c r="BJ2190" s="256">
        <v>0</v>
      </c>
      <c r="BK2190" s="256">
        <v>0</v>
      </c>
      <c r="BL2190" s="256">
        <v>0</v>
      </c>
      <c r="BM2190" s="256">
        <v>0</v>
      </c>
      <c r="BN2190" s="256">
        <v>0</v>
      </c>
      <c r="BO2190" s="256">
        <v>0</v>
      </c>
      <c r="BP2190" s="256">
        <v>0</v>
      </c>
      <c r="BQ2190" s="256">
        <v>0</v>
      </c>
      <c r="BR2190" s="256">
        <v>0</v>
      </c>
      <c r="BS2190" s="256">
        <v>0</v>
      </c>
      <c r="BT2190" s="256">
        <v>0</v>
      </c>
      <c r="BU2190" s="256">
        <v>0</v>
      </c>
      <c r="BV2190" s="256">
        <v>0</v>
      </c>
    </row>
    <row r="2191" spans="1:74">
      <c r="A2191" s="256">
        <v>107.5</v>
      </c>
      <c r="B2191" s="256">
        <v>2656</v>
      </c>
      <c r="C2191" s="256">
        <v>2670</v>
      </c>
      <c r="D2191" s="256">
        <v>2692</v>
      </c>
      <c r="E2191" s="256">
        <v>2718</v>
      </c>
      <c r="F2191" s="256">
        <v>2751</v>
      </c>
      <c r="G2191" s="256">
        <v>2780</v>
      </c>
      <c r="H2191" s="256">
        <v>2803</v>
      </c>
      <c r="I2191" s="256">
        <v>2824</v>
      </c>
      <c r="J2191" s="256">
        <v>2832</v>
      </c>
      <c r="K2191" s="256">
        <v>2822</v>
      </c>
      <c r="L2191" s="256">
        <v>2794</v>
      </c>
      <c r="M2191" s="256">
        <v>2755</v>
      </c>
      <c r="N2191" s="256">
        <v>2698</v>
      </c>
      <c r="O2191" s="256">
        <v>2606</v>
      </c>
      <c r="P2191" s="256">
        <v>2462</v>
      </c>
      <c r="Q2191" s="256">
        <v>2302</v>
      </c>
      <c r="R2191" s="256">
        <v>2147</v>
      </c>
      <c r="S2191" s="256">
        <v>2028</v>
      </c>
      <c r="T2191" s="256">
        <v>1964</v>
      </c>
      <c r="U2191" s="256">
        <v>1962</v>
      </c>
      <c r="V2191" s="256">
        <v>1993</v>
      </c>
      <c r="W2191" s="256">
        <v>1963</v>
      </c>
      <c r="X2191" s="256">
        <v>1766</v>
      </c>
      <c r="Y2191" s="256">
        <v>1426</v>
      </c>
      <c r="Z2191" s="256">
        <v>1094</v>
      </c>
      <c r="AA2191" s="256">
        <v>894</v>
      </c>
      <c r="AB2191" s="256">
        <v>797</v>
      </c>
      <c r="AC2191" s="256">
        <v>708</v>
      </c>
      <c r="AD2191" s="256">
        <v>614</v>
      </c>
      <c r="AE2191" s="256">
        <v>506</v>
      </c>
      <c r="AF2191" s="256">
        <v>418</v>
      </c>
      <c r="AG2191" s="256">
        <v>358</v>
      </c>
      <c r="AH2191" s="256">
        <v>310</v>
      </c>
      <c r="AI2191" s="256">
        <v>270</v>
      </c>
      <c r="AJ2191" s="256">
        <v>192</v>
      </c>
      <c r="AK2191" s="256">
        <v>106</v>
      </c>
      <c r="AL2191" s="256">
        <v>0</v>
      </c>
      <c r="AM2191" s="256">
        <v>0</v>
      </c>
      <c r="AN2191" s="256">
        <v>0</v>
      </c>
      <c r="AO2191" s="256">
        <v>0</v>
      </c>
      <c r="AP2191" s="256">
        <v>0</v>
      </c>
      <c r="AQ2191" s="256">
        <v>0</v>
      </c>
      <c r="AR2191" s="256">
        <v>0</v>
      </c>
      <c r="AS2191" s="256">
        <v>0</v>
      </c>
      <c r="AT2191" s="256">
        <v>0</v>
      </c>
      <c r="AU2191" s="256">
        <v>0</v>
      </c>
      <c r="AV2191" s="256">
        <v>0</v>
      </c>
      <c r="AW2191" s="256">
        <v>0</v>
      </c>
      <c r="AX2191" s="256">
        <v>0</v>
      </c>
      <c r="AY2191" s="256">
        <v>0</v>
      </c>
      <c r="AZ2191" s="256">
        <v>0</v>
      </c>
      <c r="BA2191" s="256">
        <v>0</v>
      </c>
      <c r="BB2191" s="256">
        <v>0</v>
      </c>
      <c r="BC2191" s="256">
        <v>0</v>
      </c>
      <c r="BD2191" s="256">
        <v>0</v>
      </c>
      <c r="BE2191" s="256">
        <v>0</v>
      </c>
      <c r="BF2191" s="256">
        <v>0</v>
      </c>
      <c r="BG2191" s="256">
        <v>0</v>
      </c>
      <c r="BH2191" s="256">
        <v>0</v>
      </c>
      <c r="BI2191" s="256">
        <v>0</v>
      </c>
      <c r="BJ2191" s="256">
        <v>0</v>
      </c>
      <c r="BK2191" s="256">
        <v>0</v>
      </c>
      <c r="BL2191" s="256">
        <v>0</v>
      </c>
      <c r="BM2191" s="256">
        <v>0</v>
      </c>
      <c r="BN2191" s="256">
        <v>0</v>
      </c>
      <c r="BO2191" s="256">
        <v>0</v>
      </c>
      <c r="BP2191" s="256">
        <v>0</v>
      </c>
      <c r="BQ2191" s="256">
        <v>0</v>
      </c>
      <c r="BR2191" s="256">
        <v>0</v>
      </c>
      <c r="BS2191" s="256">
        <v>0</v>
      </c>
      <c r="BT2191" s="256">
        <v>0</v>
      </c>
      <c r="BU2191" s="256">
        <v>0</v>
      </c>
      <c r="BV2191" s="256">
        <v>0</v>
      </c>
    </row>
    <row r="2192" spans="1:74">
      <c r="A2192" s="256">
        <v>110</v>
      </c>
      <c r="B2192" s="256">
        <v>2656</v>
      </c>
      <c r="C2192" s="256">
        <v>2674</v>
      </c>
      <c r="D2192" s="256">
        <v>2696</v>
      </c>
      <c r="E2192" s="256">
        <v>2726</v>
      </c>
      <c r="F2192" s="256">
        <v>2758</v>
      </c>
      <c r="G2192" s="256">
        <v>2782</v>
      </c>
      <c r="H2192" s="256">
        <v>2798</v>
      </c>
      <c r="I2192" s="256">
        <v>2808</v>
      </c>
      <c r="J2192" s="256">
        <v>2803</v>
      </c>
      <c r="K2192" s="256">
        <v>2782</v>
      </c>
      <c r="L2192" s="256">
        <v>2739</v>
      </c>
      <c r="M2192" s="256">
        <v>2673</v>
      </c>
      <c r="N2192" s="256">
        <v>2570</v>
      </c>
      <c r="O2192" s="256">
        <v>2408</v>
      </c>
      <c r="P2192" s="256">
        <v>2209</v>
      </c>
      <c r="Q2192" s="256">
        <v>2005</v>
      </c>
      <c r="R2192" s="256">
        <v>1824</v>
      </c>
      <c r="S2192" s="256">
        <v>1702</v>
      </c>
      <c r="T2192" s="256">
        <v>1647</v>
      </c>
      <c r="U2192" s="256">
        <v>1634</v>
      </c>
      <c r="V2192" s="256">
        <v>1632</v>
      </c>
      <c r="W2192" s="256">
        <v>1538</v>
      </c>
      <c r="X2192" s="256">
        <v>1306</v>
      </c>
      <c r="Y2192" s="256">
        <v>1036</v>
      </c>
      <c r="Z2192" s="256">
        <v>857</v>
      </c>
      <c r="AA2192" s="256">
        <v>784</v>
      </c>
      <c r="AB2192" s="256">
        <v>749</v>
      </c>
      <c r="AC2192" s="256">
        <v>684</v>
      </c>
      <c r="AD2192" s="256">
        <v>602</v>
      </c>
      <c r="AE2192" s="256">
        <v>500</v>
      </c>
      <c r="AF2192" s="256">
        <v>406</v>
      </c>
      <c r="AG2192" s="256">
        <v>352</v>
      </c>
      <c r="AH2192" s="256">
        <v>314</v>
      </c>
      <c r="AI2192" s="256">
        <v>279</v>
      </c>
      <c r="AJ2192" s="256">
        <v>208</v>
      </c>
      <c r="AK2192" s="256">
        <v>117</v>
      </c>
      <c r="AL2192" s="256">
        <v>0</v>
      </c>
      <c r="AM2192" s="256">
        <v>0</v>
      </c>
      <c r="AN2192" s="256">
        <v>0</v>
      </c>
      <c r="AO2192" s="256">
        <v>0</v>
      </c>
      <c r="AP2192" s="256">
        <v>0</v>
      </c>
      <c r="AQ2192" s="256">
        <v>0</v>
      </c>
      <c r="AR2192" s="256">
        <v>0</v>
      </c>
      <c r="AS2192" s="256">
        <v>0</v>
      </c>
      <c r="AT2192" s="256">
        <v>0</v>
      </c>
      <c r="AU2192" s="256">
        <v>0</v>
      </c>
      <c r="AV2192" s="256">
        <v>0</v>
      </c>
      <c r="AW2192" s="256">
        <v>0</v>
      </c>
      <c r="AX2192" s="256">
        <v>0</v>
      </c>
      <c r="AY2192" s="256">
        <v>0</v>
      </c>
      <c r="AZ2192" s="256">
        <v>0</v>
      </c>
      <c r="BA2192" s="256">
        <v>0</v>
      </c>
      <c r="BB2192" s="256">
        <v>0</v>
      </c>
      <c r="BC2192" s="256">
        <v>0</v>
      </c>
      <c r="BD2192" s="256">
        <v>0</v>
      </c>
      <c r="BE2192" s="256">
        <v>0</v>
      </c>
      <c r="BF2192" s="256">
        <v>0</v>
      </c>
      <c r="BG2192" s="256">
        <v>0</v>
      </c>
      <c r="BH2192" s="256">
        <v>0</v>
      </c>
      <c r="BI2192" s="256">
        <v>0</v>
      </c>
      <c r="BJ2192" s="256">
        <v>0</v>
      </c>
      <c r="BK2192" s="256">
        <v>0</v>
      </c>
      <c r="BL2192" s="256">
        <v>0</v>
      </c>
      <c r="BM2192" s="256">
        <v>0</v>
      </c>
      <c r="BN2192" s="256">
        <v>0</v>
      </c>
      <c r="BO2192" s="256">
        <v>0</v>
      </c>
      <c r="BP2192" s="256">
        <v>0</v>
      </c>
      <c r="BQ2192" s="256">
        <v>0</v>
      </c>
      <c r="BR2192" s="256">
        <v>0</v>
      </c>
      <c r="BS2192" s="256">
        <v>0</v>
      </c>
      <c r="BT2192" s="256">
        <v>0</v>
      </c>
      <c r="BU2192" s="256">
        <v>0</v>
      </c>
      <c r="BV2192" s="256">
        <v>0</v>
      </c>
    </row>
    <row r="2193" spans="1:74">
      <c r="A2193" s="256">
        <v>112.5</v>
      </c>
      <c r="B2193" s="256">
        <v>2656</v>
      </c>
      <c r="C2193" s="256">
        <v>2680</v>
      </c>
      <c r="D2193" s="256">
        <v>2704</v>
      </c>
      <c r="E2193" s="256">
        <v>2734</v>
      </c>
      <c r="F2193" s="256">
        <v>2764</v>
      </c>
      <c r="G2193" s="256">
        <v>2784</v>
      </c>
      <c r="H2193" s="256">
        <v>2792</v>
      </c>
      <c r="I2193" s="256">
        <v>2788</v>
      </c>
      <c r="J2193" s="256">
        <v>2773</v>
      </c>
      <c r="K2193" s="256">
        <v>2738</v>
      </c>
      <c r="L2193" s="256">
        <v>2674</v>
      </c>
      <c r="M2193" s="256">
        <v>2565</v>
      </c>
      <c r="N2193" s="256">
        <v>2394</v>
      </c>
      <c r="O2193" s="256">
        <v>2175</v>
      </c>
      <c r="P2193" s="256">
        <v>1934</v>
      </c>
      <c r="Q2193" s="256">
        <v>1708</v>
      </c>
      <c r="R2193" s="256">
        <v>1526</v>
      </c>
      <c r="S2193" s="256">
        <v>1412</v>
      </c>
      <c r="T2193" s="256">
        <v>1351</v>
      </c>
      <c r="U2193" s="256">
        <v>1322</v>
      </c>
      <c r="V2193" s="256">
        <v>1296</v>
      </c>
      <c r="W2193" s="256">
        <v>1182</v>
      </c>
      <c r="X2193" s="256">
        <v>990</v>
      </c>
      <c r="Y2193" s="256">
        <v>828</v>
      </c>
      <c r="Z2193" s="256">
        <v>752</v>
      </c>
      <c r="AA2193" s="256">
        <v>726</v>
      </c>
      <c r="AB2193" s="256">
        <v>706</v>
      </c>
      <c r="AC2193" s="256">
        <v>664</v>
      </c>
      <c r="AD2193" s="256">
        <v>598</v>
      </c>
      <c r="AE2193" s="256">
        <v>506</v>
      </c>
      <c r="AF2193" s="256">
        <v>416</v>
      </c>
      <c r="AG2193" s="256">
        <v>378</v>
      </c>
      <c r="AH2193" s="256">
        <v>352</v>
      </c>
      <c r="AI2193" s="256">
        <v>306</v>
      </c>
      <c r="AJ2193" s="256">
        <v>236</v>
      </c>
      <c r="AK2193" s="256">
        <v>127</v>
      </c>
      <c r="AL2193" s="256">
        <v>0</v>
      </c>
      <c r="AM2193" s="256">
        <v>0</v>
      </c>
      <c r="AN2193" s="256">
        <v>0</v>
      </c>
      <c r="AO2193" s="256">
        <v>0</v>
      </c>
      <c r="AP2193" s="256">
        <v>0</v>
      </c>
      <c r="AQ2193" s="256">
        <v>0</v>
      </c>
      <c r="AR2193" s="256">
        <v>0</v>
      </c>
      <c r="AS2193" s="256">
        <v>0</v>
      </c>
      <c r="AT2193" s="256">
        <v>0</v>
      </c>
      <c r="AU2193" s="256">
        <v>0</v>
      </c>
      <c r="AV2193" s="256">
        <v>0</v>
      </c>
      <c r="AW2193" s="256">
        <v>0</v>
      </c>
      <c r="AX2193" s="256">
        <v>0</v>
      </c>
      <c r="AY2193" s="256">
        <v>0</v>
      </c>
      <c r="AZ2193" s="256">
        <v>0</v>
      </c>
      <c r="BA2193" s="256">
        <v>0</v>
      </c>
      <c r="BB2193" s="256">
        <v>0</v>
      </c>
      <c r="BC2193" s="256">
        <v>0</v>
      </c>
      <c r="BD2193" s="256">
        <v>0</v>
      </c>
      <c r="BE2193" s="256">
        <v>0</v>
      </c>
      <c r="BF2193" s="256">
        <v>0</v>
      </c>
      <c r="BG2193" s="256">
        <v>0</v>
      </c>
      <c r="BH2193" s="256">
        <v>0</v>
      </c>
      <c r="BI2193" s="256">
        <v>0</v>
      </c>
      <c r="BJ2193" s="256">
        <v>0</v>
      </c>
      <c r="BK2193" s="256">
        <v>0</v>
      </c>
      <c r="BL2193" s="256">
        <v>0</v>
      </c>
      <c r="BM2193" s="256">
        <v>0</v>
      </c>
      <c r="BN2193" s="256">
        <v>0</v>
      </c>
      <c r="BO2193" s="256">
        <v>0</v>
      </c>
      <c r="BP2193" s="256">
        <v>0</v>
      </c>
      <c r="BQ2193" s="256">
        <v>0</v>
      </c>
      <c r="BR2193" s="256">
        <v>0</v>
      </c>
      <c r="BS2193" s="256">
        <v>0</v>
      </c>
      <c r="BT2193" s="256">
        <v>0</v>
      </c>
      <c r="BU2193" s="256">
        <v>0</v>
      </c>
      <c r="BV2193" s="256">
        <v>0</v>
      </c>
    </row>
    <row r="2194" spans="1:74">
      <c r="A2194" s="256">
        <v>115</v>
      </c>
      <c r="B2194" s="256">
        <v>2656</v>
      </c>
      <c r="C2194" s="256">
        <v>2682</v>
      </c>
      <c r="D2194" s="256">
        <v>2712</v>
      </c>
      <c r="E2194" s="256">
        <v>2740</v>
      </c>
      <c r="F2194" s="256">
        <v>2768</v>
      </c>
      <c r="G2194" s="256">
        <v>2784</v>
      </c>
      <c r="H2194" s="256">
        <v>2784</v>
      </c>
      <c r="I2194" s="256">
        <v>2770</v>
      </c>
      <c r="J2194" s="256">
        <v>2743</v>
      </c>
      <c r="K2194" s="256">
        <v>2691</v>
      </c>
      <c r="L2194" s="256">
        <v>2593</v>
      </c>
      <c r="M2194" s="256">
        <v>2423</v>
      </c>
      <c r="N2194" s="256">
        <v>2195</v>
      </c>
      <c r="O2194" s="256">
        <v>1940</v>
      </c>
      <c r="P2194" s="256">
        <v>1680</v>
      </c>
      <c r="Q2194" s="256">
        <v>1448</v>
      </c>
      <c r="R2194" s="256">
        <v>1280</v>
      </c>
      <c r="S2194" s="256">
        <v>1174</v>
      </c>
      <c r="T2194" s="256">
        <v>1106</v>
      </c>
      <c r="U2194" s="256">
        <v>1072</v>
      </c>
      <c r="V2194" s="256">
        <v>1054</v>
      </c>
      <c r="W2194" s="256">
        <v>968</v>
      </c>
      <c r="X2194" s="256">
        <v>828</v>
      </c>
      <c r="Y2194" s="256">
        <v>726</v>
      </c>
      <c r="Z2194" s="256">
        <v>691</v>
      </c>
      <c r="AA2194" s="256">
        <v>682</v>
      </c>
      <c r="AB2194" s="256">
        <v>678</v>
      </c>
      <c r="AC2194" s="256">
        <v>658</v>
      </c>
      <c r="AD2194" s="256">
        <v>606</v>
      </c>
      <c r="AE2194" s="256">
        <v>522</v>
      </c>
      <c r="AF2194" s="256">
        <v>436</v>
      </c>
      <c r="AG2194" s="256">
        <v>411</v>
      </c>
      <c r="AH2194" s="256">
        <v>393</v>
      </c>
      <c r="AI2194" s="256">
        <v>352</v>
      </c>
      <c r="AJ2194" s="256">
        <v>283</v>
      </c>
      <c r="AK2194" s="256">
        <v>151</v>
      </c>
      <c r="AL2194" s="256">
        <v>0</v>
      </c>
      <c r="AM2194" s="256">
        <v>0</v>
      </c>
      <c r="AN2194" s="256">
        <v>0</v>
      </c>
      <c r="AO2194" s="256">
        <v>0</v>
      </c>
      <c r="AP2194" s="256">
        <v>0</v>
      </c>
      <c r="AQ2194" s="256">
        <v>0</v>
      </c>
      <c r="AR2194" s="256">
        <v>0</v>
      </c>
      <c r="AS2194" s="256">
        <v>0</v>
      </c>
      <c r="AT2194" s="256">
        <v>0</v>
      </c>
      <c r="AU2194" s="256">
        <v>0</v>
      </c>
      <c r="AV2194" s="256">
        <v>0</v>
      </c>
      <c r="AW2194" s="256">
        <v>0</v>
      </c>
      <c r="AX2194" s="256">
        <v>0</v>
      </c>
      <c r="AY2194" s="256">
        <v>0</v>
      </c>
      <c r="AZ2194" s="256">
        <v>0</v>
      </c>
      <c r="BA2194" s="256">
        <v>0</v>
      </c>
      <c r="BB2194" s="256">
        <v>0</v>
      </c>
      <c r="BC2194" s="256">
        <v>0</v>
      </c>
      <c r="BD2194" s="256">
        <v>0</v>
      </c>
      <c r="BE2194" s="256">
        <v>0</v>
      </c>
      <c r="BF2194" s="256">
        <v>0</v>
      </c>
      <c r="BG2194" s="256">
        <v>0</v>
      </c>
      <c r="BH2194" s="256">
        <v>0</v>
      </c>
      <c r="BI2194" s="256">
        <v>0</v>
      </c>
      <c r="BJ2194" s="256">
        <v>0</v>
      </c>
      <c r="BK2194" s="256">
        <v>0</v>
      </c>
      <c r="BL2194" s="256">
        <v>0</v>
      </c>
      <c r="BM2194" s="256">
        <v>0</v>
      </c>
      <c r="BN2194" s="256">
        <v>0</v>
      </c>
      <c r="BO2194" s="256">
        <v>0</v>
      </c>
      <c r="BP2194" s="256">
        <v>0</v>
      </c>
      <c r="BQ2194" s="256">
        <v>0</v>
      </c>
      <c r="BR2194" s="256">
        <v>0</v>
      </c>
      <c r="BS2194" s="256">
        <v>0</v>
      </c>
      <c r="BT2194" s="256">
        <v>0</v>
      </c>
      <c r="BU2194" s="256">
        <v>0</v>
      </c>
      <c r="BV2194" s="256">
        <v>0</v>
      </c>
    </row>
    <row r="2195" spans="1:74">
      <c r="A2195" s="256">
        <v>117.5</v>
      </c>
      <c r="B2195" s="256">
        <v>2656</v>
      </c>
      <c r="C2195" s="256">
        <v>2690</v>
      </c>
      <c r="D2195" s="256">
        <v>2720</v>
      </c>
      <c r="E2195" s="256">
        <v>2750</v>
      </c>
      <c r="F2195" s="256">
        <v>2776</v>
      </c>
      <c r="G2195" s="256">
        <v>2783</v>
      </c>
      <c r="H2195" s="256">
        <v>2774</v>
      </c>
      <c r="I2195" s="256">
        <v>2748</v>
      </c>
      <c r="J2195" s="256">
        <v>2708</v>
      </c>
      <c r="K2195" s="256">
        <v>2633</v>
      </c>
      <c r="L2195" s="256">
        <v>2482</v>
      </c>
      <c r="M2195" s="256">
        <v>2254</v>
      </c>
      <c r="N2195" s="256">
        <v>1985</v>
      </c>
      <c r="O2195" s="256">
        <v>1708</v>
      </c>
      <c r="P2195" s="256">
        <v>1439</v>
      </c>
      <c r="Q2195" s="256">
        <v>1226</v>
      </c>
      <c r="R2195" s="256">
        <v>1077</v>
      </c>
      <c r="S2195" s="256">
        <v>977</v>
      </c>
      <c r="T2195" s="256">
        <v>917</v>
      </c>
      <c r="U2195" s="256">
        <v>896</v>
      </c>
      <c r="V2195" s="256">
        <v>902</v>
      </c>
      <c r="W2195" s="256">
        <v>840</v>
      </c>
      <c r="X2195" s="256">
        <v>736</v>
      </c>
      <c r="Y2195" s="256">
        <v>668</v>
      </c>
      <c r="Z2195" s="256">
        <v>658</v>
      </c>
      <c r="AA2195" s="256">
        <v>658</v>
      </c>
      <c r="AB2195" s="256">
        <v>664</v>
      </c>
      <c r="AC2195" s="256">
        <v>653</v>
      </c>
      <c r="AD2195" s="256">
        <v>606</v>
      </c>
      <c r="AE2195" s="256">
        <v>540</v>
      </c>
      <c r="AF2195" s="256">
        <v>462</v>
      </c>
      <c r="AG2195" s="256">
        <v>424</v>
      </c>
      <c r="AH2195" s="256">
        <v>410</v>
      </c>
      <c r="AI2195" s="256">
        <v>393</v>
      </c>
      <c r="AJ2195" s="256">
        <v>326</v>
      </c>
      <c r="AK2195" s="256">
        <v>171</v>
      </c>
      <c r="AL2195" s="256">
        <v>0</v>
      </c>
      <c r="AM2195" s="256">
        <v>0</v>
      </c>
      <c r="AN2195" s="256">
        <v>0</v>
      </c>
      <c r="AO2195" s="256">
        <v>0</v>
      </c>
      <c r="AP2195" s="256">
        <v>0</v>
      </c>
      <c r="AQ2195" s="256">
        <v>0</v>
      </c>
      <c r="AR2195" s="256">
        <v>0</v>
      </c>
      <c r="AS2195" s="256">
        <v>0</v>
      </c>
      <c r="AT2195" s="256">
        <v>0</v>
      </c>
      <c r="AU2195" s="256">
        <v>0</v>
      </c>
      <c r="AV2195" s="256">
        <v>0</v>
      </c>
      <c r="AW2195" s="256">
        <v>0</v>
      </c>
      <c r="AX2195" s="256">
        <v>0</v>
      </c>
      <c r="AY2195" s="256">
        <v>0</v>
      </c>
      <c r="AZ2195" s="256">
        <v>0</v>
      </c>
      <c r="BA2195" s="256">
        <v>0</v>
      </c>
      <c r="BB2195" s="256">
        <v>0</v>
      </c>
      <c r="BC2195" s="256">
        <v>0</v>
      </c>
      <c r="BD2195" s="256">
        <v>0</v>
      </c>
      <c r="BE2195" s="256">
        <v>0</v>
      </c>
      <c r="BF2195" s="256">
        <v>0</v>
      </c>
      <c r="BG2195" s="256">
        <v>0</v>
      </c>
      <c r="BH2195" s="256">
        <v>0</v>
      </c>
      <c r="BI2195" s="256">
        <v>0</v>
      </c>
      <c r="BJ2195" s="256">
        <v>0</v>
      </c>
      <c r="BK2195" s="256">
        <v>0</v>
      </c>
      <c r="BL2195" s="256">
        <v>0</v>
      </c>
      <c r="BM2195" s="256">
        <v>0</v>
      </c>
      <c r="BN2195" s="256">
        <v>0</v>
      </c>
      <c r="BO2195" s="256">
        <v>0</v>
      </c>
      <c r="BP2195" s="256">
        <v>0</v>
      </c>
      <c r="BQ2195" s="256">
        <v>0</v>
      </c>
      <c r="BR2195" s="256">
        <v>0</v>
      </c>
      <c r="BS2195" s="256">
        <v>0</v>
      </c>
      <c r="BT2195" s="256">
        <v>0</v>
      </c>
      <c r="BU2195" s="256">
        <v>0</v>
      </c>
      <c r="BV2195" s="256">
        <v>0</v>
      </c>
    </row>
    <row r="2196" spans="1:74">
      <c r="A2196" s="256">
        <v>120</v>
      </c>
      <c r="B2196" s="256">
        <v>2656</v>
      </c>
      <c r="C2196" s="256">
        <v>2698</v>
      </c>
      <c r="D2196" s="256">
        <v>2732</v>
      </c>
      <c r="E2196" s="256">
        <v>2760</v>
      </c>
      <c r="F2196" s="256">
        <v>2784</v>
      </c>
      <c r="G2196" s="256">
        <v>2786</v>
      </c>
      <c r="H2196" s="256">
        <v>2767</v>
      </c>
      <c r="I2196" s="256">
        <v>2732</v>
      </c>
      <c r="J2196" s="256">
        <v>2676</v>
      </c>
      <c r="K2196" s="256">
        <v>2564</v>
      </c>
      <c r="L2196" s="256">
        <v>2352</v>
      </c>
      <c r="M2196" s="256">
        <v>2076</v>
      </c>
      <c r="N2196" s="256">
        <v>1784</v>
      </c>
      <c r="O2196" s="256">
        <v>1492</v>
      </c>
      <c r="P2196" s="256">
        <v>1234</v>
      </c>
      <c r="Q2196" s="256">
        <v>1047</v>
      </c>
      <c r="R2196" s="256">
        <v>918</v>
      </c>
      <c r="S2196" s="256">
        <v>834</v>
      </c>
      <c r="T2196" s="256">
        <v>796</v>
      </c>
      <c r="U2196" s="256">
        <v>799</v>
      </c>
      <c r="V2196" s="256">
        <v>814</v>
      </c>
      <c r="W2196" s="256">
        <v>770</v>
      </c>
      <c r="X2196" s="256">
        <v>695</v>
      </c>
      <c r="Y2196" s="256">
        <v>641</v>
      </c>
      <c r="Z2196" s="256">
        <v>641</v>
      </c>
      <c r="AA2196" s="256">
        <v>650</v>
      </c>
      <c r="AB2196" s="256">
        <v>658</v>
      </c>
      <c r="AC2196" s="256">
        <v>640</v>
      </c>
      <c r="AD2196" s="256">
        <v>606</v>
      </c>
      <c r="AE2196" s="256">
        <v>562</v>
      </c>
      <c r="AF2196" s="256">
        <v>490</v>
      </c>
      <c r="AG2196" s="256">
        <v>448</v>
      </c>
      <c r="AH2196" s="256">
        <v>430</v>
      </c>
      <c r="AI2196" s="256">
        <v>426</v>
      </c>
      <c r="AJ2196" s="256">
        <v>372</v>
      </c>
      <c r="AK2196" s="256">
        <v>196</v>
      </c>
      <c r="AL2196" s="256">
        <v>0</v>
      </c>
      <c r="AM2196" s="256">
        <v>0</v>
      </c>
      <c r="AN2196" s="256">
        <v>0</v>
      </c>
      <c r="AO2196" s="256">
        <v>0</v>
      </c>
      <c r="AP2196" s="256">
        <v>0</v>
      </c>
      <c r="AQ2196" s="256">
        <v>0</v>
      </c>
      <c r="AR2196" s="256">
        <v>0</v>
      </c>
      <c r="AS2196" s="256">
        <v>0</v>
      </c>
      <c r="AT2196" s="256">
        <v>0</v>
      </c>
      <c r="AU2196" s="256">
        <v>0</v>
      </c>
      <c r="AV2196" s="256">
        <v>0</v>
      </c>
      <c r="AW2196" s="256">
        <v>0</v>
      </c>
      <c r="AX2196" s="256">
        <v>0</v>
      </c>
      <c r="AY2196" s="256">
        <v>0</v>
      </c>
      <c r="AZ2196" s="256">
        <v>0</v>
      </c>
      <c r="BA2196" s="256">
        <v>0</v>
      </c>
      <c r="BB2196" s="256">
        <v>0</v>
      </c>
      <c r="BC2196" s="256">
        <v>0</v>
      </c>
      <c r="BD2196" s="256">
        <v>0</v>
      </c>
      <c r="BE2196" s="256">
        <v>0</v>
      </c>
      <c r="BF2196" s="256">
        <v>0</v>
      </c>
      <c r="BG2196" s="256">
        <v>0</v>
      </c>
      <c r="BH2196" s="256">
        <v>0</v>
      </c>
      <c r="BI2196" s="256">
        <v>0</v>
      </c>
      <c r="BJ2196" s="256">
        <v>0</v>
      </c>
      <c r="BK2196" s="256">
        <v>0</v>
      </c>
      <c r="BL2196" s="256">
        <v>0</v>
      </c>
      <c r="BM2196" s="256">
        <v>0</v>
      </c>
      <c r="BN2196" s="256">
        <v>0</v>
      </c>
      <c r="BO2196" s="256">
        <v>0</v>
      </c>
      <c r="BP2196" s="256">
        <v>0</v>
      </c>
      <c r="BQ2196" s="256">
        <v>0</v>
      </c>
      <c r="BR2196" s="256">
        <v>0</v>
      </c>
      <c r="BS2196" s="256">
        <v>0</v>
      </c>
      <c r="BT2196" s="256">
        <v>0</v>
      </c>
      <c r="BU2196" s="256">
        <v>0</v>
      </c>
      <c r="BV2196" s="256">
        <v>0</v>
      </c>
    </row>
    <row r="2197" spans="1:74">
      <c r="A2197" s="256">
        <v>122.5</v>
      </c>
      <c r="B2197" s="256">
        <v>2656</v>
      </c>
      <c r="C2197" s="256">
        <v>2696</v>
      </c>
      <c r="D2197" s="256">
        <v>2730</v>
      </c>
      <c r="E2197" s="256">
        <v>2758</v>
      </c>
      <c r="F2197" s="256">
        <v>2778</v>
      </c>
      <c r="G2197" s="256">
        <v>2773</v>
      </c>
      <c r="H2197" s="256">
        <v>2748</v>
      </c>
      <c r="I2197" s="256">
        <v>2704</v>
      </c>
      <c r="J2197" s="256">
        <v>2623</v>
      </c>
      <c r="K2197" s="256">
        <v>2462</v>
      </c>
      <c r="L2197" s="256">
        <v>2200</v>
      </c>
      <c r="M2197" s="256">
        <v>1894</v>
      </c>
      <c r="N2197" s="256">
        <v>1584</v>
      </c>
      <c r="O2197" s="256">
        <v>1294</v>
      </c>
      <c r="P2197" s="256">
        <v>1060</v>
      </c>
      <c r="Q2197" s="256">
        <v>904</v>
      </c>
      <c r="R2197" s="256">
        <v>798</v>
      </c>
      <c r="S2197" s="256">
        <v>740</v>
      </c>
      <c r="T2197" s="256">
        <v>732</v>
      </c>
      <c r="U2197" s="256">
        <v>754</v>
      </c>
      <c r="V2197" s="256">
        <v>778</v>
      </c>
      <c r="W2197" s="256">
        <v>759</v>
      </c>
      <c r="X2197" s="256">
        <v>700</v>
      </c>
      <c r="Y2197" s="256">
        <v>640</v>
      </c>
      <c r="Z2197" s="256">
        <v>638</v>
      </c>
      <c r="AA2197" s="256">
        <v>647</v>
      </c>
      <c r="AB2197" s="256">
        <v>648</v>
      </c>
      <c r="AC2197" s="256">
        <v>626</v>
      </c>
      <c r="AD2197" s="256">
        <v>606</v>
      </c>
      <c r="AE2197" s="256">
        <v>571</v>
      </c>
      <c r="AF2197" s="256">
        <v>501</v>
      </c>
      <c r="AG2197" s="256">
        <v>456</v>
      </c>
      <c r="AH2197" s="256">
        <v>433</v>
      </c>
      <c r="AI2197" s="256">
        <v>410</v>
      </c>
      <c r="AJ2197" s="256">
        <v>356</v>
      </c>
      <c r="AK2197" s="256">
        <v>207</v>
      </c>
      <c r="AL2197" s="256">
        <v>0</v>
      </c>
      <c r="AM2197" s="256">
        <v>0</v>
      </c>
      <c r="AN2197" s="256">
        <v>0</v>
      </c>
      <c r="AO2197" s="256">
        <v>0</v>
      </c>
      <c r="AP2197" s="256">
        <v>0</v>
      </c>
      <c r="AQ2197" s="256">
        <v>0</v>
      </c>
      <c r="AR2197" s="256">
        <v>0</v>
      </c>
      <c r="AS2197" s="256">
        <v>0</v>
      </c>
      <c r="AT2197" s="256">
        <v>0</v>
      </c>
      <c r="AU2197" s="256">
        <v>0</v>
      </c>
      <c r="AV2197" s="256">
        <v>0</v>
      </c>
      <c r="AW2197" s="256">
        <v>0</v>
      </c>
      <c r="AX2197" s="256">
        <v>0</v>
      </c>
      <c r="AY2197" s="256">
        <v>0</v>
      </c>
      <c r="AZ2197" s="256">
        <v>0</v>
      </c>
      <c r="BA2197" s="256">
        <v>0</v>
      </c>
      <c r="BB2197" s="256">
        <v>0</v>
      </c>
      <c r="BC2197" s="256">
        <v>0</v>
      </c>
      <c r="BD2197" s="256">
        <v>0</v>
      </c>
      <c r="BE2197" s="256">
        <v>0</v>
      </c>
      <c r="BF2197" s="256">
        <v>0</v>
      </c>
      <c r="BG2197" s="256">
        <v>0</v>
      </c>
      <c r="BH2197" s="256">
        <v>0</v>
      </c>
      <c r="BI2197" s="256">
        <v>0</v>
      </c>
      <c r="BJ2197" s="256">
        <v>0</v>
      </c>
      <c r="BK2197" s="256">
        <v>0</v>
      </c>
      <c r="BL2197" s="256">
        <v>0</v>
      </c>
      <c r="BM2197" s="256">
        <v>0</v>
      </c>
      <c r="BN2197" s="256">
        <v>0</v>
      </c>
      <c r="BO2197" s="256">
        <v>0</v>
      </c>
      <c r="BP2197" s="256">
        <v>0</v>
      </c>
      <c r="BQ2197" s="256">
        <v>0</v>
      </c>
      <c r="BR2197" s="256">
        <v>0</v>
      </c>
      <c r="BS2197" s="256">
        <v>0</v>
      </c>
      <c r="BT2197" s="256">
        <v>0</v>
      </c>
      <c r="BU2197" s="256">
        <v>0</v>
      </c>
      <c r="BV2197" s="256">
        <v>0</v>
      </c>
    </row>
    <row r="2198" spans="1:74">
      <c r="A2198" s="256">
        <v>125</v>
      </c>
      <c r="B2198" s="256">
        <v>2656</v>
      </c>
      <c r="C2198" s="256">
        <v>2701</v>
      </c>
      <c r="D2198" s="256">
        <v>2740</v>
      </c>
      <c r="E2198" s="256">
        <v>2768</v>
      </c>
      <c r="F2198" s="256">
        <v>2781</v>
      </c>
      <c r="G2198" s="256">
        <v>2769</v>
      </c>
      <c r="H2198" s="256">
        <v>2737</v>
      </c>
      <c r="I2198" s="256">
        <v>2678</v>
      </c>
      <c r="J2198" s="256">
        <v>2560</v>
      </c>
      <c r="K2198" s="256">
        <v>2347</v>
      </c>
      <c r="L2198" s="256">
        <v>2051</v>
      </c>
      <c r="M2198" s="256">
        <v>1727</v>
      </c>
      <c r="N2198" s="256">
        <v>1401</v>
      </c>
      <c r="O2198" s="256">
        <v>1123</v>
      </c>
      <c r="P2198" s="256">
        <v>924</v>
      </c>
      <c r="Q2198" s="256">
        <v>798</v>
      </c>
      <c r="R2198" s="256">
        <v>720</v>
      </c>
      <c r="S2198" s="256">
        <v>694</v>
      </c>
      <c r="T2198" s="256">
        <v>709</v>
      </c>
      <c r="U2198" s="256">
        <v>745</v>
      </c>
      <c r="V2198" s="256">
        <v>780</v>
      </c>
      <c r="W2198" s="256">
        <v>797</v>
      </c>
      <c r="X2198" s="256">
        <v>759</v>
      </c>
      <c r="Y2198" s="256">
        <v>688</v>
      </c>
      <c r="Z2198" s="256">
        <v>663</v>
      </c>
      <c r="AA2198" s="256">
        <v>657</v>
      </c>
      <c r="AB2198" s="256">
        <v>644</v>
      </c>
      <c r="AC2198" s="256">
        <v>626</v>
      </c>
      <c r="AD2198" s="256">
        <v>614</v>
      </c>
      <c r="AE2198" s="256">
        <v>570</v>
      </c>
      <c r="AF2198" s="256">
        <v>498</v>
      </c>
      <c r="AG2198" s="256">
        <v>438</v>
      </c>
      <c r="AH2198" s="256">
        <v>388</v>
      </c>
      <c r="AI2198" s="256">
        <v>362</v>
      </c>
      <c r="AJ2198" s="256">
        <v>323</v>
      </c>
      <c r="AK2198" s="256">
        <v>192</v>
      </c>
      <c r="AL2198" s="256">
        <v>0</v>
      </c>
      <c r="AM2198" s="256">
        <v>0</v>
      </c>
      <c r="AN2198" s="256">
        <v>0</v>
      </c>
      <c r="AO2198" s="256">
        <v>0</v>
      </c>
      <c r="AP2198" s="256">
        <v>0</v>
      </c>
      <c r="AQ2198" s="256">
        <v>0</v>
      </c>
      <c r="AR2198" s="256">
        <v>0</v>
      </c>
      <c r="AS2198" s="256">
        <v>0</v>
      </c>
      <c r="AT2198" s="256">
        <v>0</v>
      </c>
      <c r="AU2198" s="256">
        <v>0</v>
      </c>
      <c r="AV2198" s="256">
        <v>0</v>
      </c>
      <c r="AW2198" s="256">
        <v>0</v>
      </c>
      <c r="AX2198" s="256">
        <v>0</v>
      </c>
      <c r="AY2198" s="256">
        <v>0</v>
      </c>
      <c r="AZ2198" s="256">
        <v>0</v>
      </c>
      <c r="BA2198" s="256">
        <v>0</v>
      </c>
      <c r="BB2198" s="256">
        <v>0</v>
      </c>
      <c r="BC2198" s="256">
        <v>0</v>
      </c>
      <c r="BD2198" s="256">
        <v>0</v>
      </c>
      <c r="BE2198" s="256">
        <v>0</v>
      </c>
      <c r="BF2198" s="256">
        <v>0</v>
      </c>
      <c r="BG2198" s="256">
        <v>0</v>
      </c>
      <c r="BH2198" s="256">
        <v>0</v>
      </c>
      <c r="BI2198" s="256">
        <v>0</v>
      </c>
      <c r="BJ2198" s="256">
        <v>0</v>
      </c>
      <c r="BK2198" s="256">
        <v>0</v>
      </c>
      <c r="BL2198" s="256">
        <v>0</v>
      </c>
      <c r="BM2198" s="256">
        <v>0</v>
      </c>
      <c r="BN2198" s="256">
        <v>0</v>
      </c>
      <c r="BO2198" s="256">
        <v>0</v>
      </c>
      <c r="BP2198" s="256">
        <v>0</v>
      </c>
      <c r="BQ2198" s="256">
        <v>0</v>
      </c>
      <c r="BR2198" s="256">
        <v>0</v>
      </c>
      <c r="BS2198" s="256">
        <v>0</v>
      </c>
      <c r="BT2198" s="256">
        <v>0</v>
      </c>
      <c r="BU2198" s="256">
        <v>0</v>
      </c>
      <c r="BV2198" s="256">
        <v>0</v>
      </c>
    </row>
    <row r="2199" spans="1:74">
      <c r="A2199" s="256">
        <v>127.5</v>
      </c>
      <c r="B2199" s="256">
        <v>2656</v>
      </c>
      <c r="C2199" s="256">
        <v>2708</v>
      </c>
      <c r="D2199" s="256">
        <v>2748</v>
      </c>
      <c r="E2199" s="256">
        <v>2776</v>
      </c>
      <c r="F2199" s="256">
        <v>2784</v>
      </c>
      <c r="G2199" s="256">
        <v>2766</v>
      </c>
      <c r="H2199" s="256">
        <v>2726</v>
      </c>
      <c r="I2199" s="256">
        <v>2649</v>
      </c>
      <c r="J2199" s="256">
        <v>2492</v>
      </c>
      <c r="K2199" s="256">
        <v>2231</v>
      </c>
      <c r="L2199" s="256">
        <v>1903</v>
      </c>
      <c r="M2199" s="256">
        <v>1562</v>
      </c>
      <c r="N2199" s="256">
        <v>1234</v>
      </c>
      <c r="O2199" s="256">
        <v>986</v>
      </c>
      <c r="P2199" s="256">
        <v>822</v>
      </c>
      <c r="Q2199" s="256">
        <v>726</v>
      </c>
      <c r="R2199" s="256">
        <v>678</v>
      </c>
      <c r="S2199" s="256">
        <v>678</v>
      </c>
      <c r="T2199" s="256">
        <v>712</v>
      </c>
      <c r="U2199" s="256">
        <v>761</v>
      </c>
      <c r="V2199" s="256">
        <v>814</v>
      </c>
      <c r="W2199" s="256">
        <v>874</v>
      </c>
      <c r="X2199" s="256">
        <v>888</v>
      </c>
      <c r="Y2199" s="256">
        <v>831</v>
      </c>
      <c r="Z2199" s="256">
        <v>777</v>
      </c>
      <c r="AA2199" s="256">
        <v>734</v>
      </c>
      <c r="AB2199" s="256">
        <v>688</v>
      </c>
      <c r="AC2199" s="256">
        <v>660</v>
      </c>
      <c r="AD2199" s="256">
        <v>612</v>
      </c>
      <c r="AE2199" s="256">
        <v>560</v>
      </c>
      <c r="AF2199" s="256">
        <v>485</v>
      </c>
      <c r="AG2199" s="256">
        <v>400</v>
      </c>
      <c r="AH2199" s="256">
        <v>348</v>
      </c>
      <c r="AI2199" s="256">
        <v>324</v>
      </c>
      <c r="AJ2199" s="256">
        <v>286</v>
      </c>
      <c r="AK2199" s="256">
        <v>176</v>
      </c>
      <c r="AL2199" s="256">
        <v>0</v>
      </c>
      <c r="AM2199" s="256">
        <v>0</v>
      </c>
      <c r="AN2199" s="256">
        <v>0</v>
      </c>
      <c r="AO2199" s="256">
        <v>0</v>
      </c>
      <c r="AP2199" s="256">
        <v>0</v>
      </c>
      <c r="AQ2199" s="256">
        <v>0</v>
      </c>
      <c r="AR2199" s="256">
        <v>0</v>
      </c>
      <c r="AS2199" s="256">
        <v>0</v>
      </c>
      <c r="AT2199" s="256">
        <v>0</v>
      </c>
      <c r="AU2199" s="256">
        <v>0</v>
      </c>
      <c r="AV2199" s="256">
        <v>0</v>
      </c>
      <c r="AW2199" s="256">
        <v>0</v>
      </c>
      <c r="AX2199" s="256">
        <v>0</v>
      </c>
      <c r="AY2199" s="256">
        <v>0</v>
      </c>
      <c r="AZ2199" s="256">
        <v>0</v>
      </c>
      <c r="BA2199" s="256">
        <v>0</v>
      </c>
      <c r="BB2199" s="256">
        <v>0</v>
      </c>
      <c r="BC2199" s="256">
        <v>0</v>
      </c>
      <c r="BD2199" s="256">
        <v>0</v>
      </c>
      <c r="BE2199" s="256">
        <v>0</v>
      </c>
      <c r="BF2199" s="256">
        <v>0</v>
      </c>
      <c r="BG2199" s="256">
        <v>0</v>
      </c>
      <c r="BH2199" s="256">
        <v>0</v>
      </c>
      <c r="BI2199" s="256">
        <v>0</v>
      </c>
      <c r="BJ2199" s="256">
        <v>0</v>
      </c>
      <c r="BK2199" s="256">
        <v>0</v>
      </c>
      <c r="BL2199" s="256">
        <v>0</v>
      </c>
      <c r="BM2199" s="256">
        <v>0</v>
      </c>
      <c r="BN2199" s="256">
        <v>0</v>
      </c>
      <c r="BO2199" s="256">
        <v>0</v>
      </c>
      <c r="BP2199" s="256">
        <v>0</v>
      </c>
      <c r="BQ2199" s="256">
        <v>0</v>
      </c>
      <c r="BR2199" s="256">
        <v>0</v>
      </c>
      <c r="BS2199" s="256">
        <v>0</v>
      </c>
      <c r="BT2199" s="256">
        <v>0</v>
      </c>
      <c r="BU2199" s="256">
        <v>0</v>
      </c>
      <c r="BV2199" s="256">
        <v>0</v>
      </c>
    </row>
    <row r="2200" spans="1:74">
      <c r="A2200" s="256">
        <v>130</v>
      </c>
      <c r="B2200" s="256">
        <v>2656</v>
      </c>
      <c r="C2200" s="256">
        <v>2710</v>
      </c>
      <c r="D2200" s="256">
        <v>2750</v>
      </c>
      <c r="E2200" s="256">
        <v>2776</v>
      </c>
      <c r="F2200" s="256">
        <v>2780</v>
      </c>
      <c r="G2200" s="256">
        <v>2755</v>
      </c>
      <c r="H2200" s="256">
        <v>2706</v>
      </c>
      <c r="I2200" s="256">
        <v>2609</v>
      </c>
      <c r="J2200" s="256">
        <v>2403</v>
      </c>
      <c r="K2200" s="256">
        <v>2106</v>
      </c>
      <c r="L2200" s="256">
        <v>1764</v>
      </c>
      <c r="M2200" s="256">
        <v>1406</v>
      </c>
      <c r="N2200" s="256">
        <v>1094</v>
      </c>
      <c r="O2200" s="256">
        <v>880</v>
      </c>
      <c r="P2200" s="256">
        <v>750</v>
      </c>
      <c r="Q2200" s="256">
        <v>682</v>
      </c>
      <c r="R2200" s="256">
        <v>658</v>
      </c>
      <c r="S2200" s="256">
        <v>681</v>
      </c>
      <c r="T2200" s="256">
        <v>730</v>
      </c>
      <c r="U2200" s="256">
        <v>796</v>
      </c>
      <c r="V2200" s="256">
        <v>873</v>
      </c>
      <c r="W2200" s="256">
        <v>968</v>
      </c>
      <c r="X2200" s="256">
        <v>1047</v>
      </c>
      <c r="Y2200" s="256">
        <v>1054</v>
      </c>
      <c r="Z2200" s="256">
        <v>1004</v>
      </c>
      <c r="AA2200" s="256">
        <v>926</v>
      </c>
      <c r="AB2200" s="256">
        <v>846</v>
      </c>
      <c r="AC2200" s="256">
        <v>751</v>
      </c>
      <c r="AD2200" s="256">
        <v>655</v>
      </c>
      <c r="AE2200" s="256">
        <v>573</v>
      </c>
      <c r="AF2200" s="256">
        <v>478</v>
      </c>
      <c r="AG2200" s="256">
        <v>385</v>
      </c>
      <c r="AH2200" s="256">
        <v>333</v>
      </c>
      <c r="AI2200" s="256">
        <v>310</v>
      </c>
      <c r="AJ2200" s="256">
        <v>272</v>
      </c>
      <c r="AK2200" s="256">
        <v>178</v>
      </c>
      <c r="AL2200" s="256">
        <v>0</v>
      </c>
      <c r="AM2200" s="256">
        <v>0</v>
      </c>
      <c r="AN2200" s="256">
        <v>0</v>
      </c>
      <c r="AO2200" s="256">
        <v>0</v>
      </c>
      <c r="AP2200" s="256">
        <v>0</v>
      </c>
      <c r="AQ2200" s="256">
        <v>0</v>
      </c>
      <c r="AR2200" s="256">
        <v>0</v>
      </c>
      <c r="AS2200" s="256">
        <v>0</v>
      </c>
      <c r="AT2200" s="256">
        <v>0</v>
      </c>
      <c r="AU2200" s="256">
        <v>0</v>
      </c>
      <c r="AV2200" s="256">
        <v>0</v>
      </c>
      <c r="AW2200" s="256">
        <v>0</v>
      </c>
      <c r="AX2200" s="256">
        <v>0</v>
      </c>
      <c r="AY2200" s="256">
        <v>0</v>
      </c>
      <c r="AZ2200" s="256">
        <v>0</v>
      </c>
      <c r="BA2200" s="256">
        <v>0</v>
      </c>
      <c r="BB2200" s="256">
        <v>0</v>
      </c>
      <c r="BC2200" s="256">
        <v>0</v>
      </c>
      <c r="BD2200" s="256">
        <v>0</v>
      </c>
      <c r="BE2200" s="256">
        <v>0</v>
      </c>
      <c r="BF2200" s="256">
        <v>0</v>
      </c>
      <c r="BG2200" s="256">
        <v>0</v>
      </c>
      <c r="BH2200" s="256">
        <v>0</v>
      </c>
      <c r="BI2200" s="256">
        <v>0</v>
      </c>
      <c r="BJ2200" s="256">
        <v>0</v>
      </c>
      <c r="BK2200" s="256">
        <v>0</v>
      </c>
      <c r="BL2200" s="256">
        <v>0</v>
      </c>
      <c r="BM2200" s="256">
        <v>0</v>
      </c>
      <c r="BN2200" s="256">
        <v>0</v>
      </c>
      <c r="BO2200" s="256">
        <v>0</v>
      </c>
      <c r="BP2200" s="256">
        <v>0</v>
      </c>
      <c r="BQ2200" s="256">
        <v>0</v>
      </c>
      <c r="BR2200" s="256">
        <v>0</v>
      </c>
      <c r="BS2200" s="256">
        <v>0</v>
      </c>
      <c r="BT2200" s="256">
        <v>0</v>
      </c>
      <c r="BU2200" s="256">
        <v>0</v>
      </c>
      <c r="BV2200" s="256">
        <v>0</v>
      </c>
    </row>
    <row r="2201" spans="1:74">
      <c r="A2201" s="256">
        <v>132.5</v>
      </c>
      <c r="B2201" s="256">
        <v>2656</v>
      </c>
      <c r="C2201" s="256">
        <v>2715</v>
      </c>
      <c r="D2201" s="256">
        <v>2759</v>
      </c>
      <c r="E2201" s="256">
        <v>2784</v>
      </c>
      <c r="F2201" s="256">
        <v>2783</v>
      </c>
      <c r="G2201" s="256">
        <v>2753</v>
      </c>
      <c r="H2201" s="256">
        <v>2695</v>
      </c>
      <c r="I2201" s="256">
        <v>2568</v>
      </c>
      <c r="J2201" s="256">
        <v>2318</v>
      </c>
      <c r="K2201" s="256">
        <v>1988</v>
      </c>
      <c r="L2201" s="256">
        <v>1627</v>
      </c>
      <c r="M2201" s="256">
        <v>1267</v>
      </c>
      <c r="N2201" s="256">
        <v>980</v>
      </c>
      <c r="O2201" s="256">
        <v>804</v>
      </c>
      <c r="P2201" s="256">
        <v>704</v>
      </c>
      <c r="Q2201" s="256">
        <v>658</v>
      </c>
      <c r="R2201" s="256">
        <v>658</v>
      </c>
      <c r="S2201" s="256">
        <v>693</v>
      </c>
      <c r="T2201" s="256">
        <v>758</v>
      </c>
      <c r="U2201" s="256">
        <v>840</v>
      </c>
      <c r="V2201" s="256">
        <v>938</v>
      </c>
      <c r="W2201" s="256">
        <v>1051</v>
      </c>
      <c r="X2201" s="256">
        <v>1169</v>
      </c>
      <c r="Y2201" s="256">
        <v>1246</v>
      </c>
      <c r="Z2201" s="256">
        <v>1243</v>
      </c>
      <c r="AA2201" s="256">
        <v>1157</v>
      </c>
      <c r="AB2201" s="256">
        <v>1034</v>
      </c>
      <c r="AC2201" s="256">
        <v>890</v>
      </c>
      <c r="AD2201" s="256">
        <v>763</v>
      </c>
      <c r="AE2201" s="256">
        <v>640</v>
      </c>
      <c r="AF2201" s="256">
        <v>511</v>
      </c>
      <c r="AG2201" s="256">
        <v>401</v>
      </c>
      <c r="AH2201" s="256">
        <v>339</v>
      </c>
      <c r="AI2201" s="256">
        <v>324</v>
      </c>
      <c r="AJ2201" s="256">
        <v>300</v>
      </c>
      <c r="AK2201" s="256">
        <v>196</v>
      </c>
      <c r="AL2201" s="256">
        <v>0</v>
      </c>
      <c r="AM2201" s="256">
        <v>0</v>
      </c>
      <c r="AN2201" s="256">
        <v>0</v>
      </c>
      <c r="AO2201" s="256">
        <v>0</v>
      </c>
      <c r="AP2201" s="256">
        <v>0</v>
      </c>
      <c r="AQ2201" s="256">
        <v>0</v>
      </c>
      <c r="AR2201" s="256">
        <v>0</v>
      </c>
      <c r="AS2201" s="256">
        <v>0</v>
      </c>
      <c r="AT2201" s="256">
        <v>0</v>
      </c>
      <c r="AU2201" s="256">
        <v>0</v>
      </c>
      <c r="AV2201" s="256">
        <v>0</v>
      </c>
      <c r="AW2201" s="256">
        <v>0</v>
      </c>
      <c r="AX2201" s="256">
        <v>0</v>
      </c>
      <c r="AY2201" s="256">
        <v>0</v>
      </c>
      <c r="AZ2201" s="256">
        <v>0</v>
      </c>
      <c r="BA2201" s="256">
        <v>0</v>
      </c>
      <c r="BB2201" s="256">
        <v>0</v>
      </c>
      <c r="BC2201" s="256">
        <v>0</v>
      </c>
      <c r="BD2201" s="256">
        <v>0</v>
      </c>
      <c r="BE2201" s="256">
        <v>0</v>
      </c>
      <c r="BF2201" s="256">
        <v>0</v>
      </c>
      <c r="BG2201" s="256">
        <v>0</v>
      </c>
      <c r="BH2201" s="256">
        <v>0</v>
      </c>
      <c r="BI2201" s="256">
        <v>0</v>
      </c>
      <c r="BJ2201" s="256">
        <v>0</v>
      </c>
      <c r="BK2201" s="256">
        <v>0</v>
      </c>
      <c r="BL2201" s="256">
        <v>0</v>
      </c>
      <c r="BM2201" s="256">
        <v>0</v>
      </c>
      <c r="BN2201" s="256">
        <v>0</v>
      </c>
      <c r="BO2201" s="256">
        <v>0</v>
      </c>
      <c r="BP2201" s="256">
        <v>0</v>
      </c>
      <c r="BQ2201" s="256">
        <v>0</v>
      </c>
      <c r="BR2201" s="256">
        <v>0</v>
      </c>
      <c r="BS2201" s="256">
        <v>0</v>
      </c>
      <c r="BT2201" s="256">
        <v>0</v>
      </c>
      <c r="BU2201" s="256">
        <v>0</v>
      </c>
      <c r="BV2201" s="256">
        <v>0</v>
      </c>
    </row>
    <row r="2202" spans="1:74">
      <c r="A2202" s="256">
        <v>135</v>
      </c>
      <c r="B2202" s="256">
        <v>2656</v>
      </c>
      <c r="C2202" s="256">
        <v>2716</v>
      </c>
      <c r="D2202" s="256">
        <v>2758</v>
      </c>
      <c r="E2202" s="256">
        <v>2781</v>
      </c>
      <c r="F2202" s="256">
        <v>2774</v>
      </c>
      <c r="G2202" s="256">
        <v>2737</v>
      </c>
      <c r="H2202" s="256">
        <v>2666</v>
      </c>
      <c r="I2202" s="256">
        <v>2506</v>
      </c>
      <c r="J2202" s="256">
        <v>2220</v>
      </c>
      <c r="K2202" s="256">
        <v>1865</v>
      </c>
      <c r="L2202" s="256">
        <v>1490</v>
      </c>
      <c r="M2202" s="256">
        <v>1143</v>
      </c>
      <c r="N2202" s="256">
        <v>893</v>
      </c>
      <c r="O2202" s="256">
        <v>751</v>
      </c>
      <c r="P2202" s="256">
        <v>676</v>
      </c>
      <c r="Q2202" s="256">
        <v>649</v>
      </c>
      <c r="R2202" s="256">
        <v>663</v>
      </c>
      <c r="S2202" s="256">
        <v>718</v>
      </c>
      <c r="T2202" s="256">
        <v>795</v>
      </c>
      <c r="U2202" s="256">
        <v>890</v>
      </c>
      <c r="V2202" s="256">
        <v>998</v>
      </c>
      <c r="W2202" s="256">
        <v>1118</v>
      </c>
      <c r="X2202" s="256">
        <v>1240</v>
      </c>
      <c r="Y2202" s="256">
        <v>1327</v>
      </c>
      <c r="Z2202" s="256">
        <v>1347</v>
      </c>
      <c r="AA2202" s="256">
        <v>1276</v>
      </c>
      <c r="AB2202" s="256">
        <v>1124</v>
      </c>
      <c r="AC2202" s="256">
        <v>972</v>
      </c>
      <c r="AD2202" s="256">
        <v>837</v>
      </c>
      <c r="AE2202" s="256">
        <v>692</v>
      </c>
      <c r="AF2202" s="256">
        <v>551</v>
      </c>
      <c r="AG2202" s="256">
        <v>424</v>
      </c>
      <c r="AH2202" s="256">
        <v>379</v>
      </c>
      <c r="AI2202" s="256">
        <v>384</v>
      </c>
      <c r="AJ2202" s="256">
        <v>348</v>
      </c>
      <c r="AK2202" s="256">
        <v>202</v>
      </c>
      <c r="AL2202" s="256">
        <v>0</v>
      </c>
      <c r="AM2202" s="256">
        <v>0</v>
      </c>
      <c r="AN2202" s="256">
        <v>0</v>
      </c>
      <c r="AO2202" s="256">
        <v>0</v>
      </c>
      <c r="AP2202" s="256">
        <v>0</v>
      </c>
      <c r="AQ2202" s="256">
        <v>0</v>
      </c>
      <c r="AR2202" s="256">
        <v>0</v>
      </c>
      <c r="AS2202" s="256">
        <v>0</v>
      </c>
      <c r="AT2202" s="256">
        <v>0</v>
      </c>
      <c r="AU2202" s="256">
        <v>0</v>
      </c>
      <c r="AV2202" s="256">
        <v>0</v>
      </c>
      <c r="AW2202" s="256">
        <v>0</v>
      </c>
      <c r="AX2202" s="256">
        <v>0</v>
      </c>
      <c r="AY2202" s="256">
        <v>0</v>
      </c>
      <c r="AZ2202" s="256">
        <v>0</v>
      </c>
      <c r="BA2202" s="256">
        <v>0</v>
      </c>
      <c r="BB2202" s="256">
        <v>0</v>
      </c>
      <c r="BC2202" s="256">
        <v>0</v>
      </c>
      <c r="BD2202" s="256">
        <v>0</v>
      </c>
      <c r="BE2202" s="256">
        <v>0</v>
      </c>
      <c r="BF2202" s="256">
        <v>0</v>
      </c>
      <c r="BG2202" s="256">
        <v>0</v>
      </c>
      <c r="BH2202" s="256">
        <v>0</v>
      </c>
      <c r="BI2202" s="256">
        <v>0</v>
      </c>
      <c r="BJ2202" s="256">
        <v>0</v>
      </c>
      <c r="BK2202" s="256">
        <v>0</v>
      </c>
      <c r="BL2202" s="256">
        <v>0</v>
      </c>
      <c r="BM2202" s="256">
        <v>0</v>
      </c>
      <c r="BN2202" s="256">
        <v>0</v>
      </c>
      <c r="BO2202" s="256">
        <v>0</v>
      </c>
      <c r="BP2202" s="256">
        <v>0</v>
      </c>
      <c r="BQ2202" s="256">
        <v>0</v>
      </c>
      <c r="BR2202" s="256">
        <v>0</v>
      </c>
      <c r="BS2202" s="256">
        <v>0</v>
      </c>
      <c r="BT2202" s="256">
        <v>0</v>
      </c>
      <c r="BU2202" s="256">
        <v>0</v>
      </c>
      <c r="BV2202" s="256">
        <v>0</v>
      </c>
    </row>
    <row r="2203" spans="1:74">
      <c r="A2203" s="256">
        <v>137.5</v>
      </c>
      <c r="B2203" s="256">
        <v>2656</v>
      </c>
      <c r="C2203" s="256">
        <v>2709</v>
      </c>
      <c r="D2203" s="256">
        <v>2755</v>
      </c>
      <c r="E2203" s="256">
        <v>2777</v>
      </c>
      <c r="F2203" s="256">
        <v>2764</v>
      </c>
      <c r="G2203" s="256">
        <v>2722</v>
      </c>
      <c r="H2203" s="256">
        <v>2638</v>
      </c>
      <c r="I2203" s="256">
        <v>2442</v>
      </c>
      <c r="J2203" s="256">
        <v>2124</v>
      </c>
      <c r="K2203" s="256">
        <v>1751</v>
      </c>
      <c r="L2203" s="256">
        <v>1367</v>
      </c>
      <c r="M2203" s="256">
        <v>1038</v>
      </c>
      <c r="N2203" s="256">
        <v>829</v>
      </c>
      <c r="O2203" s="256">
        <v>716</v>
      </c>
      <c r="P2203" s="256">
        <v>660</v>
      </c>
      <c r="Q2203" s="256">
        <v>649</v>
      </c>
      <c r="R2203" s="256">
        <v>680</v>
      </c>
      <c r="S2203" s="256">
        <v>748</v>
      </c>
      <c r="T2203" s="256">
        <v>840</v>
      </c>
      <c r="U2203" s="256">
        <v>936</v>
      </c>
      <c r="V2203" s="256">
        <v>1046</v>
      </c>
      <c r="W2203" s="256">
        <v>1166</v>
      </c>
      <c r="X2203" s="256">
        <v>1282</v>
      </c>
      <c r="Y2203" s="256">
        <v>1338</v>
      </c>
      <c r="Z2203" s="256">
        <v>1328</v>
      </c>
      <c r="AA2203" s="256">
        <v>1234</v>
      </c>
      <c r="AB2203" s="256">
        <v>1097</v>
      </c>
      <c r="AC2203" s="256">
        <v>968</v>
      </c>
      <c r="AD2203" s="256">
        <v>838</v>
      </c>
      <c r="AE2203" s="256">
        <v>698</v>
      </c>
      <c r="AF2203" s="256">
        <v>551</v>
      </c>
      <c r="AG2203" s="256">
        <v>439</v>
      </c>
      <c r="AH2203" s="256">
        <v>411</v>
      </c>
      <c r="AI2203" s="256">
        <v>416</v>
      </c>
      <c r="AJ2203" s="256">
        <v>331</v>
      </c>
      <c r="AK2203" s="256">
        <v>175</v>
      </c>
      <c r="AL2203" s="256">
        <v>0</v>
      </c>
      <c r="AM2203" s="256">
        <v>0</v>
      </c>
      <c r="AN2203" s="256">
        <v>0</v>
      </c>
      <c r="AO2203" s="256">
        <v>0</v>
      </c>
      <c r="AP2203" s="256">
        <v>0</v>
      </c>
      <c r="AQ2203" s="256">
        <v>0</v>
      </c>
      <c r="AR2203" s="256">
        <v>0</v>
      </c>
      <c r="AS2203" s="256">
        <v>0</v>
      </c>
      <c r="AT2203" s="256">
        <v>0</v>
      </c>
      <c r="AU2203" s="256">
        <v>0</v>
      </c>
      <c r="AV2203" s="256">
        <v>0</v>
      </c>
      <c r="AW2203" s="256">
        <v>0</v>
      </c>
      <c r="AX2203" s="256">
        <v>0</v>
      </c>
      <c r="AY2203" s="256">
        <v>0</v>
      </c>
      <c r="AZ2203" s="256">
        <v>0</v>
      </c>
      <c r="BA2203" s="256">
        <v>0</v>
      </c>
      <c r="BB2203" s="256">
        <v>0</v>
      </c>
      <c r="BC2203" s="256">
        <v>0</v>
      </c>
      <c r="BD2203" s="256">
        <v>0</v>
      </c>
      <c r="BE2203" s="256">
        <v>0</v>
      </c>
      <c r="BF2203" s="256">
        <v>0</v>
      </c>
      <c r="BG2203" s="256">
        <v>0</v>
      </c>
      <c r="BH2203" s="256">
        <v>0</v>
      </c>
      <c r="BI2203" s="256">
        <v>0</v>
      </c>
      <c r="BJ2203" s="256">
        <v>0</v>
      </c>
      <c r="BK2203" s="256">
        <v>0</v>
      </c>
      <c r="BL2203" s="256">
        <v>0</v>
      </c>
      <c r="BM2203" s="256">
        <v>0</v>
      </c>
      <c r="BN2203" s="256">
        <v>0</v>
      </c>
      <c r="BO2203" s="256">
        <v>0</v>
      </c>
      <c r="BP2203" s="256">
        <v>0</v>
      </c>
      <c r="BQ2203" s="256">
        <v>0</v>
      </c>
      <c r="BR2203" s="256">
        <v>0</v>
      </c>
      <c r="BS2203" s="256">
        <v>0</v>
      </c>
      <c r="BT2203" s="256">
        <v>0</v>
      </c>
      <c r="BU2203" s="256">
        <v>0</v>
      </c>
      <c r="BV2203" s="256">
        <v>0</v>
      </c>
    </row>
    <row r="2204" spans="1:74">
      <c r="A2204" s="256">
        <v>140</v>
      </c>
      <c r="B2204" s="256">
        <v>2656</v>
      </c>
      <c r="C2204" s="256">
        <v>2717</v>
      </c>
      <c r="D2204" s="256">
        <v>2763</v>
      </c>
      <c r="E2204" s="256">
        <v>2784</v>
      </c>
      <c r="F2204" s="256">
        <v>2767</v>
      </c>
      <c r="G2204" s="256">
        <v>2718</v>
      </c>
      <c r="H2204" s="256">
        <v>2612</v>
      </c>
      <c r="I2204" s="256">
        <v>2381</v>
      </c>
      <c r="J2204" s="256">
        <v>2034</v>
      </c>
      <c r="K2204" s="256">
        <v>1644</v>
      </c>
      <c r="L2204" s="256">
        <v>1262</v>
      </c>
      <c r="M2204" s="256">
        <v>957</v>
      </c>
      <c r="N2204" s="256">
        <v>786</v>
      </c>
      <c r="O2204" s="256">
        <v>698</v>
      </c>
      <c r="P2204" s="256">
        <v>653</v>
      </c>
      <c r="Q2204" s="256">
        <v>656</v>
      </c>
      <c r="R2204" s="256">
        <v>702</v>
      </c>
      <c r="S2204" s="256">
        <v>784</v>
      </c>
      <c r="T2204" s="256">
        <v>878</v>
      </c>
      <c r="U2204" s="256">
        <v>974</v>
      </c>
      <c r="V2204" s="256">
        <v>1082</v>
      </c>
      <c r="W2204" s="256">
        <v>1194</v>
      </c>
      <c r="X2204" s="256">
        <v>1286</v>
      </c>
      <c r="Y2204" s="256">
        <v>1311</v>
      </c>
      <c r="Z2204" s="256">
        <v>1266</v>
      </c>
      <c r="AA2204" s="256">
        <v>1150</v>
      </c>
      <c r="AB2204" s="256">
        <v>1034</v>
      </c>
      <c r="AC2204" s="256">
        <v>918</v>
      </c>
      <c r="AD2204" s="256">
        <v>800</v>
      </c>
      <c r="AE2204" s="256">
        <v>676</v>
      </c>
      <c r="AF2204" s="256">
        <v>550</v>
      </c>
      <c r="AG2204" s="256">
        <v>447</v>
      </c>
      <c r="AH2204" s="256">
        <v>403</v>
      </c>
      <c r="AI2204" s="256">
        <v>379</v>
      </c>
      <c r="AJ2204" s="256">
        <v>291</v>
      </c>
      <c r="AK2204" s="256">
        <v>152</v>
      </c>
      <c r="AL2204" s="256">
        <v>0</v>
      </c>
      <c r="AM2204" s="256">
        <v>0</v>
      </c>
      <c r="AN2204" s="256">
        <v>0</v>
      </c>
      <c r="AO2204" s="256">
        <v>0</v>
      </c>
      <c r="AP2204" s="256">
        <v>0</v>
      </c>
      <c r="AQ2204" s="256">
        <v>0</v>
      </c>
      <c r="AR2204" s="256">
        <v>0</v>
      </c>
      <c r="AS2204" s="256">
        <v>0</v>
      </c>
      <c r="AT2204" s="256">
        <v>0</v>
      </c>
      <c r="AU2204" s="256">
        <v>0</v>
      </c>
      <c r="AV2204" s="256">
        <v>0</v>
      </c>
      <c r="AW2204" s="256">
        <v>0</v>
      </c>
      <c r="AX2204" s="256">
        <v>0</v>
      </c>
      <c r="AY2204" s="256">
        <v>0</v>
      </c>
      <c r="AZ2204" s="256">
        <v>0</v>
      </c>
      <c r="BA2204" s="256">
        <v>0</v>
      </c>
      <c r="BB2204" s="256">
        <v>0</v>
      </c>
      <c r="BC2204" s="256">
        <v>0</v>
      </c>
      <c r="BD2204" s="256">
        <v>0</v>
      </c>
      <c r="BE2204" s="256">
        <v>0</v>
      </c>
      <c r="BF2204" s="256">
        <v>0</v>
      </c>
      <c r="BG2204" s="256">
        <v>0</v>
      </c>
      <c r="BH2204" s="256">
        <v>0</v>
      </c>
      <c r="BI2204" s="256">
        <v>0</v>
      </c>
      <c r="BJ2204" s="256">
        <v>0</v>
      </c>
      <c r="BK2204" s="256">
        <v>0</v>
      </c>
      <c r="BL2204" s="256">
        <v>0</v>
      </c>
      <c r="BM2204" s="256">
        <v>0</v>
      </c>
      <c r="BN2204" s="256">
        <v>0</v>
      </c>
      <c r="BO2204" s="256">
        <v>0</v>
      </c>
      <c r="BP2204" s="256">
        <v>0</v>
      </c>
      <c r="BQ2204" s="256">
        <v>0</v>
      </c>
      <c r="BR2204" s="256">
        <v>0</v>
      </c>
      <c r="BS2204" s="256">
        <v>0</v>
      </c>
      <c r="BT2204" s="256">
        <v>0</v>
      </c>
      <c r="BU2204" s="256">
        <v>0</v>
      </c>
      <c r="BV2204" s="256">
        <v>0</v>
      </c>
    </row>
    <row r="2205" spans="1:74">
      <c r="A2205" s="256">
        <v>142.5</v>
      </c>
      <c r="B2205" s="256">
        <v>2656</v>
      </c>
      <c r="C2205" s="256">
        <v>2708</v>
      </c>
      <c r="D2205" s="256">
        <v>2757</v>
      </c>
      <c r="E2205" s="256">
        <v>2775</v>
      </c>
      <c r="F2205" s="256">
        <v>2754</v>
      </c>
      <c r="G2205" s="256">
        <v>2698</v>
      </c>
      <c r="H2205" s="256">
        <v>2576</v>
      </c>
      <c r="I2205" s="256">
        <v>2310</v>
      </c>
      <c r="J2205" s="256">
        <v>1941</v>
      </c>
      <c r="K2205" s="256">
        <v>1540</v>
      </c>
      <c r="L2205" s="256">
        <v>1164</v>
      </c>
      <c r="M2205" s="256">
        <v>893</v>
      </c>
      <c r="N2205" s="256">
        <v>752</v>
      </c>
      <c r="O2205" s="256">
        <v>684</v>
      </c>
      <c r="P2205" s="256">
        <v>651</v>
      </c>
      <c r="Q2205" s="256">
        <v>668</v>
      </c>
      <c r="R2205" s="256">
        <v>732</v>
      </c>
      <c r="S2205" s="256">
        <v>818</v>
      </c>
      <c r="T2205" s="256">
        <v>905</v>
      </c>
      <c r="U2205" s="256">
        <v>994</v>
      </c>
      <c r="V2205" s="256">
        <v>1100</v>
      </c>
      <c r="W2205" s="256">
        <v>1196</v>
      </c>
      <c r="X2205" s="256">
        <v>1255</v>
      </c>
      <c r="Y2205" s="256">
        <v>1252</v>
      </c>
      <c r="Z2205" s="256">
        <v>1178</v>
      </c>
      <c r="AA2205" s="256">
        <v>1067</v>
      </c>
      <c r="AB2205" s="256">
        <v>964</v>
      </c>
      <c r="AC2205" s="256">
        <v>866</v>
      </c>
      <c r="AD2205" s="256">
        <v>764</v>
      </c>
      <c r="AE2205" s="256">
        <v>644</v>
      </c>
      <c r="AF2205" s="256">
        <v>530</v>
      </c>
      <c r="AG2205" s="256">
        <v>441</v>
      </c>
      <c r="AH2205" s="256">
        <v>405</v>
      </c>
      <c r="AI2205" s="256">
        <v>375</v>
      </c>
      <c r="AJ2205" s="256">
        <v>282</v>
      </c>
      <c r="AK2205" s="256">
        <v>143</v>
      </c>
      <c r="AL2205" s="256">
        <v>0</v>
      </c>
      <c r="AM2205" s="256">
        <v>0</v>
      </c>
      <c r="AN2205" s="256">
        <v>0</v>
      </c>
      <c r="AO2205" s="256">
        <v>0</v>
      </c>
      <c r="AP2205" s="256">
        <v>0</v>
      </c>
      <c r="AQ2205" s="256">
        <v>0</v>
      </c>
      <c r="AR2205" s="256">
        <v>0</v>
      </c>
      <c r="AS2205" s="256">
        <v>0</v>
      </c>
      <c r="AT2205" s="256">
        <v>0</v>
      </c>
      <c r="AU2205" s="256">
        <v>0</v>
      </c>
      <c r="AV2205" s="256">
        <v>0</v>
      </c>
      <c r="AW2205" s="256">
        <v>0</v>
      </c>
      <c r="AX2205" s="256">
        <v>0</v>
      </c>
      <c r="AY2205" s="256">
        <v>0</v>
      </c>
      <c r="AZ2205" s="256">
        <v>0</v>
      </c>
      <c r="BA2205" s="256">
        <v>0</v>
      </c>
      <c r="BB2205" s="256">
        <v>0</v>
      </c>
      <c r="BC2205" s="256">
        <v>0</v>
      </c>
      <c r="BD2205" s="256">
        <v>0</v>
      </c>
      <c r="BE2205" s="256">
        <v>0</v>
      </c>
      <c r="BF2205" s="256">
        <v>0</v>
      </c>
      <c r="BG2205" s="256">
        <v>0</v>
      </c>
      <c r="BH2205" s="256">
        <v>0</v>
      </c>
      <c r="BI2205" s="256">
        <v>0</v>
      </c>
      <c r="BJ2205" s="256">
        <v>0</v>
      </c>
      <c r="BK2205" s="256">
        <v>0</v>
      </c>
      <c r="BL2205" s="256">
        <v>0</v>
      </c>
      <c r="BM2205" s="256">
        <v>0</v>
      </c>
      <c r="BN2205" s="256">
        <v>0</v>
      </c>
      <c r="BO2205" s="256">
        <v>0</v>
      </c>
      <c r="BP2205" s="256">
        <v>0</v>
      </c>
      <c r="BQ2205" s="256">
        <v>0</v>
      </c>
      <c r="BR2205" s="256">
        <v>0</v>
      </c>
      <c r="BS2205" s="256">
        <v>0</v>
      </c>
      <c r="BT2205" s="256">
        <v>0</v>
      </c>
      <c r="BU2205" s="256">
        <v>0</v>
      </c>
      <c r="BV2205" s="256">
        <v>0</v>
      </c>
    </row>
    <row r="2206" spans="1:74">
      <c r="A2206" s="256">
        <v>145</v>
      </c>
      <c r="B2206" s="256">
        <v>2656</v>
      </c>
      <c r="C2206" s="256">
        <v>2716</v>
      </c>
      <c r="D2206" s="256">
        <v>2766</v>
      </c>
      <c r="E2206" s="256">
        <v>2780</v>
      </c>
      <c r="F2206" s="256">
        <v>2756</v>
      </c>
      <c r="G2206" s="256">
        <v>2692</v>
      </c>
      <c r="H2206" s="256">
        <v>2546</v>
      </c>
      <c r="I2206" s="256">
        <v>2248</v>
      </c>
      <c r="J2206" s="256">
        <v>1863</v>
      </c>
      <c r="K2206" s="256">
        <v>1452</v>
      </c>
      <c r="L2206" s="256">
        <v>1084</v>
      </c>
      <c r="M2206" s="256">
        <v>845</v>
      </c>
      <c r="N2206" s="256">
        <v>731</v>
      </c>
      <c r="O2206" s="256">
        <v>676</v>
      </c>
      <c r="P2206" s="256">
        <v>654</v>
      </c>
      <c r="Q2206" s="256">
        <v>686</v>
      </c>
      <c r="R2206" s="256">
        <v>764</v>
      </c>
      <c r="S2206" s="256">
        <v>848</v>
      </c>
      <c r="T2206" s="256">
        <v>923</v>
      </c>
      <c r="U2206" s="256">
        <v>1008</v>
      </c>
      <c r="V2206" s="256">
        <v>1104</v>
      </c>
      <c r="W2206" s="256">
        <v>1180</v>
      </c>
      <c r="X2206" s="256">
        <v>1209</v>
      </c>
      <c r="Y2206" s="256">
        <v>1182</v>
      </c>
      <c r="Z2206" s="256">
        <v>1091</v>
      </c>
      <c r="AA2206" s="256">
        <v>989</v>
      </c>
      <c r="AB2206" s="256">
        <v>900</v>
      </c>
      <c r="AC2206" s="256">
        <v>818</v>
      </c>
      <c r="AD2206" s="256">
        <v>720</v>
      </c>
      <c r="AE2206" s="256">
        <v>610</v>
      </c>
      <c r="AF2206" s="256">
        <v>507</v>
      </c>
      <c r="AG2206" s="256">
        <v>438</v>
      </c>
      <c r="AH2206" s="256">
        <v>426</v>
      </c>
      <c r="AI2206" s="256">
        <v>411</v>
      </c>
      <c r="AJ2206" s="256">
        <v>322</v>
      </c>
      <c r="AK2206" s="256">
        <v>142</v>
      </c>
      <c r="AL2206" s="256">
        <v>0</v>
      </c>
      <c r="AM2206" s="256">
        <v>0</v>
      </c>
      <c r="AN2206" s="256">
        <v>0</v>
      </c>
      <c r="AO2206" s="256">
        <v>0</v>
      </c>
      <c r="AP2206" s="256">
        <v>0</v>
      </c>
      <c r="AQ2206" s="256">
        <v>0</v>
      </c>
      <c r="AR2206" s="256">
        <v>0</v>
      </c>
      <c r="AS2206" s="256">
        <v>0</v>
      </c>
      <c r="AT2206" s="256">
        <v>0</v>
      </c>
      <c r="AU2206" s="256">
        <v>0</v>
      </c>
      <c r="AV2206" s="256">
        <v>0</v>
      </c>
      <c r="AW2206" s="256">
        <v>0</v>
      </c>
      <c r="AX2206" s="256">
        <v>0</v>
      </c>
      <c r="AY2206" s="256">
        <v>0</v>
      </c>
      <c r="AZ2206" s="256">
        <v>0</v>
      </c>
      <c r="BA2206" s="256">
        <v>0</v>
      </c>
      <c r="BB2206" s="256">
        <v>0</v>
      </c>
      <c r="BC2206" s="256">
        <v>0</v>
      </c>
      <c r="BD2206" s="256">
        <v>0</v>
      </c>
      <c r="BE2206" s="256">
        <v>0</v>
      </c>
      <c r="BF2206" s="256">
        <v>0</v>
      </c>
      <c r="BG2206" s="256">
        <v>0</v>
      </c>
      <c r="BH2206" s="256">
        <v>0</v>
      </c>
      <c r="BI2206" s="256">
        <v>0</v>
      </c>
      <c r="BJ2206" s="256">
        <v>0</v>
      </c>
      <c r="BK2206" s="256">
        <v>0</v>
      </c>
      <c r="BL2206" s="256">
        <v>0</v>
      </c>
      <c r="BM2206" s="256">
        <v>0</v>
      </c>
      <c r="BN2206" s="256">
        <v>0</v>
      </c>
      <c r="BO2206" s="256">
        <v>0</v>
      </c>
      <c r="BP2206" s="256">
        <v>0</v>
      </c>
      <c r="BQ2206" s="256">
        <v>0</v>
      </c>
      <c r="BR2206" s="256">
        <v>0</v>
      </c>
      <c r="BS2206" s="256">
        <v>0</v>
      </c>
      <c r="BT2206" s="256">
        <v>0</v>
      </c>
      <c r="BU2206" s="256">
        <v>0</v>
      </c>
      <c r="BV2206" s="256">
        <v>0</v>
      </c>
    </row>
    <row r="2207" spans="1:74">
      <c r="A2207" s="256">
        <v>147.5</v>
      </c>
      <c r="B2207" s="256">
        <v>2656</v>
      </c>
      <c r="C2207" s="256">
        <v>2723</v>
      </c>
      <c r="D2207" s="256">
        <v>2773</v>
      </c>
      <c r="E2207" s="256">
        <v>2786</v>
      </c>
      <c r="F2207" s="256">
        <v>2758</v>
      </c>
      <c r="G2207" s="256">
        <v>2688</v>
      </c>
      <c r="H2207" s="256">
        <v>2520</v>
      </c>
      <c r="I2207" s="256">
        <v>2194</v>
      </c>
      <c r="J2207" s="256">
        <v>1793</v>
      </c>
      <c r="K2207" s="256">
        <v>1376</v>
      </c>
      <c r="L2207" s="256">
        <v>1019</v>
      </c>
      <c r="M2207" s="256">
        <v>808</v>
      </c>
      <c r="N2207" s="256">
        <v>716</v>
      </c>
      <c r="O2207" s="256">
        <v>670</v>
      </c>
      <c r="P2207" s="256">
        <v>658</v>
      </c>
      <c r="Q2207" s="256">
        <v>708</v>
      </c>
      <c r="R2207" s="256">
        <v>794</v>
      </c>
      <c r="S2207" s="256">
        <v>868</v>
      </c>
      <c r="T2207" s="256">
        <v>930</v>
      </c>
      <c r="U2207" s="256">
        <v>1011</v>
      </c>
      <c r="V2207" s="256">
        <v>1094</v>
      </c>
      <c r="W2207" s="256">
        <v>1142</v>
      </c>
      <c r="X2207" s="256">
        <v>1153</v>
      </c>
      <c r="Y2207" s="256">
        <v>1107</v>
      </c>
      <c r="Z2207" s="256">
        <v>1012</v>
      </c>
      <c r="AA2207" s="256">
        <v>920</v>
      </c>
      <c r="AB2207" s="256">
        <v>843</v>
      </c>
      <c r="AC2207" s="256">
        <v>772</v>
      </c>
      <c r="AD2207" s="256">
        <v>678</v>
      </c>
      <c r="AE2207" s="256">
        <v>572</v>
      </c>
      <c r="AF2207" s="256">
        <v>476</v>
      </c>
      <c r="AG2207" s="256">
        <v>426</v>
      </c>
      <c r="AH2207" s="256">
        <v>420</v>
      </c>
      <c r="AI2207" s="256">
        <v>413</v>
      </c>
      <c r="AJ2207" s="256">
        <v>331</v>
      </c>
      <c r="AK2207" s="256">
        <v>141</v>
      </c>
      <c r="AL2207" s="256">
        <v>0</v>
      </c>
      <c r="AM2207" s="256">
        <v>0</v>
      </c>
      <c r="AN2207" s="256">
        <v>0</v>
      </c>
      <c r="AO2207" s="256">
        <v>0</v>
      </c>
      <c r="AP2207" s="256">
        <v>0</v>
      </c>
      <c r="AQ2207" s="256">
        <v>0</v>
      </c>
      <c r="AR2207" s="256">
        <v>0</v>
      </c>
      <c r="AS2207" s="256">
        <v>0</v>
      </c>
      <c r="AT2207" s="256">
        <v>0</v>
      </c>
      <c r="AU2207" s="256">
        <v>0</v>
      </c>
      <c r="AV2207" s="256">
        <v>0</v>
      </c>
      <c r="AW2207" s="256">
        <v>0</v>
      </c>
      <c r="AX2207" s="256">
        <v>0</v>
      </c>
      <c r="AY2207" s="256">
        <v>0</v>
      </c>
      <c r="AZ2207" s="256">
        <v>0</v>
      </c>
      <c r="BA2207" s="256">
        <v>0</v>
      </c>
      <c r="BB2207" s="256">
        <v>0</v>
      </c>
      <c r="BC2207" s="256">
        <v>0</v>
      </c>
      <c r="BD2207" s="256">
        <v>0</v>
      </c>
      <c r="BE2207" s="256">
        <v>0</v>
      </c>
      <c r="BF2207" s="256">
        <v>0</v>
      </c>
      <c r="BG2207" s="256">
        <v>0</v>
      </c>
      <c r="BH2207" s="256">
        <v>0</v>
      </c>
      <c r="BI2207" s="256">
        <v>0</v>
      </c>
      <c r="BJ2207" s="256">
        <v>0</v>
      </c>
      <c r="BK2207" s="256">
        <v>0</v>
      </c>
      <c r="BL2207" s="256">
        <v>0</v>
      </c>
      <c r="BM2207" s="256">
        <v>0</v>
      </c>
      <c r="BN2207" s="256">
        <v>0</v>
      </c>
      <c r="BO2207" s="256">
        <v>0</v>
      </c>
      <c r="BP2207" s="256">
        <v>0</v>
      </c>
      <c r="BQ2207" s="256">
        <v>0</v>
      </c>
      <c r="BR2207" s="256">
        <v>0</v>
      </c>
      <c r="BS2207" s="256">
        <v>0</v>
      </c>
      <c r="BT2207" s="256">
        <v>0</v>
      </c>
      <c r="BU2207" s="256">
        <v>0</v>
      </c>
      <c r="BV2207" s="256">
        <v>0</v>
      </c>
    </row>
    <row r="2208" spans="1:74">
      <c r="A2208" s="256">
        <v>150</v>
      </c>
      <c r="B2208" s="256">
        <v>2656</v>
      </c>
      <c r="C2208" s="256">
        <v>2720</v>
      </c>
      <c r="D2208" s="256">
        <v>2772</v>
      </c>
      <c r="E2208" s="256">
        <v>2786</v>
      </c>
      <c r="F2208" s="256">
        <v>2756</v>
      </c>
      <c r="G2208" s="256">
        <v>2674</v>
      </c>
      <c r="H2208" s="256">
        <v>2475</v>
      </c>
      <c r="I2208" s="256">
        <v>2126</v>
      </c>
      <c r="J2208" s="256">
        <v>1712</v>
      </c>
      <c r="K2208" s="256">
        <v>1296</v>
      </c>
      <c r="L2208" s="256">
        <v>962</v>
      </c>
      <c r="M2208" s="256">
        <v>782</v>
      </c>
      <c r="N2208" s="256">
        <v>704</v>
      </c>
      <c r="O2208" s="256">
        <v>664</v>
      </c>
      <c r="P2208" s="256">
        <v>665</v>
      </c>
      <c r="Q2208" s="256">
        <v>730</v>
      </c>
      <c r="R2208" s="256">
        <v>818</v>
      </c>
      <c r="S2208" s="256">
        <v>878</v>
      </c>
      <c r="T2208" s="256">
        <v>928</v>
      </c>
      <c r="U2208" s="256">
        <v>1002</v>
      </c>
      <c r="V2208" s="256">
        <v>1066</v>
      </c>
      <c r="W2208" s="256">
        <v>1092</v>
      </c>
      <c r="X2208" s="256">
        <v>1092</v>
      </c>
      <c r="Y2208" s="256">
        <v>1027</v>
      </c>
      <c r="Z2208" s="256">
        <v>940</v>
      </c>
      <c r="AA2208" s="256">
        <v>855</v>
      </c>
      <c r="AB2208" s="256">
        <v>790</v>
      </c>
      <c r="AC2208" s="256">
        <v>724</v>
      </c>
      <c r="AD2208" s="256">
        <v>633</v>
      </c>
      <c r="AE2208" s="256">
        <v>528</v>
      </c>
      <c r="AF2208" s="256">
        <v>448</v>
      </c>
      <c r="AG2208" s="256">
        <v>410</v>
      </c>
      <c r="AH2208" s="256">
        <v>401</v>
      </c>
      <c r="AI2208" s="256">
        <v>388</v>
      </c>
      <c r="AJ2208" s="256">
        <v>348</v>
      </c>
      <c r="AK2208" s="256">
        <v>185</v>
      </c>
      <c r="AL2208" s="256">
        <v>0</v>
      </c>
      <c r="AM2208" s="256">
        <v>0</v>
      </c>
      <c r="AN2208" s="256">
        <v>0</v>
      </c>
      <c r="AO2208" s="256">
        <v>0</v>
      </c>
      <c r="AP2208" s="256">
        <v>0</v>
      </c>
      <c r="AQ2208" s="256">
        <v>0</v>
      </c>
      <c r="AR2208" s="256">
        <v>0</v>
      </c>
      <c r="AS2208" s="256">
        <v>0</v>
      </c>
      <c r="AT2208" s="256">
        <v>0</v>
      </c>
      <c r="AU2208" s="256">
        <v>0</v>
      </c>
      <c r="AV2208" s="256">
        <v>0</v>
      </c>
      <c r="AW2208" s="256">
        <v>0</v>
      </c>
      <c r="AX2208" s="256">
        <v>0</v>
      </c>
      <c r="AY2208" s="256">
        <v>0</v>
      </c>
      <c r="AZ2208" s="256">
        <v>0</v>
      </c>
      <c r="BA2208" s="256">
        <v>0</v>
      </c>
      <c r="BB2208" s="256">
        <v>0</v>
      </c>
      <c r="BC2208" s="256">
        <v>0</v>
      </c>
      <c r="BD2208" s="256">
        <v>0</v>
      </c>
      <c r="BE2208" s="256">
        <v>0</v>
      </c>
      <c r="BF2208" s="256">
        <v>0</v>
      </c>
      <c r="BG2208" s="256">
        <v>0</v>
      </c>
      <c r="BH2208" s="256">
        <v>0</v>
      </c>
      <c r="BI2208" s="256">
        <v>0</v>
      </c>
      <c r="BJ2208" s="256">
        <v>0</v>
      </c>
      <c r="BK2208" s="256">
        <v>0</v>
      </c>
      <c r="BL2208" s="256">
        <v>0</v>
      </c>
      <c r="BM2208" s="256">
        <v>0</v>
      </c>
      <c r="BN2208" s="256">
        <v>0</v>
      </c>
      <c r="BO2208" s="256">
        <v>0</v>
      </c>
      <c r="BP2208" s="256">
        <v>0</v>
      </c>
      <c r="BQ2208" s="256">
        <v>0</v>
      </c>
      <c r="BR2208" s="256">
        <v>0</v>
      </c>
      <c r="BS2208" s="256">
        <v>0</v>
      </c>
      <c r="BT2208" s="256">
        <v>0</v>
      </c>
      <c r="BU2208" s="256">
        <v>0</v>
      </c>
      <c r="BV2208" s="256">
        <v>0</v>
      </c>
    </row>
    <row r="2209" spans="1:74">
      <c r="A2209" s="256">
        <v>152.5</v>
      </c>
      <c r="B2209" s="256">
        <v>2656</v>
      </c>
      <c r="C2209" s="256">
        <v>2716</v>
      </c>
      <c r="D2209" s="256">
        <v>2766</v>
      </c>
      <c r="E2209" s="256">
        <v>2778</v>
      </c>
      <c r="F2209" s="256">
        <v>2745</v>
      </c>
      <c r="G2209" s="256">
        <v>2657</v>
      </c>
      <c r="H2209" s="256">
        <v>2438</v>
      </c>
      <c r="I2209" s="256">
        <v>2064</v>
      </c>
      <c r="J2209" s="256">
        <v>1646</v>
      </c>
      <c r="K2209" s="256">
        <v>1230</v>
      </c>
      <c r="L2209" s="256">
        <v>918</v>
      </c>
      <c r="M2209" s="256">
        <v>761</v>
      </c>
      <c r="N2209" s="256">
        <v>694</v>
      </c>
      <c r="O2209" s="256">
        <v>663</v>
      </c>
      <c r="P2209" s="256">
        <v>677</v>
      </c>
      <c r="Q2209" s="256">
        <v>756</v>
      </c>
      <c r="R2209" s="256">
        <v>839</v>
      </c>
      <c r="S2209" s="256">
        <v>883</v>
      </c>
      <c r="T2209" s="256">
        <v>925</v>
      </c>
      <c r="U2209" s="256">
        <v>986</v>
      </c>
      <c r="V2209" s="256">
        <v>1028</v>
      </c>
      <c r="W2209" s="256">
        <v>1036</v>
      </c>
      <c r="X2209" s="256">
        <v>1025</v>
      </c>
      <c r="Y2209" s="256">
        <v>948</v>
      </c>
      <c r="Z2209" s="256">
        <v>870</v>
      </c>
      <c r="AA2209" s="256">
        <v>795</v>
      </c>
      <c r="AB2209" s="256">
        <v>744</v>
      </c>
      <c r="AC2209" s="256">
        <v>673</v>
      </c>
      <c r="AD2209" s="256">
        <v>584</v>
      </c>
      <c r="AE2209" s="256">
        <v>490</v>
      </c>
      <c r="AF2209" s="256">
        <v>426</v>
      </c>
      <c r="AG2209" s="256">
        <v>396</v>
      </c>
      <c r="AH2209" s="256">
        <v>383</v>
      </c>
      <c r="AI2209" s="256">
        <v>371</v>
      </c>
      <c r="AJ2209" s="256">
        <v>282</v>
      </c>
      <c r="AK2209" s="256">
        <v>116</v>
      </c>
      <c r="AL2209" s="256">
        <v>0</v>
      </c>
      <c r="AM2209" s="256">
        <v>0</v>
      </c>
      <c r="AN2209" s="256">
        <v>0</v>
      </c>
      <c r="AO2209" s="256">
        <v>0</v>
      </c>
      <c r="AP2209" s="256">
        <v>0</v>
      </c>
      <c r="AQ2209" s="256">
        <v>0</v>
      </c>
      <c r="AR2209" s="256">
        <v>0</v>
      </c>
      <c r="AS2209" s="256">
        <v>0</v>
      </c>
      <c r="AT2209" s="256">
        <v>0</v>
      </c>
      <c r="AU2209" s="256">
        <v>0</v>
      </c>
      <c r="AV2209" s="256">
        <v>0</v>
      </c>
      <c r="AW2209" s="256">
        <v>0</v>
      </c>
      <c r="AX2209" s="256">
        <v>0</v>
      </c>
      <c r="AY2209" s="256">
        <v>0</v>
      </c>
      <c r="AZ2209" s="256">
        <v>0</v>
      </c>
      <c r="BA2209" s="256">
        <v>0</v>
      </c>
      <c r="BB2209" s="256">
        <v>0</v>
      </c>
      <c r="BC2209" s="256">
        <v>0</v>
      </c>
      <c r="BD2209" s="256">
        <v>0</v>
      </c>
      <c r="BE2209" s="256">
        <v>0</v>
      </c>
      <c r="BF2209" s="256">
        <v>0</v>
      </c>
      <c r="BG2209" s="256">
        <v>0</v>
      </c>
      <c r="BH2209" s="256">
        <v>0</v>
      </c>
      <c r="BI2209" s="256">
        <v>0</v>
      </c>
      <c r="BJ2209" s="256">
        <v>0</v>
      </c>
      <c r="BK2209" s="256">
        <v>0</v>
      </c>
      <c r="BL2209" s="256">
        <v>0</v>
      </c>
      <c r="BM2209" s="256">
        <v>0</v>
      </c>
      <c r="BN2209" s="256">
        <v>0</v>
      </c>
      <c r="BO2209" s="256">
        <v>0</v>
      </c>
      <c r="BP2209" s="256">
        <v>0</v>
      </c>
      <c r="BQ2209" s="256">
        <v>0</v>
      </c>
      <c r="BR2209" s="256">
        <v>0</v>
      </c>
      <c r="BS2209" s="256">
        <v>0</v>
      </c>
      <c r="BT2209" s="256">
        <v>0</v>
      </c>
      <c r="BU2209" s="256">
        <v>0</v>
      </c>
      <c r="BV2209" s="256">
        <v>0</v>
      </c>
    </row>
    <row r="2210" spans="1:74">
      <c r="A2210" s="256">
        <v>155</v>
      </c>
      <c r="B2210" s="256">
        <v>2656</v>
      </c>
      <c r="C2210" s="256">
        <v>2712</v>
      </c>
      <c r="D2210" s="256">
        <v>2765</v>
      </c>
      <c r="E2210" s="256">
        <v>2776</v>
      </c>
      <c r="F2210" s="256">
        <v>2740</v>
      </c>
      <c r="G2210" s="256">
        <v>2644</v>
      </c>
      <c r="H2210" s="256">
        <v>2401</v>
      </c>
      <c r="I2210" s="256">
        <v>2015</v>
      </c>
      <c r="J2210" s="256">
        <v>1581</v>
      </c>
      <c r="K2210" s="256">
        <v>1168</v>
      </c>
      <c r="L2210" s="256">
        <v>878</v>
      </c>
      <c r="M2210" s="256">
        <v>744</v>
      </c>
      <c r="N2210" s="256">
        <v>688</v>
      </c>
      <c r="O2210" s="256">
        <v>663</v>
      </c>
      <c r="P2210" s="256">
        <v>692</v>
      </c>
      <c r="Q2210" s="256">
        <v>781</v>
      </c>
      <c r="R2210" s="256">
        <v>856</v>
      </c>
      <c r="S2210" s="256">
        <v>885</v>
      </c>
      <c r="T2210" s="256">
        <v>918</v>
      </c>
      <c r="U2210" s="256">
        <v>968</v>
      </c>
      <c r="V2210" s="256">
        <v>989</v>
      </c>
      <c r="W2210" s="256">
        <v>986</v>
      </c>
      <c r="X2210" s="256">
        <v>960</v>
      </c>
      <c r="Y2210" s="256">
        <v>880</v>
      </c>
      <c r="Z2210" s="256">
        <v>808</v>
      </c>
      <c r="AA2210" s="256">
        <v>744</v>
      </c>
      <c r="AB2210" s="256">
        <v>694</v>
      </c>
      <c r="AC2210" s="256">
        <v>624</v>
      </c>
      <c r="AD2210" s="256">
        <v>536</v>
      </c>
      <c r="AE2210" s="256">
        <v>458</v>
      </c>
      <c r="AF2210" s="256">
        <v>410</v>
      </c>
      <c r="AG2210" s="256">
        <v>380</v>
      </c>
      <c r="AH2210" s="256">
        <v>363</v>
      </c>
      <c r="AI2210" s="256">
        <v>341</v>
      </c>
      <c r="AJ2210" s="256">
        <v>254</v>
      </c>
      <c r="AK2210" s="256">
        <v>104</v>
      </c>
      <c r="AL2210" s="256">
        <v>0</v>
      </c>
      <c r="AM2210" s="256">
        <v>0</v>
      </c>
      <c r="AN2210" s="256">
        <v>0</v>
      </c>
      <c r="AO2210" s="256">
        <v>0</v>
      </c>
      <c r="AP2210" s="256">
        <v>0</v>
      </c>
      <c r="AQ2210" s="256">
        <v>0</v>
      </c>
      <c r="AR2210" s="256">
        <v>0</v>
      </c>
      <c r="AS2210" s="256">
        <v>0</v>
      </c>
      <c r="AT2210" s="256">
        <v>0</v>
      </c>
      <c r="AU2210" s="256">
        <v>0</v>
      </c>
      <c r="AV2210" s="256">
        <v>0</v>
      </c>
      <c r="AW2210" s="256">
        <v>0</v>
      </c>
      <c r="AX2210" s="256">
        <v>0</v>
      </c>
      <c r="AY2210" s="256">
        <v>0</v>
      </c>
      <c r="AZ2210" s="256">
        <v>0</v>
      </c>
      <c r="BA2210" s="256">
        <v>0</v>
      </c>
      <c r="BB2210" s="256">
        <v>0</v>
      </c>
      <c r="BC2210" s="256">
        <v>0</v>
      </c>
      <c r="BD2210" s="256">
        <v>0</v>
      </c>
      <c r="BE2210" s="256">
        <v>0</v>
      </c>
      <c r="BF2210" s="256">
        <v>0</v>
      </c>
      <c r="BG2210" s="256">
        <v>0</v>
      </c>
      <c r="BH2210" s="256">
        <v>0</v>
      </c>
      <c r="BI2210" s="256">
        <v>0</v>
      </c>
      <c r="BJ2210" s="256">
        <v>0</v>
      </c>
      <c r="BK2210" s="256">
        <v>0</v>
      </c>
      <c r="BL2210" s="256">
        <v>0</v>
      </c>
      <c r="BM2210" s="256">
        <v>0</v>
      </c>
      <c r="BN2210" s="256">
        <v>0</v>
      </c>
      <c r="BO2210" s="256">
        <v>0</v>
      </c>
      <c r="BP2210" s="256">
        <v>0</v>
      </c>
      <c r="BQ2210" s="256">
        <v>0</v>
      </c>
      <c r="BR2210" s="256">
        <v>0</v>
      </c>
      <c r="BS2210" s="256">
        <v>0</v>
      </c>
      <c r="BT2210" s="256">
        <v>0</v>
      </c>
      <c r="BU2210" s="256">
        <v>0</v>
      </c>
      <c r="BV2210" s="256">
        <v>0</v>
      </c>
    </row>
    <row r="2211" spans="1:74">
      <c r="A2211" s="256">
        <v>157.5</v>
      </c>
      <c r="B2211" s="256">
        <v>2656</v>
      </c>
      <c r="C2211" s="256">
        <v>2716</v>
      </c>
      <c r="D2211" s="256">
        <v>2768</v>
      </c>
      <c r="E2211" s="256">
        <v>2776</v>
      </c>
      <c r="F2211" s="256">
        <v>2738</v>
      </c>
      <c r="G2211" s="256">
        <v>2632</v>
      </c>
      <c r="H2211" s="256">
        <v>2368</v>
      </c>
      <c r="I2211" s="256">
        <v>1962</v>
      </c>
      <c r="J2211" s="256">
        <v>1528</v>
      </c>
      <c r="K2211" s="256">
        <v>1122</v>
      </c>
      <c r="L2211" s="256">
        <v>852</v>
      </c>
      <c r="M2211" s="256">
        <v>734</v>
      </c>
      <c r="N2211" s="256">
        <v>682</v>
      </c>
      <c r="O2211" s="256">
        <v>664</v>
      </c>
      <c r="P2211" s="256">
        <v>708</v>
      </c>
      <c r="Q2211" s="256">
        <v>802</v>
      </c>
      <c r="R2211" s="256">
        <v>865</v>
      </c>
      <c r="S2211" s="256">
        <v>884</v>
      </c>
      <c r="T2211" s="256">
        <v>911</v>
      </c>
      <c r="U2211" s="256">
        <v>948</v>
      </c>
      <c r="V2211" s="256">
        <v>950</v>
      </c>
      <c r="W2211" s="256">
        <v>948</v>
      </c>
      <c r="X2211" s="256">
        <v>903</v>
      </c>
      <c r="Y2211" s="256">
        <v>826</v>
      </c>
      <c r="Z2211" s="256">
        <v>755</v>
      </c>
      <c r="AA2211" s="256">
        <v>700</v>
      </c>
      <c r="AB2211" s="256">
        <v>650</v>
      </c>
      <c r="AC2211" s="256">
        <v>584</v>
      </c>
      <c r="AD2211" s="256">
        <v>500</v>
      </c>
      <c r="AE2211" s="256">
        <v>434</v>
      </c>
      <c r="AF2211" s="256">
        <v>392</v>
      </c>
      <c r="AG2211" s="256">
        <v>360</v>
      </c>
      <c r="AH2211" s="256">
        <v>336</v>
      </c>
      <c r="AI2211" s="256">
        <v>311</v>
      </c>
      <c r="AJ2211" s="256">
        <v>232</v>
      </c>
      <c r="AK2211" s="256">
        <v>96</v>
      </c>
      <c r="AL2211" s="256">
        <v>0</v>
      </c>
      <c r="AM2211" s="256">
        <v>0</v>
      </c>
      <c r="AN2211" s="256">
        <v>0</v>
      </c>
      <c r="AO2211" s="256">
        <v>0</v>
      </c>
      <c r="AP2211" s="256">
        <v>0</v>
      </c>
      <c r="AQ2211" s="256">
        <v>0</v>
      </c>
      <c r="AR2211" s="256">
        <v>0</v>
      </c>
      <c r="AS2211" s="256">
        <v>0</v>
      </c>
      <c r="AT2211" s="256">
        <v>0</v>
      </c>
      <c r="AU2211" s="256">
        <v>0</v>
      </c>
      <c r="AV2211" s="256">
        <v>0</v>
      </c>
      <c r="AW2211" s="256">
        <v>0</v>
      </c>
      <c r="AX2211" s="256">
        <v>0</v>
      </c>
      <c r="AY2211" s="256">
        <v>0</v>
      </c>
      <c r="AZ2211" s="256">
        <v>0</v>
      </c>
      <c r="BA2211" s="256">
        <v>0</v>
      </c>
      <c r="BB2211" s="256">
        <v>0</v>
      </c>
      <c r="BC2211" s="256">
        <v>0</v>
      </c>
      <c r="BD2211" s="256">
        <v>0</v>
      </c>
      <c r="BE2211" s="256">
        <v>0</v>
      </c>
      <c r="BF2211" s="256">
        <v>0</v>
      </c>
      <c r="BG2211" s="256">
        <v>0</v>
      </c>
      <c r="BH2211" s="256">
        <v>0</v>
      </c>
      <c r="BI2211" s="256">
        <v>0</v>
      </c>
      <c r="BJ2211" s="256">
        <v>0</v>
      </c>
      <c r="BK2211" s="256">
        <v>0</v>
      </c>
      <c r="BL2211" s="256">
        <v>0</v>
      </c>
      <c r="BM2211" s="256">
        <v>0</v>
      </c>
      <c r="BN2211" s="256">
        <v>0</v>
      </c>
      <c r="BO2211" s="256">
        <v>0</v>
      </c>
      <c r="BP2211" s="256">
        <v>0</v>
      </c>
      <c r="BQ2211" s="256">
        <v>0</v>
      </c>
      <c r="BR2211" s="256">
        <v>0</v>
      </c>
      <c r="BS2211" s="256">
        <v>0</v>
      </c>
      <c r="BT2211" s="256">
        <v>0</v>
      </c>
      <c r="BU2211" s="256">
        <v>0</v>
      </c>
      <c r="BV2211" s="256">
        <v>0</v>
      </c>
    </row>
    <row r="2212" spans="1:74">
      <c r="A2212" s="256">
        <v>160</v>
      </c>
      <c r="B2212" s="256">
        <v>2656</v>
      </c>
      <c r="C2212" s="256">
        <v>2717</v>
      </c>
      <c r="D2212" s="256">
        <v>2770</v>
      </c>
      <c r="E2212" s="256">
        <v>2776</v>
      </c>
      <c r="F2212" s="256">
        <v>2738</v>
      </c>
      <c r="G2212" s="256">
        <v>2624</v>
      </c>
      <c r="H2212" s="256">
        <v>2338</v>
      </c>
      <c r="I2212" s="256">
        <v>1924</v>
      </c>
      <c r="J2212" s="256">
        <v>1478</v>
      </c>
      <c r="K2212" s="256">
        <v>1077</v>
      </c>
      <c r="L2212" s="256">
        <v>830</v>
      </c>
      <c r="M2212" s="256">
        <v>724</v>
      </c>
      <c r="N2212" s="256">
        <v>677</v>
      </c>
      <c r="O2212" s="256">
        <v>666</v>
      </c>
      <c r="P2212" s="256">
        <v>722</v>
      </c>
      <c r="Q2212" s="256">
        <v>819</v>
      </c>
      <c r="R2212" s="256">
        <v>872</v>
      </c>
      <c r="S2212" s="256">
        <v>882</v>
      </c>
      <c r="T2212" s="256">
        <v>898</v>
      </c>
      <c r="U2212" s="256">
        <v>924</v>
      </c>
      <c r="V2212" s="256">
        <v>912</v>
      </c>
      <c r="W2212" s="256">
        <v>908</v>
      </c>
      <c r="X2212" s="256">
        <v>847</v>
      </c>
      <c r="Y2212" s="256">
        <v>772</v>
      </c>
      <c r="Z2212" s="256">
        <v>706</v>
      </c>
      <c r="AA2212" s="256">
        <v>658</v>
      </c>
      <c r="AB2212" s="256">
        <v>612</v>
      </c>
      <c r="AC2212" s="256">
        <v>546</v>
      </c>
      <c r="AD2212" s="256">
        <v>472</v>
      </c>
      <c r="AE2212" s="256">
        <v>416</v>
      </c>
      <c r="AF2212" s="256">
        <v>378</v>
      </c>
      <c r="AG2212" s="256">
        <v>337</v>
      </c>
      <c r="AH2212" s="256">
        <v>306</v>
      </c>
      <c r="AI2212" s="256">
        <v>275</v>
      </c>
      <c r="AJ2212" s="256">
        <v>202</v>
      </c>
      <c r="AK2212" s="256">
        <v>86</v>
      </c>
      <c r="AL2212" s="256">
        <v>0</v>
      </c>
      <c r="AM2212" s="256">
        <v>0</v>
      </c>
      <c r="AN2212" s="256">
        <v>0</v>
      </c>
      <c r="AO2212" s="256">
        <v>0</v>
      </c>
      <c r="AP2212" s="256">
        <v>0</v>
      </c>
      <c r="AQ2212" s="256">
        <v>0</v>
      </c>
      <c r="AR2212" s="256">
        <v>0</v>
      </c>
      <c r="AS2212" s="256">
        <v>0</v>
      </c>
      <c r="AT2212" s="256">
        <v>0</v>
      </c>
      <c r="AU2212" s="256">
        <v>0</v>
      </c>
      <c r="AV2212" s="256">
        <v>0</v>
      </c>
      <c r="AW2212" s="256">
        <v>0</v>
      </c>
      <c r="AX2212" s="256">
        <v>0</v>
      </c>
      <c r="AY2212" s="256">
        <v>0</v>
      </c>
      <c r="AZ2212" s="256">
        <v>0</v>
      </c>
      <c r="BA2212" s="256">
        <v>0</v>
      </c>
      <c r="BB2212" s="256">
        <v>0</v>
      </c>
      <c r="BC2212" s="256">
        <v>0</v>
      </c>
      <c r="BD2212" s="256">
        <v>0</v>
      </c>
      <c r="BE2212" s="256">
        <v>0</v>
      </c>
      <c r="BF2212" s="256">
        <v>0</v>
      </c>
      <c r="BG2212" s="256">
        <v>0</v>
      </c>
      <c r="BH2212" s="256">
        <v>0</v>
      </c>
      <c r="BI2212" s="256">
        <v>0</v>
      </c>
      <c r="BJ2212" s="256">
        <v>0</v>
      </c>
      <c r="BK2212" s="256">
        <v>0</v>
      </c>
      <c r="BL2212" s="256">
        <v>0</v>
      </c>
      <c r="BM2212" s="256">
        <v>0</v>
      </c>
      <c r="BN2212" s="256">
        <v>0</v>
      </c>
      <c r="BO2212" s="256">
        <v>0</v>
      </c>
      <c r="BP2212" s="256">
        <v>0</v>
      </c>
      <c r="BQ2212" s="256">
        <v>0</v>
      </c>
      <c r="BR2212" s="256">
        <v>0</v>
      </c>
      <c r="BS2212" s="256">
        <v>0</v>
      </c>
      <c r="BT2212" s="256">
        <v>0</v>
      </c>
      <c r="BU2212" s="256">
        <v>0</v>
      </c>
      <c r="BV2212" s="256">
        <v>0</v>
      </c>
    </row>
    <row r="2213" spans="1:74">
      <c r="A2213" s="256">
        <v>162.5</v>
      </c>
      <c r="B2213" s="256">
        <v>2656</v>
      </c>
      <c r="C2213" s="256">
        <v>2716</v>
      </c>
      <c r="D2213" s="256">
        <v>2771</v>
      </c>
      <c r="E2213" s="256">
        <v>2778</v>
      </c>
      <c r="F2213" s="256">
        <v>2736</v>
      </c>
      <c r="G2213" s="256">
        <v>2612</v>
      </c>
      <c r="H2213" s="256">
        <v>2310</v>
      </c>
      <c r="I2213" s="256">
        <v>1890</v>
      </c>
      <c r="J2213" s="256">
        <v>1431</v>
      </c>
      <c r="K2213" s="256">
        <v>1040</v>
      </c>
      <c r="L2213" s="256">
        <v>814</v>
      </c>
      <c r="M2213" s="256">
        <v>718</v>
      </c>
      <c r="N2213" s="256">
        <v>676</v>
      </c>
      <c r="O2213" s="256">
        <v>668</v>
      </c>
      <c r="P2213" s="256">
        <v>738</v>
      </c>
      <c r="Q2213" s="256">
        <v>834</v>
      </c>
      <c r="R2213" s="256">
        <v>874</v>
      </c>
      <c r="S2213" s="256">
        <v>876</v>
      </c>
      <c r="T2213" s="256">
        <v>886</v>
      </c>
      <c r="U2213" s="256">
        <v>896</v>
      </c>
      <c r="V2213" s="256">
        <v>873</v>
      </c>
      <c r="W2213" s="256">
        <v>868</v>
      </c>
      <c r="X2213" s="256">
        <v>796</v>
      </c>
      <c r="Y2213" s="256">
        <v>721</v>
      </c>
      <c r="Z2213" s="256">
        <v>660</v>
      </c>
      <c r="AA2213" s="256">
        <v>617</v>
      </c>
      <c r="AB2213" s="256">
        <v>576</v>
      </c>
      <c r="AC2213" s="256">
        <v>514</v>
      </c>
      <c r="AD2213" s="256">
        <v>456</v>
      </c>
      <c r="AE2213" s="256">
        <v>406</v>
      </c>
      <c r="AF2213" s="256">
        <v>365</v>
      </c>
      <c r="AG2213" s="256">
        <v>314</v>
      </c>
      <c r="AH2213" s="256">
        <v>284</v>
      </c>
      <c r="AI2213" s="256">
        <v>246</v>
      </c>
      <c r="AJ2213" s="256">
        <v>176</v>
      </c>
      <c r="AK2213" s="256">
        <v>83</v>
      </c>
      <c r="AL2213" s="256">
        <v>0</v>
      </c>
      <c r="AM2213" s="256">
        <v>0</v>
      </c>
      <c r="AN2213" s="256">
        <v>0</v>
      </c>
      <c r="AO2213" s="256">
        <v>0</v>
      </c>
      <c r="AP2213" s="256">
        <v>0</v>
      </c>
      <c r="AQ2213" s="256">
        <v>0</v>
      </c>
      <c r="AR2213" s="256">
        <v>0</v>
      </c>
      <c r="AS2213" s="256">
        <v>0</v>
      </c>
      <c r="AT2213" s="256">
        <v>0</v>
      </c>
      <c r="AU2213" s="256">
        <v>0</v>
      </c>
      <c r="AV2213" s="256">
        <v>0</v>
      </c>
      <c r="AW2213" s="256">
        <v>0</v>
      </c>
      <c r="AX2213" s="256">
        <v>0</v>
      </c>
      <c r="AY2213" s="256">
        <v>0</v>
      </c>
      <c r="AZ2213" s="256">
        <v>0</v>
      </c>
      <c r="BA2213" s="256">
        <v>0</v>
      </c>
      <c r="BB2213" s="256">
        <v>0</v>
      </c>
      <c r="BC2213" s="256">
        <v>0</v>
      </c>
      <c r="BD2213" s="256">
        <v>0</v>
      </c>
      <c r="BE2213" s="256">
        <v>0</v>
      </c>
      <c r="BF2213" s="256">
        <v>0</v>
      </c>
      <c r="BG2213" s="256">
        <v>0</v>
      </c>
      <c r="BH2213" s="256">
        <v>0</v>
      </c>
      <c r="BI2213" s="256">
        <v>0</v>
      </c>
      <c r="BJ2213" s="256">
        <v>0</v>
      </c>
      <c r="BK2213" s="256">
        <v>0</v>
      </c>
      <c r="BL2213" s="256">
        <v>0</v>
      </c>
      <c r="BM2213" s="256">
        <v>0</v>
      </c>
      <c r="BN2213" s="256">
        <v>0</v>
      </c>
      <c r="BO2213" s="256">
        <v>0</v>
      </c>
      <c r="BP2213" s="256">
        <v>0</v>
      </c>
      <c r="BQ2213" s="256">
        <v>0</v>
      </c>
      <c r="BR2213" s="256">
        <v>0</v>
      </c>
      <c r="BS2213" s="256">
        <v>0</v>
      </c>
      <c r="BT2213" s="256">
        <v>0</v>
      </c>
      <c r="BU2213" s="256">
        <v>0</v>
      </c>
      <c r="BV2213" s="256">
        <v>0</v>
      </c>
    </row>
    <row r="2214" spans="1:74">
      <c r="A2214" s="256">
        <v>165</v>
      </c>
      <c r="B2214" s="256">
        <v>2656</v>
      </c>
      <c r="C2214" s="256">
        <v>2718</v>
      </c>
      <c r="D2214" s="256">
        <v>2774</v>
      </c>
      <c r="E2214" s="256">
        <v>2780</v>
      </c>
      <c r="F2214" s="256">
        <v>2736</v>
      </c>
      <c r="G2214" s="256">
        <v>2608</v>
      </c>
      <c r="H2214" s="256">
        <v>2290</v>
      </c>
      <c r="I2214" s="256">
        <v>1857</v>
      </c>
      <c r="J2214" s="256">
        <v>1398</v>
      </c>
      <c r="K2214" s="256">
        <v>1012</v>
      </c>
      <c r="L2214" s="256">
        <v>798</v>
      </c>
      <c r="M2214" s="256">
        <v>714</v>
      </c>
      <c r="N2214" s="256">
        <v>675</v>
      </c>
      <c r="O2214" s="256">
        <v>676</v>
      </c>
      <c r="P2214" s="256">
        <v>752</v>
      </c>
      <c r="Q2214" s="256">
        <v>843</v>
      </c>
      <c r="R2214" s="256">
        <v>870</v>
      </c>
      <c r="S2214" s="256">
        <v>865</v>
      </c>
      <c r="T2214" s="256">
        <v>867</v>
      </c>
      <c r="U2214" s="256">
        <v>862</v>
      </c>
      <c r="V2214" s="256">
        <v>832</v>
      </c>
      <c r="W2214" s="256">
        <v>819</v>
      </c>
      <c r="X2214" s="256">
        <v>744</v>
      </c>
      <c r="Y2214" s="256">
        <v>672</v>
      </c>
      <c r="Z2214" s="256">
        <v>614</v>
      </c>
      <c r="AA2214" s="256">
        <v>582</v>
      </c>
      <c r="AB2214" s="256">
        <v>545</v>
      </c>
      <c r="AC2214" s="256">
        <v>488</v>
      </c>
      <c r="AD2214" s="256">
        <v>446</v>
      </c>
      <c r="AE2214" s="256">
        <v>400</v>
      </c>
      <c r="AF2214" s="256">
        <v>354</v>
      </c>
      <c r="AG2214" s="256">
        <v>300</v>
      </c>
      <c r="AH2214" s="256">
        <v>270</v>
      </c>
      <c r="AI2214" s="256">
        <v>222</v>
      </c>
      <c r="AJ2214" s="256">
        <v>156</v>
      </c>
      <c r="AK2214" s="256">
        <v>76</v>
      </c>
      <c r="AL2214" s="256">
        <v>0</v>
      </c>
      <c r="AM2214" s="256">
        <v>0</v>
      </c>
      <c r="AN2214" s="256">
        <v>0</v>
      </c>
      <c r="AO2214" s="256">
        <v>0</v>
      </c>
      <c r="AP2214" s="256">
        <v>0</v>
      </c>
      <c r="AQ2214" s="256">
        <v>0</v>
      </c>
      <c r="AR2214" s="256">
        <v>0</v>
      </c>
      <c r="AS2214" s="256">
        <v>0</v>
      </c>
      <c r="AT2214" s="256">
        <v>0</v>
      </c>
      <c r="AU2214" s="256">
        <v>0</v>
      </c>
      <c r="AV2214" s="256">
        <v>0</v>
      </c>
      <c r="AW2214" s="256">
        <v>0</v>
      </c>
      <c r="AX2214" s="256">
        <v>0</v>
      </c>
      <c r="AY2214" s="256">
        <v>0</v>
      </c>
      <c r="AZ2214" s="256">
        <v>0</v>
      </c>
      <c r="BA2214" s="256">
        <v>0</v>
      </c>
      <c r="BB2214" s="256">
        <v>0</v>
      </c>
      <c r="BC2214" s="256">
        <v>0</v>
      </c>
      <c r="BD2214" s="256">
        <v>0</v>
      </c>
      <c r="BE2214" s="256">
        <v>0</v>
      </c>
      <c r="BF2214" s="256">
        <v>0</v>
      </c>
      <c r="BG2214" s="256">
        <v>0</v>
      </c>
      <c r="BH2214" s="256">
        <v>0</v>
      </c>
      <c r="BI2214" s="256">
        <v>0</v>
      </c>
      <c r="BJ2214" s="256">
        <v>0</v>
      </c>
      <c r="BK2214" s="256">
        <v>0</v>
      </c>
      <c r="BL2214" s="256">
        <v>0</v>
      </c>
      <c r="BM2214" s="256">
        <v>0</v>
      </c>
      <c r="BN2214" s="256">
        <v>0</v>
      </c>
      <c r="BO2214" s="256">
        <v>0</v>
      </c>
      <c r="BP2214" s="256">
        <v>0</v>
      </c>
      <c r="BQ2214" s="256">
        <v>0</v>
      </c>
      <c r="BR2214" s="256">
        <v>0</v>
      </c>
      <c r="BS2214" s="256">
        <v>0</v>
      </c>
      <c r="BT2214" s="256">
        <v>0</v>
      </c>
      <c r="BU2214" s="256">
        <v>0</v>
      </c>
      <c r="BV2214" s="256">
        <v>0</v>
      </c>
    </row>
    <row r="2215" spans="1:74">
      <c r="A2215" s="256">
        <v>167.5</v>
      </c>
      <c r="B2215" s="256">
        <v>2656</v>
      </c>
      <c r="C2215" s="256">
        <v>2716</v>
      </c>
      <c r="D2215" s="256">
        <v>2772</v>
      </c>
      <c r="E2215" s="256">
        <v>2774</v>
      </c>
      <c r="F2215" s="256">
        <v>2728</v>
      </c>
      <c r="G2215" s="256">
        <v>2593</v>
      </c>
      <c r="H2215" s="256">
        <v>2266</v>
      </c>
      <c r="I2215" s="256">
        <v>1824</v>
      </c>
      <c r="J2215" s="256">
        <v>1360</v>
      </c>
      <c r="K2215" s="256">
        <v>979</v>
      </c>
      <c r="L2215" s="256">
        <v>782</v>
      </c>
      <c r="M2215" s="256">
        <v>705</v>
      </c>
      <c r="N2215" s="256">
        <v>669</v>
      </c>
      <c r="O2215" s="256">
        <v>679</v>
      </c>
      <c r="P2215" s="256">
        <v>761</v>
      </c>
      <c r="Q2215" s="256">
        <v>846</v>
      </c>
      <c r="R2215" s="256">
        <v>866</v>
      </c>
      <c r="S2215" s="256">
        <v>851</v>
      </c>
      <c r="T2215" s="256">
        <v>847</v>
      </c>
      <c r="U2215" s="256">
        <v>828</v>
      </c>
      <c r="V2215" s="256">
        <v>794</v>
      </c>
      <c r="W2215" s="256">
        <v>773</v>
      </c>
      <c r="X2215" s="256">
        <v>695</v>
      </c>
      <c r="Y2215" s="256">
        <v>625</v>
      </c>
      <c r="Z2215" s="256">
        <v>575</v>
      </c>
      <c r="AA2215" s="256">
        <v>553</v>
      </c>
      <c r="AB2215" s="256">
        <v>518</v>
      </c>
      <c r="AC2215" s="256">
        <v>475</v>
      </c>
      <c r="AD2215" s="256">
        <v>436</v>
      </c>
      <c r="AE2215" s="256">
        <v>388</v>
      </c>
      <c r="AF2215" s="256">
        <v>338</v>
      </c>
      <c r="AG2215" s="256">
        <v>282</v>
      </c>
      <c r="AH2215" s="256">
        <v>252</v>
      </c>
      <c r="AI2215" s="256">
        <v>193</v>
      </c>
      <c r="AJ2215" s="256">
        <v>127</v>
      </c>
      <c r="AK2215" s="256">
        <v>62</v>
      </c>
      <c r="AL2215" s="256">
        <v>0</v>
      </c>
      <c r="AM2215" s="256">
        <v>0</v>
      </c>
      <c r="AN2215" s="256">
        <v>0</v>
      </c>
      <c r="AO2215" s="256">
        <v>0</v>
      </c>
      <c r="AP2215" s="256">
        <v>0</v>
      </c>
      <c r="AQ2215" s="256">
        <v>0</v>
      </c>
      <c r="AR2215" s="256">
        <v>0</v>
      </c>
      <c r="AS2215" s="256">
        <v>0</v>
      </c>
      <c r="AT2215" s="256">
        <v>0</v>
      </c>
      <c r="AU2215" s="256">
        <v>0</v>
      </c>
      <c r="AV2215" s="256">
        <v>0</v>
      </c>
      <c r="AW2215" s="256">
        <v>0</v>
      </c>
      <c r="AX2215" s="256">
        <v>0</v>
      </c>
      <c r="AY2215" s="256">
        <v>0</v>
      </c>
      <c r="AZ2215" s="256">
        <v>0</v>
      </c>
      <c r="BA2215" s="256">
        <v>0</v>
      </c>
      <c r="BB2215" s="256">
        <v>0</v>
      </c>
      <c r="BC2215" s="256">
        <v>0</v>
      </c>
      <c r="BD2215" s="256">
        <v>0</v>
      </c>
      <c r="BE2215" s="256">
        <v>0</v>
      </c>
      <c r="BF2215" s="256">
        <v>0</v>
      </c>
      <c r="BG2215" s="256">
        <v>0</v>
      </c>
      <c r="BH2215" s="256">
        <v>0</v>
      </c>
      <c r="BI2215" s="256">
        <v>0</v>
      </c>
      <c r="BJ2215" s="256">
        <v>0</v>
      </c>
      <c r="BK2215" s="256">
        <v>0</v>
      </c>
      <c r="BL2215" s="256">
        <v>0</v>
      </c>
      <c r="BM2215" s="256">
        <v>0</v>
      </c>
      <c r="BN2215" s="256">
        <v>0</v>
      </c>
      <c r="BO2215" s="256">
        <v>0</v>
      </c>
      <c r="BP2215" s="256">
        <v>0</v>
      </c>
      <c r="BQ2215" s="256">
        <v>0</v>
      </c>
      <c r="BR2215" s="256">
        <v>0</v>
      </c>
      <c r="BS2215" s="256">
        <v>0</v>
      </c>
      <c r="BT2215" s="256">
        <v>0</v>
      </c>
      <c r="BU2215" s="256">
        <v>0</v>
      </c>
      <c r="BV2215" s="256">
        <v>0</v>
      </c>
    </row>
    <row r="2216" spans="1:74">
      <c r="A2216" s="256">
        <v>170</v>
      </c>
      <c r="B2216" s="256">
        <v>2656</v>
      </c>
      <c r="C2216" s="256">
        <v>2716</v>
      </c>
      <c r="D2216" s="256">
        <v>2770</v>
      </c>
      <c r="E2216" s="256">
        <v>2774</v>
      </c>
      <c r="F2216" s="256">
        <v>2730</v>
      </c>
      <c r="G2216" s="256">
        <v>2586</v>
      </c>
      <c r="H2216" s="256">
        <v>2248</v>
      </c>
      <c r="I2216" s="256">
        <v>1800</v>
      </c>
      <c r="J2216" s="256">
        <v>1335</v>
      </c>
      <c r="K2216" s="256">
        <v>955</v>
      </c>
      <c r="L2216" s="256">
        <v>764</v>
      </c>
      <c r="M2216" s="256">
        <v>692</v>
      </c>
      <c r="N2216" s="256">
        <v>662</v>
      </c>
      <c r="O2216" s="256">
        <v>678</v>
      </c>
      <c r="P2216" s="256">
        <v>767</v>
      </c>
      <c r="Q2216" s="256">
        <v>846</v>
      </c>
      <c r="R2216" s="256">
        <v>856</v>
      </c>
      <c r="S2216" s="256">
        <v>836</v>
      </c>
      <c r="T2216" s="256">
        <v>826</v>
      </c>
      <c r="U2216" s="256">
        <v>792</v>
      </c>
      <c r="V2216" s="256">
        <v>756</v>
      </c>
      <c r="W2216" s="256">
        <v>726</v>
      </c>
      <c r="X2216" s="256">
        <v>647</v>
      </c>
      <c r="Y2216" s="256">
        <v>578</v>
      </c>
      <c r="Z2216" s="256">
        <v>540</v>
      </c>
      <c r="AA2216" s="256">
        <v>526</v>
      </c>
      <c r="AB2216" s="256">
        <v>498</v>
      </c>
      <c r="AC2216" s="256">
        <v>464</v>
      </c>
      <c r="AD2216" s="256">
        <v>426</v>
      </c>
      <c r="AE2216" s="256">
        <v>378</v>
      </c>
      <c r="AF2216" s="256">
        <v>326</v>
      </c>
      <c r="AG2216" s="256">
        <v>270</v>
      </c>
      <c r="AH2216" s="256">
        <v>240</v>
      </c>
      <c r="AI2216" s="256">
        <v>174</v>
      </c>
      <c r="AJ2216" s="256">
        <v>106</v>
      </c>
      <c r="AK2216" s="256">
        <v>51</v>
      </c>
      <c r="AL2216" s="256">
        <v>0</v>
      </c>
      <c r="AM2216" s="256">
        <v>0</v>
      </c>
      <c r="AN2216" s="256">
        <v>0</v>
      </c>
      <c r="AO2216" s="256">
        <v>0</v>
      </c>
      <c r="AP2216" s="256">
        <v>0</v>
      </c>
      <c r="AQ2216" s="256">
        <v>0</v>
      </c>
      <c r="AR2216" s="256">
        <v>0</v>
      </c>
      <c r="AS2216" s="256">
        <v>0</v>
      </c>
      <c r="AT2216" s="256">
        <v>0</v>
      </c>
      <c r="AU2216" s="256">
        <v>0</v>
      </c>
      <c r="AV2216" s="256">
        <v>0</v>
      </c>
      <c r="AW2216" s="256">
        <v>0</v>
      </c>
      <c r="AX2216" s="256">
        <v>0</v>
      </c>
      <c r="AY2216" s="256">
        <v>0</v>
      </c>
      <c r="AZ2216" s="256">
        <v>0</v>
      </c>
      <c r="BA2216" s="256">
        <v>0</v>
      </c>
      <c r="BB2216" s="256">
        <v>0</v>
      </c>
      <c r="BC2216" s="256">
        <v>0</v>
      </c>
      <c r="BD2216" s="256">
        <v>0</v>
      </c>
      <c r="BE2216" s="256">
        <v>0</v>
      </c>
      <c r="BF2216" s="256">
        <v>0</v>
      </c>
      <c r="BG2216" s="256">
        <v>0</v>
      </c>
      <c r="BH2216" s="256">
        <v>0</v>
      </c>
      <c r="BI2216" s="256">
        <v>0</v>
      </c>
      <c r="BJ2216" s="256">
        <v>0</v>
      </c>
      <c r="BK2216" s="256">
        <v>0</v>
      </c>
      <c r="BL2216" s="256">
        <v>0</v>
      </c>
      <c r="BM2216" s="256">
        <v>0</v>
      </c>
      <c r="BN2216" s="256">
        <v>0</v>
      </c>
      <c r="BO2216" s="256">
        <v>0</v>
      </c>
      <c r="BP2216" s="256">
        <v>0</v>
      </c>
      <c r="BQ2216" s="256">
        <v>0</v>
      </c>
      <c r="BR2216" s="256">
        <v>0</v>
      </c>
      <c r="BS2216" s="256">
        <v>0</v>
      </c>
      <c r="BT2216" s="256">
        <v>0</v>
      </c>
      <c r="BU2216" s="256">
        <v>0</v>
      </c>
      <c r="BV2216" s="256">
        <v>0</v>
      </c>
    </row>
    <row r="2217" spans="1:74">
      <c r="A2217" s="256">
        <v>172.5</v>
      </c>
      <c r="B2217" s="256">
        <v>2656</v>
      </c>
      <c r="C2217" s="256">
        <v>2720</v>
      </c>
      <c r="D2217" s="256">
        <v>2774</v>
      </c>
      <c r="E2217" s="256">
        <v>2778</v>
      </c>
      <c r="F2217" s="256">
        <v>2730</v>
      </c>
      <c r="G2217" s="256">
        <v>2583</v>
      </c>
      <c r="H2217" s="256">
        <v>2242</v>
      </c>
      <c r="I2217" s="256">
        <v>1790</v>
      </c>
      <c r="J2217" s="256">
        <v>1318</v>
      </c>
      <c r="K2217" s="256">
        <v>936</v>
      </c>
      <c r="L2217" s="256">
        <v>749</v>
      </c>
      <c r="M2217" s="256">
        <v>680</v>
      </c>
      <c r="N2217" s="256">
        <v>652</v>
      </c>
      <c r="O2217" s="256">
        <v>676</v>
      </c>
      <c r="P2217" s="256">
        <v>768</v>
      </c>
      <c r="Q2217" s="256">
        <v>842</v>
      </c>
      <c r="R2217" s="256">
        <v>844</v>
      </c>
      <c r="S2217" s="256">
        <v>822</v>
      </c>
      <c r="T2217" s="256">
        <v>804</v>
      </c>
      <c r="U2217" s="256">
        <v>762</v>
      </c>
      <c r="V2217" s="256">
        <v>726</v>
      </c>
      <c r="W2217" s="256">
        <v>685</v>
      </c>
      <c r="X2217" s="256">
        <v>604</v>
      </c>
      <c r="Y2217" s="256">
        <v>539</v>
      </c>
      <c r="Z2217" s="256">
        <v>509</v>
      </c>
      <c r="AA2217" s="256">
        <v>504</v>
      </c>
      <c r="AB2217" s="256">
        <v>484</v>
      </c>
      <c r="AC2217" s="256">
        <v>458</v>
      </c>
      <c r="AD2217" s="256">
        <v>424</v>
      </c>
      <c r="AE2217" s="256">
        <v>374</v>
      </c>
      <c r="AF2217" s="256">
        <v>314</v>
      </c>
      <c r="AG2217" s="256">
        <v>260</v>
      </c>
      <c r="AH2217" s="256">
        <v>224</v>
      </c>
      <c r="AI2217" s="256">
        <v>158</v>
      </c>
      <c r="AJ2217" s="256">
        <v>96</v>
      </c>
      <c r="AK2217" s="256">
        <v>48</v>
      </c>
      <c r="AL2217" s="256">
        <v>0</v>
      </c>
      <c r="AM2217" s="256">
        <v>0</v>
      </c>
      <c r="AN2217" s="256">
        <v>0</v>
      </c>
      <c r="AO2217" s="256">
        <v>0</v>
      </c>
      <c r="AP2217" s="256">
        <v>0</v>
      </c>
      <c r="AQ2217" s="256">
        <v>0</v>
      </c>
      <c r="AR2217" s="256">
        <v>0</v>
      </c>
      <c r="AS2217" s="256">
        <v>0</v>
      </c>
      <c r="AT2217" s="256">
        <v>0</v>
      </c>
      <c r="AU2217" s="256">
        <v>0</v>
      </c>
      <c r="AV2217" s="256">
        <v>0</v>
      </c>
      <c r="AW2217" s="256">
        <v>0</v>
      </c>
      <c r="AX2217" s="256">
        <v>0</v>
      </c>
      <c r="AY2217" s="256">
        <v>0</v>
      </c>
      <c r="AZ2217" s="256">
        <v>0</v>
      </c>
      <c r="BA2217" s="256">
        <v>0</v>
      </c>
      <c r="BB2217" s="256">
        <v>0</v>
      </c>
      <c r="BC2217" s="256">
        <v>0</v>
      </c>
      <c r="BD2217" s="256">
        <v>0</v>
      </c>
      <c r="BE2217" s="256">
        <v>0</v>
      </c>
      <c r="BF2217" s="256">
        <v>0</v>
      </c>
      <c r="BG2217" s="256">
        <v>0</v>
      </c>
      <c r="BH2217" s="256">
        <v>0</v>
      </c>
      <c r="BI2217" s="256">
        <v>0</v>
      </c>
      <c r="BJ2217" s="256">
        <v>0</v>
      </c>
      <c r="BK2217" s="256">
        <v>0</v>
      </c>
      <c r="BL2217" s="256">
        <v>0</v>
      </c>
      <c r="BM2217" s="256">
        <v>0</v>
      </c>
      <c r="BN2217" s="256">
        <v>0</v>
      </c>
      <c r="BO2217" s="256">
        <v>0</v>
      </c>
      <c r="BP2217" s="256">
        <v>0</v>
      </c>
      <c r="BQ2217" s="256">
        <v>0</v>
      </c>
      <c r="BR2217" s="256">
        <v>0</v>
      </c>
      <c r="BS2217" s="256">
        <v>0</v>
      </c>
      <c r="BT2217" s="256">
        <v>0</v>
      </c>
      <c r="BU2217" s="256">
        <v>0</v>
      </c>
      <c r="BV2217" s="256">
        <v>0</v>
      </c>
    </row>
    <row r="2218" spans="1:74">
      <c r="A2218" s="256">
        <v>175</v>
      </c>
      <c r="B2218" s="256">
        <v>2656</v>
      </c>
      <c r="C2218" s="256">
        <v>2722</v>
      </c>
      <c r="D2218" s="256">
        <v>2778</v>
      </c>
      <c r="E2218" s="256">
        <v>2781</v>
      </c>
      <c r="F2218" s="256">
        <v>2734</v>
      </c>
      <c r="G2218" s="256">
        <v>2583</v>
      </c>
      <c r="H2218" s="256">
        <v>2234</v>
      </c>
      <c r="I2218" s="256">
        <v>1776</v>
      </c>
      <c r="J2218" s="256">
        <v>1303</v>
      </c>
      <c r="K2218" s="256">
        <v>924</v>
      </c>
      <c r="L2218" s="256">
        <v>740</v>
      </c>
      <c r="M2218" s="256">
        <v>669</v>
      </c>
      <c r="N2218" s="256">
        <v>643</v>
      </c>
      <c r="O2218" s="256">
        <v>671</v>
      </c>
      <c r="P2218" s="256">
        <v>766</v>
      </c>
      <c r="Q2218" s="256">
        <v>836</v>
      </c>
      <c r="R2218" s="256">
        <v>833</v>
      </c>
      <c r="S2218" s="256">
        <v>808</v>
      </c>
      <c r="T2218" s="256">
        <v>788</v>
      </c>
      <c r="U2218" s="256">
        <v>733</v>
      </c>
      <c r="V2218" s="256">
        <v>696</v>
      </c>
      <c r="W2218" s="256">
        <v>648</v>
      </c>
      <c r="X2218" s="256">
        <v>568</v>
      </c>
      <c r="Y2218" s="256">
        <v>507</v>
      </c>
      <c r="Z2218" s="256">
        <v>486</v>
      </c>
      <c r="AA2218" s="256">
        <v>490</v>
      </c>
      <c r="AB2218" s="256">
        <v>474</v>
      </c>
      <c r="AC2218" s="256">
        <v>456</v>
      </c>
      <c r="AD2218" s="256">
        <v>424</v>
      </c>
      <c r="AE2218" s="256">
        <v>370</v>
      </c>
      <c r="AF2218" s="256">
        <v>306</v>
      </c>
      <c r="AG2218" s="256">
        <v>249</v>
      </c>
      <c r="AH2218" s="256">
        <v>207</v>
      </c>
      <c r="AI2218" s="256">
        <v>146</v>
      </c>
      <c r="AJ2218" s="256">
        <v>94</v>
      </c>
      <c r="AK2218" s="256">
        <v>46</v>
      </c>
      <c r="AL2218" s="256">
        <v>0</v>
      </c>
      <c r="AM2218" s="256">
        <v>0</v>
      </c>
      <c r="AN2218" s="256">
        <v>0</v>
      </c>
      <c r="AO2218" s="256">
        <v>0</v>
      </c>
      <c r="AP2218" s="256">
        <v>0</v>
      </c>
      <c r="AQ2218" s="256">
        <v>0</v>
      </c>
      <c r="AR2218" s="256">
        <v>0</v>
      </c>
      <c r="AS2218" s="256">
        <v>0</v>
      </c>
      <c r="AT2218" s="256">
        <v>0</v>
      </c>
      <c r="AU2218" s="256">
        <v>0</v>
      </c>
      <c r="AV2218" s="256">
        <v>0</v>
      </c>
      <c r="AW2218" s="256">
        <v>0</v>
      </c>
      <c r="AX2218" s="256">
        <v>0</v>
      </c>
      <c r="AY2218" s="256">
        <v>0</v>
      </c>
      <c r="AZ2218" s="256">
        <v>0</v>
      </c>
      <c r="BA2218" s="256">
        <v>0</v>
      </c>
      <c r="BB2218" s="256">
        <v>0</v>
      </c>
      <c r="BC2218" s="256">
        <v>0</v>
      </c>
      <c r="BD2218" s="256">
        <v>0</v>
      </c>
      <c r="BE2218" s="256">
        <v>0</v>
      </c>
      <c r="BF2218" s="256">
        <v>0</v>
      </c>
      <c r="BG2218" s="256">
        <v>0</v>
      </c>
      <c r="BH2218" s="256">
        <v>0</v>
      </c>
      <c r="BI2218" s="256">
        <v>0</v>
      </c>
      <c r="BJ2218" s="256">
        <v>0</v>
      </c>
      <c r="BK2218" s="256">
        <v>0</v>
      </c>
      <c r="BL2218" s="256">
        <v>0</v>
      </c>
      <c r="BM2218" s="256">
        <v>0</v>
      </c>
      <c r="BN2218" s="256">
        <v>0</v>
      </c>
      <c r="BO2218" s="256">
        <v>0</v>
      </c>
      <c r="BP2218" s="256">
        <v>0</v>
      </c>
      <c r="BQ2218" s="256">
        <v>0</v>
      </c>
      <c r="BR2218" s="256">
        <v>0</v>
      </c>
      <c r="BS2218" s="256">
        <v>0</v>
      </c>
      <c r="BT2218" s="256">
        <v>0</v>
      </c>
      <c r="BU2218" s="256">
        <v>0</v>
      </c>
      <c r="BV2218" s="256">
        <v>0</v>
      </c>
    </row>
    <row r="2219" spans="1:74">
      <c r="A2219" s="256">
        <v>177.5</v>
      </c>
      <c r="B2219" s="256">
        <v>2656</v>
      </c>
      <c r="C2219" s="256">
        <v>2729</v>
      </c>
      <c r="D2219" s="256">
        <v>2786</v>
      </c>
      <c r="E2219" s="256">
        <v>2790</v>
      </c>
      <c r="F2219" s="256">
        <v>2744</v>
      </c>
      <c r="G2219" s="256">
        <v>2590</v>
      </c>
      <c r="H2219" s="256">
        <v>2234</v>
      </c>
      <c r="I2219" s="256">
        <v>1772</v>
      </c>
      <c r="J2219" s="256">
        <v>1296</v>
      </c>
      <c r="K2219" s="256">
        <v>917</v>
      </c>
      <c r="L2219" s="256">
        <v>736</v>
      </c>
      <c r="M2219" s="256">
        <v>666</v>
      </c>
      <c r="N2219" s="256">
        <v>637</v>
      </c>
      <c r="O2219" s="256">
        <v>670</v>
      </c>
      <c r="P2219" s="256">
        <v>765</v>
      </c>
      <c r="Q2219" s="256">
        <v>830</v>
      </c>
      <c r="R2219" s="256">
        <v>825</v>
      </c>
      <c r="S2219" s="256">
        <v>799</v>
      </c>
      <c r="T2219" s="256">
        <v>778</v>
      </c>
      <c r="U2219" s="256">
        <v>716</v>
      </c>
      <c r="V2219" s="256">
        <v>678</v>
      </c>
      <c r="W2219" s="256">
        <v>627</v>
      </c>
      <c r="X2219" s="256">
        <v>544</v>
      </c>
      <c r="Y2219" s="256">
        <v>486</v>
      </c>
      <c r="Z2219" s="256">
        <v>474</v>
      </c>
      <c r="AA2219" s="256">
        <v>483</v>
      </c>
      <c r="AB2219" s="256">
        <v>468</v>
      </c>
      <c r="AC2219" s="256">
        <v>456</v>
      </c>
      <c r="AD2219" s="256">
        <v>428</v>
      </c>
      <c r="AE2219" s="256">
        <v>368</v>
      </c>
      <c r="AF2219" s="256">
        <v>302</v>
      </c>
      <c r="AG2219" s="256">
        <v>244</v>
      </c>
      <c r="AH2219" s="256">
        <v>200</v>
      </c>
      <c r="AI2219" s="256">
        <v>145</v>
      </c>
      <c r="AJ2219" s="256">
        <v>97</v>
      </c>
      <c r="AK2219" s="256">
        <v>51</v>
      </c>
      <c r="AL2219" s="256">
        <v>0</v>
      </c>
      <c r="AM2219" s="256">
        <v>0</v>
      </c>
      <c r="AN2219" s="256">
        <v>0</v>
      </c>
      <c r="AO2219" s="256">
        <v>0</v>
      </c>
      <c r="AP2219" s="256">
        <v>0</v>
      </c>
      <c r="AQ2219" s="256">
        <v>0</v>
      </c>
      <c r="AR2219" s="256">
        <v>0</v>
      </c>
      <c r="AS2219" s="256">
        <v>0</v>
      </c>
      <c r="AT2219" s="256">
        <v>0</v>
      </c>
      <c r="AU2219" s="256">
        <v>0</v>
      </c>
      <c r="AV2219" s="256">
        <v>0</v>
      </c>
      <c r="AW2219" s="256">
        <v>0</v>
      </c>
      <c r="AX2219" s="256">
        <v>0</v>
      </c>
      <c r="AY2219" s="256">
        <v>0</v>
      </c>
      <c r="AZ2219" s="256">
        <v>0</v>
      </c>
      <c r="BA2219" s="256">
        <v>0</v>
      </c>
      <c r="BB2219" s="256">
        <v>0</v>
      </c>
      <c r="BC2219" s="256">
        <v>0</v>
      </c>
      <c r="BD2219" s="256">
        <v>0</v>
      </c>
      <c r="BE2219" s="256">
        <v>0</v>
      </c>
      <c r="BF2219" s="256">
        <v>0</v>
      </c>
      <c r="BG2219" s="256">
        <v>0</v>
      </c>
      <c r="BH2219" s="256">
        <v>0</v>
      </c>
      <c r="BI2219" s="256">
        <v>0</v>
      </c>
      <c r="BJ2219" s="256">
        <v>0</v>
      </c>
      <c r="BK2219" s="256">
        <v>0</v>
      </c>
      <c r="BL2219" s="256">
        <v>0</v>
      </c>
      <c r="BM2219" s="256">
        <v>0</v>
      </c>
      <c r="BN2219" s="256">
        <v>0</v>
      </c>
      <c r="BO2219" s="256">
        <v>0</v>
      </c>
      <c r="BP2219" s="256">
        <v>0</v>
      </c>
      <c r="BQ2219" s="256">
        <v>0</v>
      </c>
      <c r="BR2219" s="256">
        <v>0</v>
      </c>
      <c r="BS2219" s="256">
        <v>0</v>
      </c>
      <c r="BT2219" s="256">
        <v>0</v>
      </c>
      <c r="BU2219" s="256">
        <v>0</v>
      </c>
      <c r="BV2219" s="256">
        <v>0</v>
      </c>
    </row>
    <row r="2220" spans="1:74">
      <c r="A2220" s="256">
        <v>180</v>
      </c>
      <c r="B2220" s="256">
        <v>2656</v>
      </c>
      <c r="C2220" s="256">
        <v>2736</v>
      </c>
      <c r="D2220" s="256">
        <v>2781</v>
      </c>
      <c r="E2220" s="256">
        <v>2767</v>
      </c>
      <c r="F2220" s="256">
        <v>2702</v>
      </c>
      <c r="G2220" s="256">
        <v>2501</v>
      </c>
      <c r="H2220" s="256">
        <v>2099</v>
      </c>
      <c r="I2220" s="256">
        <v>1627</v>
      </c>
      <c r="J2220" s="256">
        <v>1162</v>
      </c>
      <c r="K2220" s="256">
        <v>836</v>
      </c>
      <c r="L2220" s="256">
        <v>707</v>
      </c>
      <c r="M2220" s="256">
        <v>656</v>
      </c>
      <c r="N2220" s="256">
        <v>635</v>
      </c>
      <c r="O2220" s="256">
        <v>692</v>
      </c>
      <c r="P2220" s="256">
        <v>797</v>
      </c>
      <c r="Q2220" s="256">
        <v>840</v>
      </c>
      <c r="R2220" s="256">
        <v>820</v>
      </c>
      <c r="S2220" s="256">
        <v>797</v>
      </c>
      <c r="T2220" s="256">
        <v>770</v>
      </c>
      <c r="U2220" s="256">
        <v>694</v>
      </c>
      <c r="V2220" s="256">
        <v>675</v>
      </c>
      <c r="W2220" s="256">
        <v>600</v>
      </c>
      <c r="X2220" s="256">
        <v>523</v>
      </c>
      <c r="Y2220" s="256">
        <v>475</v>
      </c>
      <c r="Z2220" s="256">
        <v>486</v>
      </c>
      <c r="AA2220" s="256">
        <v>487</v>
      </c>
      <c r="AB2220" s="256">
        <v>467</v>
      </c>
      <c r="AC2220" s="256">
        <v>457</v>
      </c>
      <c r="AD2220" s="256">
        <v>421</v>
      </c>
      <c r="AE2220" s="256">
        <v>350</v>
      </c>
      <c r="AF2220" s="256">
        <v>281</v>
      </c>
      <c r="AG2220" s="256">
        <v>232</v>
      </c>
      <c r="AH2220" s="256">
        <v>188</v>
      </c>
      <c r="AI2220" s="256">
        <v>127</v>
      </c>
      <c r="AJ2220" s="256">
        <v>84</v>
      </c>
      <c r="AK2220" s="256">
        <v>39</v>
      </c>
      <c r="AL2220" s="256">
        <v>0</v>
      </c>
      <c r="AM2220" s="256">
        <v>0</v>
      </c>
      <c r="AN2220" s="256">
        <v>0</v>
      </c>
      <c r="AO2220" s="256">
        <v>0</v>
      </c>
      <c r="AP2220" s="256">
        <v>0</v>
      </c>
      <c r="AQ2220" s="256">
        <v>0</v>
      </c>
      <c r="AR2220" s="256">
        <v>0</v>
      </c>
      <c r="AS2220" s="256">
        <v>0</v>
      </c>
      <c r="AT2220" s="256">
        <v>0</v>
      </c>
      <c r="AU2220" s="256">
        <v>0</v>
      </c>
      <c r="AV2220" s="256">
        <v>0</v>
      </c>
      <c r="AW2220" s="256">
        <v>0</v>
      </c>
      <c r="AX2220" s="256">
        <v>0</v>
      </c>
      <c r="AY2220" s="256">
        <v>0</v>
      </c>
      <c r="AZ2220" s="256">
        <v>0</v>
      </c>
      <c r="BA2220" s="256">
        <v>0</v>
      </c>
      <c r="BB2220" s="256">
        <v>0</v>
      </c>
      <c r="BC2220" s="256">
        <v>0</v>
      </c>
      <c r="BD2220" s="256">
        <v>0</v>
      </c>
      <c r="BE2220" s="256">
        <v>0</v>
      </c>
      <c r="BF2220" s="256">
        <v>0</v>
      </c>
      <c r="BG2220" s="256">
        <v>0</v>
      </c>
      <c r="BH2220" s="256">
        <v>0</v>
      </c>
      <c r="BI2220" s="256">
        <v>0</v>
      </c>
      <c r="BJ2220" s="256">
        <v>0</v>
      </c>
      <c r="BK2220" s="256">
        <v>0</v>
      </c>
      <c r="BL2220" s="256">
        <v>0</v>
      </c>
      <c r="BM2220" s="256">
        <v>0</v>
      </c>
      <c r="BN2220" s="256">
        <v>0</v>
      </c>
      <c r="BO2220" s="256">
        <v>0</v>
      </c>
      <c r="BP2220" s="256">
        <v>0</v>
      </c>
      <c r="BQ2220" s="256">
        <v>0</v>
      </c>
      <c r="BR2220" s="256">
        <v>0</v>
      </c>
      <c r="BS2220" s="256">
        <v>0</v>
      </c>
      <c r="BT2220" s="256">
        <v>0</v>
      </c>
      <c r="BU2220" s="256">
        <v>0</v>
      </c>
      <c r="BV2220" s="256">
        <v>0</v>
      </c>
    </row>
    <row r="2221" spans="1:74">
      <c r="B2221" s="256" t="s">
        <v>3383</v>
      </c>
    </row>
    <row r="2222" spans="1:74">
      <c r="B2222" s="256" t="s">
        <v>3360</v>
      </c>
    </row>
    <row r="2223" spans="1:74">
      <c r="B2223" s="256" t="s">
        <v>65</v>
      </c>
    </row>
    <row r="2224" spans="1:74">
      <c r="B2224" s="256" t="s">
        <v>3367</v>
      </c>
    </row>
    <row r="2225" spans="1:74">
      <c r="B2225" s="256">
        <v>134</v>
      </c>
    </row>
    <row r="2226" spans="1:74">
      <c r="B2226" s="256" t="s">
        <v>3368</v>
      </c>
    </row>
    <row r="2228" spans="1:74">
      <c r="B2228" s="256">
        <v>73</v>
      </c>
    </row>
    <row r="2229" spans="1:74">
      <c r="B2229" s="256">
        <v>73</v>
      </c>
    </row>
    <row r="2230" spans="1:74">
      <c r="B2230" s="256">
        <v>0</v>
      </c>
      <c r="C2230" s="256">
        <v>2.5</v>
      </c>
      <c r="D2230" s="256">
        <v>5</v>
      </c>
      <c r="E2230" s="256">
        <v>7.5</v>
      </c>
      <c r="F2230" s="256">
        <v>10</v>
      </c>
      <c r="G2230" s="256">
        <v>12.5</v>
      </c>
      <c r="H2230" s="256">
        <v>15</v>
      </c>
      <c r="I2230" s="256">
        <v>17.5</v>
      </c>
      <c r="J2230" s="256">
        <v>20</v>
      </c>
      <c r="K2230" s="256">
        <v>22.5</v>
      </c>
      <c r="L2230" s="256">
        <v>25</v>
      </c>
      <c r="M2230" s="256">
        <v>27.5</v>
      </c>
      <c r="N2230" s="256">
        <v>30</v>
      </c>
      <c r="O2230" s="256">
        <v>32.5</v>
      </c>
      <c r="P2230" s="256">
        <v>35</v>
      </c>
      <c r="Q2230" s="256">
        <v>37.5</v>
      </c>
      <c r="R2230" s="256">
        <v>40</v>
      </c>
      <c r="S2230" s="256">
        <v>42.5</v>
      </c>
      <c r="T2230" s="256">
        <v>45</v>
      </c>
      <c r="U2230" s="256">
        <v>47.5</v>
      </c>
      <c r="V2230" s="256">
        <v>50</v>
      </c>
      <c r="W2230" s="256">
        <v>52.5</v>
      </c>
      <c r="X2230" s="256">
        <v>55</v>
      </c>
      <c r="Y2230" s="256">
        <v>57.5</v>
      </c>
      <c r="Z2230" s="256">
        <v>60</v>
      </c>
      <c r="AA2230" s="256">
        <v>62.5</v>
      </c>
      <c r="AB2230" s="256">
        <v>65</v>
      </c>
      <c r="AC2230" s="256">
        <v>67.5</v>
      </c>
      <c r="AD2230" s="256">
        <v>70</v>
      </c>
      <c r="AE2230" s="256">
        <v>72.5</v>
      </c>
      <c r="AF2230" s="256">
        <v>75</v>
      </c>
      <c r="AG2230" s="256">
        <v>77.5</v>
      </c>
      <c r="AH2230" s="256">
        <v>80</v>
      </c>
      <c r="AI2230" s="256">
        <v>82.5</v>
      </c>
      <c r="AJ2230" s="256">
        <v>85</v>
      </c>
      <c r="AK2230" s="256">
        <v>87.5</v>
      </c>
      <c r="AL2230" s="256">
        <v>90</v>
      </c>
      <c r="AM2230" s="256">
        <v>92.5</v>
      </c>
      <c r="AN2230" s="256">
        <v>95</v>
      </c>
      <c r="AO2230" s="256">
        <v>97.5</v>
      </c>
      <c r="AP2230" s="256">
        <v>100</v>
      </c>
      <c r="AQ2230" s="256">
        <v>102.5</v>
      </c>
      <c r="AR2230" s="256">
        <v>105</v>
      </c>
      <c r="AS2230" s="256">
        <v>107.5</v>
      </c>
      <c r="AT2230" s="256">
        <v>110</v>
      </c>
      <c r="AU2230" s="256">
        <v>112.5</v>
      </c>
      <c r="AV2230" s="256">
        <v>115</v>
      </c>
      <c r="AW2230" s="256">
        <v>117.5</v>
      </c>
      <c r="AX2230" s="256">
        <v>120</v>
      </c>
      <c r="AY2230" s="256">
        <v>122.5</v>
      </c>
      <c r="AZ2230" s="256">
        <v>125</v>
      </c>
      <c r="BA2230" s="256">
        <v>127.5</v>
      </c>
      <c r="BB2230" s="256">
        <v>130</v>
      </c>
      <c r="BC2230" s="256">
        <v>132.5</v>
      </c>
      <c r="BD2230" s="256">
        <v>135</v>
      </c>
      <c r="BE2230" s="256">
        <v>137.5</v>
      </c>
      <c r="BF2230" s="256">
        <v>140</v>
      </c>
      <c r="BG2230" s="256">
        <v>142.5</v>
      </c>
      <c r="BH2230" s="256">
        <v>145</v>
      </c>
      <c r="BI2230" s="256">
        <v>147.5</v>
      </c>
      <c r="BJ2230" s="256">
        <v>150</v>
      </c>
      <c r="BK2230" s="256">
        <v>152.5</v>
      </c>
      <c r="BL2230" s="256">
        <v>155</v>
      </c>
      <c r="BM2230" s="256">
        <v>157.5</v>
      </c>
      <c r="BN2230" s="256">
        <v>160</v>
      </c>
      <c r="BO2230" s="256">
        <v>162.5</v>
      </c>
      <c r="BP2230" s="256">
        <v>165</v>
      </c>
      <c r="BQ2230" s="256">
        <v>167.5</v>
      </c>
      <c r="BR2230" s="256">
        <v>170</v>
      </c>
      <c r="BS2230" s="256">
        <v>172.5</v>
      </c>
      <c r="BT2230" s="256">
        <v>175</v>
      </c>
      <c r="BU2230" s="256">
        <v>177.5</v>
      </c>
      <c r="BV2230" s="256">
        <v>180</v>
      </c>
    </row>
    <row r="2231" spans="1:74">
      <c r="A2231" s="256">
        <v>0</v>
      </c>
      <c r="B2231" s="256">
        <v>2656</v>
      </c>
      <c r="C2231" s="256">
        <v>2599</v>
      </c>
      <c r="D2231" s="256">
        <v>2578</v>
      </c>
      <c r="E2231" s="256">
        <v>2623</v>
      </c>
      <c r="F2231" s="256">
        <v>2662</v>
      </c>
      <c r="G2231" s="256">
        <v>2644</v>
      </c>
      <c r="H2231" s="256">
        <v>2609</v>
      </c>
      <c r="I2231" s="256">
        <v>2572</v>
      </c>
      <c r="J2231" s="256">
        <v>2588</v>
      </c>
      <c r="K2231" s="256">
        <v>2683</v>
      </c>
      <c r="L2231" s="256">
        <v>2833</v>
      </c>
      <c r="M2231" s="256">
        <v>3009</v>
      </c>
      <c r="N2231" s="256">
        <v>3187</v>
      </c>
      <c r="O2231" s="256">
        <v>3358</v>
      </c>
      <c r="P2231" s="256">
        <v>3437</v>
      </c>
      <c r="Q2231" s="256">
        <v>3510</v>
      </c>
      <c r="R2231" s="256">
        <v>3565</v>
      </c>
      <c r="S2231" s="256">
        <v>3612</v>
      </c>
      <c r="T2231" s="256">
        <v>3598</v>
      </c>
      <c r="U2231" s="256">
        <v>3518</v>
      </c>
      <c r="V2231" s="256">
        <v>3475</v>
      </c>
      <c r="W2231" s="256">
        <v>3513</v>
      </c>
      <c r="X2231" s="256">
        <v>3569</v>
      </c>
      <c r="Y2231" s="256">
        <v>3508</v>
      </c>
      <c r="Z2231" s="256">
        <v>3227</v>
      </c>
      <c r="AA2231" s="256">
        <v>2546</v>
      </c>
      <c r="AB2231" s="256">
        <v>1523</v>
      </c>
      <c r="AC2231" s="256">
        <v>808</v>
      </c>
      <c r="AD2231" s="256">
        <v>561</v>
      </c>
      <c r="AE2231" s="256">
        <v>446</v>
      </c>
      <c r="AF2231" s="256">
        <v>367</v>
      </c>
      <c r="AG2231" s="256">
        <v>286</v>
      </c>
      <c r="AH2231" s="256">
        <v>244</v>
      </c>
      <c r="AI2231" s="256">
        <v>205</v>
      </c>
      <c r="AJ2231" s="256">
        <v>163</v>
      </c>
      <c r="AK2231" s="256">
        <v>89</v>
      </c>
      <c r="AL2231" s="256">
        <v>0</v>
      </c>
      <c r="AM2231" s="256">
        <v>0</v>
      </c>
      <c r="AN2231" s="256">
        <v>0</v>
      </c>
      <c r="AO2231" s="256">
        <v>0</v>
      </c>
      <c r="AP2231" s="256">
        <v>0</v>
      </c>
      <c r="AQ2231" s="256">
        <v>0</v>
      </c>
      <c r="AR2231" s="256">
        <v>0</v>
      </c>
      <c r="AS2231" s="256">
        <v>0</v>
      </c>
      <c r="AT2231" s="256">
        <v>0</v>
      </c>
      <c r="AU2231" s="256">
        <v>0</v>
      </c>
      <c r="AV2231" s="256">
        <v>0</v>
      </c>
      <c r="AW2231" s="256">
        <v>0</v>
      </c>
      <c r="AX2231" s="256">
        <v>0</v>
      </c>
      <c r="AY2231" s="256">
        <v>0</v>
      </c>
      <c r="AZ2231" s="256">
        <v>0</v>
      </c>
      <c r="BA2231" s="256">
        <v>0</v>
      </c>
      <c r="BB2231" s="256">
        <v>0</v>
      </c>
      <c r="BC2231" s="256">
        <v>0</v>
      </c>
      <c r="BD2231" s="256">
        <v>0</v>
      </c>
      <c r="BE2231" s="256">
        <v>0</v>
      </c>
      <c r="BF2231" s="256">
        <v>0</v>
      </c>
      <c r="BG2231" s="256">
        <v>0</v>
      </c>
      <c r="BH2231" s="256">
        <v>0</v>
      </c>
      <c r="BI2231" s="256">
        <v>0</v>
      </c>
      <c r="BJ2231" s="256">
        <v>0</v>
      </c>
      <c r="BK2231" s="256">
        <v>0</v>
      </c>
      <c r="BL2231" s="256">
        <v>0</v>
      </c>
      <c r="BM2231" s="256">
        <v>0</v>
      </c>
      <c r="BN2231" s="256">
        <v>0</v>
      </c>
      <c r="BO2231" s="256">
        <v>0</v>
      </c>
      <c r="BP2231" s="256">
        <v>0</v>
      </c>
      <c r="BQ2231" s="256">
        <v>0</v>
      </c>
      <c r="BR2231" s="256">
        <v>0</v>
      </c>
      <c r="BS2231" s="256">
        <v>0</v>
      </c>
      <c r="BT2231" s="256">
        <v>0</v>
      </c>
      <c r="BU2231" s="256">
        <v>0</v>
      </c>
      <c r="BV2231" s="256">
        <v>0</v>
      </c>
    </row>
    <row r="2232" spans="1:74">
      <c r="A2232" s="256">
        <v>2.5</v>
      </c>
      <c r="B2232" s="256">
        <v>2656</v>
      </c>
      <c r="C2232" s="256">
        <v>2602</v>
      </c>
      <c r="D2232" s="256">
        <v>2598</v>
      </c>
      <c r="E2232" s="256">
        <v>2653</v>
      </c>
      <c r="F2232" s="256">
        <v>2674</v>
      </c>
      <c r="G2232" s="256">
        <v>2649</v>
      </c>
      <c r="H2232" s="256">
        <v>2608</v>
      </c>
      <c r="I2232" s="256">
        <v>2586</v>
      </c>
      <c r="J2232" s="256">
        <v>2623</v>
      </c>
      <c r="K2232" s="256">
        <v>2740</v>
      </c>
      <c r="L2232" s="256">
        <v>2898</v>
      </c>
      <c r="M2232" s="256">
        <v>3069</v>
      </c>
      <c r="N2232" s="256">
        <v>3253</v>
      </c>
      <c r="O2232" s="256">
        <v>3392</v>
      </c>
      <c r="P2232" s="256">
        <v>3465</v>
      </c>
      <c r="Q2232" s="256">
        <v>3531</v>
      </c>
      <c r="R2232" s="256">
        <v>3586</v>
      </c>
      <c r="S2232" s="256">
        <v>3618</v>
      </c>
      <c r="T2232" s="256">
        <v>3588</v>
      </c>
      <c r="U2232" s="256">
        <v>3502</v>
      </c>
      <c r="V2232" s="256">
        <v>3476</v>
      </c>
      <c r="W2232" s="256">
        <v>3522</v>
      </c>
      <c r="X2232" s="256">
        <v>3546</v>
      </c>
      <c r="Y2232" s="256">
        <v>3434</v>
      </c>
      <c r="Z2232" s="256">
        <v>3055</v>
      </c>
      <c r="AA2232" s="256">
        <v>2257</v>
      </c>
      <c r="AB2232" s="256">
        <v>1282</v>
      </c>
      <c r="AC2232" s="256">
        <v>710</v>
      </c>
      <c r="AD2232" s="256">
        <v>516</v>
      </c>
      <c r="AE2232" s="256">
        <v>424</v>
      </c>
      <c r="AF2232" s="256">
        <v>340</v>
      </c>
      <c r="AG2232" s="256">
        <v>275</v>
      </c>
      <c r="AH2232" s="256">
        <v>232</v>
      </c>
      <c r="AI2232" s="256">
        <v>196</v>
      </c>
      <c r="AJ2232" s="256">
        <v>140</v>
      </c>
      <c r="AK2232" s="256">
        <v>69</v>
      </c>
      <c r="AL2232" s="256">
        <v>0</v>
      </c>
      <c r="AM2232" s="256">
        <v>0</v>
      </c>
      <c r="AN2232" s="256">
        <v>0</v>
      </c>
      <c r="AO2232" s="256">
        <v>0</v>
      </c>
      <c r="AP2232" s="256">
        <v>0</v>
      </c>
      <c r="AQ2232" s="256">
        <v>0</v>
      </c>
      <c r="AR2232" s="256">
        <v>0</v>
      </c>
      <c r="AS2232" s="256">
        <v>0</v>
      </c>
      <c r="AT2232" s="256">
        <v>0</v>
      </c>
      <c r="AU2232" s="256">
        <v>0</v>
      </c>
      <c r="AV2232" s="256">
        <v>0</v>
      </c>
      <c r="AW2232" s="256">
        <v>0</v>
      </c>
      <c r="AX2232" s="256">
        <v>0</v>
      </c>
      <c r="AY2232" s="256">
        <v>0</v>
      </c>
      <c r="AZ2232" s="256">
        <v>0</v>
      </c>
      <c r="BA2232" s="256">
        <v>0</v>
      </c>
      <c r="BB2232" s="256">
        <v>0</v>
      </c>
      <c r="BC2232" s="256">
        <v>0</v>
      </c>
      <c r="BD2232" s="256">
        <v>0</v>
      </c>
      <c r="BE2232" s="256">
        <v>0</v>
      </c>
      <c r="BF2232" s="256">
        <v>0</v>
      </c>
      <c r="BG2232" s="256">
        <v>0</v>
      </c>
      <c r="BH2232" s="256">
        <v>0</v>
      </c>
      <c r="BI2232" s="256">
        <v>0</v>
      </c>
      <c r="BJ2232" s="256">
        <v>0</v>
      </c>
      <c r="BK2232" s="256">
        <v>0</v>
      </c>
      <c r="BL2232" s="256">
        <v>0</v>
      </c>
      <c r="BM2232" s="256">
        <v>0</v>
      </c>
      <c r="BN2232" s="256">
        <v>0</v>
      </c>
      <c r="BO2232" s="256">
        <v>0</v>
      </c>
      <c r="BP2232" s="256">
        <v>0</v>
      </c>
      <c r="BQ2232" s="256">
        <v>0</v>
      </c>
      <c r="BR2232" s="256">
        <v>0</v>
      </c>
      <c r="BS2232" s="256">
        <v>0</v>
      </c>
      <c r="BT2232" s="256">
        <v>0</v>
      </c>
      <c r="BU2232" s="256">
        <v>0</v>
      </c>
      <c r="BV2232" s="256">
        <v>0</v>
      </c>
    </row>
    <row r="2233" spans="1:74">
      <c r="A2233" s="256">
        <v>5</v>
      </c>
      <c r="B2233" s="256">
        <v>2656</v>
      </c>
      <c r="C2233" s="256">
        <v>2595</v>
      </c>
      <c r="D2233" s="256">
        <v>2590</v>
      </c>
      <c r="E2233" s="256">
        <v>2646</v>
      </c>
      <c r="F2233" s="256">
        <v>2667</v>
      </c>
      <c r="G2233" s="256">
        <v>2644</v>
      </c>
      <c r="H2233" s="256">
        <v>2602</v>
      </c>
      <c r="I2233" s="256">
        <v>2580</v>
      </c>
      <c r="J2233" s="256">
        <v>2614</v>
      </c>
      <c r="K2233" s="256">
        <v>2728</v>
      </c>
      <c r="L2233" s="256">
        <v>2883</v>
      </c>
      <c r="M2233" s="256">
        <v>3050</v>
      </c>
      <c r="N2233" s="256">
        <v>3230</v>
      </c>
      <c r="O2233" s="256">
        <v>3372</v>
      </c>
      <c r="P2233" s="256">
        <v>3447</v>
      </c>
      <c r="Q2233" s="256">
        <v>3510</v>
      </c>
      <c r="R2233" s="256">
        <v>3564</v>
      </c>
      <c r="S2233" s="256">
        <v>3593</v>
      </c>
      <c r="T2233" s="256">
        <v>3564</v>
      </c>
      <c r="U2233" s="256">
        <v>3478</v>
      </c>
      <c r="V2233" s="256">
        <v>3442</v>
      </c>
      <c r="W2233" s="256">
        <v>3472</v>
      </c>
      <c r="X2233" s="256">
        <v>3488</v>
      </c>
      <c r="Y2233" s="256">
        <v>3380</v>
      </c>
      <c r="Z2233" s="256">
        <v>3027</v>
      </c>
      <c r="AA2233" s="256">
        <v>2260</v>
      </c>
      <c r="AB2233" s="256">
        <v>1282</v>
      </c>
      <c r="AC2233" s="256">
        <v>697</v>
      </c>
      <c r="AD2233" s="256">
        <v>509</v>
      </c>
      <c r="AE2233" s="256">
        <v>428</v>
      </c>
      <c r="AF2233" s="256">
        <v>347</v>
      </c>
      <c r="AG2233" s="256">
        <v>281</v>
      </c>
      <c r="AH2233" s="256">
        <v>238</v>
      </c>
      <c r="AI2233" s="256">
        <v>202</v>
      </c>
      <c r="AJ2233" s="256">
        <v>147</v>
      </c>
      <c r="AK2233" s="256">
        <v>70</v>
      </c>
      <c r="AL2233" s="256">
        <v>0</v>
      </c>
      <c r="AM2233" s="256">
        <v>0</v>
      </c>
      <c r="AN2233" s="256">
        <v>0</v>
      </c>
      <c r="AO2233" s="256">
        <v>0</v>
      </c>
      <c r="AP2233" s="256">
        <v>0</v>
      </c>
      <c r="AQ2233" s="256">
        <v>0</v>
      </c>
      <c r="AR2233" s="256">
        <v>0</v>
      </c>
      <c r="AS2233" s="256">
        <v>0</v>
      </c>
      <c r="AT2233" s="256">
        <v>0</v>
      </c>
      <c r="AU2233" s="256">
        <v>0</v>
      </c>
      <c r="AV2233" s="256">
        <v>0</v>
      </c>
      <c r="AW2233" s="256">
        <v>0</v>
      </c>
      <c r="AX2233" s="256">
        <v>0</v>
      </c>
      <c r="AY2233" s="256">
        <v>0</v>
      </c>
      <c r="AZ2233" s="256">
        <v>0</v>
      </c>
      <c r="BA2233" s="256">
        <v>0</v>
      </c>
      <c r="BB2233" s="256">
        <v>0</v>
      </c>
      <c r="BC2233" s="256">
        <v>0</v>
      </c>
      <c r="BD2233" s="256">
        <v>0</v>
      </c>
      <c r="BE2233" s="256">
        <v>0</v>
      </c>
      <c r="BF2233" s="256">
        <v>0</v>
      </c>
      <c r="BG2233" s="256">
        <v>0</v>
      </c>
      <c r="BH2233" s="256">
        <v>0</v>
      </c>
      <c r="BI2233" s="256">
        <v>0</v>
      </c>
      <c r="BJ2233" s="256">
        <v>0</v>
      </c>
      <c r="BK2233" s="256">
        <v>0</v>
      </c>
      <c r="BL2233" s="256">
        <v>0</v>
      </c>
      <c r="BM2233" s="256">
        <v>0</v>
      </c>
      <c r="BN2233" s="256">
        <v>0</v>
      </c>
      <c r="BO2233" s="256">
        <v>0</v>
      </c>
      <c r="BP2233" s="256">
        <v>0</v>
      </c>
      <c r="BQ2233" s="256">
        <v>0</v>
      </c>
      <c r="BR2233" s="256">
        <v>0</v>
      </c>
      <c r="BS2233" s="256">
        <v>0</v>
      </c>
      <c r="BT2233" s="256">
        <v>0</v>
      </c>
      <c r="BU2233" s="256">
        <v>0</v>
      </c>
      <c r="BV2233" s="256">
        <v>0</v>
      </c>
    </row>
    <row r="2234" spans="1:74">
      <c r="A2234" s="256">
        <v>7.5</v>
      </c>
      <c r="B2234" s="256">
        <v>2656</v>
      </c>
      <c r="C2234" s="256">
        <v>2592</v>
      </c>
      <c r="D2234" s="256">
        <v>2587</v>
      </c>
      <c r="E2234" s="256">
        <v>2642</v>
      </c>
      <c r="F2234" s="256">
        <v>2668</v>
      </c>
      <c r="G2234" s="256">
        <v>2646</v>
      </c>
      <c r="H2234" s="256">
        <v>2608</v>
      </c>
      <c r="I2234" s="256">
        <v>2582</v>
      </c>
      <c r="J2234" s="256">
        <v>2610</v>
      </c>
      <c r="K2234" s="256">
        <v>2720</v>
      </c>
      <c r="L2234" s="256">
        <v>2872</v>
      </c>
      <c r="M2234" s="256">
        <v>3037</v>
      </c>
      <c r="N2234" s="256">
        <v>3214</v>
      </c>
      <c r="O2234" s="256">
        <v>3356</v>
      </c>
      <c r="P2234" s="256">
        <v>3430</v>
      </c>
      <c r="Q2234" s="256">
        <v>3486</v>
      </c>
      <c r="R2234" s="256">
        <v>3538</v>
      </c>
      <c r="S2234" s="256">
        <v>3568</v>
      </c>
      <c r="T2234" s="256">
        <v>3543</v>
      </c>
      <c r="U2234" s="256">
        <v>3462</v>
      </c>
      <c r="V2234" s="256">
        <v>3412</v>
      </c>
      <c r="W2234" s="256">
        <v>3430</v>
      </c>
      <c r="X2234" s="256">
        <v>3444</v>
      </c>
      <c r="Y2234" s="256">
        <v>3344</v>
      </c>
      <c r="Z2234" s="256">
        <v>3010</v>
      </c>
      <c r="AA2234" s="256">
        <v>2260</v>
      </c>
      <c r="AB2234" s="256">
        <v>1314</v>
      </c>
      <c r="AC2234" s="256">
        <v>702</v>
      </c>
      <c r="AD2234" s="256">
        <v>514</v>
      </c>
      <c r="AE2234" s="256">
        <v>436</v>
      </c>
      <c r="AF2234" s="256">
        <v>360</v>
      </c>
      <c r="AG2234" s="256">
        <v>294</v>
      </c>
      <c r="AH2234" s="256">
        <v>248</v>
      </c>
      <c r="AI2234" s="256">
        <v>211</v>
      </c>
      <c r="AJ2234" s="256">
        <v>151</v>
      </c>
      <c r="AK2234" s="256">
        <v>76</v>
      </c>
      <c r="AL2234" s="256">
        <v>0</v>
      </c>
      <c r="AM2234" s="256">
        <v>0</v>
      </c>
      <c r="AN2234" s="256">
        <v>0</v>
      </c>
      <c r="AO2234" s="256">
        <v>0</v>
      </c>
      <c r="AP2234" s="256">
        <v>0</v>
      </c>
      <c r="AQ2234" s="256">
        <v>0</v>
      </c>
      <c r="AR2234" s="256">
        <v>0</v>
      </c>
      <c r="AS2234" s="256">
        <v>0</v>
      </c>
      <c r="AT2234" s="256">
        <v>0</v>
      </c>
      <c r="AU2234" s="256">
        <v>0</v>
      </c>
      <c r="AV2234" s="256">
        <v>0</v>
      </c>
      <c r="AW2234" s="256">
        <v>0</v>
      </c>
      <c r="AX2234" s="256">
        <v>0</v>
      </c>
      <c r="AY2234" s="256">
        <v>0</v>
      </c>
      <c r="AZ2234" s="256">
        <v>0</v>
      </c>
      <c r="BA2234" s="256">
        <v>0</v>
      </c>
      <c r="BB2234" s="256">
        <v>0</v>
      </c>
      <c r="BC2234" s="256">
        <v>0</v>
      </c>
      <c r="BD2234" s="256">
        <v>0</v>
      </c>
      <c r="BE2234" s="256">
        <v>0</v>
      </c>
      <c r="BF2234" s="256">
        <v>0</v>
      </c>
      <c r="BG2234" s="256">
        <v>0</v>
      </c>
      <c r="BH2234" s="256">
        <v>0</v>
      </c>
      <c r="BI2234" s="256">
        <v>0</v>
      </c>
      <c r="BJ2234" s="256">
        <v>0</v>
      </c>
      <c r="BK2234" s="256">
        <v>0</v>
      </c>
      <c r="BL2234" s="256">
        <v>0</v>
      </c>
      <c r="BM2234" s="256">
        <v>0</v>
      </c>
      <c r="BN2234" s="256">
        <v>0</v>
      </c>
      <c r="BO2234" s="256">
        <v>0</v>
      </c>
      <c r="BP2234" s="256">
        <v>0</v>
      </c>
      <c r="BQ2234" s="256">
        <v>0</v>
      </c>
      <c r="BR2234" s="256">
        <v>0</v>
      </c>
      <c r="BS2234" s="256">
        <v>0</v>
      </c>
      <c r="BT2234" s="256">
        <v>0</v>
      </c>
      <c r="BU2234" s="256">
        <v>0</v>
      </c>
      <c r="BV2234" s="256">
        <v>0</v>
      </c>
    </row>
    <row r="2235" spans="1:74">
      <c r="A2235" s="256">
        <v>10</v>
      </c>
      <c r="B2235" s="256">
        <v>2656</v>
      </c>
      <c r="C2235" s="256">
        <v>2591</v>
      </c>
      <c r="D2235" s="256">
        <v>2586</v>
      </c>
      <c r="E2235" s="256">
        <v>2640</v>
      </c>
      <c r="F2235" s="256">
        <v>2668</v>
      </c>
      <c r="G2235" s="256">
        <v>2648</v>
      </c>
      <c r="H2235" s="256">
        <v>2614</v>
      </c>
      <c r="I2235" s="256">
        <v>2586</v>
      </c>
      <c r="J2235" s="256">
        <v>2610</v>
      </c>
      <c r="K2235" s="256">
        <v>2714</v>
      </c>
      <c r="L2235" s="256">
        <v>2860</v>
      </c>
      <c r="M2235" s="256">
        <v>3020</v>
      </c>
      <c r="N2235" s="256">
        <v>3192</v>
      </c>
      <c r="O2235" s="256">
        <v>3336</v>
      </c>
      <c r="P2235" s="256">
        <v>3413</v>
      </c>
      <c r="Q2235" s="256">
        <v>3472</v>
      </c>
      <c r="R2235" s="256">
        <v>3520</v>
      </c>
      <c r="S2235" s="256">
        <v>3554</v>
      </c>
      <c r="T2235" s="256">
        <v>3538</v>
      </c>
      <c r="U2235" s="256">
        <v>3466</v>
      </c>
      <c r="V2235" s="256">
        <v>3408</v>
      </c>
      <c r="W2235" s="256">
        <v>3413</v>
      </c>
      <c r="X2235" s="256">
        <v>3425</v>
      </c>
      <c r="Y2235" s="256">
        <v>3328</v>
      </c>
      <c r="Z2235" s="256">
        <v>2994</v>
      </c>
      <c r="AA2235" s="256">
        <v>2276</v>
      </c>
      <c r="AB2235" s="256">
        <v>1324</v>
      </c>
      <c r="AC2235" s="256">
        <v>713</v>
      </c>
      <c r="AD2235" s="256">
        <v>520</v>
      </c>
      <c r="AE2235" s="256">
        <v>450</v>
      </c>
      <c r="AF2235" s="256">
        <v>377</v>
      </c>
      <c r="AG2235" s="256">
        <v>306</v>
      </c>
      <c r="AH2235" s="256">
        <v>260</v>
      </c>
      <c r="AI2235" s="256">
        <v>222</v>
      </c>
      <c r="AJ2235" s="256">
        <v>156</v>
      </c>
      <c r="AK2235" s="256">
        <v>81</v>
      </c>
      <c r="AL2235" s="256">
        <v>0</v>
      </c>
      <c r="AM2235" s="256">
        <v>0</v>
      </c>
      <c r="AN2235" s="256">
        <v>0</v>
      </c>
      <c r="AO2235" s="256">
        <v>0</v>
      </c>
      <c r="AP2235" s="256">
        <v>0</v>
      </c>
      <c r="AQ2235" s="256">
        <v>0</v>
      </c>
      <c r="AR2235" s="256">
        <v>0</v>
      </c>
      <c r="AS2235" s="256">
        <v>0</v>
      </c>
      <c r="AT2235" s="256">
        <v>0</v>
      </c>
      <c r="AU2235" s="256">
        <v>0</v>
      </c>
      <c r="AV2235" s="256">
        <v>0</v>
      </c>
      <c r="AW2235" s="256">
        <v>0</v>
      </c>
      <c r="AX2235" s="256">
        <v>0</v>
      </c>
      <c r="AY2235" s="256">
        <v>0</v>
      </c>
      <c r="AZ2235" s="256">
        <v>0</v>
      </c>
      <c r="BA2235" s="256">
        <v>0</v>
      </c>
      <c r="BB2235" s="256">
        <v>0</v>
      </c>
      <c r="BC2235" s="256">
        <v>0</v>
      </c>
      <c r="BD2235" s="256">
        <v>0</v>
      </c>
      <c r="BE2235" s="256">
        <v>0</v>
      </c>
      <c r="BF2235" s="256">
        <v>0</v>
      </c>
      <c r="BG2235" s="256">
        <v>0</v>
      </c>
      <c r="BH2235" s="256">
        <v>0</v>
      </c>
      <c r="BI2235" s="256">
        <v>0</v>
      </c>
      <c r="BJ2235" s="256">
        <v>0</v>
      </c>
      <c r="BK2235" s="256">
        <v>0</v>
      </c>
      <c r="BL2235" s="256">
        <v>0</v>
      </c>
      <c r="BM2235" s="256">
        <v>0</v>
      </c>
      <c r="BN2235" s="256">
        <v>0</v>
      </c>
      <c r="BO2235" s="256">
        <v>0</v>
      </c>
      <c r="BP2235" s="256">
        <v>0</v>
      </c>
      <c r="BQ2235" s="256">
        <v>0</v>
      </c>
      <c r="BR2235" s="256">
        <v>0</v>
      </c>
      <c r="BS2235" s="256">
        <v>0</v>
      </c>
      <c r="BT2235" s="256">
        <v>0</v>
      </c>
      <c r="BU2235" s="256">
        <v>0</v>
      </c>
      <c r="BV2235" s="256">
        <v>0</v>
      </c>
    </row>
    <row r="2236" spans="1:74">
      <c r="A2236" s="256">
        <v>12.5</v>
      </c>
      <c r="B2236" s="256">
        <v>2656</v>
      </c>
      <c r="C2236" s="256">
        <v>2592</v>
      </c>
      <c r="D2236" s="256">
        <v>2584</v>
      </c>
      <c r="E2236" s="256">
        <v>2638</v>
      </c>
      <c r="F2236" s="256">
        <v>2671</v>
      </c>
      <c r="G2236" s="256">
        <v>2653</v>
      </c>
      <c r="H2236" s="256">
        <v>2622</v>
      </c>
      <c r="I2236" s="256">
        <v>2592</v>
      </c>
      <c r="J2236" s="256">
        <v>2608</v>
      </c>
      <c r="K2236" s="256">
        <v>2701</v>
      </c>
      <c r="L2236" s="256">
        <v>2844</v>
      </c>
      <c r="M2236" s="256">
        <v>2999</v>
      </c>
      <c r="N2236" s="256">
        <v>3166</v>
      </c>
      <c r="O2236" s="256">
        <v>3308</v>
      </c>
      <c r="P2236" s="256">
        <v>3388</v>
      </c>
      <c r="Q2236" s="256">
        <v>3446</v>
      </c>
      <c r="R2236" s="256">
        <v>3492</v>
      </c>
      <c r="S2236" s="256">
        <v>3536</v>
      </c>
      <c r="T2236" s="256">
        <v>3531</v>
      </c>
      <c r="U2236" s="256">
        <v>3468</v>
      </c>
      <c r="V2236" s="256">
        <v>3402</v>
      </c>
      <c r="W2236" s="256">
        <v>3394</v>
      </c>
      <c r="X2236" s="256">
        <v>3401</v>
      </c>
      <c r="Y2236" s="256">
        <v>3310</v>
      </c>
      <c r="Z2236" s="256">
        <v>3003</v>
      </c>
      <c r="AA2236" s="256">
        <v>2322</v>
      </c>
      <c r="AB2236" s="256">
        <v>1377</v>
      </c>
      <c r="AC2236" s="256">
        <v>739</v>
      </c>
      <c r="AD2236" s="256">
        <v>536</v>
      </c>
      <c r="AE2236" s="256">
        <v>468</v>
      </c>
      <c r="AF2236" s="256">
        <v>400</v>
      </c>
      <c r="AG2236" s="256">
        <v>326</v>
      </c>
      <c r="AH2236" s="256">
        <v>278</v>
      </c>
      <c r="AI2236" s="256">
        <v>236</v>
      </c>
      <c r="AJ2236" s="256">
        <v>172</v>
      </c>
      <c r="AK2236" s="256">
        <v>88</v>
      </c>
      <c r="AL2236" s="256">
        <v>0</v>
      </c>
      <c r="AM2236" s="256">
        <v>0</v>
      </c>
      <c r="AN2236" s="256">
        <v>0</v>
      </c>
      <c r="AO2236" s="256">
        <v>0</v>
      </c>
      <c r="AP2236" s="256">
        <v>0</v>
      </c>
      <c r="AQ2236" s="256">
        <v>0</v>
      </c>
      <c r="AR2236" s="256">
        <v>0</v>
      </c>
      <c r="AS2236" s="256">
        <v>0</v>
      </c>
      <c r="AT2236" s="256">
        <v>0</v>
      </c>
      <c r="AU2236" s="256">
        <v>0</v>
      </c>
      <c r="AV2236" s="256">
        <v>0</v>
      </c>
      <c r="AW2236" s="256">
        <v>0</v>
      </c>
      <c r="AX2236" s="256">
        <v>0</v>
      </c>
      <c r="AY2236" s="256">
        <v>0</v>
      </c>
      <c r="AZ2236" s="256">
        <v>0</v>
      </c>
      <c r="BA2236" s="256">
        <v>0</v>
      </c>
      <c r="BB2236" s="256">
        <v>0</v>
      </c>
      <c r="BC2236" s="256">
        <v>0</v>
      </c>
      <c r="BD2236" s="256">
        <v>0</v>
      </c>
      <c r="BE2236" s="256">
        <v>0</v>
      </c>
      <c r="BF2236" s="256">
        <v>0</v>
      </c>
      <c r="BG2236" s="256">
        <v>0</v>
      </c>
      <c r="BH2236" s="256">
        <v>0</v>
      </c>
      <c r="BI2236" s="256">
        <v>0</v>
      </c>
      <c r="BJ2236" s="256">
        <v>0</v>
      </c>
      <c r="BK2236" s="256">
        <v>0</v>
      </c>
      <c r="BL2236" s="256">
        <v>0</v>
      </c>
      <c r="BM2236" s="256">
        <v>0</v>
      </c>
      <c r="BN2236" s="256">
        <v>0</v>
      </c>
      <c r="BO2236" s="256">
        <v>0</v>
      </c>
      <c r="BP2236" s="256">
        <v>0</v>
      </c>
      <c r="BQ2236" s="256">
        <v>0</v>
      </c>
      <c r="BR2236" s="256">
        <v>0</v>
      </c>
      <c r="BS2236" s="256">
        <v>0</v>
      </c>
      <c r="BT2236" s="256">
        <v>0</v>
      </c>
      <c r="BU2236" s="256">
        <v>0</v>
      </c>
      <c r="BV2236" s="256">
        <v>0</v>
      </c>
    </row>
    <row r="2237" spans="1:74">
      <c r="A2237" s="256">
        <v>15</v>
      </c>
      <c r="B2237" s="256">
        <v>2656</v>
      </c>
      <c r="C2237" s="256">
        <v>2594</v>
      </c>
      <c r="D2237" s="256">
        <v>2586</v>
      </c>
      <c r="E2237" s="256">
        <v>2640</v>
      </c>
      <c r="F2237" s="256">
        <v>2674</v>
      </c>
      <c r="G2237" s="256">
        <v>2659</v>
      </c>
      <c r="H2237" s="256">
        <v>2630</v>
      </c>
      <c r="I2237" s="256">
        <v>2600</v>
      </c>
      <c r="J2237" s="256">
        <v>2608</v>
      </c>
      <c r="K2237" s="256">
        <v>2690</v>
      </c>
      <c r="L2237" s="256">
        <v>2826</v>
      </c>
      <c r="M2237" s="256">
        <v>2978</v>
      </c>
      <c r="N2237" s="256">
        <v>3136</v>
      </c>
      <c r="O2237" s="256">
        <v>3286</v>
      </c>
      <c r="P2237" s="256">
        <v>3369</v>
      </c>
      <c r="Q2237" s="256">
        <v>3430</v>
      </c>
      <c r="R2237" s="256">
        <v>3475</v>
      </c>
      <c r="S2237" s="256">
        <v>3520</v>
      </c>
      <c r="T2237" s="256">
        <v>3528</v>
      </c>
      <c r="U2237" s="256">
        <v>3467</v>
      </c>
      <c r="V2237" s="256">
        <v>3388</v>
      </c>
      <c r="W2237" s="256">
        <v>3356</v>
      </c>
      <c r="X2237" s="256">
        <v>3352</v>
      </c>
      <c r="Y2237" s="256">
        <v>3269</v>
      </c>
      <c r="Z2237" s="256">
        <v>2987</v>
      </c>
      <c r="AA2237" s="256">
        <v>2356</v>
      </c>
      <c r="AB2237" s="256">
        <v>1416</v>
      </c>
      <c r="AC2237" s="256">
        <v>760</v>
      </c>
      <c r="AD2237" s="256">
        <v>556</v>
      </c>
      <c r="AE2237" s="256">
        <v>490</v>
      </c>
      <c r="AF2237" s="256">
        <v>431</v>
      </c>
      <c r="AG2237" s="256">
        <v>352</v>
      </c>
      <c r="AH2237" s="256">
        <v>303</v>
      </c>
      <c r="AI2237" s="256">
        <v>262</v>
      </c>
      <c r="AJ2237" s="256">
        <v>210</v>
      </c>
      <c r="AK2237" s="256">
        <v>140</v>
      </c>
      <c r="AL2237" s="256">
        <v>0</v>
      </c>
      <c r="AM2237" s="256">
        <v>0</v>
      </c>
      <c r="AN2237" s="256">
        <v>0</v>
      </c>
      <c r="AO2237" s="256">
        <v>0</v>
      </c>
      <c r="AP2237" s="256">
        <v>0</v>
      </c>
      <c r="AQ2237" s="256">
        <v>0</v>
      </c>
      <c r="AR2237" s="256">
        <v>0</v>
      </c>
      <c r="AS2237" s="256">
        <v>0</v>
      </c>
      <c r="AT2237" s="256">
        <v>0</v>
      </c>
      <c r="AU2237" s="256">
        <v>0</v>
      </c>
      <c r="AV2237" s="256">
        <v>0</v>
      </c>
      <c r="AW2237" s="256">
        <v>0</v>
      </c>
      <c r="AX2237" s="256">
        <v>0</v>
      </c>
      <c r="AY2237" s="256">
        <v>0</v>
      </c>
      <c r="AZ2237" s="256">
        <v>0</v>
      </c>
      <c r="BA2237" s="256">
        <v>0</v>
      </c>
      <c r="BB2237" s="256">
        <v>0</v>
      </c>
      <c r="BC2237" s="256">
        <v>0</v>
      </c>
      <c r="BD2237" s="256">
        <v>0</v>
      </c>
      <c r="BE2237" s="256">
        <v>0</v>
      </c>
      <c r="BF2237" s="256">
        <v>0</v>
      </c>
      <c r="BG2237" s="256">
        <v>0</v>
      </c>
      <c r="BH2237" s="256">
        <v>0</v>
      </c>
      <c r="BI2237" s="256">
        <v>0</v>
      </c>
      <c r="BJ2237" s="256">
        <v>0</v>
      </c>
      <c r="BK2237" s="256">
        <v>0</v>
      </c>
      <c r="BL2237" s="256">
        <v>0</v>
      </c>
      <c r="BM2237" s="256">
        <v>0</v>
      </c>
      <c r="BN2237" s="256">
        <v>0</v>
      </c>
      <c r="BO2237" s="256">
        <v>0</v>
      </c>
      <c r="BP2237" s="256">
        <v>0</v>
      </c>
      <c r="BQ2237" s="256">
        <v>0</v>
      </c>
      <c r="BR2237" s="256">
        <v>0</v>
      </c>
      <c r="BS2237" s="256">
        <v>0</v>
      </c>
      <c r="BT2237" s="256">
        <v>0</v>
      </c>
      <c r="BU2237" s="256">
        <v>0</v>
      </c>
      <c r="BV2237" s="256">
        <v>0</v>
      </c>
    </row>
    <row r="2238" spans="1:74">
      <c r="A2238" s="256">
        <v>17.5</v>
      </c>
      <c r="B2238" s="256">
        <v>2656</v>
      </c>
      <c r="C2238" s="256">
        <v>2594</v>
      </c>
      <c r="D2238" s="256">
        <v>2586</v>
      </c>
      <c r="E2238" s="256">
        <v>2637</v>
      </c>
      <c r="F2238" s="256">
        <v>2676</v>
      </c>
      <c r="G2238" s="256">
        <v>2664</v>
      </c>
      <c r="H2238" s="256">
        <v>2640</v>
      </c>
      <c r="I2238" s="256">
        <v>2605</v>
      </c>
      <c r="J2238" s="256">
        <v>2606</v>
      </c>
      <c r="K2238" s="256">
        <v>2674</v>
      </c>
      <c r="L2238" s="256">
        <v>2802</v>
      </c>
      <c r="M2238" s="256">
        <v>2947</v>
      </c>
      <c r="N2238" s="256">
        <v>3098</v>
      </c>
      <c r="O2238" s="256">
        <v>3248</v>
      </c>
      <c r="P2238" s="256">
        <v>3340</v>
      </c>
      <c r="Q2238" s="256">
        <v>3408</v>
      </c>
      <c r="R2238" s="256">
        <v>3452</v>
      </c>
      <c r="S2238" s="256">
        <v>3496</v>
      </c>
      <c r="T2238" s="256">
        <v>3511</v>
      </c>
      <c r="U2238" s="256">
        <v>3466</v>
      </c>
      <c r="V2238" s="256">
        <v>3381</v>
      </c>
      <c r="W2238" s="256">
        <v>3327</v>
      </c>
      <c r="X2238" s="256">
        <v>3306</v>
      </c>
      <c r="Y2238" s="256">
        <v>3224</v>
      </c>
      <c r="Z2238" s="256">
        <v>2964</v>
      </c>
      <c r="AA2238" s="256">
        <v>2372</v>
      </c>
      <c r="AB2238" s="256">
        <v>1478</v>
      </c>
      <c r="AC2238" s="256">
        <v>794</v>
      </c>
      <c r="AD2238" s="256">
        <v>579</v>
      </c>
      <c r="AE2238" s="256">
        <v>518</v>
      </c>
      <c r="AF2238" s="256">
        <v>472</v>
      </c>
      <c r="AG2238" s="256">
        <v>398</v>
      </c>
      <c r="AH2238" s="256">
        <v>342</v>
      </c>
      <c r="AI2238" s="256">
        <v>300</v>
      </c>
      <c r="AJ2238" s="256">
        <v>242</v>
      </c>
      <c r="AK2238" s="256">
        <v>159</v>
      </c>
      <c r="AL2238" s="256">
        <v>0</v>
      </c>
      <c r="AM2238" s="256">
        <v>0</v>
      </c>
      <c r="AN2238" s="256">
        <v>0</v>
      </c>
      <c r="AO2238" s="256">
        <v>0</v>
      </c>
      <c r="AP2238" s="256">
        <v>0</v>
      </c>
      <c r="AQ2238" s="256">
        <v>0</v>
      </c>
      <c r="AR2238" s="256">
        <v>0</v>
      </c>
      <c r="AS2238" s="256">
        <v>0</v>
      </c>
      <c r="AT2238" s="256">
        <v>0</v>
      </c>
      <c r="AU2238" s="256">
        <v>0</v>
      </c>
      <c r="AV2238" s="256">
        <v>0</v>
      </c>
      <c r="AW2238" s="256">
        <v>0</v>
      </c>
      <c r="AX2238" s="256">
        <v>0</v>
      </c>
      <c r="AY2238" s="256">
        <v>0</v>
      </c>
      <c r="AZ2238" s="256">
        <v>0</v>
      </c>
      <c r="BA2238" s="256">
        <v>0</v>
      </c>
      <c r="BB2238" s="256">
        <v>0</v>
      </c>
      <c r="BC2238" s="256">
        <v>0</v>
      </c>
      <c r="BD2238" s="256">
        <v>0</v>
      </c>
      <c r="BE2238" s="256">
        <v>0</v>
      </c>
      <c r="BF2238" s="256">
        <v>0</v>
      </c>
      <c r="BG2238" s="256">
        <v>0</v>
      </c>
      <c r="BH2238" s="256">
        <v>0</v>
      </c>
      <c r="BI2238" s="256">
        <v>0</v>
      </c>
      <c r="BJ2238" s="256">
        <v>0</v>
      </c>
      <c r="BK2238" s="256">
        <v>0</v>
      </c>
      <c r="BL2238" s="256">
        <v>0</v>
      </c>
      <c r="BM2238" s="256">
        <v>0</v>
      </c>
      <c r="BN2238" s="256">
        <v>0</v>
      </c>
      <c r="BO2238" s="256">
        <v>0</v>
      </c>
      <c r="BP2238" s="256">
        <v>0</v>
      </c>
      <c r="BQ2238" s="256">
        <v>0</v>
      </c>
      <c r="BR2238" s="256">
        <v>0</v>
      </c>
      <c r="BS2238" s="256">
        <v>0</v>
      </c>
      <c r="BT2238" s="256">
        <v>0</v>
      </c>
      <c r="BU2238" s="256">
        <v>0</v>
      </c>
      <c r="BV2238" s="256">
        <v>0</v>
      </c>
    </row>
    <row r="2239" spans="1:74">
      <c r="A2239" s="256">
        <v>20</v>
      </c>
      <c r="B2239" s="256">
        <v>2656</v>
      </c>
      <c r="C2239" s="256">
        <v>2594</v>
      </c>
      <c r="D2239" s="256">
        <v>2586</v>
      </c>
      <c r="E2239" s="256">
        <v>2637</v>
      </c>
      <c r="F2239" s="256">
        <v>2678</v>
      </c>
      <c r="G2239" s="256">
        <v>2673</v>
      </c>
      <c r="H2239" s="256">
        <v>2651</v>
      </c>
      <c r="I2239" s="256">
        <v>2616</v>
      </c>
      <c r="J2239" s="256">
        <v>2608</v>
      </c>
      <c r="K2239" s="256">
        <v>2664</v>
      </c>
      <c r="L2239" s="256">
        <v>2782</v>
      </c>
      <c r="M2239" s="256">
        <v>2922</v>
      </c>
      <c r="N2239" s="256">
        <v>3068</v>
      </c>
      <c r="O2239" s="256">
        <v>3220</v>
      </c>
      <c r="P2239" s="256">
        <v>3320</v>
      </c>
      <c r="Q2239" s="256">
        <v>3384</v>
      </c>
      <c r="R2239" s="256">
        <v>3425</v>
      </c>
      <c r="S2239" s="256">
        <v>3468</v>
      </c>
      <c r="T2239" s="256">
        <v>3490</v>
      </c>
      <c r="U2239" s="256">
        <v>3455</v>
      </c>
      <c r="V2239" s="256">
        <v>3372</v>
      </c>
      <c r="W2239" s="256">
        <v>3300</v>
      </c>
      <c r="X2239" s="256">
        <v>3266</v>
      </c>
      <c r="Y2239" s="256">
        <v>3186</v>
      </c>
      <c r="Z2239" s="256">
        <v>2957</v>
      </c>
      <c r="AA2239" s="256">
        <v>2426</v>
      </c>
      <c r="AB2239" s="256">
        <v>1551</v>
      </c>
      <c r="AC2239" s="256">
        <v>845</v>
      </c>
      <c r="AD2239" s="256">
        <v>614</v>
      </c>
      <c r="AE2239" s="256">
        <v>558</v>
      </c>
      <c r="AF2239" s="256">
        <v>513</v>
      </c>
      <c r="AG2239" s="256">
        <v>445</v>
      </c>
      <c r="AH2239" s="256">
        <v>388</v>
      </c>
      <c r="AI2239" s="256">
        <v>346</v>
      </c>
      <c r="AJ2239" s="256">
        <v>259</v>
      </c>
      <c r="AK2239" s="256">
        <v>132</v>
      </c>
      <c r="AL2239" s="256">
        <v>0</v>
      </c>
      <c r="AM2239" s="256">
        <v>0</v>
      </c>
      <c r="AN2239" s="256">
        <v>0</v>
      </c>
      <c r="AO2239" s="256">
        <v>0</v>
      </c>
      <c r="AP2239" s="256">
        <v>0</v>
      </c>
      <c r="AQ2239" s="256">
        <v>0</v>
      </c>
      <c r="AR2239" s="256">
        <v>0</v>
      </c>
      <c r="AS2239" s="256">
        <v>0</v>
      </c>
      <c r="AT2239" s="256">
        <v>0</v>
      </c>
      <c r="AU2239" s="256">
        <v>0</v>
      </c>
      <c r="AV2239" s="256">
        <v>0</v>
      </c>
      <c r="AW2239" s="256">
        <v>0</v>
      </c>
      <c r="AX2239" s="256">
        <v>0</v>
      </c>
      <c r="AY2239" s="256">
        <v>0</v>
      </c>
      <c r="AZ2239" s="256">
        <v>0</v>
      </c>
      <c r="BA2239" s="256">
        <v>0</v>
      </c>
      <c r="BB2239" s="256">
        <v>0</v>
      </c>
      <c r="BC2239" s="256">
        <v>0</v>
      </c>
      <c r="BD2239" s="256">
        <v>0</v>
      </c>
      <c r="BE2239" s="256">
        <v>0</v>
      </c>
      <c r="BF2239" s="256">
        <v>0</v>
      </c>
      <c r="BG2239" s="256">
        <v>0</v>
      </c>
      <c r="BH2239" s="256">
        <v>0</v>
      </c>
      <c r="BI2239" s="256">
        <v>0</v>
      </c>
      <c r="BJ2239" s="256">
        <v>0</v>
      </c>
      <c r="BK2239" s="256">
        <v>0</v>
      </c>
      <c r="BL2239" s="256">
        <v>0</v>
      </c>
      <c r="BM2239" s="256">
        <v>0</v>
      </c>
      <c r="BN2239" s="256">
        <v>0</v>
      </c>
      <c r="BO2239" s="256">
        <v>0</v>
      </c>
      <c r="BP2239" s="256">
        <v>0</v>
      </c>
      <c r="BQ2239" s="256">
        <v>0</v>
      </c>
      <c r="BR2239" s="256">
        <v>0</v>
      </c>
      <c r="BS2239" s="256">
        <v>0</v>
      </c>
      <c r="BT2239" s="256">
        <v>0</v>
      </c>
      <c r="BU2239" s="256">
        <v>0</v>
      </c>
      <c r="BV2239" s="256">
        <v>0</v>
      </c>
    </row>
    <row r="2240" spans="1:74">
      <c r="A2240" s="256">
        <v>22.5</v>
      </c>
      <c r="B2240" s="256">
        <v>2656</v>
      </c>
      <c r="C2240" s="256">
        <v>2595</v>
      </c>
      <c r="D2240" s="256">
        <v>2584</v>
      </c>
      <c r="E2240" s="256">
        <v>2632</v>
      </c>
      <c r="F2240" s="256">
        <v>2680</v>
      </c>
      <c r="G2240" s="256">
        <v>2678</v>
      </c>
      <c r="H2240" s="256">
        <v>2662</v>
      </c>
      <c r="I2240" s="256">
        <v>2627</v>
      </c>
      <c r="J2240" s="256">
        <v>2614</v>
      </c>
      <c r="K2240" s="256">
        <v>2654</v>
      </c>
      <c r="L2240" s="256">
        <v>2762</v>
      </c>
      <c r="M2240" s="256">
        <v>2896</v>
      </c>
      <c r="N2240" s="256">
        <v>3034</v>
      </c>
      <c r="O2240" s="256">
        <v>3183</v>
      </c>
      <c r="P2240" s="256">
        <v>3288</v>
      </c>
      <c r="Q2240" s="256">
        <v>3353</v>
      </c>
      <c r="R2240" s="256">
        <v>3396</v>
      </c>
      <c r="S2240" s="256">
        <v>3436</v>
      </c>
      <c r="T2240" s="256">
        <v>3463</v>
      </c>
      <c r="U2240" s="256">
        <v>3445</v>
      </c>
      <c r="V2240" s="256">
        <v>3376</v>
      </c>
      <c r="W2240" s="256">
        <v>3290</v>
      </c>
      <c r="X2240" s="256">
        <v>3245</v>
      </c>
      <c r="Y2240" s="256">
        <v>3172</v>
      </c>
      <c r="Z2240" s="256">
        <v>2968</v>
      </c>
      <c r="AA2240" s="256">
        <v>2488</v>
      </c>
      <c r="AB2240" s="256">
        <v>1652</v>
      </c>
      <c r="AC2240" s="256">
        <v>926</v>
      </c>
      <c r="AD2240" s="256">
        <v>664</v>
      </c>
      <c r="AE2240" s="256">
        <v>608</v>
      </c>
      <c r="AF2240" s="256">
        <v>573</v>
      </c>
      <c r="AG2240" s="256">
        <v>504</v>
      </c>
      <c r="AH2240" s="256">
        <v>441</v>
      </c>
      <c r="AI2240" s="256">
        <v>402</v>
      </c>
      <c r="AJ2240" s="256">
        <v>302</v>
      </c>
      <c r="AK2240" s="256">
        <v>151</v>
      </c>
      <c r="AL2240" s="256">
        <v>0</v>
      </c>
      <c r="AM2240" s="256">
        <v>0</v>
      </c>
      <c r="AN2240" s="256">
        <v>0</v>
      </c>
      <c r="AO2240" s="256">
        <v>0</v>
      </c>
      <c r="AP2240" s="256">
        <v>0</v>
      </c>
      <c r="AQ2240" s="256">
        <v>0</v>
      </c>
      <c r="AR2240" s="256">
        <v>0</v>
      </c>
      <c r="AS2240" s="256">
        <v>0</v>
      </c>
      <c r="AT2240" s="256">
        <v>0</v>
      </c>
      <c r="AU2240" s="256">
        <v>0</v>
      </c>
      <c r="AV2240" s="256">
        <v>0</v>
      </c>
      <c r="AW2240" s="256">
        <v>0</v>
      </c>
      <c r="AX2240" s="256">
        <v>0</v>
      </c>
      <c r="AY2240" s="256">
        <v>0</v>
      </c>
      <c r="AZ2240" s="256">
        <v>0</v>
      </c>
      <c r="BA2240" s="256">
        <v>0</v>
      </c>
      <c r="BB2240" s="256">
        <v>0</v>
      </c>
      <c r="BC2240" s="256">
        <v>0</v>
      </c>
      <c r="BD2240" s="256">
        <v>0</v>
      </c>
      <c r="BE2240" s="256">
        <v>0</v>
      </c>
      <c r="BF2240" s="256">
        <v>0</v>
      </c>
      <c r="BG2240" s="256">
        <v>0</v>
      </c>
      <c r="BH2240" s="256">
        <v>0</v>
      </c>
      <c r="BI2240" s="256">
        <v>0</v>
      </c>
      <c r="BJ2240" s="256">
        <v>0</v>
      </c>
      <c r="BK2240" s="256">
        <v>0</v>
      </c>
      <c r="BL2240" s="256">
        <v>0</v>
      </c>
      <c r="BM2240" s="256">
        <v>0</v>
      </c>
      <c r="BN2240" s="256">
        <v>0</v>
      </c>
      <c r="BO2240" s="256">
        <v>0</v>
      </c>
      <c r="BP2240" s="256">
        <v>0</v>
      </c>
      <c r="BQ2240" s="256">
        <v>0</v>
      </c>
      <c r="BR2240" s="256">
        <v>0</v>
      </c>
      <c r="BS2240" s="256">
        <v>0</v>
      </c>
      <c r="BT2240" s="256">
        <v>0</v>
      </c>
      <c r="BU2240" s="256">
        <v>0</v>
      </c>
      <c r="BV2240" s="256">
        <v>0</v>
      </c>
    </row>
    <row r="2241" spans="1:74">
      <c r="A2241" s="256">
        <v>25</v>
      </c>
      <c r="B2241" s="256">
        <v>2656</v>
      </c>
      <c r="C2241" s="256">
        <v>2596</v>
      </c>
      <c r="D2241" s="256">
        <v>2583</v>
      </c>
      <c r="E2241" s="256">
        <v>2630</v>
      </c>
      <c r="F2241" s="256">
        <v>2682</v>
      </c>
      <c r="G2241" s="256">
        <v>2686</v>
      </c>
      <c r="H2241" s="256">
        <v>2674</v>
      </c>
      <c r="I2241" s="256">
        <v>2638</v>
      </c>
      <c r="J2241" s="256">
        <v>2619</v>
      </c>
      <c r="K2241" s="256">
        <v>2647</v>
      </c>
      <c r="L2241" s="256">
        <v>2744</v>
      </c>
      <c r="M2241" s="256">
        <v>2870</v>
      </c>
      <c r="N2241" s="256">
        <v>3003</v>
      </c>
      <c r="O2241" s="256">
        <v>3144</v>
      </c>
      <c r="P2241" s="256">
        <v>3254</v>
      </c>
      <c r="Q2241" s="256">
        <v>3318</v>
      </c>
      <c r="R2241" s="256">
        <v>3364</v>
      </c>
      <c r="S2241" s="256">
        <v>3399</v>
      </c>
      <c r="T2241" s="256">
        <v>3432</v>
      </c>
      <c r="U2241" s="256">
        <v>3430</v>
      </c>
      <c r="V2241" s="256">
        <v>3386</v>
      </c>
      <c r="W2241" s="256">
        <v>3302</v>
      </c>
      <c r="X2241" s="256">
        <v>3248</v>
      </c>
      <c r="Y2241" s="256">
        <v>3182</v>
      </c>
      <c r="Z2241" s="256">
        <v>2998</v>
      </c>
      <c r="AA2241" s="256">
        <v>2557</v>
      </c>
      <c r="AB2241" s="256">
        <v>1762</v>
      </c>
      <c r="AC2241" s="256">
        <v>1009</v>
      </c>
      <c r="AD2241" s="256">
        <v>721</v>
      </c>
      <c r="AE2241" s="256">
        <v>670</v>
      </c>
      <c r="AF2241" s="256">
        <v>644</v>
      </c>
      <c r="AG2241" s="256">
        <v>574</v>
      </c>
      <c r="AH2241" s="256">
        <v>503</v>
      </c>
      <c r="AI2241" s="256">
        <v>464</v>
      </c>
      <c r="AJ2241" s="256">
        <v>360</v>
      </c>
      <c r="AK2241" s="256">
        <v>174</v>
      </c>
      <c r="AL2241" s="256">
        <v>0</v>
      </c>
      <c r="AM2241" s="256">
        <v>0</v>
      </c>
      <c r="AN2241" s="256">
        <v>0</v>
      </c>
      <c r="AO2241" s="256">
        <v>0</v>
      </c>
      <c r="AP2241" s="256">
        <v>0</v>
      </c>
      <c r="AQ2241" s="256">
        <v>0</v>
      </c>
      <c r="AR2241" s="256">
        <v>0</v>
      </c>
      <c r="AS2241" s="256">
        <v>0</v>
      </c>
      <c r="AT2241" s="256">
        <v>0</v>
      </c>
      <c r="AU2241" s="256">
        <v>0</v>
      </c>
      <c r="AV2241" s="256">
        <v>0</v>
      </c>
      <c r="AW2241" s="256">
        <v>0</v>
      </c>
      <c r="AX2241" s="256">
        <v>0</v>
      </c>
      <c r="AY2241" s="256">
        <v>0</v>
      </c>
      <c r="AZ2241" s="256">
        <v>0</v>
      </c>
      <c r="BA2241" s="256">
        <v>0</v>
      </c>
      <c r="BB2241" s="256">
        <v>0</v>
      </c>
      <c r="BC2241" s="256">
        <v>0</v>
      </c>
      <c r="BD2241" s="256">
        <v>0</v>
      </c>
      <c r="BE2241" s="256">
        <v>0</v>
      </c>
      <c r="BF2241" s="256">
        <v>0</v>
      </c>
      <c r="BG2241" s="256">
        <v>0</v>
      </c>
      <c r="BH2241" s="256">
        <v>0</v>
      </c>
      <c r="BI2241" s="256">
        <v>0</v>
      </c>
      <c r="BJ2241" s="256">
        <v>0</v>
      </c>
      <c r="BK2241" s="256">
        <v>0</v>
      </c>
      <c r="BL2241" s="256">
        <v>0</v>
      </c>
      <c r="BM2241" s="256">
        <v>0</v>
      </c>
      <c r="BN2241" s="256">
        <v>0</v>
      </c>
      <c r="BO2241" s="256">
        <v>0</v>
      </c>
      <c r="BP2241" s="256">
        <v>0</v>
      </c>
      <c r="BQ2241" s="256">
        <v>0</v>
      </c>
      <c r="BR2241" s="256">
        <v>0</v>
      </c>
      <c r="BS2241" s="256">
        <v>0</v>
      </c>
      <c r="BT2241" s="256">
        <v>0</v>
      </c>
      <c r="BU2241" s="256">
        <v>0</v>
      </c>
      <c r="BV2241" s="256">
        <v>0</v>
      </c>
    </row>
    <row r="2242" spans="1:74">
      <c r="A2242" s="256">
        <v>27.5</v>
      </c>
      <c r="B2242" s="256">
        <v>2656</v>
      </c>
      <c r="C2242" s="256">
        <v>2601</v>
      </c>
      <c r="D2242" s="256">
        <v>2587</v>
      </c>
      <c r="E2242" s="256">
        <v>2630</v>
      </c>
      <c r="F2242" s="256">
        <v>2688</v>
      </c>
      <c r="G2242" s="256">
        <v>2696</v>
      </c>
      <c r="H2242" s="256">
        <v>2691</v>
      </c>
      <c r="I2242" s="256">
        <v>2658</v>
      </c>
      <c r="J2242" s="256">
        <v>2633</v>
      </c>
      <c r="K2242" s="256">
        <v>2648</v>
      </c>
      <c r="L2242" s="256">
        <v>2729</v>
      </c>
      <c r="M2242" s="256">
        <v>2847</v>
      </c>
      <c r="N2242" s="256">
        <v>2972</v>
      </c>
      <c r="O2242" s="256">
        <v>3100</v>
      </c>
      <c r="P2242" s="256">
        <v>3210</v>
      </c>
      <c r="Q2242" s="256">
        <v>3281</v>
      </c>
      <c r="R2242" s="256">
        <v>3324</v>
      </c>
      <c r="S2242" s="256">
        <v>3362</v>
      </c>
      <c r="T2242" s="256">
        <v>3402</v>
      </c>
      <c r="U2242" s="256">
        <v>3420</v>
      </c>
      <c r="V2242" s="256">
        <v>3406</v>
      </c>
      <c r="W2242" s="256">
        <v>3339</v>
      </c>
      <c r="X2242" s="256">
        <v>3266</v>
      </c>
      <c r="Y2242" s="256">
        <v>3196</v>
      </c>
      <c r="Z2242" s="256">
        <v>3028</v>
      </c>
      <c r="AA2242" s="256">
        <v>2634</v>
      </c>
      <c r="AB2242" s="256">
        <v>1903</v>
      </c>
      <c r="AC2242" s="256">
        <v>1119</v>
      </c>
      <c r="AD2242" s="256">
        <v>789</v>
      </c>
      <c r="AE2242" s="256">
        <v>736</v>
      </c>
      <c r="AF2242" s="256">
        <v>728</v>
      </c>
      <c r="AG2242" s="256">
        <v>676</v>
      </c>
      <c r="AH2242" s="256">
        <v>603</v>
      </c>
      <c r="AI2242" s="256">
        <v>553</v>
      </c>
      <c r="AJ2242" s="256">
        <v>425</v>
      </c>
      <c r="AK2242" s="256">
        <v>201</v>
      </c>
      <c r="AL2242" s="256">
        <v>0</v>
      </c>
      <c r="AM2242" s="256">
        <v>0</v>
      </c>
      <c r="AN2242" s="256">
        <v>0</v>
      </c>
      <c r="AO2242" s="256">
        <v>0</v>
      </c>
      <c r="AP2242" s="256">
        <v>0</v>
      </c>
      <c r="AQ2242" s="256">
        <v>0</v>
      </c>
      <c r="AR2242" s="256">
        <v>0</v>
      </c>
      <c r="AS2242" s="256">
        <v>0</v>
      </c>
      <c r="AT2242" s="256">
        <v>0</v>
      </c>
      <c r="AU2242" s="256">
        <v>0</v>
      </c>
      <c r="AV2242" s="256">
        <v>0</v>
      </c>
      <c r="AW2242" s="256">
        <v>0</v>
      </c>
      <c r="AX2242" s="256">
        <v>0</v>
      </c>
      <c r="AY2242" s="256">
        <v>0</v>
      </c>
      <c r="AZ2242" s="256">
        <v>0</v>
      </c>
      <c r="BA2242" s="256">
        <v>0</v>
      </c>
      <c r="BB2242" s="256">
        <v>0</v>
      </c>
      <c r="BC2242" s="256">
        <v>0</v>
      </c>
      <c r="BD2242" s="256">
        <v>0</v>
      </c>
      <c r="BE2242" s="256">
        <v>0</v>
      </c>
      <c r="BF2242" s="256">
        <v>0</v>
      </c>
      <c r="BG2242" s="256">
        <v>0</v>
      </c>
      <c r="BH2242" s="256">
        <v>0</v>
      </c>
      <c r="BI2242" s="256">
        <v>0</v>
      </c>
      <c r="BJ2242" s="256">
        <v>0</v>
      </c>
      <c r="BK2242" s="256">
        <v>0</v>
      </c>
      <c r="BL2242" s="256">
        <v>0</v>
      </c>
      <c r="BM2242" s="256">
        <v>0</v>
      </c>
      <c r="BN2242" s="256">
        <v>0</v>
      </c>
      <c r="BO2242" s="256">
        <v>0</v>
      </c>
      <c r="BP2242" s="256">
        <v>0</v>
      </c>
      <c r="BQ2242" s="256">
        <v>0</v>
      </c>
      <c r="BR2242" s="256">
        <v>0</v>
      </c>
      <c r="BS2242" s="256">
        <v>0</v>
      </c>
      <c r="BT2242" s="256">
        <v>0</v>
      </c>
      <c r="BU2242" s="256">
        <v>0</v>
      </c>
      <c r="BV2242" s="256">
        <v>0</v>
      </c>
    </row>
    <row r="2243" spans="1:74">
      <c r="A2243" s="256">
        <v>30</v>
      </c>
      <c r="B2243" s="256">
        <v>2656</v>
      </c>
      <c r="C2243" s="256">
        <v>2605</v>
      </c>
      <c r="D2243" s="256">
        <v>2588</v>
      </c>
      <c r="E2243" s="256">
        <v>2628</v>
      </c>
      <c r="F2243" s="256">
        <v>2688</v>
      </c>
      <c r="G2243" s="256">
        <v>2706</v>
      </c>
      <c r="H2243" s="256">
        <v>2707</v>
      </c>
      <c r="I2243" s="256">
        <v>2678</v>
      </c>
      <c r="J2243" s="256">
        <v>2650</v>
      </c>
      <c r="K2243" s="256">
        <v>2652</v>
      </c>
      <c r="L2243" s="256">
        <v>2714</v>
      </c>
      <c r="M2243" s="256">
        <v>2824</v>
      </c>
      <c r="N2243" s="256">
        <v>2940</v>
      </c>
      <c r="O2243" s="256">
        <v>3054</v>
      </c>
      <c r="P2243" s="256">
        <v>3166</v>
      </c>
      <c r="Q2243" s="256">
        <v>3241</v>
      </c>
      <c r="R2243" s="256">
        <v>3288</v>
      </c>
      <c r="S2243" s="256">
        <v>3326</v>
      </c>
      <c r="T2243" s="256">
        <v>3374</v>
      </c>
      <c r="U2243" s="256">
        <v>3408</v>
      </c>
      <c r="V2243" s="256">
        <v>3417</v>
      </c>
      <c r="W2243" s="256">
        <v>3377</v>
      </c>
      <c r="X2243" s="256">
        <v>3295</v>
      </c>
      <c r="Y2243" s="256">
        <v>3206</v>
      </c>
      <c r="Z2243" s="256">
        <v>3038</v>
      </c>
      <c r="AA2243" s="256">
        <v>2678</v>
      </c>
      <c r="AB2243" s="256">
        <v>2011</v>
      </c>
      <c r="AC2243" s="256">
        <v>1219</v>
      </c>
      <c r="AD2243" s="256">
        <v>838</v>
      </c>
      <c r="AE2243" s="256">
        <v>785</v>
      </c>
      <c r="AF2243" s="256">
        <v>808</v>
      </c>
      <c r="AG2243" s="256">
        <v>799</v>
      </c>
      <c r="AH2243" s="256">
        <v>733</v>
      </c>
      <c r="AI2243" s="256">
        <v>670</v>
      </c>
      <c r="AJ2243" s="256">
        <v>514</v>
      </c>
      <c r="AK2243" s="256">
        <v>236</v>
      </c>
      <c r="AL2243" s="256">
        <v>0</v>
      </c>
      <c r="AM2243" s="256">
        <v>0</v>
      </c>
      <c r="AN2243" s="256">
        <v>0</v>
      </c>
      <c r="AO2243" s="256">
        <v>0</v>
      </c>
      <c r="AP2243" s="256">
        <v>0</v>
      </c>
      <c r="AQ2243" s="256">
        <v>0</v>
      </c>
      <c r="AR2243" s="256">
        <v>0</v>
      </c>
      <c r="AS2243" s="256">
        <v>0</v>
      </c>
      <c r="AT2243" s="256">
        <v>0</v>
      </c>
      <c r="AU2243" s="256">
        <v>0</v>
      </c>
      <c r="AV2243" s="256">
        <v>0</v>
      </c>
      <c r="AW2243" s="256">
        <v>0</v>
      </c>
      <c r="AX2243" s="256">
        <v>0</v>
      </c>
      <c r="AY2243" s="256">
        <v>0</v>
      </c>
      <c r="AZ2243" s="256">
        <v>0</v>
      </c>
      <c r="BA2243" s="256">
        <v>0</v>
      </c>
      <c r="BB2243" s="256">
        <v>0</v>
      </c>
      <c r="BC2243" s="256">
        <v>0</v>
      </c>
      <c r="BD2243" s="256">
        <v>0</v>
      </c>
      <c r="BE2243" s="256">
        <v>0</v>
      </c>
      <c r="BF2243" s="256">
        <v>0</v>
      </c>
      <c r="BG2243" s="256">
        <v>0</v>
      </c>
      <c r="BH2243" s="256">
        <v>0</v>
      </c>
      <c r="BI2243" s="256">
        <v>0</v>
      </c>
      <c r="BJ2243" s="256">
        <v>0</v>
      </c>
      <c r="BK2243" s="256">
        <v>0</v>
      </c>
      <c r="BL2243" s="256">
        <v>0</v>
      </c>
      <c r="BM2243" s="256">
        <v>0</v>
      </c>
      <c r="BN2243" s="256">
        <v>0</v>
      </c>
      <c r="BO2243" s="256">
        <v>0</v>
      </c>
      <c r="BP2243" s="256">
        <v>0</v>
      </c>
      <c r="BQ2243" s="256">
        <v>0</v>
      </c>
      <c r="BR2243" s="256">
        <v>0</v>
      </c>
      <c r="BS2243" s="256">
        <v>0</v>
      </c>
      <c r="BT2243" s="256">
        <v>0</v>
      </c>
      <c r="BU2243" s="256">
        <v>0</v>
      </c>
      <c r="BV2243" s="256">
        <v>0</v>
      </c>
    </row>
    <row r="2244" spans="1:74">
      <c r="A2244" s="256">
        <v>32.5</v>
      </c>
      <c r="B2244" s="256">
        <v>2656</v>
      </c>
      <c r="C2244" s="256">
        <v>2610</v>
      </c>
      <c r="D2244" s="256">
        <v>2594</v>
      </c>
      <c r="E2244" s="256">
        <v>2629</v>
      </c>
      <c r="F2244" s="256">
        <v>2694</v>
      </c>
      <c r="G2244" s="256">
        <v>2721</v>
      </c>
      <c r="H2244" s="256">
        <v>2730</v>
      </c>
      <c r="I2244" s="256">
        <v>2710</v>
      </c>
      <c r="J2244" s="256">
        <v>2678</v>
      </c>
      <c r="K2244" s="256">
        <v>2668</v>
      </c>
      <c r="L2244" s="256">
        <v>2710</v>
      </c>
      <c r="M2244" s="256">
        <v>2810</v>
      </c>
      <c r="N2244" s="256">
        <v>2914</v>
      </c>
      <c r="O2244" s="256">
        <v>3016</v>
      </c>
      <c r="P2244" s="256">
        <v>3122</v>
      </c>
      <c r="Q2244" s="256">
        <v>3209</v>
      </c>
      <c r="R2244" s="256">
        <v>3267</v>
      </c>
      <c r="S2244" s="256">
        <v>3308</v>
      </c>
      <c r="T2244" s="256">
        <v>3355</v>
      </c>
      <c r="U2244" s="256">
        <v>3404</v>
      </c>
      <c r="V2244" s="256">
        <v>3431</v>
      </c>
      <c r="W2244" s="256">
        <v>3420</v>
      </c>
      <c r="X2244" s="256">
        <v>3350</v>
      </c>
      <c r="Y2244" s="256">
        <v>3236</v>
      </c>
      <c r="Z2244" s="256">
        <v>3059</v>
      </c>
      <c r="AA2244" s="256">
        <v>2723</v>
      </c>
      <c r="AB2244" s="256">
        <v>2114</v>
      </c>
      <c r="AC2244" s="256">
        <v>1327</v>
      </c>
      <c r="AD2244" s="256">
        <v>870</v>
      </c>
      <c r="AE2244" s="256">
        <v>810</v>
      </c>
      <c r="AF2244" s="256">
        <v>864</v>
      </c>
      <c r="AG2244" s="256">
        <v>895</v>
      </c>
      <c r="AH2244" s="256">
        <v>864</v>
      </c>
      <c r="AI2244" s="256">
        <v>794</v>
      </c>
      <c r="AJ2244" s="256">
        <v>587</v>
      </c>
      <c r="AK2244" s="256">
        <v>268</v>
      </c>
      <c r="AL2244" s="256">
        <v>0</v>
      </c>
      <c r="AM2244" s="256">
        <v>0</v>
      </c>
      <c r="AN2244" s="256">
        <v>0</v>
      </c>
      <c r="AO2244" s="256">
        <v>0</v>
      </c>
      <c r="AP2244" s="256">
        <v>0</v>
      </c>
      <c r="AQ2244" s="256">
        <v>0</v>
      </c>
      <c r="AR2244" s="256">
        <v>0</v>
      </c>
      <c r="AS2244" s="256">
        <v>0</v>
      </c>
      <c r="AT2244" s="256">
        <v>0</v>
      </c>
      <c r="AU2244" s="256">
        <v>0</v>
      </c>
      <c r="AV2244" s="256">
        <v>0</v>
      </c>
      <c r="AW2244" s="256">
        <v>0</v>
      </c>
      <c r="AX2244" s="256">
        <v>0</v>
      </c>
      <c r="AY2244" s="256">
        <v>0</v>
      </c>
      <c r="AZ2244" s="256">
        <v>0</v>
      </c>
      <c r="BA2244" s="256">
        <v>0</v>
      </c>
      <c r="BB2244" s="256">
        <v>0</v>
      </c>
      <c r="BC2244" s="256">
        <v>0</v>
      </c>
      <c r="BD2244" s="256">
        <v>0</v>
      </c>
      <c r="BE2244" s="256">
        <v>0</v>
      </c>
      <c r="BF2244" s="256">
        <v>0</v>
      </c>
      <c r="BG2244" s="256">
        <v>0</v>
      </c>
      <c r="BH2244" s="256">
        <v>0</v>
      </c>
      <c r="BI2244" s="256">
        <v>0</v>
      </c>
      <c r="BJ2244" s="256">
        <v>0</v>
      </c>
      <c r="BK2244" s="256">
        <v>0</v>
      </c>
      <c r="BL2244" s="256">
        <v>0</v>
      </c>
      <c r="BM2244" s="256">
        <v>0</v>
      </c>
      <c r="BN2244" s="256">
        <v>0</v>
      </c>
      <c r="BO2244" s="256">
        <v>0</v>
      </c>
      <c r="BP2244" s="256">
        <v>0</v>
      </c>
      <c r="BQ2244" s="256">
        <v>0</v>
      </c>
      <c r="BR2244" s="256">
        <v>0</v>
      </c>
      <c r="BS2244" s="256">
        <v>0</v>
      </c>
      <c r="BT2244" s="256">
        <v>0</v>
      </c>
      <c r="BU2244" s="256">
        <v>0</v>
      </c>
      <c r="BV2244" s="256">
        <v>0</v>
      </c>
    </row>
    <row r="2245" spans="1:74">
      <c r="A2245" s="256">
        <v>35</v>
      </c>
      <c r="B2245" s="256">
        <v>2656</v>
      </c>
      <c r="C2245" s="256">
        <v>2604</v>
      </c>
      <c r="D2245" s="256">
        <v>2588</v>
      </c>
      <c r="E2245" s="256">
        <v>2620</v>
      </c>
      <c r="F2245" s="256">
        <v>2688</v>
      </c>
      <c r="G2245" s="256">
        <v>2724</v>
      </c>
      <c r="H2245" s="256">
        <v>2739</v>
      </c>
      <c r="I2245" s="256">
        <v>2730</v>
      </c>
      <c r="J2245" s="256">
        <v>2696</v>
      </c>
      <c r="K2245" s="256">
        <v>2682</v>
      </c>
      <c r="L2245" s="256">
        <v>2704</v>
      </c>
      <c r="M2245" s="256">
        <v>2784</v>
      </c>
      <c r="N2245" s="256">
        <v>2882</v>
      </c>
      <c r="O2245" s="256">
        <v>2979</v>
      </c>
      <c r="P2245" s="256">
        <v>3075</v>
      </c>
      <c r="Q2245" s="256">
        <v>3176</v>
      </c>
      <c r="R2245" s="256">
        <v>3238</v>
      </c>
      <c r="S2245" s="256">
        <v>3284</v>
      </c>
      <c r="T2245" s="256">
        <v>3330</v>
      </c>
      <c r="U2245" s="256">
        <v>3388</v>
      </c>
      <c r="V2245" s="256">
        <v>3428</v>
      </c>
      <c r="W2245" s="256">
        <v>3428</v>
      </c>
      <c r="X2245" s="256">
        <v>3383</v>
      </c>
      <c r="Y2245" s="256">
        <v>3270</v>
      </c>
      <c r="Z2245" s="256">
        <v>3086</v>
      </c>
      <c r="AA2245" s="256">
        <v>2774</v>
      </c>
      <c r="AB2245" s="256">
        <v>2207</v>
      </c>
      <c r="AC2245" s="256">
        <v>1436</v>
      </c>
      <c r="AD2245" s="256">
        <v>908</v>
      </c>
      <c r="AE2245" s="256">
        <v>826</v>
      </c>
      <c r="AF2245" s="256">
        <v>895</v>
      </c>
      <c r="AG2245" s="256">
        <v>981</v>
      </c>
      <c r="AH2245" s="256">
        <v>1006</v>
      </c>
      <c r="AI2245" s="256">
        <v>954</v>
      </c>
      <c r="AJ2245" s="256">
        <v>820</v>
      </c>
      <c r="AK2245" s="256">
        <v>390</v>
      </c>
      <c r="AL2245" s="256">
        <v>0</v>
      </c>
      <c r="AM2245" s="256">
        <v>0</v>
      </c>
      <c r="AN2245" s="256">
        <v>0</v>
      </c>
      <c r="AO2245" s="256">
        <v>0</v>
      </c>
      <c r="AP2245" s="256">
        <v>0</v>
      </c>
      <c r="AQ2245" s="256">
        <v>0</v>
      </c>
      <c r="AR2245" s="256">
        <v>0</v>
      </c>
      <c r="AS2245" s="256">
        <v>0</v>
      </c>
      <c r="AT2245" s="256">
        <v>0</v>
      </c>
      <c r="AU2245" s="256">
        <v>0</v>
      </c>
      <c r="AV2245" s="256">
        <v>0</v>
      </c>
      <c r="AW2245" s="256">
        <v>0</v>
      </c>
      <c r="AX2245" s="256">
        <v>0</v>
      </c>
      <c r="AY2245" s="256">
        <v>0</v>
      </c>
      <c r="AZ2245" s="256">
        <v>0</v>
      </c>
      <c r="BA2245" s="256">
        <v>0</v>
      </c>
      <c r="BB2245" s="256">
        <v>0</v>
      </c>
      <c r="BC2245" s="256">
        <v>0</v>
      </c>
      <c r="BD2245" s="256">
        <v>0</v>
      </c>
      <c r="BE2245" s="256">
        <v>0</v>
      </c>
      <c r="BF2245" s="256">
        <v>0</v>
      </c>
      <c r="BG2245" s="256">
        <v>0</v>
      </c>
      <c r="BH2245" s="256">
        <v>0</v>
      </c>
      <c r="BI2245" s="256">
        <v>0</v>
      </c>
      <c r="BJ2245" s="256">
        <v>0</v>
      </c>
      <c r="BK2245" s="256">
        <v>0</v>
      </c>
      <c r="BL2245" s="256">
        <v>0</v>
      </c>
      <c r="BM2245" s="256">
        <v>0</v>
      </c>
      <c r="BN2245" s="256">
        <v>0</v>
      </c>
      <c r="BO2245" s="256">
        <v>0</v>
      </c>
      <c r="BP2245" s="256">
        <v>0</v>
      </c>
      <c r="BQ2245" s="256">
        <v>0</v>
      </c>
      <c r="BR2245" s="256">
        <v>0</v>
      </c>
      <c r="BS2245" s="256">
        <v>0</v>
      </c>
      <c r="BT2245" s="256">
        <v>0</v>
      </c>
      <c r="BU2245" s="256">
        <v>0</v>
      </c>
      <c r="BV2245" s="256">
        <v>0</v>
      </c>
    </row>
    <row r="2246" spans="1:74">
      <c r="A2246" s="256">
        <v>37.5</v>
      </c>
      <c r="B2246" s="256">
        <v>2656</v>
      </c>
      <c r="C2246" s="256">
        <v>2605</v>
      </c>
      <c r="D2246" s="256">
        <v>2588</v>
      </c>
      <c r="E2246" s="256">
        <v>2617</v>
      </c>
      <c r="F2246" s="256">
        <v>2685</v>
      </c>
      <c r="G2246" s="256">
        <v>2730</v>
      </c>
      <c r="H2246" s="256">
        <v>2754</v>
      </c>
      <c r="I2246" s="256">
        <v>2758</v>
      </c>
      <c r="J2246" s="256">
        <v>2723</v>
      </c>
      <c r="K2246" s="256">
        <v>2698</v>
      </c>
      <c r="L2246" s="256">
        <v>2700</v>
      </c>
      <c r="M2246" s="256">
        <v>2766</v>
      </c>
      <c r="N2246" s="256">
        <v>2854</v>
      </c>
      <c r="O2246" s="256">
        <v>2947</v>
      </c>
      <c r="P2246" s="256">
        <v>3034</v>
      </c>
      <c r="Q2246" s="256">
        <v>3134</v>
      </c>
      <c r="R2246" s="256">
        <v>3205</v>
      </c>
      <c r="S2246" s="256">
        <v>3261</v>
      </c>
      <c r="T2246" s="256">
        <v>3304</v>
      </c>
      <c r="U2246" s="256">
        <v>3358</v>
      </c>
      <c r="V2246" s="256">
        <v>3414</v>
      </c>
      <c r="W2246" s="256">
        <v>3434</v>
      </c>
      <c r="X2246" s="256">
        <v>3414</v>
      </c>
      <c r="Y2246" s="256">
        <v>3338</v>
      </c>
      <c r="Z2246" s="256">
        <v>3166</v>
      </c>
      <c r="AA2246" s="256">
        <v>2866</v>
      </c>
      <c r="AB2246" s="256">
        <v>2332</v>
      </c>
      <c r="AC2246" s="256">
        <v>1572</v>
      </c>
      <c r="AD2246" s="256">
        <v>980</v>
      </c>
      <c r="AE2246" s="256">
        <v>858</v>
      </c>
      <c r="AF2246" s="256">
        <v>935</v>
      </c>
      <c r="AG2246" s="256">
        <v>1058</v>
      </c>
      <c r="AH2246" s="256">
        <v>1124</v>
      </c>
      <c r="AI2246" s="256">
        <v>1104</v>
      </c>
      <c r="AJ2246" s="256">
        <v>840</v>
      </c>
      <c r="AK2246" s="256">
        <v>344</v>
      </c>
      <c r="AL2246" s="256">
        <v>0</v>
      </c>
      <c r="AM2246" s="256">
        <v>0</v>
      </c>
      <c r="AN2246" s="256">
        <v>0</v>
      </c>
      <c r="AO2246" s="256">
        <v>0</v>
      </c>
      <c r="AP2246" s="256">
        <v>0</v>
      </c>
      <c r="AQ2246" s="256">
        <v>0</v>
      </c>
      <c r="AR2246" s="256">
        <v>0</v>
      </c>
      <c r="AS2246" s="256">
        <v>0</v>
      </c>
      <c r="AT2246" s="256">
        <v>0</v>
      </c>
      <c r="AU2246" s="256">
        <v>0</v>
      </c>
      <c r="AV2246" s="256">
        <v>0</v>
      </c>
      <c r="AW2246" s="256">
        <v>0</v>
      </c>
      <c r="AX2246" s="256">
        <v>0</v>
      </c>
      <c r="AY2246" s="256">
        <v>0</v>
      </c>
      <c r="AZ2246" s="256">
        <v>0</v>
      </c>
      <c r="BA2246" s="256">
        <v>0</v>
      </c>
      <c r="BB2246" s="256">
        <v>0</v>
      </c>
      <c r="BC2246" s="256">
        <v>0</v>
      </c>
      <c r="BD2246" s="256">
        <v>0</v>
      </c>
      <c r="BE2246" s="256">
        <v>0</v>
      </c>
      <c r="BF2246" s="256">
        <v>0</v>
      </c>
      <c r="BG2246" s="256">
        <v>0</v>
      </c>
      <c r="BH2246" s="256">
        <v>0</v>
      </c>
      <c r="BI2246" s="256">
        <v>0</v>
      </c>
      <c r="BJ2246" s="256">
        <v>0</v>
      </c>
      <c r="BK2246" s="256">
        <v>0</v>
      </c>
      <c r="BL2246" s="256">
        <v>0</v>
      </c>
      <c r="BM2246" s="256">
        <v>0</v>
      </c>
      <c r="BN2246" s="256">
        <v>0</v>
      </c>
      <c r="BO2246" s="256">
        <v>0</v>
      </c>
      <c r="BP2246" s="256">
        <v>0</v>
      </c>
      <c r="BQ2246" s="256">
        <v>0</v>
      </c>
      <c r="BR2246" s="256">
        <v>0</v>
      </c>
      <c r="BS2246" s="256">
        <v>0</v>
      </c>
      <c r="BT2246" s="256">
        <v>0</v>
      </c>
      <c r="BU2246" s="256">
        <v>0</v>
      </c>
      <c r="BV2246" s="256">
        <v>0</v>
      </c>
    </row>
    <row r="2247" spans="1:74">
      <c r="A2247" s="256">
        <v>40</v>
      </c>
      <c r="B2247" s="256">
        <v>2656</v>
      </c>
      <c r="C2247" s="256">
        <v>2612</v>
      </c>
      <c r="D2247" s="256">
        <v>2593</v>
      </c>
      <c r="E2247" s="256">
        <v>2618</v>
      </c>
      <c r="F2247" s="256">
        <v>2688</v>
      </c>
      <c r="G2247" s="256">
        <v>2741</v>
      </c>
      <c r="H2247" s="256">
        <v>2774</v>
      </c>
      <c r="I2247" s="256">
        <v>2788</v>
      </c>
      <c r="J2247" s="256">
        <v>2759</v>
      </c>
      <c r="K2247" s="256">
        <v>2728</v>
      </c>
      <c r="L2247" s="256">
        <v>2714</v>
      </c>
      <c r="M2247" s="256">
        <v>2758</v>
      </c>
      <c r="N2247" s="256">
        <v>2842</v>
      </c>
      <c r="O2247" s="256">
        <v>2923</v>
      </c>
      <c r="P2247" s="256">
        <v>3004</v>
      </c>
      <c r="Q2247" s="256">
        <v>3096</v>
      </c>
      <c r="R2247" s="256">
        <v>3181</v>
      </c>
      <c r="S2247" s="256">
        <v>3242</v>
      </c>
      <c r="T2247" s="256">
        <v>3294</v>
      </c>
      <c r="U2247" s="256">
        <v>3336</v>
      </c>
      <c r="V2247" s="256">
        <v>3403</v>
      </c>
      <c r="W2247" s="256">
        <v>3440</v>
      </c>
      <c r="X2247" s="256">
        <v>3442</v>
      </c>
      <c r="Y2247" s="256">
        <v>3409</v>
      </c>
      <c r="Z2247" s="256">
        <v>3284</v>
      </c>
      <c r="AA2247" s="256">
        <v>3013</v>
      </c>
      <c r="AB2247" s="256">
        <v>2517</v>
      </c>
      <c r="AC2247" s="256">
        <v>1753</v>
      </c>
      <c r="AD2247" s="256">
        <v>1096</v>
      </c>
      <c r="AE2247" s="256">
        <v>915</v>
      </c>
      <c r="AF2247" s="256">
        <v>992</v>
      </c>
      <c r="AG2247" s="256">
        <v>1129</v>
      </c>
      <c r="AH2247" s="256">
        <v>1212</v>
      </c>
      <c r="AI2247" s="256">
        <v>1216</v>
      </c>
      <c r="AJ2247" s="256">
        <v>939</v>
      </c>
      <c r="AK2247" s="256">
        <v>378</v>
      </c>
      <c r="AL2247" s="256">
        <v>0</v>
      </c>
      <c r="AM2247" s="256">
        <v>0</v>
      </c>
      <c r="AN2247" s="256">
        <v>0</v>
      </c>
      <c r="AO2247" s="256">
        <v>0</v>
      </c>
      <c r="AP2247" s="256">
        <v>0</v>
      </c>
      <c r="AQ2247" s="256">
        <v>0</v>
      </c>
      <c r="AR2247" s="256">
        <v>0</v>
      </c>
      <c r="AS2247" s="256">
        <v>0</v>
      </c>
      <c r="AT2247" s="256">
        <v>0</v>
      </c>
      <c r="AU2247" s="256">
        <v>0</v>
      </c>
      <c r="AV2247" s="256">
        <v>0</v>
      </c>
      <c r="AW2247" s="256">
        <v>0</v>
      </c>
      <c r="AX2247" s="256">
        <v>0</v>
      </c>
      <c r="AY2247" s="256">
        <v>0</v>
      </c>
      <c r="AZ2247" s="256">
        <v>0</v>
      </c>
      <c r="BA2247" s="256">
        <v>0</v>
      </c>
      <c r="BB2247" s="256">
        <v>0</v>
      </c>
      <c r="BC2247" s="256">
        <v>0</v>
      </c>
      <c r="BD2247" s="256">
        <v>0</v>
      </c>
      <c r="BE2247" s="256">
        <v>0</v>
      </c>
      <c r="BF2247" s="256">
        <v>0</v>
      </c>
      <c r="BG2247" s="256">
        <v>0</v>
      </c>
      <c r="BH2247" s="256">
        <v>0</v>
      </c>
      <c r="BI2247" s="256">
        <v>0</v>
      </c>
      <c r="BJ2247" s="256">
        <v>0</v>
      </c>
      <c r="BK2247" s="256">
        <v>0</v>
      </c>
      <c r="BL2247" s="256">
        <v>0</v>
      </c>
      <c r="BM2247" s="256">
        <v>0</v>
      </c>
      <c r="BN2247" s="256">
        <v>0</v>
      </c>
      <c r="BO2247" s="256">
        <v>0</v>
      </c>
      <c r="BP2247" s="256">
        <v>0</v>
      </c>
      <c r="BQ2247" s="256">
        <v>0</v>
      </c>
      <c r="BR2247" s="256">
        <v>0</v>
      </c>
      <c r="BS2247" s="256">
        <v>0</v>
      </c>
      <c r="BT2247" s="256">
        <v>0</v>
      </c>
      <c r="BU2247" s="256">
        <v>0</v>
      </c>
      <c r="BV2247" s="256">
        <v>0</v>
      </c>
    </row>
    <row r="2248" spans="1:74">
      <c r="A2248" s="256">
        <v>42.5</v>
      </c>
      <c r="B2248" s="256">
        <v>2656</v>
      </c>
      <c r="C2248" s="256">
        <v>2610</v>
      </c>
      <c r="D2248" s="256">
        <v>2592</v>
      </c>
      <c r="E2248" s="256">
        <v>2612</v>
      </c>
      <c r="F2248" s="256">
        <v>2678</v>
      </c>
      <c r="G2248" s="256">
        <v>2742</v>
      </c>
      <c r="H2248" s="256">
        <v>2788</v>
      </c>
      <c r="I2248" s="256">
        <v>2814</v>
      </c>
      <c r="J2248" s="256">
        <v>2795</v>
      </c>
      <c r="K2248" s="256">
        <v>2756</v>
      </c>
      <c r="L2248" s="256">
        <v>2728</v>
      </c>
      <c r="M2248" s="256">
        <v>2750</v>
      </c>
      <c r="N2248" s="256">
        <v>2824</v>
      </c>
      <c r="O2248" s="256">
        <v>2904</v>
      </c>
      <c r="P2248" s="256">
        <v>2980</v>
      </c>
      <c r="Q2248" s="256">
        <v>3058</v>
      </c>
      <c r="R2248" s="256">
        <v>3152</v>
      </c>
      <c r="S2248" s="256">
        <v>3226</v>
      </c>
      <c r="T2248" s="256">
        <v>3286</v>
      </c>
      <c r="U2248" s="256">
        <v>3331</v>
      </c>
      <c r="V2248" s="256">
        <v>3392</v>
      </c>
      <c r="W2248" s="256">
        <v>3450</v>
      </c>
      <c r="X2248" s="256">
        <v>3473</v>
      </c>
      <c r="Y2248" s="256">
        <v>3474</v>
      </c>
      <c r="Z2248" s="256">
        <v>3412</v>
      </c>
      <c r="AA2248" s="256">
        <v>3198</v>
      </c>
      <c r="AB2248" s="256">
        <v>2724</v>
      </c>
      <c r="AC2248" s="256">
        <v>1958</v>
      </c>
      <c r="AD2248" s="256">
        <v>1236</v>
      </c>
      <c r="AE2248" s="256">
        <v>990</v>
      </c>
      <c r="AF2248" s="256">
        <v>1058</v>
      </c>
      <c r="AG2248" s="256">
        <v>1200</v>
      </c>
      <c r="AH2248" s="256">
        <v>1290</v>
      </c>
      <c r="AI2248" s="256">
        <v>1310</v>
      </c>
      <c r="AJ2248" s="256">
        <v>1096</v>
      </c>
      <c r="AK2248" s="256">
        <v>535</v>
      </c>
      <c r="AL2248" s="256">
        <v>0</v>
      </c>
      <c r="AM2248" s="256">
        <v>0</v>
      </c>
      <c r="AN2248" s="256">
        <v>0</v>
      </c>
      <c r="AO2248" s="256">
        <v>0</v>
      </c>
      <c r="AP2248" s="256">
        <v>0</v>
      </c>
      <c r="AQ2248" s="256">
        <v>0</v>
      </c>
      <c r="AR2248" s="256">
        <v>0</v>
      </c>
      <c r="AS2248" s="256">
        <v>0</v>
      </c>
      <c r="AT2248" s="256">
        <v>0</v>
      </c>
      <c r="AU2248" s="256">
        <v>0</v>
      </c>
      <c r="AV2248" s="256">
        <v>0</v>
      </c>
      <c r="AW2248" s="256">
        <v>0</v>
      </c>
      <c r="AX2248" s="256">
        <v>0</v>
      </c>
      <c r="AY2248" s="256">
        <v>0</v>
      </c>
      <c r="AZ2248" s="256">
        <v>0</v>
      </c>
      <c r="BA2248" s="256">
        <v>0</v>
      </c>
      <c r="BB2248" s="256">
        <v>0</v>
      </c>
      <c r="BC2248" s="256">
        <v>0</v>
      </c>
      <c r="BD2248" s="256">
        <v>0</v>
      </c>
      <c r="BE2248" s="256">
        <v>0</v>
      </c>
      <c r="BF2248" s="256">
        <v>0</v>
      </c>
      <c r="BG2248" s="256">
        <v>0</v>
      </c>
      <c r="BH2248" s="256">
        <v>0</v>
      </c>
      <c r="BI2248" s="256">
        <v>0</v>
      </c>
      <c r="BJ2248" s="256">
        <v>0</v>
      </c>
      <c r="BK2248" s="256">
        <v>0</v>
      </c>
      <c r="BL2248" s="256">
        <v>0</v>
      </c>
      <c r="BM2248" s="256">
        <v>0</v>
      </c>
      <c r="BN2248" s="256">
        <v>0</v>
      </c>
      <c r="BO2248" s="256">
        <v>0</v>
      </c>
      <c r="BP2248" s="256">
        <v>0</v>
      </c>
      <c r="BQ2248" s="256">
        <v>0</v>
      </c>
      <c r="BR2248" s="256">
        <v>0</v>
      </c>
      <c r="BS2248" s="256">
        <v>0</v>
      </c>
      <c r="BT2248" s="256">
        <v>0</v>
      </c>
      <c r="BU2248" s="256">
        <v>0</v>
      </c>
      <c r="BV2248" s="256">
        <v>0</v>
      </c>
    </row>
    <row r="2249" spans="1:74">
      <c r="A2249" s="256">
        <v>45</v>
      </c>
      <c r="B2249" s="256">
        <v>2656</v>
      </c>
      <c r="C2249" s="256">
        <v>2618</v>
      </c>
      <c r="D2249" s="256">
        <v>2599</v>
      </c>
      <c r="E2249" s="256">
        <v>2614</v>
      </c>
      <c r="F2249" s="256">
        <v>2678</v>
      </c>
      <c r="G2249" s="256">
        <v>2748</v>
      </c>
      <c r="H2249" s="256">
        <v>2805</v>
      </c>
      <c r="I2249" s="256">
        <v>2843</v>
      </c>
      <c r="J2249" s="256">
        <v>2838</v>
      </c>
      <c r="K2249" s="256">
        <v>2796</v>
      </c>
      <c r="L2249" s="256">
        <v>2762</v>
      </c>
      <c r="M2249" s="256">
        <v>2762</v>
      </c>
      <c r="N2249" s="256">
        <v>2825</v>
      </c>
      <c r="O2249" s="256">
        <v>2900</v>
      </c>
      <c r="P2249" s="256">
        <v>2968</v>
      </c>
      <c r="Q2249" s="256">
        <v>3043</v>
      </c>
      <c r="R2249" s="256">
        <v>3134</v>
      </c>
      <c r="S2249" s="256">
        <v>3230</v>
      </c>
      <c r="T2249" s="256">
        <v>3300</v>
      </c>
      <c r="U2249" s="256">
        <v>3360</v>
      </c>
      <c r="V2249" s="256">
        <v>3414</v>
      </c>
      <c r="W2249" s="256">
        <v>3480</v>
      </c>
      <c r="X2249" s="256">
        <v>3532</v>
      </c>
      <c r="Y2249" s="256">
        <v>3566</v>
      </c>
      <c r="Z2249" s="256">
        <v>3552</v>
      </c>
      <c r="AA2249" s="256">
        <v>3406</v>
      </c>
      <c r="AB2249" s="256">
        <v>3004</v>
      </c>
      <c r="AC2249" s="256">
        <v>2260</v>
      </c>
      <c r="AD2249" s="256">
        <v>1441</v>
      </c>
      <c r="AE2249" s="256">
        <v>1092</v>
      </c>
      <c r="AF2249" s="256">
        <v>1122</v>
      </c>
      <c r="AG2249" s="256">
        <v>1254</v>
      </c>
      <c r="AH2249" s="256">
        <v>1342</v>
      </c>
      <c r="AI2249" s="256">
        <v>1366</v>
      </c>
      <c r="AJ2249" s="256">
        <v>1189</v>
      </c>
      <c r="AK2249" s="256">
        <v>552</v>
      </c>
      <c r="AL2249" s="256">
        <v>0</v>
      </c>
      <c r="AM2249" s="256">
        <v>0</v>
      </c>
      <c r="AN2249" s="256">
        <v>0</v>
      </c>
      <c r="AO2249" s="256">
        <v>0</v>
      </c>
      <c r="AP2249" s="256">
        <v>0</v>
      </c>
      <c r="AQ2249" s="256">
        <v>0</v>
      </c>
      <c r="AR2249" s="256">
        <v>0</v>
      </c>
      <c r="AS2249" s="256">
        <v>0</v>
      </c>
      <c r="AT2249" s="256">
        <v>0</v>
      </c>
      <c r="AU2249" s="256">
        <v>0</v>
      </c>
      <c r="AV2249" s="256">
        <v>0</v>
      </c>
      <c r="AW2249" s="256">
        <v>0</v>
      </c>
      <c r="AX2249" s="256">
        <v>0</v>
      </c>
      <c r="AY2249" s="256">
        <v>0</v>
      </c>
      <c r="AZ2249" s="256">
        <v>0</v>
      </c>
      <c r="BA2249" s="256">
        <v>0</v>
      </c>
      <c r="BB2249" s="256">
        <v>0</v>
      </c>
      <c r="BC2249" s="256">
        <v>0</v>
      </c>
      <c r="BD2249" s="256">
        <v>0</v>
      </c>
      <c r="BE2249" s="256">
        <v>0</v>
      </c>
      <c r="BF2249" s="256">
        <v>0</v>
      </c>
      <c r="BG2249" s="256">
        <v>0</v>
      </c>
      <c r="BH2249" s="256">
        <v>0</v>
      </c>
      <c r="BI2249" s="256">
        <v>0</v>
      </c>
      <c r="BJ2249" s="256">
        <v>0</v>
      </c>
      <c r="BK2249" s="256">
        <v>0</v>
      </c>
      <c r="BL2249" s="256">
        <v>0</v>
      </c>
      <c r="BM2249" s="256">
        <v>0</v>
      </c>
      <c r="BN2249" s="256">
        <v>0</v>
      </c>
      <c r="BO2249" s="256">
        <v>0</v>
      </c>
      <c r="BP2249" s="256">
        <v>0</v>
      </c>
      <c r="BQ2249" s="256">
        <v>0</v>
      </c>
      <c r="BR2249" s="256">
        <v>0</v>
      </c>
      <c r="BS2249" s="256">
        <v>0</v>
      </c>
      <c r="BT2249" s="256">
        <v>0</v>
      </c>
      <c r="BU2249" s="256">
        <v>0</v>
      </c>
      <c r="BV2249" s="256">
        <v>0</v>
      </c>
    </row>
    <row r="2250" spans="1:74">
      <c r="A2250" s="256">
        <v>47.5</v>
      </c>
      <c r="B2250" s="256">
        <v>2656</v>
      </c>
      <c r="C2250" s="256">
        <v>2624</v>
      </c>
      <c r="D2250" s="256">
        <v>2604</v>
      </c>
      <c r="E2250" s="256">
        <v>2617</v>
      </c>
      <c r="F2250" s="256">
        <v>2679</v>
      </c>
      <c r="G2250" s="256">
        <v>2754</v>
      </c>
      <c r="H2250" s="256">
        <v>2822</v>
      </c>
      <c r="I2250" s="256">
        <v>2872</v>
      </c>
      <c r="J2250" s="256">
        <v>2881</v>
      </c>
      <c r="K2250" s="256">
        <v>2844</v>
      </c>
      <c r="L2250" s="256">
        <v>2802</v>
      </c>
      <c r="M2250" s="256">
        <v>2791</v>
      </c>
      <c r="N2250" s="256">
        <v>2831</v>
      </c>
      <c r="O2250" s="256">
        <v>2904</v>
      </c>
      <c r="P2250" s="256">
        <v>2968</v>
      </c>
      <c r="Q2250" s="256">
        <v>3041</v>
      </c>
      <c r="R2250" s="256">
        <v>3121</v>
      </c>
      <c r="S2250" s="256">
        <v>3226</v>
      </c>
      <c r="T2250" s="256">
        <v>3315</v>
      </c>
      <c r="U2250" s="256">
        <v>3390</v>
      </c>
      <c r="V2250" s="256">
        <v>3459</v>
      </c>
      <c r="W2250" s="256">
        <v>3527</v>
      </c>
      <c r="X2250" s="256">
        <v>3604</v>
      </c>
      <c r="Y2250" s="256">
        <v>3678</v>
      </c>
      <c r="Z2250" s="256">
        <v>3708</v>
      </c>
      <c r="AA2250" s="256">
        <v>3624</v>
      </c>
      <c r="AB2250" s="256">
        <v>3314</v>
      </c>
      <c r="AC2250" s="256">
        <v>2654</v>
      </c>
      <c r="AD2250" s="256">
        <v>1736</v>
      </c>
      <c r="AE2250" s="256">
        <v>1244</v>
      </c>
      <c r="AF2250" s="256">
        <v>1205</v>
      </c>
      <c r="AG2250" s="256">
        <v>1299</v>
      </c>
      <c r="AH2250" s="256">
        <v>1376</v>
      </c>
      <c r="AI2250" s="256">
        <v>1395</v>
      </c>
      <c r="AJ2250" s="256">
        <v>1284</v>
      </c>
      <c r="AK2250" s="256">
        <v>624</v>
      </c>
      <c r="AL2250" s="256">
        <v>0</v>
      </c>
      <c r="AM2250" s="256">
        <v>0</v>
      </c>
      <c r="AN2250" s="256">
        <v>0</v>
      </c>
      <c r="AO2250" s="256">
        <v>0</v>
      </c>
      <c r="AP2250" s="256">
        <v>0</v>
      </c>
      <c r="AQ2250" s="256">
        <v>0</v>
      </c>
      <c r="AR2250" s="256">
        <v>0</v>
      </c>
      <c r="AS2250" s="256">
        <v>0</v>
      </c>
      <c r="AT2250" s="256">
        <v>0</v>
      </c>
      <c r="AU2250" s="256">
        <v>0</v>
      </c>
      <c r="AV2250" s="256">
        <v>0</v>
      </c>
      <c r="AW2250" s="256">
        <v>0</v>
      </c>
      <c r="AX2250" s="256">
        <v>0</v>
      </c>
      <c r="AY2250" s="256">
        <v>0</v>
      </c>
      <c r="AZ2250" s="256">
        <v>0</v>
      </c>
      <c r="BA2250" s="256">
        <v>0</v>
      </c>
      <c r="BB2250" s="256">
        <v>0</v>
      </c>
      <c r="BC2250" s="256">
        <v>0</v>
      </c>
      <c r="BD2250" s="256">
        <v>0</v>
      </c>
      <c r="BE2250" s="256">
        <v>0</v>
      </c>
      <c r="BF2250" s="256">
        <v>0</v>
      </c>
      <c r="BG2250" s="256">
        <v>0</v>
      </c>
      <c r="BH2250" s="256">
        <v>0</v>
      </c>
      <c r="BI2250" s="256">
        <v>0</v>
      </c>
      <c r="BJ2250" s="256">
        <v>0</v>
      </c>
      <c r="BK2250" s="256">
        <v>0</v>
      </c>
      <c r="BL2250" s="256">
        <v>0</v>
      </c>
      <c r="BM2250" s="256">
        <v>0</v>
      </c>
      <c r="BN2250" s="256">
        <v>0</v>
      </c>
      <c r="BO2250" s="256">
        <v>0</v>
      </c>
      <c r="BP2250" s="256">
        <v>0</v>
      </c>
      <c r="BQ2250" s="256">
        <v>0</v>
      </c>
      <c r="BR2250" s="256">
        <v>0</v>
      </c>
      <c r="BS2250" s="256">
        <v>0</v>
      </c>
      <c r="BT2250" s="256">
        <v>0</v>
      </c>
      <c r="BU2250" s="256">
        <v>0</v>
      </c>
      <c r="BV2250" s="256">
        <v>0</v>
      </c>
    </row>
    <row r="2251" spans="1:74">
      <c r="A2251" s="256">
        <v>50</v>
      </c>
      <c r="B2251" s="256">
        <v>2656</v>
      </c>
      <c r="C2251" s="256">
        <v>2620</v>
      </c>
      <c r="D2251" s="256">
        <v>2600</v>
      </c>
      <c r="E2251" s="256">
        <v>2610</v>
      </c>
      <c r="F2251" s="256">
        <v>2667</v>
      </c>
      <c r="G2251" s="256">
        <v>2748</v>
      </c>
      <c r="H2251" s="256">
        <v>2827</v>
      </c>
      <c r="I2251" s="256">
        <v>2890</v>
      </c>
      <c r="J2251" s="256">
        <v>2918</v>
      </c>
      <c r="K2251" s="256">
        <v>2894</v>
      </c>
      <c r="L2251" s="256">
        <v>2843</v>
      </c>
      <c r="M2251" s="256">
        <v>2820</v>
      </c>
      <c r="N2251" s="256">
        <v>2841</v>
      </c>
      <c r="O2251" s="256">
        <v>2906</v>
      </c>
      <c r="P2251" s="256">
        <v>2974</v>
      </c>
      <c r="Q2251" s="256">
        <v>3050</v>
      </c>
      <c r="R2251" s="256">
        <v>3134</v>
      </c>
      <c r="S2251" s="256">
        <v>3226</v>
      </c>
      <c r="T2251" s="256">
        <v>3331</v>
      </c>
      <c r="U2251" s="256">
        <v>3425</v>
      </c>
      <c r="V2251" s="256">
        <v>3515</v>
      </c>
      <c r="W2251" s="256">
        <v>3604</v>
      </c>
      <c r="X2251" s="256">
        <v>3698</v>
      </c>
      <c r="Y2251" s="256">
        <v>3792</v>
      </c>
      <c r="Z2251" s="256">
        <v>3864</v>
      </c>
      <c r="AA2251" s="256">
        <v>3840</v>
      </c>
      <c r="AB2251" s="256">
        <v>3612</v>
      </c>
      <c r="AC2251" s="256">
        <v>3046</v>
      </c>
      <c r="AD2251" s="256">
        <v>2146</v>
      </c>
      <c r="AE2251" s="256">
        <v>1456</v>
      </c>
      <c r="AF2251" s="256">
        <v>1320</v>
      </c>
      <c r="AG2251" s="256">
        <v>1361</v>
      </c>
      <c r="AH2251" s="256">
        <v>1406</v>
      </c>
      <c r="AI2251" s="256">
        <v>1426</v>
      </c>
      <c r="AJ2251" s="256">
        <v>1362</v>
      </c>
      <c r="AK2251" s="256">
        <v>678</v>
      </c>
      <c r="AL2251" s="256">
        <v>0</v>
      </c>
      <c r="AM2251" s="256">
        <v>0</v>
      </c>
      <c r="AN2251" s="256">
        <v>0</v>
      </c>
      <c r="AO2251" s="256">
        <v>0</v>
      </c>
      <c r="AP2251" s="256">
        <v>0</v>
      </c>
      <c r="AQ2251" s="256">
        <v>0</v>
      </c>
      <c r="AR2251" s="256">
        <v>0</v>
      </c>
      <c r="AS2251" s="256">
        <v>0</v>
      </c>
      <c r="AT2251" s="256">
        <v>0</v>
      </c>
      <c r="AU2251" s="256">
        <v>0</v>
      </c>
      <c r="AV2251" s="256">
        <v>0</v>
      </c>
      <c r="AW2251" s="256">
        <v>0</v>
      </c>
      <c r="AX2251" s="256">
        <v>0</v>
      </c>
      <c r="AY2251" s="256">
        <v>0</v>
      </c>
      <c r="AZ2251" s="256">
        <v>0</v>
      </c>
      <c r="BA2251" s="256">
        <v>0</v>
      </c>
      <c r="BB2251" s="256">
        <v>0</v>
      </c>
      <c r="BC2251" s="256">
        <v>0</v>
      </c>
      <c r="BD2251" s="256">
        <v>0</v>
      </c>
      <c r="BE2251" s="256">
        <v>0</v>
      </c>
      <c r="BF2251" s="256">
        <v>0</v>
      </c>
      <c r="BG2251" s="256">
        <v>0</v>
      </c>
      <c r="BH2251" s="256">
        <v>0</v>
      </c>
      <c r="BI2251" s="256">
        <v>0</v>
      </c>
      <c r="BJ2251" s="256">
        <v>0</v>
      </c>
      <c r="BK2251" s="256">
        <v>0</v>
      </c>
      <c r="BL2251" s="256">
        <v>0</v>
      </c>
      <c r="BM2251" s="256">
        <v>0</v>
      </c>
      <c r="BN2251" s="256">
        <v>0</v>
      </c>
      <c r="BO2251" s="256">
        <v>0</v>
      </c>
      <c r="BP2251" s="256">
        <v>0</v>
      </c>
      <c r="BQ2251" s="256">
        <v>0</v>
      </c>
      <c r="BR2251" s="256">
        <v>0</v>
      </c>
      <c r="BS2251" s="256">
        <v>0</v>
      </c>
      <c r="BT2251" s="256">
        <v>0</v>
      </c>
      <c r="BU2251" s="256">
        <v>0</v>
      </c>
      <c r="BV2251" s="256">
        <v>0</v>
      </c>
    </row>
    <row r="2252" spans="1:74">
      <c r="A2252" s="256">
        <v>52.5</v>
      </c>
      <c r="B2252" s="256">
        <v>2656</v>
      </c>
      <c r="C2252" s="256">
        <v>2622</v>
      </c>
      <c r="D2252" s="256">
        <v>2604</v>
      </c>
      <c r="E2252" s="256">
        <v>2611</v>
      </c>
      <c r="F2252" s="256">
        <v>2662</v>
      </c>
      <c r="G2252" s="256">
        <v>2744</v>
      </c>
      <c r="H2252" s="256">
        <v>2831</v>
      </c>
      <c r="I2252" s="256">
        <v>2906</v>
      </c>
      <c r="J2252" s="256">
        <v>2952</v>
      </c>
      <c r="K2252" s="256">
        <v>2948</v>
      </c>
      <c r="L2252" s="256">
        <v>2900</v>
      </c>
      <c r="M2252" s="256">
        <v>2864</v>
      </c>
      <c r="N2252" s="256">
        <v>2872</v>
      </c>
      <c r="O2252" s="256">
        <v>2920</v>
      </c>
      <c r="P2252" s="256">
        <v>2992</v>
      </c>
      <c r="Q2252" s="256">
        <v>3071</v>
      </c>
      <c r="R2252" s="256">
        <v>3154</v>
      </c>
      <c r="S2252" s="256">
        <v>3250</v>
      </c>
      <c r="T2252" s="256">
        <v>3362</v>
      </c>
      <c r="U2252" s="256">
        <v>3479</v>
      </c>
      <c r="V2252" s="256">
        <v>3598</v>
      </c>
      <c r="W2252" s="256">
        <v>3724</v>
      </c>
      <c r="X2252" s="256">
        <v>3849</v>
      </c>
      <c r="Y2252" s="256">
        <v>3966</v>
      </c>
      <c r="Z2252" s="256">
        <v>4072</v>
      </c>
      <c r="AA2252" s="256">
        <v>4116</v>
      </c>
      <c r="AB2252" s="256">
        <v>3966</v>
      </c>
      <c r="AC2252" s="256">
        <v>3486</v>
      </c>
      <c r="AD2252" s="256">
        <v>2632</v>
      </c>
      <c r="AE2252" s="256">
        <v>1768</v>
      </c>
      <c r="AF2252" s="256">
        <v>1473</v>
      </c>
      <c r="AG2252" s="256">
        <v>1445</v>
      </c>
      <c r="AH2252" s="256">
        <v>1448</v>
      </c>
      <c r="AI2252" s="256">
        <v>1447</v>
      </c>
      <c r="AJ2252" s="256">
        <v>1344</v>
      </c>
      <c r="AK2252" s="256">
        <v>665</v>
      </c>
      <c r="AL2252" s="256">
        <v>0</v>
      </c>
      <c r="AM2252" s="256">
        <v>0</v>
      </c>
      <c r="AN2252" s="256">
        <v>0</v>
      </c>
      <c r="AO2252" s="256">
        <v>0</v>
      </c>
      <c r="AP2252" s="256">
        <v>0</v>
      </c>
      <c r="AQ2252" s="256">
        <v>0</v>
      </c>
      <c r="AR2252" s="256">
        <v>0</v>
      </c>
      <c r="AS2252" s="256">
        <v>0</v>
      </c>
      <c r="AT2252" s="256">
        <v>0</v>
      </c>
      <c r="AU2252" s="256">
        <v>0</v>
      </c>
      <c r="AV2252" s="256">
        <v>0</v>
      </c>
      <c r="AW2252" s="256">
        <v>0</v>
      </c>
      <c r="AX2252" s="256">
        <v>0</v>
      </c>
      <c r="AY2252" s="256">
        <v>0</v>
      </c>
      <c r="AZ2252" s="256">
        <v>0</v>
      </c>
      <c r="BA2252" s="256">
        <v>0</v>
      </c>
      <c r="BB2252" s="256">
        <v>0</v>
      </c>
      <c r="BC2252" s="256">
        <v>0</v>
      </c>
      <c r="BD2252" s="256">
        <v>0</v>
      </c>
      <c r="BE2252" s="256">
        <v>0</v>
      </c>
      <c r="BF2252" s="256">
        <v>0</v>
      </c>
      <c r="BG2252" s="256">
        <v>0</v>
      </c>
      <c r="BH2252" s="256">
        <v>0</v>
      </c>
      <c r="BI2252" s="256">
        <v>0</v>
      </c>
      <c r="BJ2252" s="256">
        <v>0</v>
      </c>
      <c r="BK2252" s="256">
        <v>0</v>
      </c>
      <c r="BL2252" s="256">
        <v>0</v>
      </c>
      <c r="BM2252" s="256">
        <v>0</v>
      </c>
      <c r="BN2252" s="256">
        <v>0</v>
      </c>
      <c r="BO2252" s="256">
        <v>0</v>
      </c>
      <c r="BP2252" s="256">
        <v>0</v>
      </c>
      <c r="BQ2252" s="256">
        <v>0</v>
      </c>
      <c r="BR2252" s="256">
        <v>0</v>
      </c>
      <c r="BS2252" s="256">
        <v>0</v>
      </c>
      <c r="BT2252" s="256">
        <v>0</v>
      </c>
      <c r="BU2252" s="256">
        <v>0</v>
      </c>
      <c r="BV2252" s="256">
        <v>0</v>
      </c>
    </row>
    <row r="2253" spans="1:74">
      <c r="A2253" s="256">
        <v>55</v>
      </c>
      <c r="B2253" s="256">
        <v>2656</v>
      </c>
      <c r="C2253" s="256">
        <v>2621</v>
      </c>
      <c r="D2253" s="256">
        <v>2602</v>
      </c>
      <c r="E2253" s="256">
        <v>2607</v>
      </c>
      <c r="F2253" s="256">
        <v>2653</v>
      </c>
      <c r="G2253" s="256">
        <v>2732</v>
      </c>
      <c r="H2253" s="256">
        <v>2828</v>
      </c>
      <c r="I2253" s="256">
        <v>2916</v>
      </c>
      <c r="J2253" s="256">
        <v>2977</v>
      </c>
      <c r="K2253" s="256">
        <v>2996</v>
      </c>
      <c r="L2253" s="256">
        <v>2962</v>
      </c>
      <c r="M2253" s="256">
        <v>2916</v>
      </c>
      <c r="N2253" s="256">
        <v>2910</v>
      </c>
      <c r="O2253" s="256">
        <v>2944</v>
      </c>
      <c r="P2253" s="256">
        <v>3010</v>
      </c>
      <c r="Q2253" s="256">
        <v>3100</v>
      </c>
      <c r="R2253" s="256">
        <v>3192</v>
      </c>
      <c r="S2253" s="256">
        <v>3298</v>
      </c>
      <c r="T2253" s="256">
        <v>3414</v>
      </c>
      <c r="U2253" s="256">
        <v>3548</v>
      </c>
      <c r="V2253" s="256">
        <v>3714</v>
      </c>
      <c r="W2253" s="256">
        <v>3892</v>
      </c>
      <c r="X2253" s="256">
        <v>4079</v>
      </c>
      <c r="Y2253" s="256">
        <v>4273</v>
      </c>
      <c r="Z2253" s="256">
        <v>4472</v>
      </c>
      <c r="AA2253" s="256">
        <v>4610</v>
      </c>
      <c r="AB2253" s="256">
        <v>4561</v>
      </c>
      <c r="AC2253" s="256">
        <v>4148</v>
      </c>
      <c r="AD2253" s="256">
        <v>3284</v>
      </c>
      <c r="AE2253" s="256">
        <v>2232</v>
      </c>
      <c r="AF2253" s="256">
        <v>1673</v>
      </c>
      <c r="AG2253" s="256">
        <v>1546</v>
      </c>
      <c r="AH2253" s="256">
        <v>1502</v>
      </c>
      <c r="AI2253" s="256">
        <v>1452</v>
      </c>
      <c r="AJ2253" s="256">
        <v>1322</v>
      </c>
      <c r="AK2253" s="256">
        <v>665</v>
      </c>
      <c r="AL2253" s="256">
        <v>0</v>
      </c>
      <c r="AM2253" s="256">
        <v>0</v>
      </c>
      <c r="AN2253" s="256">
        <v>0</v>
      </c>
      <c r="AO2253" s="256">
        <v>0</v>
      </c>
      <c r="AP2253" s="256">
        <v>0</v>
      </c>
      <c r="AQ2253" s="256">
        <v>0</v>
      </c>
      <c r="AR2253" s="256">
        <v>0</v>
      </c>
      <c r="AS2253" s="256">
        <v>0</v>
      </c>
      <c r="AT2253" s="256">
        <v>0</v>
      </c>
      <c r="AU2253" s="256">
        <v>0</v>
      </c>
      <c r="AV2253" s="256">
        <v>0</v>
      </c>
      <c r="AW2253" s="256">
        <v>0</v>
      </c>
      <c r="AX2253" s="256">
        <v>0</v>
      </c>
      <c r="AY2253" s="256">
        <v>0</v>
      </c>
      <c r="AZ2253" s="256">
        <v>0</v>
      </c>
      <c r="BA2253" s="256">
        <v>0</v>
      </c>
      <c r="BB2253" s="256">
        <v>0</v>
      </c>
      <c r="BC2253" s="256">
        <v>0</v>
      </c>
      <c r="BD2253" s="256">
        <v>0</v>
      </c>
      <c r="BE2253" s="256">
        <v>0</v>
      </c>
      <c r="BF2253" s="256">
        <v>0</v>
      </c>
      <c r="BG2253" s="256">
        <v>0</v>
      </c>
      <c r="BH2253" s="256">
        <v>0</v>
      </c>
      <c r="BI2253" s="256">
        <v>0</v>
      </c>
      <c r="BJ2253" s="256">
        <v>0</v>
      </c>
      <c r="BK2253" s="256">
        <v>0</v>
      </c>
      <c r="BL2253" s="256">
        <v>0</v>
      </c>
      <c r="BM2253" s="256">
        <v>0</v>
      </c>
      <c r="BN2253" s="256">
        <v>0</v>
      </c>
      <c r="BO2253" s="256">
        <v>0</v>
      </c>
      <c r="BP2253" s="256">
        <v>0</v>
      </c>
      <c r="BQ2253" s="256">
        <v>0</v>
      </c>
      <c r="BR2253" s="256">
        <v>0</v>
      </c>
      <c r="BS2253" s="256">
        <v>0</v>
      </c>
      <c r="BT2253" s="256">
        <v>0</v>
      </c>
      <c r="BU2253" s="256">
        <v>0</v>
      </c>
      <c r="BV2253" s="256">
        <v>0</v>
      </c>
    </row>
    <row r="2254" spans="1:74">
      <c r="A2254" s="256">
        <v>57.5</v>
      </c>
      <c r="B2254" s="256">
        <v>2656</v>
      </c>
      <c r="C2254" s="256">
        <v>2621</v>
      </c>
      <c r="D2254" s="256">
        <v>2602</v>
      </c>
      <c r="E2254" s="256">
        <v>2604</v>
      </c>
      <c r="F2254" s="256">
        <v>2642</v>
      </c>
      <c r="G2254" s="256">
        <v>2719</v>
      </c>
      <c r="H2254" s="256">
        <v>2816</v>
      </c>
      <c r="I2254" s="256">
        <v>2915</v>
      </c>
      <c r="J2254" s="256">
        <v>2992</v>
      </c>
      <c r="K2254" s="256">
        <v>3036</v>
      </c>
      <c r="L2254" s="256">
        <v>3028</v>
      </c>
      <c r="M2254" s="256">
        <v>2978</v>
      </c>
      <c r="N2254" s="256">
        <v>2952</v>
      </c>
      <c r="O2254" s="256">
        <v>2976</v>
      </c>
      <c r="P2254" s="256">
        <v>3032</v>
      </c>
      <c r="Q2254" s="256">
        <v>3124</v>
      </c>
      <c r="R2254" s="256">
        <v>3230</v>
      </c>
      <c r="S2254" s="256">
        <v>3348</v>
      </c>
      <c r="T2254" s="256">
        <v>3482</v>
      </c>
      <c r="U2254" s="256">
        <v>3642</v>
      </c>
      <c r="V2254" s="256">
        <v>3845</v>
      </c>
      <c r="W2254" s="256">
        <v>4084</v>
      </c>
      <c r="X2254" s="256">
        <v>4364</v>
      </c>
      <c r="Y2254" s="256">
        <v>4684</v>
      </c>
      <c r="Z2254" s="256">
        <v>5016</v>
      </c>
      <c r="AA2254" s="256">
        <v>5286</v>
      </c>
      <c r="AB2254" s="256">
        <v>5376</v>
      </c>
      <c r="AC2254" s="256">
        <v>5070</v>
      </c>
      <c r="AD2254" s="256">
        <v>4196</v>
      </c>
      <c r="AE2254" s="256">
        <v>2928</v>
      </c>
      <c r="AF2254" s="256">
        <v>2011</v>
      </c>
      <c r="AG2254" s="256">
        <v>1700</v>
      </c>
      <c r="AH2254" s="256">
        <v>1567</v>
      </c>
      <c r="AI2254" s="256">
        <v>1470</v>
      </c>
      <c r="AJ2254" s="256">
        <v>1290</v>
      </c>
      <c r="AK2254" s="256">
        <v>666</v>
      </c>
      <c r="AL2254" s="256">
        <v>0</v>
      </c>
      <c r="AM2254" s="256">
        <v>0</v>
      </c>
      <c r="AN2254" s="256">
        <v>0</v>
      </c>
      <c r="AO2254" s="256">
        <v>0</v>
      </c>
      <c r="AP2254" s="256">
        <v>0</v>
      </c>
      <c r="AQ2254" s="256">
        <v>0</v>
      </c>
      <c r="AR2254" s="256">
        <v>0</v>
      </c>
      <c r="AS2254" s="256">
        <v>0</v>
      </c>
      <c r="AT2254" s="256">
        <v>0</v>
      </c>
      <c r="AU2254" s="256">
        <v>0</v>
      </c>
      <c r="AV2254" s="256">
        <v>0</v>
      </c>
      <c r="AW2254" s="256">
        <v>0</v>
      </c>
      <c r="AX2254" s="256">
        <v>0</v>
      </c>
      <c r="AY2254" s="256">
        <v>0</v>
      </c>
      <c r="AZ2254" s="256">
        <v>0</v>
      </c>
      <c r="BA2254" s="256">
        <v>0</v>
      </c>
      <c r="BB2254" s="256">
        <v>0</v>
      </c>
      <c r="BC2254" s="256">
        <v>0</v>
      </c>
      <c r="BD2254" s="256">
        <v>0</v>
      </c>
      <c r="BE2254" s="256">
        <v>0</v>
      </c>
      <c r="BF2254" s="256">
        <v>0</v>
      </c>
      <c r="BG2254" s="256">
        <v>0</v>
      </c>
      <c r="BH2254" s="256">
        <v>0</v>
      </c>
      <c r="BI2254" s="256">
        <v>0</v>
      </c>
      <c r="BJ2254" s="256">
        <v>0</v>
      </c>
      <c r="BK2254" s="256">
        <v>0</v>
      </c>
      <c r="BL2254" s="256">
        <v>0</v>
      </c>
      <c r="BM2254" s="256">
        <v>0</v>
      </c>
      <c r="BN2254" s="256">
        <v>0</v>
      </c>
      <c r="BO2254" s="256">
        <v>0</v>
      </c>
      <c r="BP2254" s="256">
        <v>0</v>
      </c>
      <c r="BQ2254" s="256">
        <v>0</v>
      </c>
      <c r="BR2254" s="256">
        <v>0</v>
      </c>
      <c r="BS2254" s="256">
        <v>0</v>
      </c>
      <c r="BT2254" s="256">
        <v>0</v>
      </c>
      <c r="BU2254" s="256">
        <v>0</v>
      </c>
      <c r="BV2254" s="256">
        <v>0</v>
      </c>
    </row>
    <row r="2255" spans="1:74">
      <c r="A2255" s="256">
        <v>60</v>
      </c>
      <c r="B2255" s="256">
        <v>2656</v>
      </c>
      <c r="C2255" s="256">
        <v>2626</v>
      </c>
      <c r="D2255" s="256">
        <v>2608</v>
      </c>
      <c r="E2255" s="256">
        <v>2610</v>
      </c>
      <c r="F2255" s="256">
        <v>2645</v>
      </c>
      <c r="G2255" s="256">
        <v>2712</v>
      </c>
      <c r="H2255" s="256">
        <v>2810</v>
      </c>
      <c r="I2255" s="256">
        <v>2914</v>
      </c>
      <c r="J2255" s="256">
        <v>3008</v>
      </c>
      <c r="K2255" s="256">
        <v>3072</v>
      </c>
      <c r="L2255" s="256">
        <v>3092</v>
      </c>
      <c r="M2255" s="256">
        <v>3054</v>
      </c>
      <c r="N2255" s="256">
        <v>3014</v>
      </c>
      <c r="O2255" s="256">
        <v>3023</v>
      </c>
      <c r="P2255" s="256">
        <v>3076</v>
      </c>
      <c r="Q2255" s="256">
        <v>3159</v>
      </c>
      <c r="R2255" s="256">
        <v>3268</v>
      </c>
      <c r="S2255" s="256">
        <v>3400</v>
      </c>
      <c r="T2255" s="256">
        <v>3558</v>
      </c>
      <c r="U2255" s="256">
        <v>3748</v>
      </c>
      <c r="V2255" s="256">
        <v>3986</v>
      </c>
      <c r="W2255" s="256">
        <v>4285</v>
      </c>
      <c r="X2255" s="256">
        <v>4657</v>
      </c>
      <c r="Y2255" s="256">
        <v>5092</v>
      </c>
      <c r="Z2255" s="256">
        <v>5564</v>
      </c>
      <c r="AA2255" s="256">
        <v>6014</v>
      </c>
      <c r="AB2255" s="256">
        <v>6336</v>
      </c>
      <c r="AC2255" s="256">
        <v>6278</v>
      </c>
      <c r="AD2255" s="256">
        <v>5535</v>
      </c>
      <c r="AE2255" s="256">
        <v>4066</v>
      </c>
      <c r="AF2255" s="256">
        <v>2673</v>
      </c>
      <c r="AG2255" s="256">
        <v>1959</v>
      </c>
      <c r="AH2255" s="256">
        <v>1665</v>
      </c>
      <c r="AI2255" s="256">
        <v>1505</v>
      </c>
      <c r="AJ2255" s="256">
        <v>1280</v>
      </c>
      <c r="AK2255" s="256">
        <v>639</v>
      </c>
      <c r="AL2255" s="256">
        <v>0</v>
      </c>
      <c r="AM2255" s="256">
        <v>0</v>
      </c>
      <c r="AN2255" s="256">
        <v>0</v>
      </c>
      <c r="AO2255" s="256">
        <v>0</v>
      </c>
      <c r="AP2255" s="256">
        <v>0</v>
      </c>
      <c r="AQ2255" s="256">
        <v>0</v>
      </c>
      <c r="AR2255" s="256">
        <v>0</v>
      </c>
      <c r="AS2255" s="256">
        <v>0</v>
      </c>
      <c r="AT2255" s="256">
        <v>0</v>
      </c>
      <c r="AU2255" s="256">
        <v>0</v>
      </c>
      <c r="AV2255" s="256">
        <v>0</v>
      </c>
      <c r="AW2255" s="256">
        <v>0</v>
      </c>
      <c r="AX2255" s="256">
        <v>0</v>
      </c>
      <c r="AY2255" s="256">
        <v>0</v>
      </c>
      <c r="AZ2255" s="256">
        <v>0</v>
      </c>
      <c r="BA2255" s="256">
        <v>0</v>
      </c>
      <c r="BB2255" s="256">
        <v>0</v>
      </c>
      <c r="BC2255" s="256">
        <v>0</v>
      </c>
      <c r="BD2255" s="256">
        <v>0</v>
      </c>
      <c r="BE2255" s="256">
        <v>0</v>
      </c>
      <c r="BF2255" s="256">
        <v>0</v>
      </c>
      <c r="BG2255" s="256">
        <v>0</v>
      </c>
      <c r="BH2255" s="256">
        <v>0</v>
      </c>
      <c r="BI2255" s="256">
        <v>0</v>
      </c>
      <c r="BJ2255" s="256">
        <v>0</v>
      </c>
      <c r="BK2255" s="256">
        <v>0</v>
      </c>
      <c r="BL2255" s="256">
        <v>0</v>
      </c>
      <c r="BM2255" s="256">
        <v>0</v>
      </c>
      <c r="BN2255" s="256">
        <v>0</v>
      </c>
      <c r="BO2255" s="256">
        <v>0</v>
      </c>
      <c r="BP2255" s="256">
        <v>0</v>
      </c>
      <c r="BQ2255" s="256">
        <v>0</v>
      </c>
      <c r="BR2255" s="256">
        <v>0</v>
      </c>
      <c r="BS2255" s="256">
        <v>0</v>
      </c>
      <c r="BT2255" s="256">
        <v>0</v>
      </c>
      <c r="BU2255" s="256">
        <v>0</v>
      </c>
      <c r="BV2255" s="256">
        <v>0</v>
      </c>
    </row>
    <row r="2256" spans="1:74">
      <c r="A2256" s="256">
        <v>62.5</v>
      </c>
      <c r="B2256" s="256">
        <v>2656</v>
      </c>
      <c r="C2256" s="256">
        <v>2624</v>
      </c>
      <c r="D2256" s="256">
        <v>2606</v>
      </c>
      <c r="E2256" s="256">
        <v>2608</v>
      </c>
      <c r="F2256" s="256">
        <v>2640</v>
      </c>
      <c r="G2256" s="256">
        <v>2700</v>
      </c>
      <c r="H2256" s="256">
        <v>2794</v>
      </c>
      <c r="I2256" s="256">
        <v>2902</v>
      </c>
      <c r="J2256" s="256">
        <v>3006</v>
      </c>
      <c r="K2256" s="256">
        <v>3094</v>
      </c>
      <c r="L2256" s="256">
        <v>3140</v>
      </c>
      <c r="M2256" s="256">
        <v>3128</v>
      </c>
      <c r="N2256" s="256">
        <v>3088</v>
      </c>
      <c r="O2256" s="256">
        <v>3078</v>
      </c>
      <c r="P2256" s="256">
        <v>3120</v>
      </c>
      <c r="Q2256" s="256">
        <v>3202</v>
      </c>
      <c r="R2256" s="256">
        <v>3303</v>
      </c>
      <c r="S2256" s="256">
        <v>3444</v>
      </c>
      <c r="T2256" s="256">
        <v>3631</v>
      </c>
      <c r="U2256" s="256">
        <v>3858</v>
      </c>
      <c r="V2256" s="256">
        <v>4140</v>
      </c>
      <c r="W2256" s="256">
        <v>4496</v>
      </c>
      <c r="X2256" s="256">
        <v>4940</v>
      </c>
      <c r="Y2256" s="256">
        <v>5450</v>
      </c>
      <c r="Z2256" s="256">
        <v>6024</v>
      </c>
      <c r="AA2256" s="256">
        <v>6635</v>
      </c>
      <c r="AB2256" s="256">
        <v>7193</v>
      </c>
      <c r="AC2256" s="256">
        <v>7440</v>
      </c>
      <c r="AD2256" s="256">
        <v>7054</v>
      </c>
      <c r="AE2256" s="256">
        <v>5838</v>
      </c>
      <c r="AF2256" s="256">
        <v>3974</v>
      </c>
      <c r="AG2256" s="256">
        <v>2492</v>
      </c>
      <c r="AH2256" s="256">
        <v>1851</v>
      </c>
      <c r="AI2256" s="256">
        <v>1570</v>
      </c>
      <c r="AJ2256" s="256">
        <v>1273</v>
      </c>
      <c r="AK2256" s="256">
        <v>630</v>
      </c>
      <c r="AL2256" s="256">
        <v>0</v>
      </c>
      <c r="AM2256" s="256">
        <v>0</v>
      </c>
      <c r="AN2256" s="256">
        <v>0</v>
      </c>
      <c r="AO2256" s="256">
        <v>0</v>
      </c>
      <c r="AP2256" s="256">
        <v>0</v>
      </c>
      <c r="AQ2256" s="256">
        <v>0</v>
      </c>
      <c r="AR2256" s="256">
        <v>0</v>
      </c>
      <c r="AS2256" s="256">
        <v>0</v>
      </c>
      <c r="AT2256" s="256">
        <v>0</v>
      </c>
      <c r="AU2256" s="256">
        <v>0</v>
      </c>
      <c r="AV2256" s="256">
        <v>0</v>
      </c>
      <c r="AW2256" s="256">
        <v>0</v>
      </c>
      <c r="AX2256" s="256">
        <v>0</v>
      </c>
      <c r="AY2256" s="256">
        <v>0</v>
      </c>
      <c r="AZ2256" s="256">
        <v>0</v>
      </c>
      <c r="BA2256" s="256">
        <v>0</v>
      </c>
      <c r="BB2256" s="256">
        <v>0</v>
      </c>
      <c r="BC2256" s="256">
        <v>0</v>
      </c>
      <c r="BD2256" s="256">
        <v>0</v>
      </c>
      <c r="BE2256" s="256">
        <v>0</v>
      </c>
      <c r="BF2256" s="256">
        <v>0</v>
      </c>
      <c r="BG2256" s="256">
        <v>0</v>
      </c>
      <c r="BH2256" s="256">
        <v>0</v>
      </c>
      <c r="BI2256" s="256">
        <v>0</v>
      </c>
      <c r="BJ2256" s="256">
        <v>0</v>
      </c>
      <c r="BK2256" s="256">
        <v>0</v>
      </c>
      <c r="BL2256" s="256">
        <v>0</v>
      </c>
      <c r="BM2256" s="256">
        <v>0</v>
      </c>
      <c r="BN2256" s="256">
        <v>0</v>
      </c>
      <c r="BO2256" s="256">
        <v>0</v>
      </c>
      <c r="BP2256" s="256">
        <v>0</v>
      </c>
      <c r="BQ2256" s="256">
        <v>0</v>
      </c>
      <c r="BR2256" s="256">
        <v>0</v>
      </c>
      <c r="BS2256" s="256">
        <v>0</v>
      </c>
      <c r="BT2256" s="256">
        <v>0</v>
      </c>
      <c r="BU2256" s="256">
        <v>0</v>
      </c>
      <c r="BV2256" s="256">
        <v>0</v>
      </c>
    </row>
    <row r="2257" spans="1:74">
      <c r="A2257" s="256">
        <v>65</v>
      </c>
      <c r="B2257" s="256">
        <v>2656</v>
      </c>
      <c r="C2257" s="256">
        <v>2624</v>
      </c>
      <c r="D2257" s="256">
        <v>2605</v>
      </c>
      <c r="E2257" s="256">
        <v>2608</v>
      </c>
      <c r="F2257" s="256">
        <v>2634</v>
      </c>
      <c r="G2257" s="256">
        <v>2689</v>
      </c>
      <c r="H2257" s="256">
        <v>2776</v>
      </c>
      <c r="I2257" s="256">
        <v>2886</v>
      </c>
      <c r="J2257" s="256">
        <v>2996</v>
      </c>
      <c r="K2257" s="256">
        <v>3103</v>
      </c>
      <c r="L2257" s="256">
        <v>3174</v>
      </c>
      <c r="M2257" s="256">
        <v>3196</v>
      </c>
      <c r="N2257" s="256">
        <v>3174</v>
      </c>
      <c r="O2257" s="256">
        <v>3157</v>
      </c>
      <c r="P2257" s="256">
        <v>3184</v>
      </c>
      <c r="Q2257" s="256">
        <v>3263</v>
      </c>
      <c r="R2257" s="256">
        <v>3364</v>
      </c>
      <c r="S2257" s="256">
        <v>3506</v>
      </c>
      <c r="T2257" s="256">
        <v>3709</v>
      </c>
      <c r="U2257" s="256">
        <v>3968</v>
      </c>
      <c r="V2257" s="256">
        <v>4294</v>
      </c>
      <c r="W2257" s="256">
        <v>4702</v>
      </c>
      <c r="X2257" s="256">
        <v>5201</v>
      </c>
      <c r="Y2257" s="256">
        <v>5768</v>
      </c>
      <c r="Z2257" s="256">
        <v>6404</v>
      </c>
      <c r="AA2257" s="256">
        <v>7118</v>
      </c>
      <c r="AB2257" s="256">
        <v>7846</v>
      </c>
      <c r="AC2257" s="256">
        <v>8328</v>
      </c>
      <c r="AD2257" s="256">
        <v>8306</v>
      </c>
      <c r="AE2257" s="256">
        <v>7616</v>
      </c>
      <c r="AF2257" s="256">
        <v>5873</v>
      </c>
      <c r="AG2257" s="256">
        <v>3516</v>
      </c>
      <c r="AH2257" s="256">
        <v>2143</v>
      </c>
      <c r="AI2257" s="256">
        <v>1646</v>
      </c>
      <c r="AJ2257" s="256">
        <v>1242</v>
      </c>
      <c r="AK2257" s="256">
        <v>590</v>
      </c>
      <c r="AL2257" s="256">
        <v>0</v>
      </c>
      <c r="AM2257" s="256">
        <v>0</v>
      </c>
      <c r="AN2257" s="256">
        <v>0</v>
      </c>
      <c r="AO2257" s="256">
        <v>0</v>
      </c>
      <c r="AP2257" s="256">
        <v>0</v>
      </c>
      <c r="AQ2257" s="256">
        <v>0</v>
      </c>
      <c r="AR2257" s="256">
        <v>0</v>
      </c>
      <c r="AS2257" s="256">
        <v>0</v>
      </c>
      <c r="AT2257" s="256">
        <v>0</v>
      </c>
      <c r="AU2257" s="256">
        <v>0</v>
      </c>
      <c r="AV2257" s="256">
        <v>0</v>
      </c>
      <c r="AW2257" s="256">
        <v>0</v>
      </c>
      <c r="AX2257" s="256">
        <v>0</v>
      </c>
      <c r="AY2257" s="256">
        <v>0</v>
      </c>
      <c r="AZ2257" s="256">
        <v>0</v>
      </c>
      <c r="BA2257" s="256">
        <v>0</v>
      </c>
      <c r="BB2257" s="256">
        <v>0</v>
      </c>
      <c r="BC2257" s="256">
        <v>0</v>
      </c>
      <c r="BD2257" s="256">
        <v>0</v>
      </c>
      <c r="BE2257" s="256">
        <v>0</v>
      </c>
      <c r="BF2257" s="256">
        <v>0</v>
      </c>
      <c r="BG2257" s="256">
        <v>0</v>
      </c>
      <c r="BH2257" s="256">
        <v>0</v>
      </c>
      <c r="BI2257" s="256">
        <v>0</v>
      </c>
      <c r="BJ2257" s="256">
        <v>0</v>
      </c>
      <c r="BK2257" s="256">
        <v>0</v>
      </c>
      <c r="BL2257" s="256">
        <v>0</v>
      </c>
      <c r="BM2257" s="256">
        <v>0</v>
      </c>
      <c r="BN2257" s="256">
        <v>0</v>
      </c>
      <c r="BO2257" s="256">
        <v>0</v>
      </c>
      <c r="BP2257" s="256">
        <v>0</v>
      </c>
      <c r="BQ2257" s="256">
        <v>0</v>
      </c>
      <c r="BR2257" s="256">
        <v>0</v>
      </c>
      <c r="BS2257" s="256">
        <v>0</v>
      </c>
      <c r="BT2257" s="256">
        <v>0</v>
      </c>
      <c r="BU2257" s="256">
        <v>0</v>
      </c>
      <c r="BV2257" s="256">
        <v>0</v>
      </c>
    </row>
    <row r="2258" spans="1:74">
      <c r="A2258" s="256">
        <v>67.5</v>
      </c>
      <c r="B2258" s="256">
        <v>2656</v>
      </c>
      <c r="C2258" s="256">
        <v>2625</v>
      </c>
      <c r="D2258" s="256">
        <v>2606</v>
      </c>
      <c r="E2258" s="256">
        <v>2608</v>
      </c>
      <c r="F2258" s="256">
        <v>2633</v>
      </c>
      <c r="G2258" s="256">
        <v>2684</v>
      </c>
      <c r="H2258" s="256">
        <v>2762</v>
      </c>
      <c r="I2258" s="256">
        <v>2866</v>
      </c>
      <c r="J2258" s="256">
        <v>2982</v>
      </c>
      <c r="K2258" s="256">
        <v>3096</v>
      </c>
      <c r="L2258" s="256">
        <v>3193</v>
      </c>
      <c r="M2258" s="256">
        <v>3245</v>
      </c>
      <c r="N2258" s="256">
        <v>3255</v>
      </c>
      <c r="O2258" s="256">
        <v>3247</v>
      </c>
      <c r="P2258" s="256">
        <v>3265</v>
      </c>
      <c r="Q2258" s="256">
        <v>3326</v>
      </c>
      <c r="R2258" s="256">
        <v>3429</v>
      </c>
      <c r="S2258" s="256">
        <v>3580</v>
      </c>
      <c r="T2258" s="256">
        <v>3788</v>
      </c>
      <c r="U2258" s="256">
        <v>4058</v>
      </c>
      <c r="V2258" s="256">
        <v>4421</v>
      </c>
      <c r="W2258" s="256">
        <v>4886</v>
      </c>
      <c r="X2258" s="256">
        <v>5426</v>
      </c>
      <c r="Y2258" s="256">
        <v>6028</v>
      </c>
      <c r="Z2258" s="256">
        <v>6702</v>
      </c>
      <c r="AA2258" s="256">
        <v>7467</v>
      </c>
      <c r="AB2258" s="256">
        <v>8287</v>
      </c>
      <c r="AC2258" s="256">
        <v>8920</v>
      </c>
      <c r="AD2258" s="256">
        <v>9120</v>
      </c>
      <c r="AE2258" s="256">
        <v>8752</v>
      </c>
      <c r="AF2258" s="256">
        <v>7399</v>
      </c>
      <c r="AG2258" s="256">
        <v>4755</v>
      </c>
      <c r="AH2258" s="256">
        <v>2670</v>
      </c>
      <c r="AI2258" s="256">
        <v>1744</v>
      </c>
      <c r="AJ2258" s="256">
        <v>1236</v>
      </c>
      <c r="AK2258" s="256">
        <v>575</v>
      </c>
      <c r="AL2258" s="256">
        <v>0</v>
      </c>
      <c r="AM2258" s="256">
        <v>0</v>
      </c>
      <c r="AN2258" s="256">
        <v>0</v>
      </c>
      <c r="AO2258" s="256">
        <v>0</v>
      </c>
      <c r="AP2258" s="256">
        <v>0</v>
      </c>
      <c r="AQ2258" s="256">
        <v>0</v>
      </c>
      <c r="AR2258" s="256">
        <v>0</v>
      </c>
      <c r="AS2258" s="256">
        <v>0</v>
      </c>
      <c r="AT2258" s="256">
        <v>0</v>
      </c>
      <c r="AU2258" s="256">
        <v>0</v>
      </c>
      <c r="AV2258" s="256">
        <v>0</v>
      </c>
      <c r="AW2258" s="256">
        <v>0</v>
      </c>
      <c r="AX2258" s="256">
        <v>0</v>
      </c>
      <c r="AY2258" s="256">
        <v>0</v>
      </c>
      <c r="AZ2258" s="256">
        <v>0</v>
      </c>
      <c r="BA2258" s="256">
        <v>0</v>
      </c>
      <c r="BB2258" s="256">
        <v>0</v>
      </c>
      <c r="BC2258" s="256">
        <v>0</v>
      </c>
      <c r="BD2258" s="256">
        <v>0</v>
      </c>
      <c r="BE2258" s="256">
        <v>0</v>
      </c>
      <c r="BF2258" s="256">
        <v>0</v>
      </c>
      <c r="BG2258" s="256">
        <v>0</v>
      </c>
      <c r="BH2258" s="256">
        <v>0</v>
      </c>
      <c r="BI2258" s="256">
        <v>0</v>
      </c>
      <c r="BJ2258" s="256">
        <v>0</v>
      </c>
      <c r="BK2258" s="256">
        <v>0</v>
      </c>
      <c r="BL2258" s="256">
        <v>0</v>
      </c>
      <c r="BM2258" s="256">
        <v>0</v>
      </c>
      <c r="BN2258" s="256">
        <v>0</v>
      </c>
      <c r="BO2258" s="256">
        <v>0</v>
      </c>
      <c r="BP2258" s="256">
        <v>0</v>
      </c>
      <c r="BQ2258" s="256">
        <v>0</v>
      </c>
      <c r="BR2258" s="256">
        <v>0</v>
      </c>
      <c r="BS2258" s="256">
        <v>0</v>
      </c>
      <c r="BT2258" s="256">
        <v>0</v>
      </c>
      <c r="BU2258" s="256">
        <v>0</v>
      </c>
      <c r="BV2258" s="256">
        <v>0</v>
      </c>
    </row>
    <row r="2259" spans="1:74">
      <c r="A2259" s="256">
        <v>70</v>
      </c>
      <c r="B2259" s="256">
        <v>2656</v>
      </c>
      <c r="C2259" s="256">
        <v>2627</v>
      </c>
      <c r="D2259" s="256">
        <v>2609</v>
      </c>
      <c r="E2259" s="256">
        <v>2612</v>
      </c>
      <c r="F2259" s="256">
        <v>2636</v>
      </c>
      <c r="G2259" s="256">
        <v>2681</v>
      </c>
      <c r="H2259" s="256">
        <v>2752</v>
      </c>
      <c r="I2259" s="256">
        <v>2846</v>
      </c>
      <c r="J2259" s="256">
        <v>2958</v>
      </c>
      <c r="K2259" s="256">
        <v>3078</v>
      </c>
      <c r="L2259" s="256">
        <v>3190</v>
      </c>
      <c r="M2259" s="256">
        <v>3271</v>
      </c>
      <c r="N2259" s="256">
        <v>3314</v>
      </c>
      <c r="O2259" s="256">
        <v>3334</v>
      </c>
      <c r="P2259" s="256">
        <v>3357</v>
      </c>
      <c r="Q2259" s="256">
        <v>3409</v>
      </c>
      <c r="R2259" s="256">
        <v>3504</v>
      </c>
      <c r="S2259" s="256">
        <v>3659</v>
      </c>
      <c r="T2259" s="256">
        <v>3878</v>
      </c>
      <c r="U2259" s="256">
        <v>4165</v>
      </c>
      <c r="V2259" s="256">
        <v>4544</v>
      </c>
      <c r="W2259" s="256">
        <v>5028</v>
      </c>
      <c r="X2259" s="256">
        <v>5587</v>
      </c>
      <c r="Y2259" s="256">
        <v>6230</v>
      </c>
      <c r="Z2259" s="256">
        <v>6940</v>
      </c>
      <c r="AA2259" s="256">
        <v>7744</v>
      </c>
      <c r="AB2259" s="256">
        <v>8606</v>
      </c>
      <c r="AC2259" s="256">
        <v>9357</v>
      </c>
      <c r="AD2259" s="256">
        <v>9701</v>
      </c>
      <c r="AE2259" s="256">
        <v>9442</v>
      </c>
      <c r="AF2259" s="256">
        <v>8152</v>
      </c>
      <c r="AG2259" s="256">
        <v>5516</v>
      </c>
      <c r="AH2259" s="256">
        <v>3129</v>
      </c>
      <c r="AI2259" s="256">
        <v>1788</v>
      </c>
      <c r="AJ2259" s="256">
        <v>1220</v>
      </c>
      <c r="AK2259" s="256">
        <v>556</v>
      </c>
      <c r="AL2259" s="256">
        <v>0</v>
      </c>
      <c r="AM2259" s="256">
        <v>0</v>
      </c>
      <c r="AN2259" s="256">
        <v>0</v>
      </c>
      <c r="AO2259" s="256">
        <v>0</v>
      </c>
      <c r="AP2259" s="256">
        <v>0</v>
      </c>
      <c r="AQ2259" s="256">
        <v>0</v>
      </c>
      <c r="AR2259" s="256">
        <v>0</v>
      </c>
      <c r="AS2259" s="256">
        <v>0</v>
      </c>
      <c r="AT2259" s="256">
        <v>0</v>
      </c>
      <c r="AU2259" s="256">
        <v>0</v>
      </c>
      <c r="AV2259" s="256">
        <v>0</v>
      </c>
      <c r="AW2259" s="256">
        <v>0</v>
      </c>
      <c r="AX2259" s="256">
        <v>0</v>
      </c>
      <c r="AY2259" s="256">
        <v>0</v>
      </c>
      <c r="AZ2259" s="256">
        <v>0</v>
      </c>
      <c r="BA2259" s="256">
        <v>0</v>
      </c>
      <c r="BB2259" s="256">
        <v>0</v>
      </c>
      <c r="BC2259" s="256">
        <v>0</v>
      </c>
      <c r="BD2259" s="256">
        <v>0</v>
      </c>
      <c r="BE2259" s="256">
        <v>0</v>
      </c>
      <c r="BF2259" s="256">
        <v>0</v>
      </c>
      <c r="BG2259" s="256">
        <v>0</v>
      </c>
      <c r="BH2259" s="256">
        <v>0</v>
      </c>
      <c r="BI2259" s="256">
        <v>0</v>
      </c>
      <c r="BJ2259" s="256">
        <v>0</v>
      </c>
      <c r="BK2259" s="256">
        <v>0</v>
      </c>
      <c r="BL2259" s="256">
        <v>0</v>
      </c>
      <c r="BM2259" s="256">
        <v>0</v>
      </c>
      <c r="BN2259" s="256">
        <v>0</v>
      </c>
      <c r="BO2259" s="256">
        <v>0</v>
      </c>
      <c r="BP2259" s="256">
        <v>0</v>
      </c>
      <c r="BQ2259" s="256">
        <v>0</v>
      </c>
      <c r="BR2259" s="256">
        <v>0</v>
      </c>
      <c r="BS2259" s="256">
        <v>0</v>
      </c>
      <c r="BT2259" s="256">
        <v>0</v>
      </c>
      <c r="BU2259" s="256">
        <v>0</v>
      </c>
      <c r="BV2259" s="256">
        <v>0</v>
      </c>
    </row>
    <row r="2260" spans="1:74">
      <c r="A2260" s="256">
        <v>72.5</v>
      </c>
      <c r="B2260" s="256">
        <v>2656</v>
      </c>
      <c r="C2260" s="256">
        <v>2630</v>
      </c>
      <c r="D2260" s="256">
        <v>2612</v>
      </c>
      <c r="E2260" s="256">
        <v>2616</v>
      </c>
      <c r="F2260" s="256">
        <v>2642</v>
      </c>
      <c r="G2260" s="256">
        <v>2680</v>
      </c>
      <c r="H2260" s="256">
        <v>2746</v>
      </c>
      <c r="I2260" s="256">
        <v>2833</v>
      </c>
      <c r="J2260" s="256">
        <v>2936</v>
      </c>
      <c r="K2260" s="256">
        <v>3055</v>
      </c>
      <c r="L2260" s="256">
        <v>3171</v>
      </c>
      <c r="M2260" s="256">
        <v>3272</v>
      </c>
      <c r="N2260" s="256">
        <v>3350</v>
      </c>
      <c r="O2260" s="256">
        <v>3400</v>
      </c>
      <c r="P2260" s="256">
        <v>3440</v>
      </c>
      <c r="Q2260" s="256">
        <v>3497</v>
      </c>
      <c r="R2260" s="256">
        <v>3583</v>
      </c>
      <c r="S2260" s="256">
        <v>3729</v>
      </c>
      <c r="T2260" s="256">
        <v>3940</v>
      </c>
      <c r="U2260" s="256">
        <v>4227</v>
      </c>
      <c r="V2260" s="256">
        <v>4612</v>
      </c>
      <c r="W2260" s="256">
        <v>5091</v>
      </c>
      <c r="X2260" s="256">
        <v>5636</v>
      </c>
      <c r="Y2260" s="256">
        <v>6276</v>
      </c>
      <c r="Z2260" s="256">
        <v>7006</v>
      </c>
      <c r="AA2260" s="256">
        <v>7840</v>
      </c>
      <c r="AB2260" s="256">
        <v>8776</v>
      </c>
      <c r="AC2260" s="256">
        <v>9602</v>
      </c>
      <c r="AD2260" s="256">
        <v>10076</v>
      </c>
      <c r="AE2260" s="256">
        <v>9872</v>
      </c>
      <c r="AF2260" s="256">
        <v>8456</v>
      </c>
      <c r="AG2260" s="256">
        <v>5715</v>
      </c>
      <c r="AH2260" s="256">
        <v>3137</v>
      </c>
      <c r="AI2260" s="256">
        <v>1711</v>
      </c>
      <c r="AJ2260" s="256">
        <v>1176</v>
      </c>
      <c r="AK2260" s="256">
        <v>545</v>
      </c>
      <c r="AL2260" s="256">
        <v>0</v>
      </c>
      <c r="AM2260" s="256">
        <v>0</v>
      </c>
      <c r="AN2260" s="256">
        <v>0</v>
      </c>
      <c r="AO2260" s="256">
        <v>0</v>
      </c>
      <c r="AP2260" s="256">
        <v>0</v>
      </c>
      <c r="AQ2260" s="256">
        <v>0</v>
      </c>
      <c r="AR2260" s="256">
        <v>0</v>
      </c>
      <c r="AS2260" s="256">
        <v>0</v>
      </c>
      <c r="AT2260" s="256">
        <v>0</v>
      </c>
      <c r="AU2260" s="256">
        <v>0</v>
      </c>
      <c r="AV2260" s="256">
        <v>0</v>
      </c>
      <c r="AW2260" s="256">
        <v>0</v>
      </c>
      <c r="AX2260" s="256">
        <v>0</v>
      </c>
      <c r="AY2260" s="256">
        <v>0</v>
      </c>
      <c r="AZ2260" s="256">
        <v>0</v>
      </c>
      <c r="BA2260" s="256">
        <v>0</v>
      </c>
      <c r="BB2260" s="256">
        <v>0</v>
      </c>
      <c r="BC2260" s="256">
        <v>0</v>
      </c>
      <c r="BD2260" s="256">
        <v>0</v>
      </c>
      <c r="BE2260" s="256">
        <v>0</v>
      </c>
      <c r="BF2260" s="256">
        <v>0</v>
      </c>
      <c r="BG2260" s="256">
        <v>0</v>
      </c>
      <c r="BH2260" s="256">
        <v>0</v>
      </c>
      <c r="BI2260" s="256">
        <v>0</v>
      </c>
      <c r="BJ2260" s="256">
        <v>0</v>
      </c>
      <c r="BK2260" s="256">
        <v>0</v>
      </c>
      <c r="BL2260" s="256">
        <v>0</v>
      </c>
      <c r="BM2260" s="256">
        <v>0</v>
      </c>
      <c r="BN2260" s="256">
        <v>0</v>
      </c>
      <c r="BO2260" s="256">
        <v>0</v>
      </c>
      <c r="BP2260" s="256">
        <v>0</v>
      </c>
      <c r="BQ2260" s="256">
        <v>0</v>
      </c>
      <c r="BR2260" s="256">
        <v>0</v>
      </c>
      <c r="BS2260" s="256">
        <v>0</v>
      </c>
      <c r="BT2260" s="256">
        <v>0</v>
      </c>
      <c r="BU2260" s="256">
        <v>0</v>
      </c>
      <c r="BV2260" s="256">
        <v>0</v>
      </c>
    </row>
    <row r="2261" spans="1:74">
      <c r="A2261" s="256">
        <v>75</v>
      </c>
      <c r="B2261" s="256">
        <v>2656</v>
      </c>
      <c r="C2261" s="256">
        <v>2630</v>
      </c>
      <c r="D2261" s="256">
        <v>2615</v>
      </c>
      <c r="E2261" s="256">
        <v>2616</v>
      </c>
      <c r="F2261" s="256">
        <v>2642</v>
      </c>
      <c r="G2261" s="256">
        <v>2679</v>
      </c>
      <c r="H2261" s="256">
        <v>2739</v>
      </c>
      <c r="I2261" s="256">
        <v>2818</v>
      </c>
      <c r="J2261" s="256">
        <v>2912</v>
      </c>
      <c r="K2261" s="256">
        <v>3022</v>
      </c>
      <c r="L2261" s="256">
        <v>3136</v>
      </c>
      <c r="M2261" s="256">
        <v>3246</v>
      </c>
      <c r="N2261" s="256">
        <v>3347</v>
      </c>
      <c r="O2261" s="256">
        <v>3432</v>
      </c>
      <c r="P2261" s="256">
        <v>3498</v>
      </c>
      <c r="Q2261" s="256">
        <v>3566</v>
      </c>
      <c r="R2261" s="256">
        <v>3651</v>
      </c>
      <c r="S2261" s="256">
        <v>3787</v>
      </c>
      <c r="T2261" s="256">
        <v>3983</v>
      </c>
      <c r="U2261" s="256">
        <v>4252</v>
      </c>
      <c r="V2261" s="256">
        <v>4618</v>
      </c>
      <c r="W2261" s="256">
        <v>5074</v>
      </c>
      <c r="X2261" s="256">
        <v>5588</v>
      </c>
      <c r="Y2261" s="256">
        <v>6194</v>
      </c>
      <c r="Z2261" s="256">
        <v>6896</v>
      </c>
      <c r="AA2261" s="256">
        <v>7736</v>
      </c>
      <c r="AB2261" s="256">
        <v>8728</v>
      </c>
      <c r="AC2261" s="256">
        <v>9692</v>
      </c>
      <c r="AD2261" s="256">
        <v>10289</v>
      </c>
      <c r="AE2261" s="256">
        <v>10135</v>
      </c>
      <c r="AF2261" s="256">
        <v>8584</v>
      </c>
      <c r="AG2261" s="256">
        <v>5726</v>
      </c>
      <c r="AH2261" s="256">
        <v>2936</v>
      </c>
      <c r="AI2261" s="256">
        <v>1575</v>
      </c>
      <c r="AJ2261" s="256">
        <v>1088</v>
      </c>
      <c r="AK2261" s="256">
        <v>520</v>
      </c>
      <c r="AL2261" s="256">
        <v>0</v>
      </c>
      <c r="AM2261" s="256">
        <v>0</v>
      </c>
      <c r="AN2261" s="256">
        <v>0</v>
      </c>
      <c r="AO2261" s="256">
        <v>0</v>
      </c>
      <c r="AP2261" s="256">
        <v>0</v>
      </c>
      <c r="AQ2261" s="256">
        <v>0</v>
      </c>
      <c r="AR2261" s="256">
        <v>0</v>
      </c>
      <c r="AS2261" s="256">
        <v>0</v>
      </c>
      <c r="AT2261" s="256">
        <v>0</v>
      </c>
      <c r="AU2261" s="256">
        <v>0</v>
      </c>
      <c r="AV2261" s="256">
        <v>0</v>
      </c>
      <c r="AW2261" s="256">
        <v>0</v>
      </c>
      <c r="AX2261" s="256">
        <v>0</v>
      </c>
      <c r="AY2261" s="256">
        <v>0</v>
      </c>
      <c r="AZ2261" s="256">
        <v>0</v>
      </c>
      <c r="BA2261" s="256">
        <v>0</v>
      </c>
      <c r="BB2261" s="256">
        <v>0</v>
      </c>
      <c r="BC2261" s="256">
        <v>0</v>
      </c>
      <c r="BD2261" s="256">
        <v>0</v>
      </c>
      <c r="BE2261" s="256">
        <v>0</v>
      </c>
      <c r="BF2261" s="256">
        <v>0</v>
      </c>
      <c r="BG2261" s="256">
        <v>0</v>
      </c>
      <c r="BH2261" s="256">
        <v>0</v>
      </c>
      <c r="BI2261" s="256">
        <v>0</v>
      </c>
      <c r="BJ2261" s="256">
        <v>0</v>
      </c>
      <c r="BK2261" s="256">
        <v>0</v>
      </c>
      <c r="BL2261" s="256">
        <v>0</v>
      </c>
      <c r="BM2261" s="256">
        <v>0</v>
      </c>
      <c r="BN2261" s="256">
        <v>0</v>
      </c>
      <c r="BO2261" s="256">
        <v>0</v>
      </c>
      <c r="BP2261" s="256">
        <v>0</v>
      </c>
      <c r="BQ2261" s="256">
        <v>0</v>
      </c>
      <c r="BR2261" s="256">
        <v>0</v>
      </c>
      <c r="BS2261" s="256">
        <v>0</v>
      </c>
      <c r="BT2261" s="256">
        <v>0</v>
      </c>
      <c r="BU2261" s="256">
        <v>0</v>
      </c>
      <c r="BV2261" s="256">
        <v>0</v>
      </c>
    </row>
    <row r="2262" spans="1:74">
      <c r="A2262" s="256">
        <v>77.5</v>
      </c>
      <c r="B2262" s="256">
        <v>2656</v>
      </c>
      <c r="C2262" s="256">
        <v>2636</v>
      </c>
      <c r="D2262" s="256">
        <v>2622</v>
      </c>
      <c r="E2262" s="256">
        <v>2626</v>
      </c>
      <c r="F2262" s="256">
        <v>2650</v>
      </c>
      <c r="G2262" s="256">
        <v>2686</v>
      </c>
      <c r="H2262" s="256">
        <v>2742</v>
      </c>
      <c r="I2262" s="256">
        <v>2814</v>
      </c>
      <c r="J2262" s="256">
        <v>2900</v>
      </c>
      <c r="K2262" s="256">
        <v>2998</v>
      </c>
      <c r="L2262" s="256">
        <v>3101</v>
      </c>
      <c r="M2262" s="256">
        <v>3210</v>
      </c>
      <c r="N2262" s="256">
        <v>3322</v>
      </c>
      <c r="O2262" s="256">
        <v>3432</v>
      </c>
      <c r="P2262" s="256">
        <v>3523</v>
      </c>
      <c r="Q2262" s="256">
        <v>3609</v>
      </c>
      <c r="R2262" s="256">
        <v>3700</v>
      </c>
      <c r="S2262" s="256">
        <v>3826</v>
      </c>
      <c r="T2262" s="256">
        <v>4004</v>
      </c>
      <c r="U2262" s="256">
        <v>4250</v>
      </c>
      <c r="V2262" s="256">
        <v>4588</v>
      </c>
      <c r="W2262" s="256">
        <v>4994</v>
      </c>
      <c r="X2262" s="256">
        <v>5457</v>
      </c>
      <c r="Y2262" s="256">
        <v>6007</v>
      </c>
      <c r="Z2262" s="256">
        <v>6634</v>
      </c>
      <c r="AA2262" s="256">
        <v>7406</v>
      </c>
      <c r="AB2262" s="256">
        <v>8386</v>
      </c>
      <c r="AC2262" s="256">
        <v>9460</v>
      </c>
      <c r="AD2262" s="256">
        <v>10222</v>
      </c>
      <c r="AE2262" s="256">
        <v>10138</v>
      </c>
      <c r="AF2262" s="256">
        <v>8458</v>
      </c>
      <c r="AG2262" s="256">
        <v>5492</v>
      </c>
      <c r="AH2262" s="256">
        <v>2545</v>
      </c>
      <c r="AI2262" s="256">
        <v>1356</v>
      </c>
      <c r="AJ2262" s="256">
        <v>954</v>
      </c>
      <c r="AK2262" s="256">
        <v>488</v>
      </c>
      <c r="AL2262" s="256">
        <v>0</v>
      </c>
      <c r="AM2262" s="256">
        <v>0</v>
      </c>
      <c r="AN2262" s="256">
        <v>0</v>
      </c>
      <c r="AO2262" s="256">
        <v>0</v>
      </c>
      <c r="AP2262" s="256">
        <v>0</v>
      </c>
      <c r="AQ2262" s="256">
        <v>0</v>
      </c>
      <c r="AR2262" s="256">
        <v>0</v>
      </c>
      <c r="AS2262" s="256">
        <v>0</v>
      </c>
      <c r="AT2262" s="256">
        <v>0</v>
      </c>
      <c r="AU2262" s="256">
        <v>0</v>
      </c>
      <c r="AV2262" s="256">
        <v>0</v>
      </c>
      <c r="AW2262" s="256">
        <v>0</v>
      </c>
      <c r="AX2262" s="256">
        <v>0</v>
      </c>
      <c r="AY2262" s="256">
        <v>0</v>
      </c>
      <c r="AZ2262" s="256">
        <v>0</v>
      </c>
      <c r="BA2262" s="256">
        <v>0</v>
      </c>
      <c r="BB2262" s="256">
        <v>0</v>
      </c>
      <c r="BC2262" s="256">
        <v>0</v>
      </c>
      <c r="BD2262" s="256">
        <v>0</v>
      </c>
      <c r="BE2262" s="256">
        <v>0</v>
      </c>
      <c r="BF2262" s="256">
        <v>0</v>
      </c>
      <c r="BG2262" s="256">
        <v>0</v>
      </c>
      <c r="BH2262" s="256">
        <v>0</v>
      </c>
      <c r="BI2262" s="256">
        <v>0</v>
      </c>
      <c r="BJ2262" s="256">
        <v>0</v>
      </c>
      <c r="BK2262" s="256">
        <v>0</v>
      </c>
      <c r="BL2262" s="256">
        <v>0</v>
      </c>
      <c r="BM2262" s="256">
        <v>0</v>
      </c>
      <c r="BN2262" s="256">
        <v>0</v>
      </c>
      <c r="BO2262" s="256">
        <v>0</v>
      </c>
      <c r="BP2262" s="256">
        <v>0</v>
      </c>
      <c r="BQ2262" s="256">
        <v>0</v>
      </c>
      <c r="BR2262" s="256">
        <v>0</v>
      </c>
      <c r="BS2262" s="256">
        <v>0</v>
      </c>
      <c r="BT2262" s="256">
        <v>0</v>
      </c>
      <c r="BU2262" s="256">
        <v>0</v>
      </c>
      <c r="BV2262" s="256">
        <v>0</v>
      </c>
    </row>
    <row r="2263" spans="1:74">
      <c r="A2263" s="256">
        <v>80</v>
      </c>
      <c r="B2263" s="256">
        <v>2656</v>
      </c>
      <c r="C2263" s="256">
        <v>2643</v>
      </c>
      <c r="D2263" s="256">
        <v>2633</v>
      </c>
      <c r="E2263" s="256">
        <v>2638</v>
      </c>
      <c r="F2263" s="256">
        <v>2660</v>
      </c>
      <c r="G2263" s="256">
        <v>2695</v>
      </c>
      <c r="H2263" s="256">
        <v>2748</v>
      </c>
      <c r="I2263" s="256">
        <v>2816</v>
      </c>
      <c r="J2263" s="256">
        <v>2898</v>
      </c>
      <c r="K2263" s="256">
        <v>2988</v>
      </c>
      <c r="L2263" s="256">
        <v>3078</v>
      </c>
      <c r="M2263" s="256">
        <v>3173</v>
      </c>
      <c r="N2263" s="256">
        <v>3280</v>
      </c>
      <c r="O2263" s="256">
        <v>3396</v>
      </c>
      <c r="P2263" s="256">
        <v>3504</v>
      </c>
      <c r="Q2263" s="256">
        <v>3600</v>
      </c>
      <c r="R2263" s="256">
        <v>3700</v>
      </c>
      <c r="S2263" s="256">
        <v>3820</v>
      </c>
      <c r="T2263" s="256">
        <v>3976</v>
      </c>
      <c r="U2263" s="256">
        <v>4194</v>
      </c>
      <c r="V2263" s="256">
        <v>4502</v>
      </c>
      <c r="W2263" s="256">
        <v>4873</v>
      </c>
      <c r="X2263" s="256">
        <v>5300</v>
      </c>
      <c r="Y2263" s="256">
        <v>5795</v>
      </c>
      <c r="Z2263" s="256">
        <v>6356</v>
      </c>
      <c r="AA2263" s="256">
        <v>7020</v>
      </c>
      <c r="AB2263" s="256">
        <v>7834</v>
      </c>
      <c r="AC2263" s="256">
        <v>8790</v>
      </c>
      <c r="AD2263" s="256">
        <v>9638</v>
      </c>
      <c r="AE2263" s="256">
        <v>9772</v>
      </c>
      <c r="AF2263" s="256">
        <v>8112</v>
      </c>
      <c r="AG2263" s="256">
        <v>5134</v>
      </c>
      <c r="AH2263" s="256">
        <v>2176</v>
      </c>
      <c r="AI2263" s="256">
        <v>1136</v>
      </c>
      <c r="AJ2263" s="256">
        <v>790</v>
      </c>
      <c r="AK2263" s="256">
        <v>420</v>
      </c>
      <c r="AL2263" s="256">
        <v>0</v>
      </c>
      <c r="AM2263" s="256">
        <v>0</v>
      </c>
      <c r="AN2263" s="256">
        <v>0</v>
      </c>
      <c r="AO2263" s="256">
        <v>0</v>
      </c>
      <c r="AP2263" s="256">
        <v>0</v>
      </c>
      <c r="AQ2263" s="256">
        <v>0</v>
      </c>
      <c r="AR2263" s="256">
        <v>0</v>
      </c>
      <c r="AS2263" s="256">
        <v>0</v>
      </c>
      <c r="AT2263" s="256">
        <v>0</v>
      </c>
      <c r="AU2263" s="256">
        <v>0</v>
      </c>
      <c r="AV2263" s="256">
        <v>0</v>
      </c>
      <c r="AW2263" s="256">
        <v>0</v>
      </c>
      <c r="AX2263" s="256">
        <v>0</v>
      </c>
      <c r="AY2263" s="256">
        <v>0</v>
      </c>
      <c r="AZ2263" s="256">
        <v>0</v>
      </c>
      <c r="BA2263" s="256">
        <v>0</v>
      </c>
      <c r="BB2263" s="256">
        <v>0</v>
      </c>
      <c r="BC2263" s="256">
        <v>0</v>
      </c>
      <c r="BD2263" s="256">
        <v>0</v>
      </c>
      <c r="BE2263" s="256">
        <v>0</v>
      </c>
      <c r="BF2263" s="256">
        <v>0</v>
      </c>
      <c r="BG2263" s="256">
        <v>0</v>
      </c>
      <c r="BH2263" s="256">
        <v>0</v>
      </c>
      <c r="BI2263" s="256">
        <v>0</v>
      </c>
      <c r="BJ2263" s="256">
        <v>0</v>
      </c>
      <c r="BK2263" s="256">
        <v>0</v>
      </c>
      <c r="BL2263" s="256">
        <v>0</v>
      </c>
      <c r="BM2263" s="256">
        <v>0</v>
      </c>
      <c r="BN2263" s="256">
        <v>0</v>
      </c>
      <c r="BO2263" s="256">
        <v>0</v>
      </c>
      <c r="BP2263" s="256">
        <v>0</v>
      </c>
      <c r="BQ2263" s="256">
        <v>0</v>
      </c>
      <c r="BR2263" s="256">
        <v>0</v>
      </c>
      <c r="BS2263" s="256">
        <v>0</v>
      </c>
      <c r="BT2263" s="256">
        <v>0</v>
      </c>
      <c r="BU2263" s="256">
        <v>0</v>
      </c>
      <c r="BV2263" s="256">
        <v>0</v>
      </c>
    </row>
    <row r="2264" spans="1:74">
      <c r="A2264" s="256">
        <v>82.5</v>
      </c>
      <c r="B2264" s="256">
        <v>2656</v>
      </c>
      <c r="C2264" s="256">
        <v>2648</v>
      </c>
      <c r="D2264" s="256">
        <v>2640</v>
      </c>
      <c r="E2264" s="256">
        <v>2646</v>
      </c>
      <c r="F2264" s="256">
        <v>2666</v>
      </c>
      <c r="G2264" s="256">
        <v>2699</v>
      </c>
      <c r="H2264" s="256">
        <v>2751</v>
      </c>
      <c r="I2264" s="256">
        <v>2820</v>
      </c>
      <c r="J2264" s="256">
        <v>2894</v>
      </c>
      <c r="K2264" s="256">
        <v>2976</v>
      </c>
      <c r="L2264" s="256">
        <v>3060</v>
      </c>
      <c r="M2264" s="256">
        <v>3147</v>
      </c>
      <c r="N2264" s="256">
        <v>3243</v>
      </c>
      <c r="O2264" s="256">
        <v>3348</v>
      </c>
      <c r="P2264" s="256">
        <v>3452</v>
      </c>
      <c r="Q2264" s="256">
        <v>3554</v>
      </c>
      <c r="R2264" s="256">
        <v>3657</v>
      </c>
      <c r="S2264" s="256">
        <v>3776</v>
      </c>
      <c r="T2264" s="256">
        <v>3930</v>
      </c>
      <c r="U2264" s="256">
        <v>4132</v>
      </c>
      <c r="V2264" s="256">
        <v>4412</v>
      </c>
      <c r="W2264" s="256">
        <v>4744</v>
      </c>
      <c r="X2264" s="256">
        <v>5138</v>
      </c>
      <c r="Y2264" s="256">
        <v>5608</v>
      </c>
      <c r="Z2264" s="256">
        <v>6124</v>
      </c>
      <c r="AA2264" s="256">
        <v>6694</v>
      </c>
      <c r="AB2264" s="256">
        <v>7348</v>
      </c>
      <c r="AC2264" s="256">
        <v>8022</v>
      </c>
      <c r="AD2264" s="256">
        <v>8726</v>
      </c>
      <c r="AE2264" s="256">
        <v>9010</v>
      </c>
      <c r="AF2264" s="256">
        <v>7442</v>
      </c>
      <c r="AG2264" s="256">
        <v>4600</v>
      </c>
      <c r="AH2264" s="256">
        <v>1793</v>
      </c>
      <c r="AI2264" s="256">
        <v>920</v>
      </c>
      <c r="AJ2264" s="256">
        <v>638</v>
      </c>
      <c r="AK2264" s="256">
        <v>346</v>
      </c>
      <c r="AL2264" s="256">
        <v>0</v>
      </c>
      <c r="AM2264" s="256">
        <v>0</v>
      </c>
      <c r="AN2264" s="256">
        <v>0</v>
      </c>
      <c r="AO2264" s="256">
        <v>0</v>
      </c>
      <c r="AP2264" s="256">
        <v>0</v>
      </c>
      <c r="AQ2264" s="256">
        <v>0</v>
      </c>
      <c r="AR2264" s="256">
        <v>0</v>
      </c>
      <c r="AS2264" s="256">
        <v>0</v>
      </c>
      <c r="AT2264" s="256">
        <v>0</v>
      </c>
      <c r="AU2264" s="256">
        <v>0</v>
      </c>
      <c r="AV2264" s="256">
        <v>0</v>
      </c>
      <c r="AW2264" s="256">
        <v>0</v>
      </c>
      <c r="AX2264" s="256">
        <v>0</v>
      </c>
      <c r="AY2264" s="256">
        <v>0</v>
      </c>
      <c r="AZ2264" s="256">
        <v>0</v>
      </c>
      <c r="BA2264" s="256">
        <v>0</v>
      </c>
      <c r="BB2264" s="256">
        <v>0</v>
      </c>
      <c r="BC2264" s="256">
        <v>0</v>
      </c>
      <c r="BD2264" s="256">
        <v>0</v>
      </c>
      <c r="BE2264" s="256">
        <v>0</v>
      </c>
      <c r="BF2264" s="256">
        <v>0</v>
      </c>
      <c r="BG2264" s="256">
        <v>0</v>
      </c>
      <c r="BH2264" s="256">
        <v>0</v>
      </c>
      <c r="BI2264" s="256">
        <v>0</v>
      </c>
      <c r="BJ2264" s="256">
        <v>0</v>
      </c>
      <c r="BK2264" s="256">
        <v>0</v>
      </c>
      <c r="BL2264" s="256">
        <v>0</v>
      </c>
      <c r="BM2264" s="256">
        <v>0</v>
      </c>
      <c r="BN2264" s="256">
        <v>0</v>
      </c>
      <c r="BO2264" s="256">
        <v>0</v>
      </c>
      <c r="BP2264" s="256">
        <v>0</v>
      </c>
      <c r="BQ2264" s="256">
        <v>0</v>
      </c>
      <c r="BR2264" s="256">
        <v>0</v>
      </c>
      <c r="BS2264" s="256">
        <v>0</v>
      </c>
      <c r="BT2264" s="256">
        <v>0</v>
      </c>
      <c r="BU2264" s="256">
        <v>0</v>
      </c>
      <c r="BV2264" s="256">
        <v>0</v>
      </c>
    </row>
    <row r="2265" spans="1:74">
      <c r="A2265" s="256">
        <v>85</v>
      </c>
      <c r="B2265" s="256">
        <v>2656</v>
      </c>
      <c r="C2265" s="256">
        <v>2654</v>
      </c>
      <c r="D2265" s="256">
        <v>2649</v>
      </c>
      <c r="E2265" s="256">
        <v>2657</v>
      </c>
      <c r="F2265" s="256">
        <v>2679</v>
      </c>
      <c r="G2265" s="256">
        <v>2712</v>
      </c>
      <c r="H2265" s="256">
        <v>2758</v>
      </c>
      <c r="I2265" s="256">
        <v>2819</v>
      </c>
      <c r="J2265" s="256">
        <v>2891</v>
      </c>
      <c r="K2265" s="256">
        <v>2968</v>
      </c>
      <c r="L2265" s="256">
        <v>3043</v>
      </c>
      <c r="M2265" s="256">
        <v>3120</v>
      </c>
      <c r="N2265" s="256">
        <v>3207</v>
      </c>
      <c r="O2265" s="256">
        <v>3300</v>
      </c>
      <c r="P2265" s="256">
        <v>3397</v>
      </c>
      <c r="Q2265" s="256">
        <v>3494</v>
      </c>
      <c r="R2265" s="256">
        <v>3598</v>
      </c>
      <c r="S2265" s="256">
        <v>3722</v>
      </c>
      <c r="T2265" s="256">
        <v>3875</v>
      </c>
      <c r="U2265" s="256">
        <v>4077</v>
      </c>
      <c r="V2265" s="256">
        <v>4351</v>
      </c>
      <c r="W2265" s="256">
        <v>4666</v>
      </c>
      <c r="X2265" s="256">
        <v>5012</v>
      </c>
      <c r="Y2265" s="256">
        <v>5432</v>
      </c>
      <c r="Z2265" s="256">
        <v>5884</v>
      </c>
      <c r="AA2265" s="256">
        <v>6380</v>
      </c>
      <c r="AB2265" s="256">
        <v>6922</v>
      </c>
      <c r="AC2265" s="256">
        <v>7426</v>
      </c>
      <c r="AD2265" s="256">
        <v>7882</v>
      </c>
      <c r="AE2265" s="256">
        <v>8054</v>
      </c>
      <c r="AF2265" s="256">
        <v>6508</v>
      </c>
      <c r="AG2265" s="256">
        <v>3825</v>
      </c>
      <c r="AH2265" s="256">
        <v>1358</v>
      </c>
      <c r="AI2265" s="256">
        <v>703</v>
      </c>
      <c r="AJ2265" s="256">
        <v>486</v>
      </c>
      <c r="AK2265" s="256">
        <v>255</v>
      </c>
      <c r="AL2265" s="256">
        <v>0</v>
      </c>
      <c r="AM2265" s="256">
        <v>0</v>
      </c>
      <c r="AN2265" s="256">
        <v>0</v>
      </c>
      <c r="AO2265" s="256">
        <v>0</v>
      </c>
      <c r="AP2265" s="256">
        <v>0</v>
      </c>
      <c r="AQ2265" s="256">
        <v>0</v>
      </c>
      <c r="AR2265" s="256">
        <v>0</v>
      </c>
      <c r="AS2265" s="256">
        <v>0</v>
      </c>
      <c r="AT2265" s="256">
        <v>0</v>
      </c>
      <c r="AU2265" s="256">
        <v>0</v>
      </c>
      <c r="AV2265" s="256">
        <v>0</v>
      </c>
      <c r="AW2265" s="256">
        <v>0</v>
      </c>
      <c r="AX2265" s="256">
        <v>0</v>
      </c>
      <c r="AY2265" s="256">
        <v>0</v>
      </c>
      <c r="AZ2265" s="256">
        <v>0</v>
      </c>
      <c r="BA2265" s="256">
        <v>0</v>
      </c>
      <c r="BB2265" s="256">
        <v>0</v>
      </c>
      <c r="BC2265" s="256">
        <v>0</v>
      </c>
      <c r="BD2265" s="256">
        <v>0</v>
      </c>
      <c r="BE2265" s="256">
        <v>0</v>
      </c>
      <c r="BF2265" s="256">
        <v>0</v>
      </c>
      <c r="BG2265" s="256">
        <v>0</v>
      </c>
      <c r="BH2265" s="256">
        <v>0</v>
      </c>
      <c r="BI2265" s="256">
        <v>0</v>
      </c>
      <c r="BJ2265" s="256">
        <v>0</v>
      </c>
      <c r="BK2265" s="256">
        <v>0</v>
      </c>
      <c r="BL2265" s="256">
        <v>0</v>
      </c>
      <c r="BM2265" s="256">
        <v>0</v>
      </c>
      <c r="BN2265" s="256">
        <v>0</v>
      </c>
      <c r="BO2265" s="256">
        <v>0</v>
      </c>
      <c r="BP2265" s="256">
        <v>0</v>
      </c>
      <c r="BQ2265" s="256">
        <v>0</v>
      </c>
      <c r="BR2265" s="256">
        <v>0</v>
      </c>
      <c r="BS2265" s="256">
        <v>0</v>
      </c>
      <c r="BT2265" s="256">
        <v>0</v>
      </c>
      <c r="BU2265" s="256">
        <v>0</v>
      </c>
      <c r="BV2265" s="256">
        <v>0</v>
      </c>
    </row>
    <row r="2266" spans="1:74">
      <c r="A2266" s="256">
        <v>87.5</v>
      </c>
      <c r="B2266" s="256">
        <v>2656</v>
      </c>
      <c r="C2266" s="256">
        <v>2669</v>
      </c>
      <c r="D2266" s="256">
        <v>2666</v>
      </c>
      <c r="E2266" s="256">
        <v>2677</v>
      </c>
      <c r="F2266" s="256">
        <v>2700</v>
      </c>
      <c r="G2266" s="256">
        <v>2732</v>
      </c>
      <c r="H2266" s="256">
        <v>2778</v>
      </c>
      <c r="I2266" s="256">
        <v>2835</v>
      </c>
      <c r="J2266" s="256">
        <v>2898</v>
      </c>
      <c r="K2266" s="256">
        <v>2966</v>
      </c>
      <c r="L2266" s="256">
        <v>3030</v>
      </c>
      <c r="M2266" s="256">
        <v>3098</v>
      </c>
      <c r="N2266" s="256">
        <v>3174</v>
      </c>
      <c r="O2266" s="256">
        <v>3256</v>
      </c>
      <c r="P2266" s="256">
        <v>3340</v>
      </c>
      <c r="Q2266" s="256">
        <v>3431</v>
      </c>
      <c r="R2266" s="256">
        <v>3528</v>
      </c>
      <c r="S2266" s="256">
        <v>3649</v>
      </c>
      <c r="T2266" s="256">
        <v>3797</v>
      </c>
      <c r="U2266" s="256">
        <v>3996</v>
      </c>
      <c r="V2266" s="256">
        <v>4258</v>
      </c>
      <c r="W2266" s="256">
        <v>4552</v>
      </c>
      <c r="X2266" s="256">
        <v>4868</v>
      </c>
      <c r="Y2266" s="256">
        <v>5220</v>
      </c>
      <c r="Z2266" s="256">
        <v>5588</v>
      </c>
      <c r="AA2266" s="256">
        <v>6006</v>
      </c>
      <c r="AB2266" s="256">
        <v>6462</v>
      </c>
      <c r="AC2266" s="256">
        <v>6874</v>
      </c>
      <c r="AD2266" s="256">
        <v>7181</v>
      </c>
      <c r="AE2266" s="256">
        <v>7148</v>
      </c>
      <c r="AF2266" s="256">
        <v>5523</v>
      </c>
      <c r="AG2266" s="256">
        <v>3082</v>
      </c>
      <c r="AH2266" s="256">
        <v>1020</v>
      </c>
      <c r="AI2266" s="256">
        <v>520</v>
      </c>
      <c r="AJ2266" s="256">
        <v>331</v>
      </c>
      <c r="AK2266" s="256">
        <v>164</v>
      </c>
      <c r="AL2266" s="256">
        <v>0</v>
      </c>
      <c r="AM2266" s="256">
        <v>0</v>
      </c>
      <c r="AN2266" s="256">
        <v>0</v>
      </c>
      <c r="AO2266" s="256">
        <v>0</v>
      </c>
      <c r="AP2266" s="256">
        <v>0</v>
      </c>
      <c r="AQ2266" s="256">
        <v>0</v>
      </c>
      <c r="AR2266" s="256">
        <v>0</v>
      </c>
      <c r="AS2266" s="256">
        <v>0</v>
      </c>
      <c r="AT2266" s="256">
        <v>0</v>
      </c>
      <c r="AU2266" s="256">
        <v>0</v>
      </c>
      <c r="AV2266" s="256">
        <v>0</v>
      </c>
      <c r="AW2266" s="256">
        <v>0</v>
      </c>
      <c r="AX2266" s="256">
        <v>0</v>
      </c>
      <c r="AY2266" s="256">
        <v>0</v>
      </c>
      <c r="AZ2266" s="256">
        <v>0</v>
      </c>
      <c r="BA2266" s="256">
        <v>0</v>
      </c>
      <c r="BB2266" s="256">
        <v>0</v>
      </c>
      <c r="BC2266" s="256">
        <v>0</v>
      </c>
      <c r="BD2266" s="256">
        <v>0</v>
      </c>
      <c r="BE2266" s="256">
        <v>0</v>
      </c>
      <c r="BF2266" s="256">
        <v>0</v>
      </c>
      <c r="BG2266" s="256">
        <v>0</v>
      </c>
      <c r="BH2266" s="256">
        <v>0</v>
      </c>
      <c r="BI2266" s="256">
        <v>0</v>
      </c>
      <c r="BJ2266" s="256">
        <v>0</v>
      </c>
      <c r="BK2266" s="256">
        <v>0</v>
      </c>
      <c r="BL2266" s="256">
        <v>0</v>
      </c>
      <c r="BM2266" s="256">
        <v>0</v>
      </c>
      <c r="BN2266" s="256">
        <v>0</v>
      </c>
      <c r="BO2266" s="256">
        <v>0</v>
      </c>
      <c r="BP2266" s="256">
        <v>0</v>
      </c>
      <c r="BQ2266" s="256">
        <v>0</v>
      </c>
      <c r="BR2266" s="256">
        <v>0</v>
      </c>
      <c r="BS2266" s="256">
        <v>0</v>
      </c>
      <c r="BT2266" s="256">
        <v>0</v>
      </c>
      <c r="BU2266" s="256">
        <v>0</v>
      </c>
      <c r="BV2266" s="256">
        <v>0</v>
      </c>
    </row>
    <row r="2267" spans="1:74">
      <c r="A2267" s="256">
        <v>90</v>
      </c>
      <c r="B2267" s="256">
        <v>2656</v>
      </c>
      <c r="C2267" s="256">
        <v>2693</v>
      </c>
      <c r="D2267" s="256">
        <v>2694</v>
      </c>
      <c r="E2267" s="256">
        <v>2706</v>
      </c>
      <c r="F2267" s="256">
        <v>2730</v>
      </c>
      <c r="G2267" s="256">
        <v>2765</v>
      </c>
      <c r="H2267" s="256">
        <v>2810</v>
      </c>
      <c r="I2267" s="256">
        <v>2868</v>
      </c>
      <c r="J2267" s="256">
        <v>2926</v>
      </c>
      <c r="K2267" s="256">
        <v>2986</v>
      </c>
      <c r="L2267" s="256">
        <v>3042</v>
      </c>
      <c r="M2267" s="256">
        <v>3094</v>
      </c>
      <c r="N2267" s="256">
        <v>3152</v>
      </c>
      <c r="O2267" s="256">
        <v>3214</v>
      </c>
      <c r="P2267" s="256">
        <v>3281</v>
      </c>
      <c r="Q2267" s="256">
        <v>3354</v>
      </c>
      <c r="R2267" s="256">
        <v>3440</v>
      </c>
      <c r="S2267" s="256">
        <v>3548</v>
      </c>
      <c r="T2267" s="256">
        <v>3692</v>
      </c>
      <c r="U2267" s="256">
        <v>3885</v>
      </c>
      <c r="V2267" s="256">
        <v>4132</v>
      </c>
      <c r="W2267" s="256">
        <v>4400</v>
      </c>
      <c r="X2267" s="256">
        <v>4668</v>
      </c>
      <c r="Y2267" s="256">
        <v>4953</v>
      </c>
      <c r="Z2267" s="256">
        <v>5254</v>
      </c>
      <c r="AA2267" s="256">
        <v>5596</v>
      </c>
      <c r="AB2267" s="256">
        <v>5974</v>
      </c>
      <c r="AC2267" s="256">
        <v>6288</v>
      </c>
      <c r="AD2267" s="256">
        <v>6472</v>
      </c>
      <c r="AE2267" s="256">
        <v>6288</v>
      </c>
      <c r="AF2267" s="256">
        <v>4706</v>
      </c>
      <c r="AG2267" s="256">
        <v>2573</v>
      </c>
      <c r="AH2267" s="256">
        <v>841</v>
      </c>
      <c r="AI2267" s="256">
        <v>398</v>
      </c>
      <c r="AJ2267" s="256">
        <v>230</v>
      </c>
      <c r="AK2267" s="256">
        <v>103</v>
      </c>
      <c r="AL2267" s="256">
        <v>0</v>
      </c>
      <c r="AM2267" s="256">
        <v>0</v>
      </c>
      <c r="AN2267" s="256">
        <v>0</v>
      </c>
      <c r="AO2267" s="256">
        <v>0</v>
      </c>
      <c r="AP2267" s="256">
        <v>0</v>
      </c>
      <c r="AQ2267" s="256">
        <v>0</v>
      </c>
      <c r="AR2267" s="256">
        <v>0</v>
      </c>
      <c r="AS2267" s="256">
        <v>0</v>
      </c>
      <c r="AT2267" s="256">
        <v>0</v>
      </c>
      <c r="AU2267" s="256">
        <v>0</v>
      </c>
      <c r="AV2267" s="256">
        <v>0</v>
      </c>
      <c r="AW2267" s="256">
        <v>0</v>
      </c>
      <c r="AX2267" s="256">
        <v>0</v>
      </c>
      <c r="AY2267" s="256">
        <v>0</v>
      </c>
      <c r="AZ2267" s="256">
        <v>0</v>
      </c>
      <c r="BA2267" s="256">
        <v>0</v>
      </c>
      <c r="BB2267" s="256">
        <v>0</v>
      </c>
      <c r="BC2267" s="256">
        <v>0</v>
      </c>
      <c r="BD2267" s="256">
        <v>0</v>
      </c>
      <c r="BE2267" s="256">
        <v>0</v>
      </c>
      <c r="BF2267" s="256">
        <v>0</v>
      </c>
      <c r="BG2267" s="256">
        <v>0</v>
      </c>
      <c r="BH2267" s="256">
        <v>0</v>
      </c>
      <c r="BI2267" s="256">
        <v>0</v>
      </c>
      <c r="BJ2267" s="256">
        <v>0</v>
      </c>
      <c r="BK2267" s="256">
        <v>0</v>
      </c>
      <c r="BL2267" s="256">
        <v>0</v>
      </c>
      <c r="BM2267" s="256">
        <v>0</v>
      </c>
      <c r="BN2267" s="256">
        <v>0</v>
      </c>
      <c r="BO2267" s="256">
        <v>0</v>
      </c>
      <c r="BP2267" s="256">
        <v>0</v>
      </c>
      <c r="BQ2267" s="256">
        <v>0</v>
      </c>
      <c r="BR2267" s="256">
        <v>0</v>
      </c>
      <c r="BS2267" s="256">
        <v>0</v>
      </c>
      <c r="BT2267" s="256">
        <v>0</v>
      </c>
      <c r="BU2267" s="256">
        <v>0</v>
      </c>
      <c r="BV2267" s="256">
        <v>0</v>
      </c>
    </row>
    <row r="2268" spans="1:74">
      <c r="A2268" s="256">
        <v>92.5</v>
      </c>
      <c r="B2268" s="256">
        <v>2656</v>
      </c>
      <c r="C2268" s="256">
        <v>2673</v>
      </c>
      <c r="D2268" s="256">
        <v>2676</v>
      </c>
      <c r="E2268" s="256">
        <v>2693</v>
      </c>
      <c r="F2268" s="256">
        <v>2722</v>
      </c>
      <c r="G2268" s="256">
        <v>2755</v>
      </c>
      <c r="H2268" s="256">
        <v>2798</v>
      </c>
      <c r="I2268" s="256">
        <v>2853</v>
      </c>
      <c r="J2268" s="256">
        <v>2908</v>
      </c>
      <c r="K2268" s="256">
        <v>2960</v>
      </c>
      <c r="L2268" s="256">
        <v>3006</v>
      </c>
      <c r="M2268" s="256">
        <v>3050</v>
      </c>
      <c r="N2268" s="256">
        <v>3095</v>
      </c>
      <c r="O2268" s="256">
        <v>3142</v>
      </c>
      <c r="P2268" s="256">
        <v>3194</v>
      </c>
      <c r="Q2268" s="256">
        <v>3254</v>
      </c>
      <c r="R2268" s="256">
        <v>3327</v>
      </c>
      <c r="S2268" s="256">
        <v>3420</v>
      </c>
      <c r="T2268" s="256">
        <v>3548</v>
      </c>
      <c r="U2268" s="256">
        <v>3726</v>
      </c>
      <c r="V2268" s="256">
        <v>3953</v>
      </c>
      <c r="W2268" s="256">
        <v>4185</v>
      </c>
      <c r="X2268" s="256">
        <v>4412</v>
      </c>
      <c r="Y2268" s="256">
        <v>4640</v>
      </c>
      <c r="Z2268" s="256">
        <v>4871</v>
      </c>
      <c r="AA2268" s="256">
        <v>5118</v>
      </c>
      <c r="AB2268" s="256">
        <v>5374</v>
      </c>
      <c r="AC2268" s="256">
        <v>5530</v>
      </c>
      <c r="AD2268" s="256">
        <v>5502</v>
      </c>
      <c r="AE2268" s="256">
        <v>5116</v>
      </c>
      <c r="AF2268" s="256">
        <v>3728</v>
      </c>
      <c r="AG2268" s="256">
        <v>1976</v>
      </c>
      <c r="AH2268" s="256">
        <v>681</v>
      </c>
      <c r="AI2268" s="256">
        <v>318</v>
      </c>
      <c r="AJ2268" s="256">
        <v>177</v>
      </c>
      <c r="AK2268" s="256">
        <v>78</v>
      </c>
      <c r="AL2268" s="256">
        <v>0</v>
      </c>
      <c r="AM2268" s="256">
        <v>0</v>
      </c>
      <c r="AN2268" s="256">
        <v>0</v>
      </c>
      <c r="AO2268" s="256">
        <v>0</v>
      </c>
      <c r="AP2268" s="256">
        <v>0</v>
      </c>
      <c r="AQ2268" s="256">
        <v>0</v>
      </c>
      <c r="AR2268" s="256">
        <v>0</v>
      </c>
      <c r="AS2268" s="256">
        <v>0</v>
      </c>
      <c r="AT2268" s="256">
        <v>0</v>
      </c>
      <c r="AU2268" s="256">
        <v>0</v>
      </c>
      <c r="AV2268" s="256">
        <v>0</v>
      </c>
      <c r="AW2268" s="256">
        <v>0</v>
      </c>
      <c r="AX2268" s="256">
        <v>0</v>
      </c>
      <c r="AY2268" s="256">
        <v>0</v>
      </c>
      <c r="AZ2268" s="256">
        <v>0</v>
      </c>
      <c r="BA2268" s="256">
        <v>0</v>
      </c>
      <c r="BB2268" s="256">
        <v>0</v>
      </c>
      <c r="BC2268" s="256">
        <v>0</v>
      </c>
      <c r="BD2268" s="256">
        <v>0</v>
      </c>
      <c r="BE2268" s="256">
        <v>0</v>
      </c>
      <c r="BF2268" s="256">
        <v>0</v>
      </c>
      <c r="BG2268" s="256">
        <v>0</v>
      </c>
      <c r="BH2268" s="256">
        <v>0</v>
      </c>
      <c r="BI2268" s="256">
        <v>0</v>
      </c>
      <c r="BJ2268" s="256">
        <v>0</v>
      </c>
      <c r="BK2268" s="256">
        <v>0</v>
      </c>
      <c r="BL2268" s="256">
        <v>0</v>
      </c>
      <c r="BM2268" s="256">
        <v>0</v>
      </c>
      <c r="BN2268" s="256">
        <v>0</v>
      </c>
      <c r="BO2268" s="256">
        <v>0</v>
      </c>
      <c r="BP2268" s="256">
        <v>0</v>
      </c>
      <c r="BQ2268" s="256">
        <v>0</v>
      </c>
      <c r="BR2268" s="256">
        <v>0</v>
      </c>
      <c r="BS2268" s="256">
        <v>0</v>
      </c>
      <c r="BT2268" s="256">
        <v>0</v>
      </c>
      <c r="BU2268" s="256">
        <v>0</v>
      </c>
      <c r="BV2268" s="256">
        <v>0</v>
      </c>
    </row>
    <row r="2269" spans="1:74">
      <c r="A2269" s="256">
        <v>95</v>
      </c>
      <c r="B2269" s="256">
        <v>2656</v>
      </c>
      <c r="C2269" s="256">
        <v>2666</v>
      </c>
      <c r="D2269" s="256">
        <v>2670</v>
      </c>
      <c r="E2269" s="256">
        <v>2688</v>
      </c>
      <c r="F2269" s="256">
        <v>2717</v>
      </c>
      <c r="G2269" s="256">
        <v>2750</v>
      </c>
      <c r="H2269" s="256">
        <v>2794</v>
      </c>
      <c r="I2269" s="256">
        <v>2844</v>
      </c>
      <c r="J2269" s="256">
        <v>2892</v>
      </c>
      <c r="K2269" s="256">
        <v>2939</v>
      </c>
      <c r="L2269" s="256">
        <v>2975</v>
      </c>
      <c r="M2269" s="256">
        <v>3009</v>
      </c>
      <c r="N2269" s="256">
        <v>3042</v>
      </c>
      <c r="O2269" s="256">
        <v>3074</v>
      </c>
      <c r="P2269" s="256">
        <v>3112</v>
      </c>
      <c r="Q2269" s="256">
        <v>3156</v>
      </c>
      <c r="R2269" s="256">
        <v>3212</v>
      </c>
      <c r="S2269" s="256">
        <v>3292</v>
      </c>
      <c r="T2269" s="256">
        <v>3405</v>
      </c>
      <c r="U2269" s="256">
        <v>3559</v>
      </c>
      <c r="V2269" s="256">
        <v>3749</v>
      </c>
      <c r="W2269" s="256">
        <v>3925</v>
      </c>
      <c r="X2269" s="256">
        <v>4078</v>
      </c>
      <c r="Y2269" s="256">
        <v>4216</v>
      </c>
      <c r="Z2269" s="256">
        <v>4328</v>
      </c>
      <c r="AA2269" s="256">
        <v>4424</v>
      </c>
      <c r="AB2269" s="256">
        <v>4460</v>
      </c>
      <c r="AC2269" s="256">
        <v>4368</v>
      </c>
      <c r="AD2269" s="256">
        <v>4068</v>
      </c>
      <c r="AE2269" s="256">
        <v>3498</v>
      </c>
      <c r="AF2269" s="256">
        <v>2422</v>
      </c>
      <c r="AG2269" s="256">
        <v>1294</v>
      </c>
      <c r="AH2269" s="256">
        <v>501</v>
      </c>
      <c r="AI2269" s="256">
        <v>250</v>
      </c>
      <c r="AJ2269" s="256">
        <v>139</v>
      </c>
      <c r="AK2269" s="256">
        <v>65</v>
      </c>
      <c r="AL2269" s="256">
        <v>0</v>
      </c>
      <c r="AM2269" s="256">
        <v>0</v>
      </c>
      <c r="AN2269" s="256">
        <v>0</v>
      </c>
      <c r="AO2269" s="256">
        <v>0</v>
      </c>
      <c r="AP2269" s="256">
        <v>0</v>
      </c>
      <c r="AQ2269" s="256">
        <v>0</v>
      </c>
      <c r="AR2269" s="256">
        <v>0</v>
      </c>
      <c r="AS2269" s="256">
        <v>0</v>
      </c>
      <c r="AT2269" s="256">
        <v>0</v>
      </c>
      <c r="AU2269" s="256">
        <v>0</v>
      </c>
      <c r="AV2269" s="256">
        <v>0</v>
      </c>
      <c r="AW2269" s="256">
        <v>0</v>
      </c>
      <c r="AX2269" s="256">
        <v>0</v>
      </c>
      <c r="AY2269" s="256">
        <v>0</v>
      </c>
      <c r="AZ2269" s="256">
        <v>0</v>
      </c>
      <c r="BA2269" s="256">
        <v>0</v>
      </c>
      <c r="BB2269" s="256">
        <v>0</v>
      </c>
      <c r="BC2269" s="256">
        <v>0</v>
      </c>
      <c r="BD2269" s="256">
        <v>0</v>
      </c>
      <c r="BE2269" s="256">
        <v>0</v>
      </c>
      <c r="BF2269" s="256">
        <v>0</v>
      </c>
      <c r="BG2269" s="256">
        <v>0</v>
      </c>
      <c r="BH2269" s="256">
        <v>0</v>
      </c>
      <c r="BI2269" s="256">
        <v>0</v>
      </c>
      <c r="BJ2269" s="256">
        <v>0</v>
      </c>
      <c r="BK2269" s="256">
        <v>0</v>
      </c>
      <c r="BL2269" s="256">
        <v>0</v>
      </c>
      <c r="BM2269" s="256">
        <v>0</v>
      </c>
      <c r="BN2269" s="256">
        <v>0</v>
      </c>
      <c r="BO2269" s="256">
        <v>0</v>
      </c>
      <c r="BP2269" s="256">
        <v>0</v>
      </c>
      <c r="BQ2269" s="256">
        <v>0</v>
      </c>
      <c r="BR2269" s="256">
        <v>0</v>
      </c>
      <c r="BS2269" s="256">
        <v>0</v>
      </c>
      <c r="BT2269" s="256">
        <v>0</v>
      </c>
      <c r="BU2269" s="256">
        <v>0</v>
      </c>
      <c r="BV2269" s="256">
        <v>0</v>
      </c>
    </row>
    <row r="2270" spans="1:74">
      <c r="A2270" s="256">
        <v>97.5</v>
      </c>
      <c r="B2270" s="256">
        <v>2656</v>
      </c>
      <c r="C2270" s="256">
        <v>2666</v>
      </c>
      <c r="D2270" s="256">
        <v>2676</v>
      </c>
      <c r="E2270" s="256">
        <v>2695</v>
      </c>
      <c r="F2270" s="256">
        <v>2726</v>
      </c>
      <c r="G2270" s="256">
        <v>2761</v>
      </c>
      <c r="H2270" s="256">
        <v>2799</v>
      </c>
      <c r="I2270" s="256">
        <v>2848</v>
      </c>
      <c r="J2270" s="256">
        <v>2892</v>
      </c>
      <c r="K2270" s="256">
        <v>2924</v>
      </c>
      <c r="L2270" s="256">
        <v>2951</v>
      </c>
      <c r="M2270" s="256">
        <v>2974</v>
      </c>
      <c r="N2270" s="256">
        <v>2995</v>
      </c>
      <c r="O2270" s="256">
        <v>3014</v>
      </c>
      <c r="P2270" s="256">
        <v>3032</v>
      </c>
      <c r="Q2270" s="256">
        <v>3058</v>
      </c>
      <c r="R2270" s="256">
        <v>3097</v>
      </c>
      <c r="S2270" s="256">
        <v>3158</v>
      </c>
      <c r="T2270" s="256">
        <v>3250</v>
      </c>
      <c r="U2270" s="256">
        <v>3366</v>
      </c>
      <c r="V2270" s="256">
        <v>3497</v>
      </c>
      <c r="W2270" s="256">
        <v>3593</v>
      </c>
      <c r="X2270" s="256">
        <v>3644</v>
      </c>
      <c r="Y2270" s="256">
        <v>3656</v>
      </c>
      <c r="Z2270" s="256">
        <v>3637</v>
      </c>
      <c r="AA2270" s="256">
        <v>3588</v>
      </c>
      <c r="AB2270" s="256">
        <v>3450</v>
      </c>
      <c r="AC2270" s="256">
        <v>3168</v>
      </c>
      <c r="AD2270" s="256">
        <v>2726</v>
      </c>
      <c r="AE2270" s="256">
        <v>2092</v>
      </c>
      <c r="AF2270" s="256">
        <v>1370</v>
      </c>
      <c r="AG2270" s="256">
        <v>757</v>
      </c>
      <c r="AH2270" s="256">
        <v>396</v>
      </c>
      <c r="AI2270" s="256">
        <v>230</v>
      </c>
      <c r="AJ2270" s="256">
        <v>142</v>
      </c>
      <c r="AK2270" s="256">
        <v>75</v>
      </c>
      <c r="AL2270" s="256">
        <v>0</v>
      </c>
      <c r="AM2270" s="256">
        <v>0</v>
      </c>
      <c r="AN2270" s="256">
        <v>0</v>
      </c>
      <c r="AO2270" s="256">
        <v>0</v>
      </c>
      <c r="AP2270" s="256">
        <v>0</v>
      </c>
      <c r="AQ2270" s="256">
        <v>0</v>
      </c>
      <c r="AR2270" s="256">
        <v>0</v>
      </c>
      <c r="AS2270" s="256">
        <v>0</v>
      </c>
      <c r="AT2270" s="256">
        <v>0</v>
      </c>
      <c r="AU2270" s="256">
        <v>0</v>
      </c>
      <c r="AV2270" s="256">
        <v>0</v>
      </c>
      <c r="AW2270" s="256">
        <v>0</v>
      </c>
      <c r="AX2270" s="256">
        <v>0</v>
      </c>
      <c r="AY2270" s="256">
        <v>0</v>
      </c>
      <c r="AZ2270" s="256">
        <v>0</v>
      </c>
      <c r="BA2270" s="256">
        <v>0</v>
      </c>
      <c r="BB2270" s="256">
        <v>0</v>
      </c>
      <c r="BC2270" s="256">
        <v>0</v>
      </c>
      <c r="BD2270" s="256">
        <v>0</v>
      </c>
      <c r="BE2270" s="256">
        <v>0</v>
      </c>
      <c r="BF2270" s="256">
        <v>0</v>
      </c>
      <c r="BG2270" s="256">
        <v>0</v>
      </c>
      <c r="BH2270" s="256">
        <v>0</v>
      </c>
      <c r="BI2270" s="256">
        <v>0</v>
      </c>
      <c r="BJ2270" s="256">
        <v>0</v>
      </c>
      <c r="BK2270" s="256">
        <v>0</v>
      </c>
      <c r="BL2270" s="256">
        <v>0</v>
      </c>
      <c r="BM2270" s="256">
        <v>0</v>
      </c>
      <c r="BN2270" s="256">
        <v>0</v>
      </c>
      <c r="BO2270" s="256">
        <v>0</v>
      </c>
      <c r="BP2270" s="256">
        <v>0</v>
      </c>
      <c r="BQ2270" s="256">
        <v>0</v>
      </c>
      <c r="BR2270" s="256">
        <v>0</v>
      </c>
      <c r="BS2270" s="256">
        <v>0</v>
      </c>
      <c r="BT2270" s="256">
        <v>0</v>
      </c>
      <c r="BU2270" s="256">
        <v>0</v>
      </c>
      <c r="BV2270" s="256">
        <v>0</v>
      </c>
    </row>
    <row r="2271" spans="1:74">
      <c r="A2271" s="256">
        <v>100</v>
      </c>
      <c r="B2271" s="256">
        <v>2656</v>
      </c>
      <c r="C2271" s="256">
        <v>2666</v>
      </c>
      <c r="D2271" s="256">
        <v>2678</v>
      </c>
      <c r="E2271" s="256">
        <v>2700</v>
      </c>
      <c r="F2271" s="256">
        <v>2732</v>
      </c>
      <c r="G2271" s="256">
        <v>2765</v>
      </c>
      <c r="H2271" s="256">
        <v>2801</v>
      </c>
      <c r="I2271" s="256">
        <v>2844</v>
      </c>
      <c r="J2271" s="256">
        <v>2882</v>
      </c>
      <c r="K2271" s="256">
        <v>2908</v>
      </c>
      <c r="L2271" s="256">
        <v>2922</v>
      </c>
      <c r="M2271" s="256">
        <v>2934</v>
      </c>
      <c r="N2271" s="256">
        <v>2940</v>
      </c>
      <c r="O2271" s="256">
        <v>2940</v>
      </c>
      <c r="P2271" s="256">
        <v>2936</v>
      </c>
      <c r="Q2271" s="256">
        <v>2939</v>
      </c>
      <c r="R2271" s="256">
        <v>2956</v>
      </c>
      <c r="S2271" s="256">
        <v>2997</v>
      </c>
      <c r="T2271" s="256">
        <v>3046</v>
      </c>
      <c r="U2271" s="256">
        <v>3083</v>
      </c>
      <c r="V2271" s="256">
        <v>3126</v>
      </c>
      <c r="W2271" s="256">
        <v>3160</v>
      </c>
      <c r="X2271" s="256">
        <v>3170</v>
      </c>
      <c r="Y2271" s="256">
        <v>3124</v>
      </c>
      <c r="Z2271" s="256">
        <v>3008</v>
      </c>
      <c r="AA2271" s="256">
        <v>2836</v>
      </c>
      <c r="AB2271" s="256">
        <v>2566</v>
      </c>
      <c r="AC2271" s="256">
        <v>2213</v>
      </c>
      <c r="AD2271" s="256">
        <v>1828</v>
      </c>
      <c r="AE2271" s="256">
        <v>1366</v>
      </c>
      <c r="AF2271" s="256">
        <v>943</v>
      </c>
      <c r="AG2271" s="256">
        <v>598</v>
      </c>
      <c r="AH2271" s="256">
        <v>374</v>
      </c>
      <c r="AI2271" s="256">
        <v>237</v>
      </c>
      <c r="AJ2271" s="256">
        <v>159</v>
      </c>
      <c r="AK2271" s="256">
        <v>89</v>
      </c>
      <c r="AL2271" s="256">
        <v>0</v>
      </c>
      <c r="AM2271" s="256">
        <v>0</v>
      </c>
      <c r="AN2271" s="256">
        <v>0</v>
      </c>
      <c r="AO2271" s="256">
        <v>0</v>
      </c>
      <c r="AP2271" s="256">
        <v>0</v>
      </c>
      <c r="AQ2271" s="256">
        <v>0</v>
      </c>
      <c r="AR2271" s="256">
        <v>0</v>
      </c>
      <c r="AS2271" s="256">
        <v>0</v>
      </c>
      <c r="AT2271" s="256">
        <v>0</v>
      </c>
      <c r="AU2271" s="256">
        <v>0</v>
      </c>
      <c r="AV2271" s="256">
        <v>0</v>
      </c>
      <c r="AW2271" s="256">
        <v>0</v>
      </c>
      <c r="AX2271" s="256">
        <v>0</v>
      </c>
      <c r="AY2271" s="256">
        <v>0</v>
      </c>
      <c r="AZ2271" s="256">
        <v>0</v>
      </c>
      <c r="BA2271" s="256">
        <v>0</v>
      </c>
      <c r="BB2271" s="256">
        <v>0</v>
      </c>
      <c r="BC2271" s="256">
        <v>0</v>
      </c>
      <c r="BD2271" s="256">
        <v>0</v>
      </c>
      <c r="BE2271" s="256">
        <v>0</v>
      </c>
      <c r="BF2271" s="256">
        <v>0</v>
      </c>
      <c r="BG2271" s="256">
        <v>0</v>
      </c>
      <c r="BH2271" s="256">
        <v>0</v>
      </c>
      <c r="BI2271" s="256">
        <v>0</v>
      </c>
      <c r="BJ2271" s="256">
        <v>0</v>
      </c>
      <c r="BK2271" s="256">
        <v>0</v>
      </c>
      <c r="BL2271" s="256">
        <v>0</v>
      </c>
      <c r="BM2271" s="256">
        <v>0</v>
      </c>
      <c r="BN2271" s="256">
        <v>0</v>
      </c>
      <c r="BO2271" s="256">
        <v>0</v>
      </c>
      <c r="BP2271" s="256">
        <v>0</v>
      </c>
      <c r="BQ2271" s="256">
        <v>0</v>
      </c>
      <c r="BR2271" s="256">
        <v>0</v>
      </c>
      <c r="BS2271" s="256">
        <v>0</v>
      </c>
      <c r="BT2271" s="256">
        <v>0</v>
      </c>
      <c r="BU2271" s="256">
        <v>0</v>
      </c>
      <c r="BV2271" s="256">
        <v>0</v>
      </c>
    </row>
    <row r="2272" spans="1:74">
      <c r="A2272" s="256">
        <v>102.5</v>
      </c>
      <c r="B2272" s="256">
        <v>2656</v>
      </c>
      <c r="C2272" s="256">
        <v>2666</v>
      </c>
      <c r="D2272" s="256">
        <v>2680</v>
      </c>
      <c r="E2272" s="256">
        <v>2704</v>
      </c>
      <c r="F2272" s="256">
        <v>2736</v>
      </c>
      <c r="G2272" s="256">
        <v>2770</v>
      </c>
      <c r="H2272" s="256">
        <v>2804</v>
      </c>
      <c r="I2272" s="256">
        <v>2841</v>
      </c>
      <c r="J2272" s="256">
        <v>2870</v>
      </c>
      <c r="K2272" s="256">
        <v>2886</v>
      </c>
      <c r="L2272" s="256">
        <v>2888</v>
      </c>
      <c r="M2272" s="256">
        <v>2886</v>
      </c>
      <c r="N2272" s="256">
        <v>2875</v>
      </c>
      <c r="O2272" s="256">
        <v>2854</v>
      </c>
      <c r="P2272" s="256">
        <v>2823</v>
      </c>
      <c r="Q2272" s="256">
        <v>2800</v>
      </c>
      <c r="R2272" s="256">
        <v>2773</v>
      </c>
      <c r="S2272" s="256">
        <v>2744</v>
      </c>
      <c r="T2272" s="256">
        <v>2712</v>
      </c>
      <c r="U2272" s="256">
        <v>2695</v>
      </c>
      <c r="V2272" s="256">
        <v>2729</v>
      </c>
      <c r="W2272" s="256">
        <v>2774</v>
      </c>
      <c r="X2272" s="256">
        <v>2752</v>
      </c>
      <c r="Y2272" s="256">
        <v>2600</v>
      </c>
      <c r="Z2272" s="256">
        <v>2316</v>
      </c>
      <c r="AA2272" s="256">
        <v>1970</v>
      </c>
      <c r="AB2272" s="256">
        <v>1655</v>
      </c>
      <c r="AC2272" s="256">
        <v>1373</v>
      </c>
      <c r="AD2272" s="256">
        <v>1128</v>
      </c>
      <c r="AE2272" s="256">
        <v>858</v>
      </c>
      <c r="AF2272" s="256">
        <v>620</v>
      </c>
      <c r="AG2272" s="256">
        <v>459</v>
      </c>
      <c r="AH2272" s="256">
        <v>335</v>
      </c>
      <c r="AI2272" s="256">
        <v>246</v>
      </c>
      <c r="AJ2272" s="256">
        <v>179</v>
      </c>
      <c r="AK2272" s="256">
        <v>96</v>
      </c>
      <c r="AL2272" s="256">
        <v>0</v>
      </c>
      <c r="AM2272" s="256">
        <v>0</v>
      </c>
      <c r="AN2272" s="256">
        <v>0</v>
      </c>
      <c r="AO2272" s="256">
        <v>0</v>
      </c>
      <c r="AP2272" s="256">
        <v>0</v>
      </c>
      <c r="AQ2272" s="256">
        <v>0</v>
      </c>
      <c r="AR2272" s="256">
        <v>0</v>
      </c>
      <c r="AS2272" s="256">
        <v>0</v>
      </c>
      <c r="AT2272" s="256">
        <v>0</v>
      </c>
      <c r="AU2272" s="256">
        <v>0</v>
      </c>
      <c r="AV2272" s="256">
        <v>0</v>
      </c>
      <c r="AW2272" s="256">
        <v>0</v>
      </c>
      <c r="AX2272" s="256">
        <v>0</v>
      </c>
      <c r="AY2272" s="256">
        <v>0</v>
      </c>
      <c r="AZ2272" s="256">
        <v>0</v>
      </c>
      <c r="BA2272" s="256">
        <v>0</v>
      </c>
      <c r="BB2272" s="256">
        <v>0</v>
      </c>
      <c r="BC2272" s="256">
        <v>0</v>
      </c>
      <c r="BD2272" s="256">
        <v>0</v>
      </c>
      <c r="BE2272" s="256">
        <v>0</v>
      </c>
      <c r="BF2272" s="256">
        <v>0</v>
      </c>
      <c r="BG2272" s="256">
        <v>0</v>
      </c>
      <c r="BH2272" s="256">
        <v>0</v>
      </c>
      <c r="BI2272" s="256">
        <v>0</v>
      </c>
      <c r="BJ2272" s="256">
        <v>0</v>
      </c>
      <c r="BK2272" s="256">
        <v>0</v>
      </c>
      <c r="BL2272" s="256">
        <v>0</v>
      </c>
      <c r="BM2272" s="256">
        <v>0</v>
      </c>
      <c r="BN2272" s="256">
        <v>0</v>
      </c>
      <c r="BO2272" s="256">
        <v>0</v>
      </c>
      <c r="BP2272" s="256">
        <v>0</v>
      </c>
      <c r="BQ2272" s="256">
        <v>0</v>
      </c>
      <c r="BR2272" s="256">
        <v>0</v>
      </c>
      <c r="BS2272" s="256">
        <v>0</v>
      </c>
      <c r="BT2272" s="256">
        <v>0</v>
      </c>
      <c r="BU2272" s="256">
        <v>0</v>
      </c>
      <c r="BV2272" s="256">
        <v>0</v>
      </c>
    </row>
    <row r="2273" spans="1:74">
      <c r="A2273" s="256">
        <v>105</v>
      </c>
      <c r="B2273" s="256">
        <v>2656</v>
      </c>
      <c r="C2273" s="256">
        <v>2666</v>
      </c>
      <c r="D2273" s="256">
        <v>2682</v>
      </c>
      <c r="E2273" s="256">
        <v>2707</v>
      </c>
      <c r="F2273" s="256">
        <v>2740</v>
      </c>
      <c r="G2273" s="256">
        <v>2772</v>
      </c>
      <c r="H2273" s="256">
        <v>2802</v>
      </c>
      <c r="I2273" s="256">
        <v>2830</v>
      </c>
      <c r="J2273" s="256">
        <v>2849</v>
      </c>
      <c r="K2273" s="256">
        <v>2852</v>
      </c>
      <c r="L2273" s="256">
        <v>2841</v>
      </c>
      <c r="M2273" s="256">
        <v>2820</v>
      </c>
      <c r="N2273" s="256">
        <v>2790</v>
      </c>
      <c r="O2273" s="256">
        <v>2744</v>
      </c>
      <c r="P2273" s="256">
        <v>2674</v>
      </c>
      <c r="Q2273" s="256">
        <v>2586</v>
      </c>
      <c r="R2273" s="256">
        <v>2483</v>
      </c>
      <c r="S2273" s="256">
        <v>2391</v>
      </c>
      <c r="T2273" s="256">
        <v>2328</v>
      </c>
      <c r="U2273" s="256">
        <v>2318</v>
      </c>
      <c r="V2273" s="256">
        <v>2365</v>
      </c>
      <c r="W2273" s="256">
        <v>2391</v>
      </c>
      <c r="X2273" s="256">
        <v>2286</v>
      </c>
      <c r="Y2273" s="256">
        <v>2000</v>
      </c>
      <c r="Z2273" s="256">
        <v>1596</v>
      </c>
      <c r="AA2273" s="256">
        <v>1242</v>
      </c>
      <c r="AB2273" s="256">
        <v>1010</v>
      </c>
      <c r="AC2273" s="256">
        <v>832</v>
      </c>
      <c r="AD2273" s="256">
        <v>684</v>
      </c>
      <c r="AE2273" s="256">
        <v>551</v>
      </c>
      <c r="AF2273" s="256">
        <v>461</v>
      </c>
      <c r="AG2273" s="256">
        <v>380</v>
      </c>
      <c r="AH2273" s="256">
        <v>307</v>
      </c>
      <c r="AI2273" s="256">
        <v>258</v>
      </c>
      <c r="AJ2273" s="256">
        <v>192</v>
      </c>
      <c r="AK2273" s="256">
        <v>104</v>
      </c>
      <c r="AL2273" s="256">
        <v>0</v>
      </c>
      <c r="AM2273" s="256">
        <v>0</v>
      </c>
      <c r="AN2273" s="256">
        <v>0</v>
      </c>
      <c r="AO2273" s="256">
        <v>0</v>
      </c>
      <c r="AP2273" s="256">
        <v>0</v>
      </c>
      <c r="AQ2273" s="256">
        <v>0</v>
      </c>
      <c r="AR2273" s="256">
        <v>0</v>
      </c>
      <c r="AS2273" s="256">
        <v>0</v>
      </c>
      <c r="AT2273" s="256">
        <v>0</v>
      </c>
      <c r="AU2273" s="256">
        <v>0</v>
      </c>
      <c r="AV2273" s="256">
        <v>0</v>
      </c>
      <c r="AW2273" s="256">
        <v>0</v>
      </c>
      <c r="AX2273" s="256">
        <v>0</v>
      </c>
      <c r="AY2273" s="256">
        <v>0</v>
      </c>
      <c r="AZ2273" s="256">
        <v>0</v>
      </c>
      <c r="BA2273" s="256">
        <v>0</v>
      </c>
      <c r="BB2273" s="256">
        <v>0</v>
      </c>
      <c r="BC2273" s="256">
        <v>0</v>
      </c>
      <c r="BD2273" s="256">
        <v>0</v>
      </c>
      <c r="BE2273" s="256">
        <v>0</v>
      </c>
      <c r="BF2273" s="256">
        <v>0</v>
      </c>
      <c r="BG2273" s="256">
        <v>0</v>
      </c>
      <c r="BH2273" s="256">
        <v>0</v>
      </c>
      <c r="BI2273" s="256">
        <v>0</v>
      </c>
      <c r="BJ2273" s="256">
        <v>0</v>
      </c>
      <c r="BK2273" s="256">
        <v>0</v>
      </c>
      <c r="BL2273" s="256">
        <v>0</v>
      </c>
      <c r="BM2273" s="256">
        <v>0</v>
      </c>
      <c r="BN2273" s="256">
        <v>0</v>
      </c>
      <c r="BO2273" s="256">
        <v>0</v>
      </c>
      <c r="BP2273" s="256">
        <v>0</v>
      </c>
      <c r="BQ2273" s="256">
        <v>0</v>
      </c>
      <c r="BR2273" s="256">
        <v>0</v>
      </c>
      <c r="BS2273" s="256">
        <v>0</v>
      </c>
      <c r="BT2273" s="256">
        <v>0</v>
      </c>
      <c r="BU2273" s="256">
        <v>0</v>
      </c>
      <c r="BV2273" s="256">
        <v>0</v>
      </c>
    </row>
    <row r="2274" spans="1:74">
      <c r="A2274" s="256">
        <v>107.5</v>
      </c>
      <c r="B2274" s="256">
        <v>2656</v>
      </c>
      <c r="C2274" s="256">
        <v>2670</v>
      </c>
      <c r="D2274" s="256">
        <v>2692</v>
      </c>
      <c r="E2274" s="256">
        <v>2718</v>
      </c>
      <c r="F2274" s="256">
        <v>2751</v>
      </c>
      <c r="G2274" s="256">
        <v>2780</v>
      </c>
      <c r="H2274" s="256">
        <v>2803</v>
      </c>
      <c r="I2274" s="256">
        <v>2824</v>
      </c>
      <c r="J2274" s="256">
        <v>2832</v>
      </c>
      <c r="K2274" s="256">
        <v>2822</v>
      </c>
      <c r="L2274" s="256">
        <v>2794</v>
      </c>
      <c r="M2274" s="256">
        <v>2755</v>
      </c>
      <c r="N2274" s="256">
        <v>2698</v>
      </c>
      <c r="O2274" s="256">
        <v>2606</v>
      </c>
      <c r="P2274" s="256">
        <v>2462</v>
      </c>
      <c r="Q2274" s="256">
        <v>2302</v>
      </c>
      <c r="R2274" s="256">
        <v>2147</v>
      </c>
      <c r="S2274" s="256">
        <v>2028</v>
      </c>
      <c r="T2274" s="256">
        <v>1964</v>
      </c>
      <c r="U2274" s="256">
        <v>1962</v>
      </c>
      <c r="V2274" s="256">
        <v>1993</v>
      </c>
      <c r="W2274" s="256">
        <v>1963</v>
      </c>
      <c r="X2274" s="256">
        <v>1766</v>
      </c>
      <c r="Y2274" s="256">
        <v>1426</v>
      </c>
      <c r="Z2274" s="256">
        <v>1094</v>
      </c>
      <c r="AA2274" s="256">
        <v>894</v>
      </c>
      <c r="AB2274" s="256">
        <v>797</v>
      </c>
      <c r="AC2274" s="256">
        <v>708</v>
      </c>
      <c r="AD2274" s="256">
        <v>614</v>
      </c>
      <c r="AE2274" s="256">
        <v>506</v>
      </c>
      <c r="AF2274" s="256">
        <v>418</v>
      </c>
      <c r="AG2274" s="256">
        <v>358</v>
      </c>
      <c r="AH2274" s="256">
        <v>310</v>
      </c>
      <c r="AI2274" s="256">
        <v>270</v>
      </c>
      <c r="AJ2274" s="256">
        <v>192</v>
      </c>
      <c r="AK2274" s="256">
        <v>106</v>
      </c>
      <c r="AL2274" s="256">
        <v>0</v>
      </c>
      <c r="AM2274" s="256">
        <v>0</v>
      </c>
      <c r="AN2274" s="256">
        <v>0</v>
      </c>
      <c r="AO2274" s="256">
        <v>0</v>
      </c>
      <c r="AP2274" s="256">
        <v>0</v>
      </c>
      <c r="AQ2274" s="256">
        <v>0</v>
      </c>
      <c r="AR2274" s="256">
        <v>0</v>
      </c>
      <c r="AS2274" s="256">
        <v>0</v>
      </c>
      <c r="AT2274" s="256">
        <v>0</v>
      </c>
      <c r="AU2274" s="256">
        <v>0</v>
      </c>
      <c r="AV2274" s="256">
        <v>0</v>
      </c>
      <c r="AW2274" s="256">
        <v>0</v>
      </c>
      <c r="AX2274" s="256">
        <v>0</v>
      </c>
      <c r="AY2274" s="256">
        <v>0</v>
      </c>
      <c r="AZ2274" s="256">
        <v>0</v>
      </c>
      <c r="BA2274" s="256">
        <v>0</v>
      </c>
      <c r="BB2274" s="256">
        <v>0</v>
      </c>
      <c r="BC2274" s="256">
        <v>0</v>
      </c>
      <c r="BD2274" s="256">
        <v>0</v>
      </c>
      <c r="BE2274" s="256">
        <v>0</v>
      </c>
      <c r="BF2274" s="256">
        <v>0</v>
      </c>
      <c r="BG2274" s="256">
        <v>0</v>
      </c>
      <c r="BH2274" s="256">
        <v>0</v>
      </c>
      <c r="BI2274" s="256">
        <v>0</v>
      </c>
      <c r="BJ2274" s="256">
        <v>0</v>
      </c>
      <c r="BK2274" s="256">
        <v>0</v>
      </c>
      <c r="BL2274" s="256">
        <v>0</v>
      </c>
      <c r="BM2274" s="256">
        <v>0</v>
      </c>
      <c r="BN2274" s="256">
        <v>0</v>
      </c>
      <c r="BO2274" s="256">
        <v>0</v>
      </c>
      <c r="BP2274" s="256">
        <v>0</v>
      </c>
      <c r="BQ2274" s="256">
        <v>0</v>
      </c>
      <c r="BR2274" s="256">
        <v>0</v>
      </c>
      <c r="BS2274" s="256">
        <v>0</v>
      </c>
      <c r="BT2274" s="256">
        <v>0</v>
      </c>
      <c r="BU2274" s="256">
        <v>0</v>
      </c>
      <c r="BV2274" s="256">
        <v>0</v>
      </c>
    </row>
    <row r="2275" spans="1:74">
      <c r="A2275" s="256">
        <v>110</v>
      </c>
      <c r="B2275" s="256">
        <v>2656</v>
      </c>
      <c r="C2275" s="256">
        <v>2674</v>
      </c>
      <c r="D2275" s="256">
        <v>2696</v>
      </c>
      <c r="E2275" s="256">
        <v>2726</v>
      </c>
      <c r="F2275" s="256">
        <v>2758</v>
      </c>
      <c r="G2275" s="256">
        <v>2782</v>
      </c>
      <c r="H2275" s="256">
        <v>2798</v>
      </c>
      <c r="I2275" s="256">
        <v>2808</v>
      </c>
      <c r="J2275" s="256">
        <v>2803</v>
      </c>
      <c r="K2275" s="256">
        <v>2782</v>
      </c>
      <c r="L2275" s="256">
        <v>2739</v>
      </c>
      <c r="M2275" s="256">
        <v>2673</v>
      </c>
      <c r="N2275" s="256">
        <v>2570</v>
      </c>
      <c r="O2275" s="256">
        <v>2408</v>
      </c>
      <c r="P2275" s="256">
        <v>2209</v>
      </c>
      <c r="Q2275" s="256">
        <v>2005</v>
      </c>
      <c r="R2275" s="256">
        <v>1824</v>
      </c>
      <c r="S2275" s="256">
        <v>1702</v>
      </c>
      <c r="T2275" s="256">
        <v>1647</v>
      </c>
      <c r="U2275" s="256">
        <v>1634</v>
      </c>
      <c r="V2275" s="256">
        <v>1632</v>
      </c>
      <c r="W2275" s="256">
        <v>1538</v>
      </c>
      <c r="X2275" s="256">
        <v>1306</v>
      </c>
      <c r="Y2275" s="256">
        <v>1036</v>
      </c>
      <c r="Z2275" s="256">
        <v>857</v>
      </c>
      <c r="AA2275" s="256">
        <v>784</v>
      </c>
      <c r="AB2275" s="256">
        <v>749</v>
      </c>
      <c r="AC2275" s="256">
        <v>684</v>
      </c>
      <c r="AD2275" s="256">
        <v>602</v>
      </c>
      <c r="AE2275" s="256">
        <v>500</v>
      </c>
      <c r="AF2275" s="256">
        <v>406</v>
      </c>
      <c r="AG2275" s="256">
        <v>352</v>
      </c>
      <c r="AH2275" s="256">
        <v>314</v>
      </c>
      <c r="AI2275" s="256">
        <v>279</v>
      </c>
      <c r="AJ2275" s="256">
        <v>208</v>
      </c>
      <c r="AK2275" s="256">
        <v>117</v>
      </c>
      <c r="AL2275" s="256">
        <v>0</v>
      </c>
      <c r="AM2275" s="256">
        <v>0</v>
      </c>
      <c r="AN2275" s="256">
        <v>0</v>
      </c>
      <c r="AO2275" s="256">
        <v>0</v>
      </c>
      <c r="AP2275" s="256">
        <v>0</v>
      </c>
      <c r="AQ2275" s="256">
        <v>0</v>
      </c>
      <c r="AR2275" s="256">
        <v>0</v>
      </c>
      <c r="AS2275" s="256">
        <v>0</v>
      </c>
      <c r="AT2275" s="256">
        <v>0</v>
      </c>
      <c r="AU2275" s="256">
        <v>0</v>
      </c>
      <c r="AV2275" s="256">
        <v>0</v>
      </c>
      <c r="AW2275" s="256">
        <v>0</v>
      </c>
      <c r="AX2275" s="256">
        <v>0</v>
      </c>
      <c r="AY2275" s="256">
        <v>0</v>
      </c>
      <c r="AZ2275" s="256">
        <v>0</v>
      </c>
      <c r="BA2275" s="256">
        <v>0</v>
      </c>
      <c r="BB2275" s="256">
        <v>0</v>
      </c>
      <c r="BC2275" s="256">
        <v>0</v>
      </c>
      <c r="BD2275" s="256">
        <v>0</v>
      </c>
      <c r="BE2275" s="256">
        <v>0</v>
      </c>
      <c r="BF2275" s="256">
        <v>0</v>
      </c>
      <c r="BG2275" s="256">
        <v>0</v>
      </c>
      <c r="BH2275" s="256">
        <v>0</v>
      </c>
      <c r="BI2275" s="256">
        <v>0</v>
      </c>
      <c r="BJ2275" s="256">
        <v>0</v>
      </c>
      <c r="BK2275" s="256">
        <v>0</v>
      </c>
      <c r="BL2275" s="256">
        <v>0</v>
      </c>
      <c r="BM2275" s="256">
        <v>0</v>
      </c>
      <c r="BN2275" s="256">
        <v>0</v>
      </c>
      <c r="BO2275" s="256">
        <v>0</v>
      </c>
      <c r="BP2275" s="256">
        <v>0</v>
      </c>
      <c r="BQ2275" s="256">
        <v>0</v>
      </c>
      <c r="BR2275" s="256">
        <v>0</v>
      </c>
      <c r="BS2275" s="256">
        <v>0</v>
      </c>
      <c r="BT2275" s="256">
        <v>0</v>
      </c>
      <c r="BU2275" s="256">
        <v>0</v>
      </c>
      <c r="BV2275" s="256">
        <v>0</v>
      </c>
    </row>
    <row r="2276" spans="1:74">
      <c r="A2276" s="256">
        <v>112.5</v>
      </c>
      <c r="B2276" s="256">
        <v>2656</v>
      </c>
      <c r="C2276" s="256">
        <v>2680</v>
      </c>
      <c r="D2276" s="256">
        <v>2704</v>
      </c>
      <c r="E2276" s="256">
        <v>2734</v>
      </c>
      <c r="F2276" s="256">
        <v>2764</v>
      </c>
      <c r="G2276" s="256">
        <v>2784</v>
      </c>
      <c r="H2276" s="256">
        <v>2792</v>
      </c>
      <c r="I2276" s="256">
        <v>2788</v>
      </c>
      <c r="J2276" s="256">
        <v>2773</v>
      </c>
      <c r="K2276" s="256">
        <v>2738</v>
      </c>
      <c r="L2276" s="256">
        <v>2674</v>
      </c>
      <c r="M2276" s="256">
        <v>2565</v>
      </c>
      <c r="N2276" s="256">
        <v>2394</v>
      </c>
      <c r="O2276" s="256">
        <v>2175</v>
      </c>
      <c r="P2276" s="256">
        <v>1934</v>
      </c>
      <c r="Q2276" s="256">
        <v>1708</v>
      </c>
      <c r="R2276" s="256">
        <v>1526</v>
      </c>
      <c r="S2276" s="256">
        <v>1412</v>
      </c>
      <c r="T2276" s="256">
        <v>1351</v>
      </c>
      <c r="U2276" s="256">
        <v>1322</v>
      </c>
      <c r="V2276" s="256">
        <v>1296</v>
      </c>
      <c r="W2276" s="256">
        <v>1182</v>
      </c>
      <c r="X2276" s="256">
        <v>990</v>
      </c>
      <c r="Y2276" s="256">
        <v>828</v>
      </c>
      <c r="Z2276" s="256">
        <v>752</v>
      </c>
      <c r="AA2276" s="256">
        <v>726</v>
      </c>
      <c r="AB2276" s="256">
        <v>706</v>
      </c>
      <c r="AC2276" s="256">
        <v>664</v>
      </c>
      <c r="AD2276" s="256">
        <v>598</v>
      </c>
      <c r="AE2276" s="256">
        <v>506</v>
      </c>
      <c r="AF2276" s="256">
        <v>416</v>
      </c>
      <c r="AG2276" s="256">
        <v>378</v>
      </c>
      <c r="AH2276" s="256">
        <v>352</v>
      </c>
      <c r="AI2276" s="256">
        <v>306</v>
      </c>
      <c r="AJ2276" s="256">
        <v>236</v>
      </c>
      <c r="AK2276" s="256">
        <v>127</v>
      </c>
      <c r="AL2276" s="256">
        <v>0</v>
      </c>
      <c r="AM2276" s="256">
        <v>0</v>
      </c>
      <c r="AN2276" s="256">
        <v>0</v>
      </c>
      <c r="AO2276" s="256">
        <v>0</v>
      </c>
      <c r="AP2276" s="256">
        <v>0</v>
      </c>
      <c r="AQ2276" s="256">
        <v>0</v>
      </c>
      <c r="AR2276" s="256">
        <v>0</v>
      </c>
      <c r="AS2276" s="256">
        <v>0</v>
      </c>
      <c r="AT2276" s="256">
        <v>0</v>
      </c>
      <c r="AU2276" s="256">
        <v>0</v>
      </c>
      <c r="AV2276" s="256">
        <v>0</v>
      </c>
      <c r="AW2276" s="256">
        <v>0</v>
      </c>
      <c r="AX2276" s="256">
        <v>0</v>
      </c>
      <c r="AY2276" s="256">
        <v>0</v>
      </c>
      <c r="AZ2276" s="256">
        <v>0</v>
      </c>
      <c r="BA2276" s="256">
        <v>0</v>
      </c>
      <c r="BB2276" s="256">
        <v>0</v>
      </c>
      <c r="BC2276" s="256">
        <v>0</v>
      </c>
      <c r="BD2276" s="256">
        <v>0</v>
      </c>
      <c r="BE2276" s="256">
        <v>0</v>
      </c>
      <c r="BF2276" s="256">
        <v>0</v>
      </c>
      <c r="BG2276" s="256">
        <v>0</v>
      </c>
      <c r="BH2276" s="256">
        <v>0</v>
      </c>
      <c r="BI2276" s="256">
        <v>0</v>
      </c>
      <c r="BJ2276" s="256">
        <v>0</v>
      </c>
      <c r="BK2276" s="256">
        <v>0</v>
      </c>
      <c r="BL2276" s="256">
        <v>0</v>
      </c>
      <c r="BM2276" s="256">
        <v>0</v>
      </c>
      <c r="BN2276" s="256">
        <v>0</v>
      </c>
      <c r="BO2276" s="256">
        <v>0</v>
      </c>
      <c r="BP2276" s="256">
        <v>0</v>
      </c>
      <c r="BQ2276" s="256">
        <v>0</v>
      </c>
      <c r="BR2276" s="256">
        <v>0</v>
      </c>
      <c r="BS2276" s="256">
        <v>0</v>
      </c>
      <c r="BT2276" s="256">
        <v>0</v>
      </c>
      <c r="BU2276" s="256">
        <v>0</v>
      </c>
      <c r="BV2276" s="256">
        <v>0</v>
      </c>
    </row>
    <row r="2277" spans="1:74">
      <c r="A2277" s="256">
        <v>115</v>
      </c>
      <c r="B2277" s="256">
        <v>2656</v>
      </c>
      <c r="C2277" s="256">
        <v>2682</v>
      </c>
      <c r="D2277" s="256">
        <v>2712</v>
      </c>
      <c r="E2277" s="256">
        <v>2740</v>
      </c>
      <c r="F2277" s="256">
        <v>2768</v>
      </c>
      <c r="G2277" s="256">
        <v>2784</v>
      </c>
      <c r="H2277" s="256">
        <v>2784</v>
      </c>
      <c r="I2277" s="256">
        <v>2770</v>
      </c>
      <c r="J2277" s="256">
        <v>2743</v>
      </c>
      <c r="K2277" s="256">
        <v>2691</v>
      </c>
      <c r="L2277" s="256">
        <v>2593</v>
      </c>
      <c r="M2277" s="256">
        <v>2423</v>
      </c>
      <c r="N2277" s="256">
        <v>2195</v>
      </c>
      <c r="O2277" s="256">
        <v>1940</v>
      </c>
      <c r="P2277" s="256">
        <v>1680</v>
      </c>
      <c r="Q2277" s="256">
        <v>1448</v>
      </c>
      <c r="R2277" s="256">
        <v>1280</v>
      </c>
      <c r="S2277" s="256">
        <v>1174</v>
      </c>
      <c r="T2277" s="256">
        <v>1106</v>
      </c>
      <c r="U2277" s="256">
        <v>1072</v>
      </c>
      <c r="V2277" s="256">
        <v>1054</v>
      </c>
      <c r="W2277" s="256">
        <v>968</v>
      </c>
      <c r="X2277" s="256">
        <v>828</v>
      </c>
      <c r="Y2277" s="256">
        <v>726</v>
      </c>
      <c r="Z2277" s="256">
        <v>691</v>
      </c>
      <c r="AA2277" s="256">
        <v>682</v>
      </c>
      <c r="AB2277" s="256">
        <v>678</v>
      </c>
      <c r="AC2277" s="256">
        <v>658</v>
      </c>
      <c r="AD2277" s="256">
        <v>606</v>
      </c>
      <c r="AE2277" s="256">
        <v>522</v>
      </c>
      <c r="AF2277" s="256">
        <v>436</v>
      </c>
      <c r="AG2277" s="256">
        <v>411</v>
      </c>
      <c r="AH2277" s="256">
        <v>393</v>
      </c>
      <c r="AI2277" s="256">
        <v>352</v>
      </c>
      <c r="AJ2277" s="256">
        <v>283</v>
      </c>
      <c r="AK2277" s="256">
        <v>151</v>
      </c>
      <c r="AL2277" s="256">
        <v>0</v>
      </c>
      <c r="AM2277" s="256">
        <v>0</v>
      </c>
      <c r="AN2277" s="256">
        <v>0</v>
      </c>
      <c r="AO2277" s="256">
        <v>0</v>
      </c>
      <c r="AP2277" s="256">
        <v>0</v>
      </c>
      <c r="AQ2277" s="256">
        <v>0</v>
      </c>
      <c r="AR2277" s="256">
        <v>0</v>
      </c>
      <c r="AS2277" s="256">
        <v>0</v>
      </c>
      <c r="AT2277" s="256">
        <v>0</v>
      </c>
      <c r="AU2277" s="256">
        <v>0</v>
      </c>
      <c r="AV2277" s="256">
        <v>0</v>
      </c>
      <c r="AW2277" s="256">
        <v>0</v>
      </c>
      <c r="AX2277" s="256">
        <v>0</v>
      </c>
      <c r="AY2277" s="256">
        <v>0</v>
      </c>
      <c r="AZ2277" s="256">
        <v>0</v>
      </c>
      <c r="BA2277" s="256">
        <v>0</v>
      </c>
      <c r="BB2277" s="256">
        <v>0</v>
      </c>
      <c r="BC2277" s="256">
        <v>0</v>
      </c>
      <c r="BD2277" s="256">
        <v>0</v>
      </c>
      <c r="BE2277" s="256">
        <v>0</v>
      </c>
      <c r="BF2277" s="256">
        <v>0</v>
      </c>
      <c r="BG2277" s="256">
        <v>0</v>
      </c>
      <c r="BH2277" s="256">
        <v>0</v>
      </c>
      <c r="BI2277" s="256">
        <v>0</v>
      </c>
      <c r="BJ2277" s="256">
        <v>0</v>
      </c>
      <c r="BK2277" s="256">
        <v>0</v>
      </c>
      <c r="BL2277" s="256">
        <v>0</v>
      </c>
      <c r="BM2277" s="256">
        <v>0</v>
      </c>
      <c r="BN2277" s="256">
        <v>0</v>
      </c>
      <c r="BO2277" s="256">
        <v>0</v>
      </c>
      <c r="BP2277" s="256">
        <v>0</v>
      </c>
      <c r="BQ2277" s="256">
        <v>0</v>
      </c>
      <c r="BR2277" s="256">
        <v>0</v>
      </c>
      <c r="BS2277" s="256">
        <v>0</v>
      </c>
      <c r="BT2277" s="256">
        <v>0</v>
      </c>
      <c r="BU2277" s="256">
        <v>0</v>
      </c>
      <c r="BV2277" s="256">
        <v>0</v>
      </c>
    </row>
    <row r="2278" spans="1:74">
      <c r="A2278" s="256">
        <v>117.5</v>
      </c>
      <c r="B2278" s="256">
        <v>2656</v>
      </c>
      <c r="C2278" s="256">
        <v>2690</v>
      </c>
      <c r="D2278" s="256">
        <v>2720</v>
      </c>
      <c r="E2278" s="256">
        <v>2750</v>
      </c>
      <c r="F2278" s="256">
        <v>2776</v>
      </c>
      <c r="G2278" s="256">
        <v>2783</v>
      </c>
      <c r="H2278" s="256">
        <v>2774</v>
      </c>
      <c r="I2278" s="256">
        <v>2748</v>
      </c>
      <c r="J2278" s="256">
        <v>2708</v>
      </c>
      <c r="K2278" s="256">
        <v>2633</v>
      </c>
      <c r="L2278" s="256">
        <v>2482</v>
      </c>
      <c r="M2278" s="256">
        <v>2254</v>
      </c>
      <c r="N2278" s="256">
        <v>1985</v>
      </c>
      <c r="O2278" s="256">
        <v>1708</v>
      </c>
      <c r="P2278" s="256">
        <v>1439</v>
      </c>
      <c r="Q2278" s="256">
        <v>1226</v>
      </c>
      <c r="R2278" s="256">
        <v>1077</v>
      </c>
      <c r="S2278" s="256">
        <v>977</v>
      </c>
      <c r="T2278" s="256">
        <v>917</v>
      </c>
      <c r="U2278" s="256">
        <v>896</v>
      </c>
      <c r="V2278" s="256">
        <v>902</v>
      </c>
      <c r="W2278" s="256">
        <v>840</v>
      </c>
      <c r="X2278" s="256">
        <v>736</v>
      </c>
      <c r="Y2278" s="256">
        <v>668</v>
      </c>
      <c r="Z2278" s="256">
        <v>658</v>
      </c>
      <c r="AA2278" s="256">
        <v>658</v>
      </c>
      <c r="AB2278" s="256">
        <v>664</v>
      </c>
      <c r="AC2278" s="256">
        <v>653</v>
      </c>
      <c r="AD2278" s="256">
        <v>606</v>
      </c>
      <c r="AE2278" s="256">
        <v>540</v>
      </c>
      <c r="AF2278" s="256">
        <v>462</v>
      </c>
      <c r="AG2278" s="256">
        <v>424</v>
      </c>
      <c r="AH2278" s="256">
        <v>410</v>
      </c>
      <c r="AI2278" s="256">
        <v>393</v>
      </c>
      <c r="AJ2278" s="256">
        <v>326</v>
      </c>
      <c r="AK2278" s="256">
        <v>171</v>
      </c>
      <c r="AL2278" s="256">
        <v>0</v>
      </c>
      <c r="AM2278" s="256">
        <v>0</v>
      </c>
      <c r="AN2278" s="256">
        <v>0</v>
      </c>
      <c r="AO2278" s="256">
        <v>0</v>
      </c>
      <c r="AP2278" s="256">
        <v>0</v>
      </c>
      <c r="AQ2278" s="256">
        <v>0</v>
      </c>
      <c r="AR2278" s="256">
        <v>0</v>
      </c>
      <c r="AS2278" s="256">
        <v>0</v>
      </c>
      <c r="AT2278" s="256">
        <v>0</v>
      </c>
      <c r="AU2278" s="256">
        <v>0</v>
      </c>
      <c r="AV2278" s="256">
        <v>0</v>
      </c>
      <c r="AW2278" s="256">
        <v>0</v>
      </c>
      <c r="AX2278" s="256">
        <v>0</v>
      </c>
      <c r="AY2278" s="256">
        <v>0</v>
      </c>
      <c r="AZ2278" s="256">
        <v>0</v>
      </c>
      <c r="BA2278" s="256">
        <v>0</v>
      </c>
      <c r="BB2278" s="256">
        <v>0</v>
      </c>
      <c r="BC2278" s="256">
        <v>0</v>
      </c>
      <c r="BD2278" s="256">
        <v>0</v>
      </c>
      <c r="BE2278" s="256">
        <v>0</v>
      </c>
      <c r="BF2278" s="256">
        <v>0</v>
      </c>
      <c r="BG2278" s="256">
        <v>0</v>
      </c>
      <c r="BH2278" s="256">
        <v>0</v>
      </c>
      <c r="BI2278" s="256">
        <v>0</v>
      </c>
      <c r="BJ2278" s="256">
        <v>0</v>
      </c>
      <c r="BK2278" s="256">
        <v>0</v>
      </c>
      <c r="BL2278" s="256">
        <v>0</v>
      </c>
      <c r="BM2278" s="256">
        <v>0</v>
      </c>
      <c r="BN2278" s="256">
        <v>0</v>
      </c>
      <c r="BO2278" s="256">
        <v>0</v>
      </c>
      <c r="BP2278" s="256">
        <v>0</v>
      </c>
      <c r="BQ2278" s="256">
        <v>0</v>
      </c>
      <c r="BR2278" s="256">
        <v>0</v>
      </c>
      <c r="BS2278" s="256">
        <v>0</v>
      </c>
      <c r="BT2278" s="256">
        <v>0</v>
      </c>
      <c r="BU2278" s="256">
        <v>0</v>
      </c>
      <c r="BV2278" s="256">
        <v>0</v>
      </c>
    </row>
    <row r="2279" spans="1:74">
      <c r="A2279" s="256">
        <v>120</v>
      </c>
      <c r="B2279" s="256">
        <v>2656</v>
      </c>
      <c r="C2279" s="256">
        <v>2698</v>
      </c>
      <c r="D2279" s="256">
        <v>2732</v>
      </c>
      <c r="E2279" s="256">
        <v>2760</v>
      </c>
      <c r="F2279" s="256">
        <v>2784</v>
      </c>
      <c r="G2279" s="256">
        <v>2786</v>
      </c>
      <c r="H2279" s="256">
        <v>2767</v>
      </c>
      <c r="I2279" s="256">
        <v>2732</v>
      </c>
      <c r="J2279" s="256">
        <v>2676</v>
      </c>
      <c r="K2279" s="256">
        <v>2564</v>
      </c>
      <c r="L2279" s="256">
        <v>2352</v>
      </c>
      <c r="M2279" s="256">
        <v>2076</v>
      </c>
      <c r="N2279" s="256">
        <v>1784</v>
      </c>
      <c r="O2279" s="256">
        <v>1492</v>
      </c>
      <c r="P2279" s="256">
        <v>1234</v>
      </c>
      <c r="Q2279" s="256">
        <v>1047</v>
      </c>
      <c r="R2279" s="256">
        <v>918</v>
      </c>
      <c r="S2279" s="256">
        <v>834</v>
      </c>
      <c r="T2279" s="256">
        <v>796</v>
      </c>
      <c r="U2279" s="256">
        <v>799</v>
      </c>
      <c r="V2279" s="256">
        <v>814</v>
      </c>
      <c r="W2279" s="256">
        <v>770</v>
      </c>
      <c r="X2279" s="256">
        <v>695</v>
      </c>
      <c r="Y2279" s="256">
        <v>641</v>
      </c>
      <c r="Z2279" s="256">
        <v>641</v>
      </c>
      <c r="AA2279" s="256">
        <v>650</v>
      </c>
      <c r="AB2279" s="256">
        <v>658</v>
      </c>
      <c r="AC2279" s="256">
        <v>640</v>
      </c>
      <c r="AD2279" s="256">
        <v>606</v>
      </c>
      <c r="AE2279" s="256">
        <v>562</v>
      </c>
      <c r="AF2279" s="256">
        <v>490</v>
      </c>
      <c r="AG2279" s="256">
        <v>448</v>
      </c>
      <c r="AH2279" s="256">
        <v>430</v>
      </c>
      <c r="AI2279" s="256">
        <v>426</v>
      </c>
      <c r="AJ2279" s="256">
        <v>372</v>
      </c>
      <c r="AK2279" s="256">
        <v>196</v>
      </c>
      <c r="AL2279" s="256">
        <v>0</v>
      </c>
      <c r="AM2279" s="256">
        <v>0</v>
      </c>
      <c r="AN2279" s="256">
        <v>0</v>
      </c>
      <c r="AO2279" s="256">
        <v>0</v>
      </c>
      <c r="AP2279" s="256">
        <v>0</v>
      </c>
      <c r="AQ2279" s="256">
        <v>0</v>
      </c>
      <c r="AR2279" s="256">
        <v>0</v>
      </c>
      <c r="AS2279" s="256">
        <v>0</v>
      </c>
      <c r="AT2279" s="256">
        <v>0</v>
      </c>
      <c r="AU2279" s="256">
        <v>0</v>
      </c>
      <c r="AV2279" s="256">
        <v>0</v>
      </c>
      <c r="AW2279" s="256">
        <v>0</v>
      </c>
      <c r="AX2279" s="256">
        <v>0</v>
      </c>
      <c r="AY2279" s="256">
        <v>0</v>
      </c>
      <c r="AZ2279" s="256">
        <v>0</v>
      </c>
      <c r="BA2279" s="256">
        <v>0</v>
      </c>
      <c r="BB2279" s="256">
        <v>0</v>
      </c>
      <c r="BC2279" s="256">
        <v>0</v>
      </c>
      <c r="BD2279" s="256">
        <v>0</v>
      </c>
      <c r="BE2279" s="256">
        <v>0</v>
      </c>
      <c r="BF2279" s="256">
        <v>0</v>
      </c>
      <c r="BG2279" s="256">
        <v>0</v>
      </c>
      <c r="BH2279" s="256">
        <v>0</v>
      </c>
      <c r="BI2279" s="256">
        <v>0</v>
      </c>
      <c r="BJ2279" s="256">
        <v>0</v>
      </c>
      <c r="BK2279" s="256">
        <v>0</v>
      </c>
      <c r="BL2279" s="256">
        <v>0</v>
      </c>
      <c r="BM2279" s="256">
        <v>0</v>
      </c>
      <c r="BN2279" s="256">
        <v>0</v>
      </c>
      <c r="BO2279" s="256">
        <v>0</v>
      </c>
      <c r="BP2279" s="256">
        <v>0</v>
      </c>
      <c r="BQ2279" s="256">
        <v>0</v>
      </c>
      <c r="BR2279" s="256">
        <v>0</v>
      </c>
      <c r="BS2279" s="256">
        <v>0</v>
      </c>
      <c r="BT2279" s="256">
        <v>0</v>
      </c>
      <c r="BU2279" s="256">
        <v>0</v>
      </c>
      <c r="BV2279" s="256">
        <v>0</v>
      </c>
    </row>
    <row r="2280" spans="1:74">
      <c r="A2280" s="256">
        <v>122.5</v>
      </c>
      <c r="B2280" s="256">
        <v>2656</v>
      </c>
      <c r="C2280" s="256">
        <v>2696</v>
      </c>
      <c r="D2280" s="256">
        <v>2730</v>
      </c>
      <c r="E2280" s="256">
        <v>2758</v>
      </c>
      <c r="F2280" s="256">
        <v>2778</v>
      </c>
      <c r="G2280" s="256">
        <v>2773</v>
      </c>
      <c r="H2280" s="256">
        <v>2748</v>
      </c>
      <c r="I2280" s="256">
        <v>2704</v>
      </c>
      <c r="J2280" s="256">
        <v>2623</v>
      </c>
      <c r="K2280" s="256">
        <v>2462</v>
      </c>
      <c r="L2280" s="256">
        <v>2200</v>
      </c>
      <c r="M2280" s="256">
        <v>1894</v>
      </c>
      <c r="N2280" s="256">
        <v>1584</v>
      </c>
      <c r="O2280" s="256">
        <v>1294</v>
      </c>
      <c r="P2280" s="256">
        <v>1060</v>
      </c>
      <c r="Q2280" s="256">
        <v>904</v>
      </c>
      <c r="R2280" s="256">
        <v>798</v>
      </c>
      <c r="S2280" s="256">
        <v>740</v>
      </c>
      <c r="T2280" s="256">
        <v>732</v>
      </c>
      <c r="U2280" s="256">
        <v>754</v>
      </c>
      <c r="V2280" s="256">
        <v>778</v>
      </c>
      <c r="W2280" s="256">
        <v>759</v>
      </c>
      <c r="X2280" s="256">
        <v>700</v>
      </c>
      <c r="Y2280" s="256">
        <v>640</v>
      </c>
      <c r="Z2280" s="256">
        <v>638</v>
      </c>
      <c r="AA2280" s="256">
        <v>647</v>
      </c>
      <c r="AB2280" s="256">
        <v>648</v>
      </c>
      <c r="AC2280" s="256">
        <v>626</v>
      </c>
      <c r="AD2280" s="256">
        <v>606</v>
      </c>
      <c r="AE2280" s="256">
        <v>571</v>
      </c>
      <c r="AF2280" s="256">
        <v>501</v>
      </c>
      <c r="AG2280" s="256">
        <v>456</v>
      </c>
      <c r="AH2280" s="256">
        <v>433</v>
      </c>
      <c r="AI2280" s="256">
        <v>410</v>
      </c>
      <c r="AJ2280" s="256">
        <v>356</v>
      </c>
      <c r="AK2280" s="256">
        <v>207</v>
      </c>
      <c r="AL2280" s="256">
        <v>0</v>
      </c>
      <c r="AM2280" s="256">
        <v>0</v>
      </c>
      <c r="AN2280" s="256">
        <v>0</v>
      </c>
      <c r="AO2280" s="256">
        <v>0</v>
      </c>
      <c r="AP2280" s="256">
        <v>0</v>
      </c>
      <c r="AQ2280" s="256">
        <v>0</v>
      </c>
      <c r="AR2280" s="256">
        <v>0</v>
      </c>
      <c r="AS2280" s="256">
        <v>0</v>
      </c>
      <c r="AT2280" s="256">
        <v>0</v>
      </c>
      <c r="AU2280" s="256">
        <v>0</v>
      </c>
      <c r="AV2280" s="256">
        <v>0</v>
      </c>
      <c r="AW2280" s="256">
        <v>0</v>
      </c>
      <c r="AX2280" s="256">
        <v>0</v>
      </c>
      <c r="AY2280" s="256">
        <v>0</v>
      </c>
      <c r="AZ2280" s="256">
        <v>0</v>
      </c>
      <c r="BA2280" s="256">
        <v>0</v>
      </c>
      <c r="BB2280" s="256">
        <v>0</v>
      </c>
      <c r="BC2280" s="256">
        <v>0</v>
      </c>
      <c r="BD2280" s="256">
        <v>0</v>
      </c>
      <c r="BE2280" s="256">
        <v>0</v>
      </c>
      <c r="BF2280" s="256">
        <v>0</v>
      </c>
      <c r="BG2280" s="256">
        <v>0</v>
      </c>
      <c r="BH2280" s="256">
        <v>0</v>
      </c>
      <c r="BI2280" s="256">
        <v>0</v>
      </c>
      <c r="BJ2280" s="256">
        <v>0</v>
      </c>
      <c r="BK2280" s="256">
        <v>0</v>
      </c>
      <c r="BL2280" s="256">
        <v>0</v>
      </c>
      <c r="BM2280" s="256">
        <v>0</v>
      </c>
      <c r="BN2280" s="256">
        <v>0</v>
      </c>
      <c r="BO2280" s="256">
        <v>0</v>
      </c>
      <c r="BP2280" s="256">
        <v>0</v>
      </c>
      <c r="BQ2280" s="256">
        <v>0</v>
      </c>
      <c r="BR2280" s="256">
        <v>0</v>
      </c>
      <c r="BS2280" s="256">
        <v>0</v>
      </c>
      <c r="BT2280" s="256">
        <v>0</v>
      </c>
      <c r="BU2280" s="256">
        <v>0</v>
      </c>
      <c r="BV2280" s="256">
        <v>0</v>
      </c>
    </row>
    <row r="2281" spans="1:74">
      <c r="A2281" s="256">
        <v>125</v>
      </c>
      <c r="B2281" s="256">
        <v>2656</v>
      </c>
      <c r="C2281" s="256">
        <v>2701</v>
      </c>
      <c r="D2281" s="256">
        <v>2740</v>
      </c>
      <c r="E2281" s="256">
        <v>2768</v>
      </c>
      <c r="F2281" s="256">
        <v>2781</v>
      </c>
      <c r="G2281" s="256">
        <v>2769</v>
      </c>
      <c r="H2281" s="256">
        <v>2737</v>
      </c>
      <c r="I2281" s="256">
        <v>2678</v>
      </c>
      <c r="J2281" s="256">
        <v>2560</v>
      </c>
      <c r="K2281" s="256">
        <v>2347</v>
      </c>
      <c r="L2281" s="256">
        <v>2051</v>
      </c>
      <c r="M2281" s="256">
        <v>1727</v>
      </c>
      <c r="N2281" s="256">
        <v>1401</v>
      </c>
      <c r="O2281" s="256">
        <v>1123</v>
      </c>
      <c r="P2281" s="256">
        <v>924</v>
      </c>
      <c r="Q2281" s="256">
        <v>798</v>
      </c>
      <c r="R2281" s="256">
        <v>720</v>
      </c>
      <c r="S2281" s="256">
        <v>694</v>
      </c>
      <c r="T2281" s="256">
        <v>709</v>
      </c>
      <c r="U2281" s="256">
        <v>745</v>
      </c>
      <c r="V2281" s="256">
        <v>780</v>
      </c>
      <c r="W2281" s="256">
        <v>797</v>
      </c>
      <c r="X2281" s="256">
        <v>759</v>
      </c>
      <c r="Y2281" s="256">
        <v>688</v>
      </c>
      <c r="Z2281" s="256">
        <v>663</v>
      </c>
      <c r="AA2281" s="256">
        <v>657</v>
      </c>
      <c r="AB2281" s="256">
        <v>644</v>
      </c>
      <c r="AC2281" s="256">
        <v>626</v>
      </c>
      <c r="AD2281" s="256">
        <v>614</v>
      </c>
      <c r="AE2281" s="256">
        <v>570</v>
      </c>
      <c r="AF2281" s="256">
        <v>498</v>
      </c>
      <c r="AG2281" s="256">
        <v>438</v>
      </c>
      <c r="AH2281" s="256">
        <v>388</v>
      </c>
      <c r="AI2281" s="256">
        <v>362</v>
      </c>
      <c r="AJ2281" s="256">
        <v>323</v>
      </c>
      <c r="AK2281" s="256">
        <v>192</v>
      </c>
      <c r="AL2281" s="256">
        <v>0</v>
      </c>
      <c r="AM2281" s="256">
        <v>0</v>
      </c>
      <c r="AN2281" s="256">
        <v>0</v>
      </c>
      <c r="AO2281" s="256">
        <v>0</v>
      </c>
      <c r="AP2281" s="256">
        <v>0</v>
      </c>
      <c r="AQ2281" s="256">
        <v>0</v>
      </c>
      <c r="AR2281" s="256">
        <v>0</v>
      </c>
      <c r="AS2281" s="256">
        <v>0</v>
      </c>
      <c r="AT2281" s="256">
        <v>0</v>
      </c>
      <c r="AU2281" s="256">
        <v>0</v>
      </c>
      <c r="AV2281" s="256">
        <v>0</v>
      </c>
      <c r="AW2281" s="256">
        <v>0</v>
      </c>
      <c r="AX2281" s="256">
        <v>0</v>
      </c>
      <c r="AY2281" s="256">
        <v>0</v>
      </c>
      <c r="AZ2281" s="256">
        <v>0</v>
      </c>
      <c r="BA2281" s="256">
        <v>0</v>
      </c>
      <c r="BB2281" s="256">
        <v>0</v>
      </c>
      <c r="BC2281" s="256">
        <v>0</v>
      </c>
      <c r="BD2281" s="256">
        <v>0</v>
      </c>
      <c r="BE2281" s="256">
        <v>0</v>
      </c>
      <c r="BF2281" s="256">
        <v>0</v>
      </c>
      <c r="BG2281" s="256">
        <v>0</v>
      </c>
      <c r="BH2281" s="256">
        <v>0</v>
      </c>
      <c r="BI2281" s="256">
        <v>0</v>
      </c>
      <c r="BJ2281" s="256">
        <v>0</v>
      </c>
      <c r="BK2281" s="256">
        <v>0</v>
      </c>
      <c r="BL2281" s="256">
        <v>0</v>
      </c>
      <c r="BM2281" s="256">
        <v>0</v>
      </c>
      <c r="BN2281" s="256">
        <v>0</v>
      </c>
      <c r="BO2281" s="256">
        <v>0</v>
      </c>
      <c r="BP2281" s="256">
        <v>0</v>
      </c>
      <c r="BQ2281" s="256">
        <v>0</v>
      </c>
      <c r="BR2281" s="256">
        <v>0</v>
      </c>
      <c r="BS2281" s="256">
        <v>0</v>
      </c>
      <c r="BT2281" s="256">
        <v>0</v>
      </c>
      <c r="BU2281" s="256">
        <v>0</v>
      </c>
      <c r="BV2281" s="256">
        <v>0</v>
      </c>
    </row>
    <row r="2282" spans="1:74">
      <c r="A2282" s="256">
        <v>127.5</v>
      </c>
      <c r="B2282" s="256">
        <v>2656</v>
      </c>
      <c r="C2282" s="256">
        <v>2708</v>
      </c>
      <c r="D2282" s="256">
        <v>2748</v>
      </c>
      <c r="E2282" s="256">
        <v>2776</v>
      </c>
      <c r="F2282" s="256">
        <v>2784</v>
      </c>
      <c r="G2282" s="256">
        <v>2766</v>
      </c>
      <c r="H2282" s="256">
        <v>2726</v>
      </c>
      <c r="I2282" s="256">
        <v>2649</v>
      </c>
      <c r="J2282" s="256">
        <v>2492</v>
      </c>
      <c r="K2282" s="256">
        <v>2231</v>
      </c>
      <c r="L2282" s="256">
        <v>1903</v>
      </c>
      <c r="M2282" s="256">
        <v>1562</v>
      </c>
      <c r="N2282" s="256">
        <v>1234</v>
      </c>
      <c r="O2282" s="256">
        <v>986</v>
      </c>
      <c r="P2282" s="256">
        <v>822</v>
      </c>
      <c r="Q2282" s="256">
        <v>726</v>
      </c>
      <c r="R2282" s="256">
        <v>678</v>
      </c>
      <c r="S2282" s="256">
        <v>678</v>
      </c>
      <c r="T2282" s="256">
        <v>712</v>
      </c>
      <c r="U2282" s="256">
        <v>761</v>
      </c>
      <c r="V2282" s="256">
        <v>814</v>
      </c>
      <c r="W2282" s="256">
        <v>874</v>
      </c>
      <c r="X2282" s="256">
        <v>888</v>
      </c>
      <c r="Y2282" s="256">
        <v>831</v>
      </c>
      <c r="Z2282" s="256">
        <v>777</v>
      </c>
      <c r="AA2282" s="256">
        <v>734</v>
      </c>
      <c r="AB2282" s="256">
        <v>688</v>
      </c>
      <c r="AC2282" s="256">
        <v>660</v>
      </c>
      <c r="AD2282" s="256">
        <v>612</v>
      </c>
      <c r="AE2282" s="256">
        <v>560</v>
      </c>
      <c r="AF2282" s="256">
        <v>485</v>
      </c>
      <c r="AG2282" s="256">
        <v>400</v>
      </c>
      <c r="AH2282" s="256">
        <v>348</v>
      </c>
      <c r="AI2282" s="256">
        <v>324</v>
      </c>
      <c r="AJ2282" s="256">
        <v>286</v>
      </c>
      <c r="AK2282" s="256">
        <v>176</v>
      </c>
      <c r="AL2282" s="256">
        <v>0</v>
      </c>
      <c r="AM2282" s="256">
        <v>0</v>
      </c>
      <c r="AN2282" s="256">
        <v>0</v>
      </c>
      <c r="AO2282" s="256">
        <v>0</v>
      </c>
      <c r="AP2282" s="256">
        <v>0</v>
      </c>
      <c r="AQ2282" s="256">
        <v>0</v>
      </c>
      <c r="AR2282" s="256">
        <v>0</v>
      </c>
      <c r="AS2282" s="256">
        <v>0</v>
      </c>
      <c r="AT2282" s="256">
        <v>0</v>
      </c>
      <c r="AU2282" s="256">
        <v>0</v>
      </c>
      <c r="AV2282" s="256">
        <v>0</v>
      </c>
      <c r="AW2282" s="256">
        <v>0</v>
      </c>
      <c r="AX2282" s="256">
        <v>0</v>
      </c>
      <c r="AY2282" s="256">
        <v>0</v>
      </c>
      <c r="AZ2282" s="256">
        <v>0</v>
      </c>
      <c r="BA2282" s="256">
        <v>0</v>
      </c>
      <c r="BB2282" s="256">
        <v>0</v>
      </c>
      <c r="BC2282" s="256">
        <v>0</v>
      </c>
      <c r="BD2282" s="256">
        <v>0</v>
      </c>
      <c r="BE2282" s="256">
        <v>0</v>
      </c>
      <c r="BF2282" s="256">
        <v>0</v>
      </c>
      <c r="BG2282" s="256">
        <v>0</v>
      </c>
      <c r="BH2282" s="256">
        <v>0</v>
      </c>
      <c r="BI2282" s="256">
        <v>0</v>
      </c>
      <c r="BJ2282" s="256">
        <v>0</v>
      </c>
      <c r="BK2282" s="256">
        <v>0</v>
      </c>
      <c r="BL2282" s="256">
        <v>0</v>
      </c>
      <c r="BM2282" s="256">
        <v>0</v>
      </c>
      <c r="BN2282" s="256">
        <v>0</v>
      </c>
      <c r="BO2282" s="256">
        <v>0</v>
      </c>
      <c r="BP2282" s="256">
        <v>0</v>
      </c>
      <c r="BQ2282" s="256">
        <v>0</v>
      </c>
      <c r="BR2282" s="256">
        <v>0</v>
      </c>
      <c r="BS2282" s="256">
        <v>0</v>
      </c>
      <c r="BT2282" s="256">
        <v>0</v>
      </c>
      <c r="BU2282" s="256">
        <v>0</v>
      </c>
      <c r="BV2282" s="256">
        <v>0</v>
      </c>
    </row>
    <row r="2283" spans="1:74">
      <c r="A2283" s="256">
        <v>130</v>
      </c>
      <c r="B2283" s="256">
        <v>2656</v>
      </c>
      <c r="C2283" s="256">
        <v>2710</v>
      </c>
      <c r="D2283" s="256">
        <v>2750</v>
      </c>
      <c r="E2283" s="256">
        <v>2776</v>
      </c>
      <c r="F2283" s="256">
        <v>2780</v>
      </c>
      <c r="G2283" s="256">
        <v>2755</v>
      </c>
      <c r="H2283" s="256">
        <v>2706</v>
      </c>
      <c r="I2283" s="256">
        <v>2609</v>
      </c>
      <c r="J2283" s="256">
        <v>2403</v>
      </c>
      <c r="K2283" s="256">
        <v>2106</v>
      </c>
      <c r="L2283" s="256">
        <v>1764</v>
      </c>
      <c r="M2283" s="256">
        <v>1406</v>
      </c>
      <c r="N2283" s="256">
        <v>1094</v>
      </c>
      <c r="O2283" s="256">
        <v>880</v>
      </c>
      <c r="P2283" s="256">
        <v>750</v>
      </c>
      <c r="Q2283" s="256">
        <v>682</v>
      </c>
      <c r="R2283" s="256">
        <v>658</v>
      </c>
      <c r="S2283" s="256">
        <v>681</v>
      </c>
      <c r="T2283" s="256">
        <v>730</v>
      </c>
      <c r="U2283" s="256">
        <v>796</v>
      </c>
      <c r="V2283" s="256">
        <v>873</v>
      </c>
      <c r="W2283" s="256">
        <v>968</v>
      </c>
      <c r="X2283" s="256">
        <v>1047</v>
      </c>
      <c r="Y2283" s="256">
        <v>1054</v>
      </c>
      <c r="Z2283" s="256">
        <v>1004</v>
      </c>
      <c r="AA2283" s="256">
        <v>926</v>
      </c>
      <c r="AB2283" s="256">
        <v>846</v>
      </c>
      <c r="AC2283" s="256">
        <v>751</v>
      </c>
      <c r="AD2283" s="256">
        <v>655</v>
      </c>
      <c r="AE2283" s="256">
        <v>573</v>
      </c>
      <c r="AF2283" s="256">
        <v>478</v>
      </c>
      <c r="AG2283" s="256">
        <v>385</v>
      </c>
      <c r="AH2283" s="256">
        <v>333</v>
      </c>
      <c r="AI2283" s="256">
        <v>310</v>
      </c>
      <c r="AJ2283" s="256">
        <v>272</v>
      </c>
      <c r="AK2283" s="256">
        <v>178</v>
      </c>
      <c r="AL2283" s="256">
        <v>0</v>
      </c>
      <c r="AM2283" s="256">
        <v>0</v>
      </c>
      <c r="AN2283" s="256">
        <v>0</v>
      </c>
      <c r="AO2283" s="256">
        <v>0</v>
      </c>
      <c r="AP2283" s="256">
        <v>0</v>
      </c>
      <c r="AQ2283" s="256">
        <v>0</v>
      </c>
      <c r="AR2283" s="256">
        <v>0</v>
      </c>
      <c r="AS2283" s="256">
        <v>0</v>
      </c>
      <c r="AT2283" s="256">
        <v>0</v>
      </c>
      <c r="AU2283" s="256">
        <v>0</v>
      </c>
      <c r="AV2283" s="256">
        <v>0</v>
      </c>
      <c r="AW2283" s="256">
        <v>0</v>
      </c>
      <c r="AX2283" s="256">
        <v>0</v>
      </c>
      <c r="AY2283" s="256">
        <v>0</v>
      </c>
      <c r="AZ2283" s="256">
        <v>0</v>
      </c>
      <c r="BA2283" s="256">
        <v>0</v>
      </c>
      <c r="BB2283" s="256">
        <v>0</v>
      </c>
      <c r="BC2283" s="256">
        <v>0</v>
      </c>
      <c r="BD2283" s="256">
        <v>0</v>
      </c>
      <c r="BE2283" s="256">
        <v>0</v>
      </c>
      <c r="BF2283" s="256">
        <v>0</v>
      </c>
      <c r="BG2283" s="256">
        <v>0</v>
      </c>
      <c r="BH2283" s="256">
        <v>0</v>
      </c>
      <c r="BI2283" s="256">
        <v>0</v>
      </c>
      <c r="BJ2283" s="256">
        <v>0</v>
      </c>
      <c r="BK2283" s="256">
        <v>0</v>
      </c>
      <c r="BL2283" s="256">
        <v>0</v>
      </c>
      <c r="BM2283" s="256">
        <v>0</v>
      </c>
      <c r="BN2283" s="256">
        <v>0</v>
      </c>
      <c r="BO2283" s="256">
        <v>0</v>
      </c>
      <c r="BP2283" s="256">
        <v>0</v>
      </c>
      <c r="BQ2283" s="256">
        <v>0</v>
      </c>
      <c r="BR2283" s="256">
        <v>0</v>
      </c>
      <c r="BS2283" s="256">
        <v>0</v>
      </c>
      <c r="BT2283" s="256">
        <v>0</v>
      </c>
      <c r="BU2283" s="256">
        <v>0</v>
      </c>
      <c r="BV2283" s="256">
        <v>0</v>
      </c>
    </row>
    <row r="2284" spans="1:74">
      <c r="A2284" s="256">
        <v>132.5</v>
      </c>
      <c r="B2284" s="256">
        <v>2656</v>
      </c>
      <c r="C2284" s="256">
        <v>2715</v>
      </c>
      <c r="D2284" s="256">
        <v>2759</v>
      </c>
      <c r="E2284" s="256">
        <v>2784</v>
      </c>
      <c r="F2284" s="256">
        <v>2783</v>
      </c>
      <c r="G2284" s="256">
        <v>2753</v>
      </c>
      <c r="H2284" s="256">
        <v>2695</v>
      </c>
      <c r="I2284" s="256">
        <v>2568</v>
      </c>
      <c r="J2284" s="256">
        <v>2318</v>
      </c>
      <c r="K2284" s="256">
        <v>1988</v>
      </c>
      <c r="L2284" s="256">
        <v>1627</v>
      </c>
      <c r="M2284" s="256">
        <v>1267</v>
      </c>
      <c r="N2284" s="256">
        <v>980</v>
      </c>
      <c r="O2284" s="256">
        <v>804</v>
      </c>
      <c r="P2284" s="256">
        <v>704</v>
      </c>
      <c r="Q2284" s="256">
        <v>658</v>
      </c>
      <c r="R2284" s="256">
        <v>658</v>
      </c>
      <c r="S2284" s="256">
        <v>693</v>
      </c>
      <c r="T2284" s="256">
        <v>758</v>
      </c>
      <c r="U2284" s="256">
        <v>840</v>
      </c>
      <c r="V2284" s="256">
        <v>938</v>
      </c>
      <c r="W2284" s="256">
        <v>1051</v>
      </c>
      <c r="X2284" s="256">
        <v>1169</v>
      </c>
      <c r="Y2284" s="256">
        <v>1246</v>
      </c>
      <c r="Z2284" s="256">
        <v>1243</v>
      </c>
      <c r="AA2284" s="256">
        <v>1157</v>
      </c>
      <c r="AB2284" s="256">
        <v>1034</v>
      </c>
      <c r="AC2284" s="256">
        <v>890</v>
      </c>
      <c r="AD2284" s="256">
        <v>763</v>
      </c>
      <c r="AE2284" s="256">
        <v>640</v>
      </c>
      <c r="AF2284" s="256">
        <v>511</v>
      </c>
      <c r="AG2284" s="256">
        <v>401</v>
      </c>
      <c r="AH2284" s="256">
        <v>339</v>
      </c>
      <c r="AI2284" s="256">
        <v>324</v>
      </c>
      <c r="AJ2284" s="256">
        <v>300</v>
      </c>
      <c r="AK2284" s="256">
        <v>196</v>
      </c>
      <c r="AL2284" s="256">
        <v>0</v>
      </c>
      <c r="AM2284" s="256">
        <v>0</v>
      </c>
      <c r="AN2284" s="256">
        <v>0</v>
      </c>
      <c r="AO2284" s="256">
        <v>0</v>
      </c>
      <c r="AP2284" s="256">
        <v>0</v>
      </c>
      <c r="AQ2284" s="256">
        <v>0</v>
      </c>
      <c r="AR2284" s="256">
        <v>0</v>
      </c>
      <c r="AS2284" s="256">
        <v>0</v>
      </c>
      <c r="AT2284" s="256">
        <v>0</v>
      </c>
      <c r="AU2284" s="256">
        <v>0</v>
      </c>
      <c r="AV2284" s="256">
        <v>0</v>
      </c>
      <c r="AW2284" s="256">
        <v>0</v>
      </c>
      <c r="AX2284" s="256">
        <v>0</v>
      </c>
      <c r="AY2284" s="256">
        <v>0</v>
      </c>
      <c r="AZ2284" s="256">
        <v>0</v>
      </c>
      <c r="BA2284" s="256">
        <v>0</v>
      </c>
      <c r="BB2284" s="256">
        <v>0</v>
      </c>
      <c r="BC2284" s="256">
        <v>0</v>
      </c>
      <c r="BD2284" s="256">
        <v>0</v>
      </c>
      <c r="BE2284" s="256">
        <v>0</v>
      </c>
      <c r="BF2284" s="256">
        <v>0</v>
      </c>
      <c r="BG2284" s="256">
        <v>0</v>
      </c>
      <c r="BH2284" s="256">
        <v>0</v>
      </c>
      <c r="BI2284" s="256">
        <v>0</v>
      </c>
      <c r="BJ2284" s="256">
        <v>0</v>
      </c>
      <c r="BK2284" s="256">
        <v>0</v>
      </c>
      <c r="BL2284" s="256">
        <v>0</v>
      </c>
      <c r="BM2284" s="256">
        <v>0</v>
      </c>
      <c r="BN2284" s="256">
        <v>0</v>
      </c>
      <c r="BO2284" s="256">
        <v>0</v>
      </c>
      <c r="BP2284" s="256">
        <v>0</v>
      </c>
      <c r="BQ2284" s="256">
        <v>0</v>
      </c>
      <c r="BR2284" s="256">
        <v>0</v>
      </c>
      <c r="BS2284" s="256">
        <v>0</v>
      </c>
      <c r="BT2284" s="256">
        <v>0</v>
      </c>
      <c r="BU2284" s="256">
        <v>0</v>
      </c>
      <c r="BV2284" s="256">
        <v>0</v>
      </c>
    </row>
    <row r="2285" spans="1:74">
      <c r="A2285" s="256">
        <v>135</v>
      </c>
      <c r="B2285" s="256">
        <v>2656</v>
      </c>
      <c r="C2285" s="256">
        <v>2716</v>
      </c>
      <c r="D2285" s="256">
        <v>2758</v>
      </c>
      <c r="E2285" s="256">
        <v>2781</v>
      </c>
      <c r="F2285" s="256">
        <v>2774</v>
      </c>
      <c r="G2285" s="256">
        <v>2737</v>
      </c>
      <c r="H2285" s="256">
        <v>2666</v>
      </c>
      <c r="I2285" s="256">
        <v>2506</v>
      </c>
      <c r="J2285" s="256">
        <v>2220</v>
      </c>
      <c r="K2285" s="256">
        <v>1865</v>
      </c>
      <c r="L2285" s="256">
        <v>1490</v>
      </c>
      <c r="M2285" s="256">
        <v>1143</v>
      </c>
      <c r="N2285" s="256">
        <v>893</v>
      </c>
      <c r="O2285" s="256">
        <v>751</v>
      </c>
      <c r="P2285" s="256">
        <v>676</v>
      </c>
      <c r="Q2285" s="256">
        <v>649</v>
      </c>
      <c r="R2285" s="256">
        <v>663</v>
      </c>
      <c r="S2285" s="256">
        <v>718</v>
      </c>
      <c r="T2285" s="256">
        <v>795</v>
      </c>
      <c r="U2285" s="256">
        <v>890</v>
      </c>
      <c r="V2285" s="256">
        <v>998</v>
      </c>
      <c r="W2285" s="256">
        <v>1118</v>
      </c>
      <c r="X2285" s="256">
        <v>1240</v>
      </c>
      <c r="Y2285" s="256">
        <v>1327</v>
      </c>
      <c r="Z2285" s="256">
        <v>1347</v>
      </c>
      <c r="AA2285" s="256">
        <v>1276</v>
      </c>
      <c r="AB2285" s="256">
        <v>1124</v>
      </c>
      <c r="AC2285" s="256">
        <v>972</v>
      </c>
      <c r="AD2285" s="256">
        <v>837</v>
      </c>
      <c r="AE2285" s="256">
        <v>692</v>
      </c>
      <c r="AF2285" s="256">
        <v>551</v>
      </c>
      <c r="AG2285" s="256">
        <v>424</v>
      </c>
      <c r="AH2285" s="256">
        <v>379</v>
      </c>
      <c r="AI2285" s="256">
        <v>384</v>
      </c>
      <c r="AJ2285" s="256">
        <v>348</v>
      </c>
      <c r="AK2285" s="256">
        <v>202</v>
      </c>
      <c r="AL2285" s="256">
        <v>0</v>
      </c>
      <c r="AM2285" s="256">
        <v>0</v>
      </c>
      <c r="AN2285" s="256">
        <v>0</v>
      </c>
      <c r="AO2285" s="256">
        <v>0</v>
      </c>
      <c r="AP2285" s="256">
        <v>0</v>
      </c>
      <c r="AQ2285" s="256">
        <v>0</v>
      </c>
      <c r="AR2285" s="256">
        <v>0</v>
      </c>
      <c r="AS2285" s="256">
        <v>0</v>
      </c>
      <c r="AT2285" s="256">
        <v>0</v>
      </c>
      <c r="AU2285" s="256">
        <v>0</v>
      </c>
      <c r="AV2285" s="256">
        <v>0</v>
      </c>
      <c r="AW2285" s="256">
        <v>0</v>
      </c>
      <c r="AX2285" s="256">
        <v>0</v>
      </c>
      <c r="AY2285" s="256">
        <v>0</v>
      </c>
      <c r="AZ2285" s="256">
        <v>0</v>
      </c>
      <c r="BA2285" s="256">
        <v>0</v>
      </c>
      <c r="BB2285" s="256">
        <v>0</v>
      </c>
      <c r="BC2285" s="256">
        <v>0</v>
      </c>
      <c r="BD2285" s="256">
        <v>0</v>
      </c>
      <c r="BE2285" s="256">
        <v>0</v>
      </c>
      <c r="BF2285" s="256">
        <v>0</v>
      </c>
      <c r="BG2285" s="256">
        <v>0</v>
      </c>
      <c r="BH2285" s="256">
        <v>0</v>
      </c>
      <c r="BI2285" s="256">
        <v>0</v>
      </c>
      <c r="BJ2285" s="256">
        <v>0</v>
      </c>
      <c r="BK2285" s="256">
        <v>0</v>
      </c>
      <c r="BL2285" s="256">
        <v>0</v>
      </c>
      <c r="BM2285" s="256">
        <v>0</v>
      </c>
      <c r="BN2285" s="256">
        <v>0</v>
      </c>
      <c r="BO2285" s="256">
        <v>0</v>
      </c>
      <c r="BP2285" s="256">
        <v>0</v>
      </c>
      <c r="BQ2285" s="256">
        <v>0</v>
      </c>
      <c r="BR2285" s="256">
        <v>0</v>
      </c>
      <c r="BS2285" s="256">
        <v>0</v>
      </c>
      <c r="BT2285" s="256">
        <v>0</v>
      </c>
      <c r="BU2285" s="256">
        <v>0</v>
      </c>
      <c r="BV2285" s="256">
        <v>0</v>
      </c>
    </row>
    <row r="2286" spans="1:74">
      <c r="A2286" s="256">
        <v>137.5</v>
      </c>
      <c r="B2286" s="256">
        <v>2656</v>
      </c>
      <c r="C2286" s="256">
        <v>2709</v>
      </c>
      <c r="D2286" s="256">
        <v>2755</v>
      </c>
      <c r="E2286" s="256">
        <v>2777</v>
      </c>
      <c r="F2286" s="256">
        <v>2764</v>
      </c>
      <c r="G2286" s="256">
        <v>2722</v>
      </c>
      <c r="H2286" s="256">
        <v>2638</v>
      </c>
      <c r="I2286" s="256">
        <v>2442</v>
      </c>
      <c r="J2286" s="256">
        <v>2124</v>
      </c>
      <c r="K2286" s="256">
        <v>1751</v>
      </c>
      <c r="L2286" s="256">
        <v>1367</v>
      </c>
      <c r="M2286" s="256">
        <v>1038</v>
      </c>
      <c r="N2286" s="256">
        <v>829</v>
      </c>
      <c r="O2286" s="256">
        <v>716</v>
      </c>
      <c r="P2286" s="256">
        <v>660</v>
      </c>
      <c r="Q2286" s="256">
        <v>649</v>
      </c>
      <c r="R2286" s="256">
        <v>680</v>
      </c>
      <c r="S2286" s="256">
        <v>748</v>
      </c>
      <c r="T2286" s="256">
        <v>840</v>
      </c>
      <c r="U2286" s="256">
        <v>936</v>
      </c>
      <c r="V2286" s="256">
        <v>1046</v>
      </c>
      <c r="W2286" s="256">
        <v>1166</v>
      </c>
      <c r="X2286" s="256">
        <v>1282</v>
      </c>
      <c r="Y2286" s="256">
        <v>1338</v>
      </c>
      <c r="Z2286" s="256">
        <v>1328</v>
      </c>
      <c r="AA2286" s="256">
        <v>1234</v>
      </c>
      <c r="AB2286" s="256">
        <v>1097</v>
      </c>
      <c r="AC2286" s="256">
        <v>968</v>
      </c>
      <c r="AD2286" s="256">
        <v>838</v>
      </c>
      <c r="AE2286" s="256">
        <v>698</v>
      </c>
      <c r="AF2286" s="256">
        <v>551</v>
      </c>
      <c r="AG2286" s="256">
        <v>439</v>
      </c>
      <c r="AH2286" s="256">
        <v>411</v>
      </c>
      <c r="AI2286" s="256">
        <v>416</v>
      </c>
      <c r="AJ2286" s="256">
        <v>331</v>
      </c>
      <c r="AK2286" s="256">
        <v>175</v>
      </c>
      <c r="AL2286" s="256">
        <v>0</v>
      </c>
      <c r="AM2286" s="256">
        <v>0</v>
      </c>
      <c r="AN2286" s="256">
        <v>0</v>
      </c>
      <c r="AO2286" s="256">
        <v>0</v>
      </c>
      <c r="AP2286" s="256">
        <v>0</v>
      </c>
      <c r="AQ2286" s="256">
        <v>0</v>
      </c>
      <c r="AR2286" s="256">
        <v>0</v>
      </c>
      <c r="AS2286" s="256">
        <v>0</v>
      </c>
      <c r="AT2286" s="256">
        <v>0</v>
      </c>
      <c r="AU2286" s="256">
        <v>0</v>
      </c>
      <c r="AV2286" s="256">
        <v>0</v>
      </c>
      <c r="AW2286" s="256">
        <v>0</v>
      </c>
      <c r="AX2286" s="256">
        <v>0</v>
      </c>
      <c r="AY2286" s="256">
        <v>0</v>
      </c>
      <c r="AZ2286" s="256">
        <v>0</v>
      </c>
      <c r="BA2286" s="256">
        <v>0</v>
      </c>
      <c r="BB2286" s="256">
        <v>0</v>
      </c>
      <c r="BC2286" s="256">
        <v>0</v>
      </c>
      <c r="BD2286" s="256">
        <v>0</v>
      </c>
      <c r="BE2286" s="256">
        <v>0</v>
      </c>
      <c r="BF2286" s="256">
        <v>0</v>
      </c>
      <c r="BG2286" s="256">
        <v>0</v>
      </c>
      <c r="BH2286" s="256">
        <v>0</v>
      </c>
      <c r="BI2286" s="256">
        <v>0</v>
      </c>
      <c r="BJ2286" s="256">
        <v>0</v>
      </c>
      <c r="BK2286" s="256">
        <v>0</v>
      </c>
      <c r="BL2286" s="256">
        <v>0</v>
      </c>
      <c r="BM2286" s="256">
        <v>0</v>
      </c>
      <c r="BN2286" s="256">
        <v>0</v>
      </c>
      <c r="BO2286" s="256">
        <v>0</v>
      </c>
      <c r="BP2286" s="256">
        <v>0</v>
      </c>
      <c r="BQ2286" s="256">
        <v>0</v>
      </c>
      <c r="BR2286" s="256">
        <v>0</v>
      </c>
      <c r="BS2286" s="256">
        <v>0</v>
      </c>
      <c r="BT2286" s="256">
        <v>0</v>
      </c>
      <c r="BU2286" s="256">
        <v>0</v>
      </c>
      <c r="BV2286" s="256">
        <v>0</v>
      </c>
    </row>
    <row r="2287" spans="1:74">
      <c r="A2287" s="256">
        <v>140</v>
      </c>
      <c r="B2287" s="256">
        <v>2656</v>
      </c>
      <c r="C2287" s="256">
        <v>2717</v>
      </c>
      <c r="D2287" s="256">
        <v>2763</v>
      </c>
      <c r="E2287" s="256">
        <v>2784</v>
      </c>
      <c r="F2287" s="256">
        <v>2767</v>
      </c>
      <c r="G2287" s="256">
        <v>2718</v>
      </c>
      <c r="H2287" s="256">
        <v>2612</v>
      </c>
      <c r="I2287" s="256">
        <v>2381</v>
      </c>
      <c r="J2287" s="256">
        <v>2034</v>
      </c>
      <c r="K2287" s="256">
        <v>1644</v>
      </c>
      <c r="L2287" s="256">
        <v>1262</v>
      </c>
      <c r="M2287" s="256">
        <v>957</v>
      </c>
      <c r="N2287" s="256">
        <v>786</v>
      </c>
      <c r="O2287" s="256">
        <v>698</v>
      </c>
      <c r="P2287" s="256">
        <v>653</v>
      </c>
      <c r="Q2287" s="256">
        <v>656</v>
      </c>
      <c r="R2287" s="256">
        <v>702</v>
      </c>
      <c r="S2287" s="256">
        <v>784</v>
      </c>
      <c r="T2287" s="256">
        <v>878</v>
      </c>
      <c r="U2287" s="256">
        <v>974</v>
      </c>
      <c r="V2287" s="256">
        <v>1082</v>
      </c>
      <c r="W2287" s="256">
        <v>1194</v>
      </c>
      <c r="X2287" s="256">
        <v>1286</v>
      </c>
      <c r="Y2287" s="256">
        <v>1311</v>
      </c>
      <c r="Z2287" s="256">
        <v>1266</v>
      </c>
      <c r="AA2287" s="256">
        <v>1150</v>
      </c>
      <c r="AB2287" s="256">
        <v>1034</v>
      </c>
      <c r="AC2287" s="256">
        <v>918</v>
      </c>
      <c r="AD2287" s="256">
        <v>800</v>
      </c>
      <c r="AE2287" s="256">
        <v>676</v>
      </c>
      <c r="AF2287" s="256">
        <v>550</v>
      </c>
      <c r="AG2287" s="256">
        <v>447</v>
      </c>
      <c r="AH2287" s="256">
        <v>403</v>
      </c>
      <c r="AI2287" s="256">
        <v>379</v>
      </c>
      <c r="AJ2287" s="256">
        <v>291</v>
      </c>
      <c r="AK2287" s="256">
        <v>152</v>
      </c>
      <c r="AL2287" s="256">
        <v>0</v>
      </c>
      <c r="AM2287" s="256">
        <v>0</v>
      </c>
      <c r="AN2287" s="256">
        <v>0</v>
      </c>
      <c r="AO2287" s="256">
        <v>0</v>
      </c>
      <c r="AP2287" s="256">
        <v>0</v>
      </c>
      <c r="AQ2287" s="256">
        <v>0</v>
      </c>
      <c r="AR2287" s="256">
        <v>0</v>
      </c>
      <c r="AS2287" s="256">
        <v>0</v>
      </c>
      <c r="AT2287" s="256">
        <v>0</v>
      </c>
      <c r="AU2287" s="256">
        <v>0</v>
      </c>
      <c r="AV2287" s="256">
        <v>0</v>
      </c>
      <c r="AW2287" s="256">
        <v>0</v>
      </c>
      <c r="AX2287" s="256">
        <v>0</v>
      </c>
      <c r="AY2287" s="256">
        <v>0</v>
      </c>
      <c r="AZ2287" s="256">
        <v>0</v>
      </c>
      <c r="BA2287" s="256">
        <v>0</v>
      </c>
      <c r="BB2287" s="256">
        <v>0</v>
      </c>
      <c r="BC2287" s="256">
        <v>0</v>
      </c>
      <c r="BD2287" s="256">
        <v>0</v>
      </c>
      <c r="BE2287" s="256">
        <v>0</v>
      </c>
      <c r="BF2287" s="256">
        <v>0</v>
      </c>
      <c r="BG2287" s="256">
        <v>0</v>
      </c>
      <c r="BH2287" s="256">
        <v>0</v>
      </c>
      <c r="BI2287" s="256">
        <v>0</v>
      </c>
      <c r="BJ2287" s="256">
        <v>0</v>
      </c>
      <c r="BK2287" s="256">
        <v>0</v>
      </c>
      <c r="BL2287" s="256">
        <v>0</v>
      </c>
      <c r="BM2287" s="256">
        <v>0</v>
      </c>
      <c r="BN2287" s="256">
        <v>0</v>
      </c>
      <c r="BO2287" s="256">
        <v>0</v>
      </c>
      <c r="BP2287" s="256">
        <v>0</v>
      </c>
      <c r="BQ2287" s="256">
        <v>0</v>
      </c>
      <c r="BR2287" s="256">
        <v>0</v>
      </c>
      <c r="BS2287" s="256">
        <v>0</v>
      </c>
      <c r="BT2287" s="256">
        <v>0</v>
      </c>
      <c r="BU2287" s="256">
        <v>0</v>
      </c>
      <c r="BV2287" s="256">
        <v>0</v>
      </c>
    </row>
    <row r="2288" spans="1:74">
      <c r="A2288" s="256">
        <v>142.5</v>
      </c>
      <c r="B2288" s="256">
        <v>2656</v>
      </c>
      <c r="C2288" s="256">
        <v>2708</v>
      </c>
      <c r="D2288" s="256">
        <v>2757</v>
      </c>
      <c r="E2288" s="256">
        <v>2775</v>
      </c>
      <c r="F2288" s="256">
        <v>2754</v>
      </c>
      <c r="G2288" s="256">
        <v>2698</v>
      </c>
      <c r="H2288" s="256">
        <v>2576</v>
      </c>
      <c r="I2288" s="256">
        <v>2310</v>
      </c>
      <c r="J2288" s="256">
        <v>1941</v>
      </c>
      <c r="K2288" s="256">
        <v>1540</v>
      </c>
      <c r="L2288" s="256">
        <v>1164</v>
      </c>
      <c r="M2288" s="256">
        <v>893</v>
      </c>
      <c r="N2288" s="256">
        <v>752</v>
      </c>
      <c r="O2288" s="256">
        <v>684</v>
      </c>
      <c r="P2288" s="256">
        <v>651</v>
      </c>
      <c r="Q2288" s="256">
        <v>668</v>
      </c>
      <c r="R2288" s="256">
        <v>732</v>
      </c>
      <c r="S2288" s="256">
        <v>818</v>
      </c>
      <c r="T2288" s="256">
        <v>905</v>
      </c>
      <c r="U2288" s="256">
        <v>994</v>
      </c>
      <c r="V2288" s="256">
        <v>1100</v>
      </c>
      <c r="W2288" s="256">
        <v>1196</v>
      </c>
      <c r="X2288" s="256">
        <v>1255</v>
      </c>
      <c r="Y2288" s="256">
        <v>1252</v>
      </c>
      <c r="Z2288" s="256">
        <v>1178</v>
      </c>
      <c r="AA2288" s="256">
        <v>1067</v>
      </c>
      <c r="AB2288" s="256">
        <v>964</v>
      </c>
      <c r="AC2288" s="256">
        <v>866</v>
      </c>
      <c r="AD2288" s="256">
        <v>764</v>
      </c>
      <c r="AE2288" s="256">
        <v>644</v>
      </c>
      <c r="AF2288" s="256">
        <v>530</v>
      </c>
      <c r="AG2288" s="256">
        <v>441</v>
      </c>
      <c r="AH2288" s="256">
        <v>405</v>
      </c>
      <c r="AI2288" s="256">
        <v>375</v>
      </c>
      <c r="AJ2288" s="256">
        <v>282</v>
      </c>
      <c r="AK2288" s="256">
        <v>143</v>
      </c>
      <c r="AL2288" s="256">
        <v>0</v>
      </c>
      <c r="AM2288" s="256">
        <v>0</v>
      </c>
      <c r="AN2288" s="256">
        <v>0</v>
      </c>
      <c r="AO2288" s="256">
        <v>0</v>
      </c>
      <c r="AP2288" s="256">
        <v>0</v>
      </c>
      <c r="AQ2288" s="256">
        <v>0</v>
      </c>
      <c r="AR2288" s="256">
        <v>0</v>
      </c>
      <c r="AS2288" s="256">
        <v>0</v>
      </c>
      <c r="AT2288" s="256">
        <v>0</v>
      </c>
      <c r="AU2288" s="256">
        <v>0</v>
      </c>
      <c r="AV2288" s="256">
        <v>0</v>
      </c>
      <c r="AW2288" s="256">
        <v>0</v>
      </c>
      <c r="AX2288" s="256">
        <v>0</v>
      </c>
      <c r="AY2288" s="256">
        <v>0</v>
      </c>
      <c r="AZ2288" s="256">
        <v>0</v>
      </c>
      <c r="BA2288" s="256">
        <v>0</v>
      </c>
      <c r="BB2288" s="256">
        <v>0</v>
      </c>
      <c r="BC2288" s="256">
        <v>0</v>
      </c>
      <c r="BD2288" s="256">
        <v>0</v>
      </c>
      <c r="BE2288" s="256">
        <v>0</v>
      </c>
      <c r="BF2288" s="256">
        <v>0</v>
      </c>
      <c r="BG2288" s="256">
        <v>0</v>
      </c>
      <c r="BH2288" s="256">
        <v>0</v>
      </c>
      <c r="BI2288" s="256">
        <v>0</v>
      </c>
      <c r="BJ2288" s="256">
        <v>0</v>
      </c>
      <c r="BK2288" s="256">
        <v>0</v>
      </c>
      <c r="BL2288" s="256">
        <v>0</v>
      </c>
      <c r="BM2288" s="256">
        <v>0</v>
      </c>
      <c r="BN2288" s="256">
        <v>0</v>
      </c>
      <c r="BO2288" s="256">
        <v>0</v>
      </c>
      <c r="BP2288" s="256">
        <v>0</v>
      </c>
      <c r="BQ2288" s="256">
        <v>0</v>
      </c>
      <c r="BR2288" s="256">
        <v>0</v>
      </c>
      <c r="BS2288" s="256">
        <v>0</v>
      </c>
      <c r="BT2288" s="256">
        <v>0</v>
      </c>
      <c r="BU2288" s="256">
        <v>0</v>
      </c>
      <c r="BV2288" s="256">
        <v>0</v>
      </c>
    </row>
    <row r="2289" spans="1:74">
      <c r="A2289" s="256">
        <v>145</v>
      </c>
      <c r="B2289" s="256">
        <v>2656</v>
      </c>
      <c r="C2289" s="256">
        <v>2716</v>
      </c>
      <c r="D2289" s="256">
        <v>2766</v>
      </c>
      <c r="E2289" s="256">
        <v>2780</v>
      </c>
      <c r="F2289" s="256">
        <v>2756</v>
      </c>
      <c r="G2289" s="256">
        <v>2692</v>
      </c>
      <c r="H2289" s="256">
        <v>2546</v>
      </c>
      <c r="I2289" s="256">
        <v>2248</v>
      </c>
      <c r="J2289" s="256">
        <v>1863</v>
      </c>
      <c r="K2289" s="256">
        <v>1452</v>
      </c>
      <c r="L2289" s="256">
        <v>1084</v>
      </c>
      <c r="M2289" s="256">
        <v>845</v>
      </c>
      <c r="N2289" s="256">
        <v>731</v>
      </c>
      <c r="O2289" s="256">
        <v>676</v>
      </c>
      <c r="P2289" s="256">
        <v>654</v>
      </c>
      <c r="Q2289" s="256">
        <v>686</v>
      </c>
      <c r="R2289" s="256">
        <v>764</v>
      </c>
      <c r="S2289" s="256">
        <v>848</v>
      </c>
      <c r="T2289" s="256">
        <v>923</v>
      </c>
      <c r="U2289" s="256">
        <v>1008</v>
      </c>
      <c r="V2289" s="256">
        <v>1104</v>
      </c>
      <c r="W2289" s="256">
        <v>1180</v>
      </c>
      <c r="X2289" s="256">
        <v>1209</v>
      </c>
      <c r="Y2289" s="256">
        <v>1182</v>
      </c>
      <c r="Z2289" s="256">
        <v>1091</v>
      </c>
      <c r="AA2289" s="256">
        <v>989</v>
      </c>
      <c r="AB2289" s="256">
        <v>900</v>
      </c>
      <c r="AC2289" s="256">
        <v>818</v>
      </c>
      <c r="AD2289" s="256">
        <v>720</v>
      </c>
      <c r="AE2289" s="256">
        <v>610</v>
      </c>
      <c r="AF2289" s="256">
        <v>507</v>
      </c>
      <c r="AG2289" s="256">
        <v>438</v>
      </c>
      <c r="AH2289" s="256">
        <v>426</v>
      </c>
      <c r="AI2289" s="256">
        <v>411</v>
      </c>
      <c r="AJ2289" s="256">
        <v>322</v>
      </c>
      <c r="AK2289" s="256">
        <v>142</v>
      </c>
      <c r="AL2289" s="256">
        <v>0</v>
      </c>
      <c r="AM2289" s="256">
        <v>0</v>
      </c>
      <c r="AN2289" s="256">
        <v>0</v>
      </c>
      <c r="AO2289" s="256">
        <v>0</v>
      </c>
      <c r="AP2289" s="256">
        <v>0</v>
      </c>
      <c r="AQ2289" s="256">
        <v>0</v>
      </c>
      <c r="AR2289" s="256">
        <v>0</v>
      </c>
      <c r="AS2289" s="256">
        <v>0</v>
      </c>
      <c r="AT2289" s="256">
        <v>0</v>
      </c>
      <c r="AU2289" s="256">
        <v>0</v>
      </c>
      <c r="AV2289" s="256">
        <v>0</v>
      </c>
      <c r="AW2289" s="256">
        <v>0</v>
      </c>
      <c r="AX2289" s="256">
        <v>0</v>
      </c>
      <c r="AY2289" s="256">
        <v>0</v>
      </c>
      <c r="AZ2289" s="256">
        <v>0</v>
      </c>
      <c r="BA2289" s="256">
        <v>0</v>
      </c>
      <c r="BB2289" s="256">
        <v>0</v>
      </c>
      <c r="BC2289" s="256">
        <v>0</v>
      </c>
      <c r="BD2289" s="256">
        <v>0</v>
      </c>
      <c r="BE2289" s="256">
        <v>0</v>
      </c>
      <c r="BF2289" s="256">
        <v>0</v>
      </c>
      <c r="BG2289" s="256">
        <v>0</v>
      </c>
      <c r="BH2289" s="256">
        <v>0</v>
      </c>
      <c r="BI2289" s="256">
        <v>0</v>
      </c>
      <c r="BJ2289" s="256">
        <v>0</v>
      </c>
      <c r="BK2289" s="256">
        <v>0</v>
      </c>
      <c r="BL2289" s="256">
        <v>0</v>
      </c>
      <c r="BM2289" s="256">
        <v>0</v>
      </c>
      <c r="BN2289" s="256">
        <v>0</v>
      </c>
      <c r="BO2289" s="256">
        <v>0</v>
      </c>
      <c r="BP2289" s="256">
        <v>0</v>
      </c>
      <c r="BQ2289" s="256">
        <v>0</v>
      </c>
      <c r="BR2289" s="256">
        <v>0</v>
      </c>
      <c r="BS2289" s="256">
        <v>0</v>
      </c>
      <c r="BT2289" s="256">
        <v>0</v>
      </c>
      <c r="BU2289" s="256">
        <v>0</v>
      </c>
      <c r="BV2289" s="256">
        <v>0</v>
      </c>
    </row>
    <row r="2290" spans="1:74">
      <c r="A2290" s="256">
        <v>147.5</v>
      </c>
      <c r="B2290" s="256">
        <v>2656</v>
      </c>
      <c r="C2290" s="256">
        <v>2723</v>
      </c>
      <c r="D2290" s="256">
        <v>2773</v>
      </c>
      <c r="E2290" s="256">
        <v>2786</v>
      </c>
      <c r="F2290" s="256">
        <v>2758</v>
      </c>
      <c r="G2290" s="256">
        <v>2688</v>
      </c>
      <c r="H2290" s="256">
        <v>2520</v>
      </c>
      <c r="I2290" s="256">
        <v>2194</v>
      </c>
      <c r="J2290" s="256">
        <v>1793</v>
      </c>
      <c r="K2290" s="256">
        <v>1376</v>
      </c>
      <c r="L2290" s="256">
        <v>1019</v>
      </c>
      <c r="M2290" s="256">
        <v>808</v>
      </c>
      <c r="N2290" s="256">
        <v>716</v>
      </c>
      <c r="O2290" s="256">
        <v>670</v>
      </c>
      <c r="P2290" s="256">
        <v>658</v>
      </c>
      <c r="Q2290" s="256">
        <v>708</v>
      </c>
      <c r="R2290" s="256">
        <v>794</v>
      </c>
      <c r="S2290" s="256">
        <v>868</v>
      </c>
      <c r="T2290" s="256">
        <v>930</v>
      </c>
      <c r="U2290" s="256">
        <v>1011</v>
      </c>
      <c r="V2290" s="256">
        <v>1094</v>
      </c>
      <c r="W2290" s="256">
        <v>1142</v>
      </c>
      <c r="X2290" s="256">
        <v>1153</v>
      </c>
      <c r="Y2290" s="256">
        <v>1107</v>
      </c>
      <c r="Z2290" s="256">
        <v>1012</v>
      </c>
      <c r="AA2290" s="256">
        <v>920</v>
      </c>
      <c r="AB2290" s="256">
        <v>843</v>
      </c>
      <c r="AC2290" s="256">
        <v>772</v>
      </c>
      <c r="AD2290" s="256">
        <v>678</v>
      </c>
      <c r="AE2290" s="256">
        <v>572</v>
      </c>
      <c r="AF2290" s="256">
        <v>476</v>
      </c>
      <c r="AG2290" s="256">
        <v>426</v>
      </c>
      <c r="AH2290" s="256">
        <v>420</v>
      </c>
      <c r="AI2290" s="256">
        <v>413</v>
      </c>
      <c r="AJ2290" s="256">
        <v>331</v>
      </c>
      <c r="AK2290" s="256">
        <v>141</v>
      </c>
      <c r="AL2290" s="256">
        <v>0</v>
      </c>
      <c r="AM2290" s="256">
        <v>0</v>
      </c>
      <c r="AN2290" s="256">
        <v>0</v>
      </c>
      <c r="AO2290" s="256">
        <v>0</v>
      </c>
      <c r="AP2290" s="256">
        <v>0</v>
      </c>
      <c r="AQ2290" s="256">
        <v>0</v>
      </c>
      <c r="AR2290" s="256">
        <v>0</v>
      </c>
      <c r="AS2290" s="256">
        <v>0</v>
      </c>
      <c r="AT2290" s="256">
        <v>0</v>
      </c>
      <c r="AU2290" s="256">
        <v>0</v>
      </c>
      <c r="AV2290" s="256">
        <v>0</v>
      </c>
      <c r="AW2290" s="256">
        <v>0</v>
      </c>
      <c r="AX2290" s="256">
        <v>0</v>
      </c>
      <c r="AY2290" s="256">
        <v>0</v>
      </c>
      <c r="AZ2290" s="256">
        <v>0</v>
      </c>
      <c r="BA2290" s="256">
        <v>0</v>
      </c>
      <c r="BB2290" s="256">
        <v>0</v>
      </c>
      <c r="BC2290" s="256">
        <v>0</v>
      </c>
      <c r="BD2290" s="256">
        <v>0</v>
      </c>
      <c r="BE2290" s="256">
        <v>0</v>
      </c>
      <c r="BF2290" s="256">
        <v>0</v>
      </c>
      <c r="BG2290" s="256">
        <v>0</v>
      </c>
      <c r="BH2290" s="256">
        <v>0</v>
      </c>
      <c r="BI2290" s="256">
        <v>0</v>
      </c>
      <c r="BJ2290" s="256">
        <v>0</v>
      </c>
      <c r="BK2290" s="256">
        <v>0</v>
      </c>
      <c r="BL2290" s="256">
        <v>0</v>
      </c>
      <c r="BM2290" s="256">
        <v>0</v>
      </c>
      <c r="BN2290" s="256">
        <v>0</v>
      </c>
      <c r="BO2290" s="256">
        <v>0</v>
      </c>
      <c r="BP2290" s="256">
        <v>0</v>
      </c>
      <c r="BQ2290" s="256">
        <v>0</v>
      </c>
      <c r="BR2290" s="256">
        <v>0</v>
      </c>
      <c r="BS2290" s="256">
        <v>0</v>
      </c>
      <c r="BT2290" s="256">
        <v>0</v>
      </c>
      <c r="BU2290" s="256">
        <v>0</v>
      </c>
      <c r="BV2290" s="256">
        <v>0</v>
      </c>
    </row>
    <row r="2291" spans="1:74">
      <c r="A2291" s="256">
        <v>150</v>
      </c>
      <c r="B2291" s="256">
        <v>2656</v>
      </c>
      <c r="C2291" s="256">
        <v>2720</v>
      </c>
      <c r="D2291" s="256">
        <v>2772</v>
      </c>
      <c r="E2291" s="256">
        <v>2786</v>
      </c>
      <c r="F2291" s="256">
        <v>2756</v>
      </c>
      <c r="G2291" s="256">
        <v>2674</v>
      </c>
      <c r="H2291" s="256">
        <v>2475</v>
      </c>
      <c r="I2291" s="256">
        <v>2126</v>
      </c>
      <c r="J2291" s="256">
        <v>1712</v>
      </c>
      <c r="K2291" s="256">
        <v>1296</v>
      </c>
      <c r="L2291" s="256">
        <v>962</v>
      </c>
      <c r="M2291" s="256">
        <v>782</v>
      </c>
      <c r="N2291" s="256">
        <v>704</v>
      </c>
      <c r="O2291" s="256">
        <v>664</v>
      </c>
      <c r="P2291" s="256">
        <v>665</v>
      </c>
      <c r="Q2291" s="256">
        <v>730</v>
      </c>
      <c r="R2291" s="256">
        <v>818</v>
      </c>
      <c r="S2291" s="256">
        <v>878</v>
      </c>
      <c r="T2291" s="256">
        <v>928</v>
      </c>
      <c r="U2291" s="256">
        <v>1002</v>
      </c>
      <c r="V2291" s="256">
        <v>1066</v>
      </c>
      <c r="W2291" s="256">
        <v>1092</v>
      </c>
      <c r="X2291" s="256">
        <v>1092</v>
      </c>
      <c r="Y2291" s="256">
        <v>1027</v>
      </c>
      <c r="Z2291" s="256">
        <v>940</v>
      </c>
      <c r="AA2291" s="256">
        <v>855</v>
      </c>
      <c r="AB2291" s="256">
        <v>790</v>
      </c>
      <c r="AC2291" s="256">
        <v>724</v>
      </c>
      <c r="AD2291" s="256">
        <v>633</v>
      </c>
      <c r="AE2291" s="256">
        <v>528</v>
      </c>
      <c r="AF2291" s="256">
        <v>448</v>
      </c>
      <c r="AG2291" s="256">
        <v>410</v>
      </c>
      <c r="AH2291" s="256">
        <v>401</v>
      </c>
      <c r="AI2291" s="256">
        <v>388</v>
      </c>
      <c r="AJ2291" s="256">
        <v>348</v>
      </c>
      <c r="AK2291" s="256">
        <v>185</v>
      </c>
      <c r="AL2291" s="256">
        <v>0</v>
      </c>
      <c r="AM2291" s="256">
        <v>0</v>
      </c>
      <c r="AN2291" s="256">
        <v>0</v>
      </c>
      <c r="AO2291" s="256">
        <v>0</v>
      </c>
      <c r="AP2291" s="256">
        <v>0</v>
      </c>
      <c r="AQ2291" s="256">
        <v>0</v>
      </c>
      <c r="AR2291" s="256">
        <v>0</v>
      </c>
      <c r="AS2291" s="256">
        <v>0</v>
      </c>
      <c r="AT2291" s="256">
        <v>0</v>
      </c>
      <c r="AU2291" s="256">
        <v>0</v>
      </c>
      <c r="AV2291" s="256">
        <v>0</v>
      </c>
      <c r="AW2291" s="256">
        <v>0</v>
      </c>
      <c r="AX2291" s="256">
        <v>0</v>
      </c>
      <c r="AY2291" s="256">
        <v>0</v>
      </c>
      <c r="AZ2291" s="256">
        <v>0</v>
      </c>
      <c r="BA2291" s="256">
        <v>0</v>
      </c>
      <c r="BB2291" s="256">
        <v>0</v>
      </c>
      <c r="BC2291" s="256">
        <v>0</v>
      </c>
      <c r="BD2291" s="256">
        <v>0</v>
      </c>
      <c r="BE2291" s="256">
        <v>0</v>
      </c>
      <c r="BF2291" s="256">
        <v>0</v>
      </c>
      <c r="BG2291" s="256">
        <v>0</v>
      </c>
      <c r="BH2291" s="256">
        <v>0</v>
      </c>
      <c r="BI2291" s="256">
        <v>0</v>
      </c>
      <c r="BJ2291" s="256">
        <v>0</v>
      </c>
      <c r="BK2291" s="256">
        <v>0</v>
      </c>
      <c r="BL2291" s="256">
        <v>0</v>
      </c>
      <c r="BM2291" s="256">
        <v>0</v>
      </c>
      <c r="BN2291" s="256">
        <v>0</v>
      </c>
      <c r="BO2291" s="256">
        <v>0</v>
      </c>
      <c r="BP2291" s="256">
        <v>0</v>
      </c>
      <c r="BQ2291" s="256">
        <v>0</v>
      </c>
      <c r="BR2291" s="256">
        <v>0</v>
      </c>
      <c r="BS2291" s="256">
        <v>0</v>
      </c>
      <c r="BT2291" s="256">
        <v>0</v>
      </c>
      <c r="BU2291" s="256">
        <v>0</v>
      </c>
      <c r="BV2291" s="256">
        <v>0</v>
      </c>
    </row>
    <row r="2292" spans="1:74">
      <c r="A2292" s="256">
        <v>152.5</v>
      </c>
      <c r="B2292" s="256">
        <v>2656</v>
      </c>
      <c r="C2292" s="256">
        <v>2716</v>
      </c>
      <c r="D2292" s="256">
        <v>2766</v>
      </c>
      <c r="E2292" s="256">
        <v>2778</v>
      </c>
      <c r="F2292" s="256">
        <v>2745</v>
      </c>
      <c r="G2292" s="256">
        <v>2657</v>
      </c>
      <c r="H2292" s="256">
        <v>2438</v>
      </c>
      <c r="I2292" s="256">
        <v>2064</v>
      </c>
      <c r="J2292" s="256">
        <v>1646</v>
      </c>
      <c r="K2292" s="256">
        <v>1230</v>
      </c>
      <c r="L2292" s="256">
        <v>918</v>
      </c>
      <c r="M2292" s="256">
        <v>761</v>
      </c>
      <c r="N2292" s="256">
        <v>694</v>
      </c>
      <c r="O2292" s="256">
        <v>663</v>
      </c>
      <c r="P2292" s="256">
        <v>677</v>
      </c>
      <c r="Q2292" s="256">
        <v>756</v>
      </c>
      <c r="R2292" s="256">
        <v>839</v>
      </c>
      <c r="S2292" s="256">
        <v>883</v>
      </c>
      <c r="T2292" s="256">
        <v>925</v>
      </c>
      <c r="U2292" s="256">
        <v>986</v>
      </c>
      <c r="V2292" s="256">
        <v>1028</v>
      </c>
      <c r="W2292" s="256">
        <v>1036</v>
      </c>
      <c r="X2292" s="256">
        <v>1025</v>
      </c>
      <c r="Y2292" s="256">
        <v>948</v>
      </c>
      <c r="Z2292" s="256">
        <v>870</v>
      </c>
      <c r="AA2292" s="256">
        <v>795</v>
      </c>
      <c r="AB2292" s="256">
        <v>744</v>
      </c>
      <c r="AC2292" s="256">
        <v>673</v>
      </c>
      <c r="AD2292" s="256">
        <v>584</v>
      </c>
      <c r="AE2292" s="256">
        <v>490</v>
      </c>
      <c r="AF2292" s="256">
        <v>426</v>
      </c>
      <c r="AG2292" s="256">
        <v>396</v>
      </c>
      <c r="AH2292" s="256">
        <v>383</v>
      </c>
      <c r="AI2292" s="256">
        <v>371</v>
      </c>
      <c r="AJ2292" s="256">
        <v>282</v>
      </c>
      <c r="AK2292" s="256">
        <v>116</v>
      </c>
      <c r="AL2292" s="256">
        <v>0</v>
      </c>
      <c r="AM2292" s="256">
        <v>0</v>
      </c>
      <c r="AN2292" s="256">
        <v>0</v>
      </c>
      <c r="AO2292" s="256">
        <v>0</v>
      </c>
      <c r="AP2292" s="256">
        <v>0</v>
      </c>
      <c r="AQ2292" s="256">
        <v>0</v>
      </c>
      <c r="AR2292" s="256">
        <v>0</v>
      </c>
      <c r="AS2292" s="256">
        <v>0</v>
      </c>
      <c r="AT2292" s="256">
        <v>0</v>
      </c>
      <c r="AU2292" s="256">
        <v>0</v>
      </c>
      <c r="AV2292" s="256">
        <v>0</v>
      </c>
      <c r="AW2292" s="256">
        <v>0</v>
      </c>
      <c r="AX2292" s="256">
        <v>0</v>
      </c>
      <c r="AY2292" s="256">
        <v>0</v>
      </c>
      <c r="AZ2292" s="256">
        <v>0</v>
      </c>
      <c r="BA2292" s="256">
        <v>0</v>
      </c>
      <c r="BB2292" s="256">
        <v>0</v>
      </c>
      <c r="BC2292" s="256">
        <v>0</v>
      </c>
      <c r="BD2292" s="256">
        <v>0</v>
      </c>
      <c r="BE2292" s="256">
        <v>0</v>
      </c>
      <c r="BF2292" s="256">
        <v>0</v>
      </c>
      <c r="BG2292" s="256">
        <v>0</v>
      </c>
      <c r="BH2292" s="256">
        <v>0</v>
      </c>
      <c r="BI2292" s="256">
        <v>0</v>
      </c>
      <c r="BJ2292" s="256">
        <v>0</v>
      </c>
      <c r="BK2292" s="256">
        <v>0</v>
      </c>
      <c r="BL2292" s="256">
        <v>0</v>
      </c>
      <c r="BM2292" s="256">
        <v>0</v>
      </c>
      <c r="BN2292" s="256">
        <v>0</v>
      </c>
      <c r="BO2292" s="256">
        <v>0</v>
      </c>
      <c r="BP2292" s="256">
        <v>0</v>
      </c>
      <c r="BQ2292" s="256">
        <v>0</v>
      </c>
      <c r="BR2292" s="256">
        <v>0</v>
      </c>
      <c r="BS2292" s="256">
        <v>0</v>
      </c>
      <c r="BT2292" s="256">
        <v>0</v>
      </c>
      <c r="BU2292" s="256">
        <v>0</v>
      </c>
      <c r="BV2292" s="256">
        <v>0</v>
      </c>
    </row>
    <row r="2293" spans="1:74">
      <c r="A2293" s="256">
        <v>155</v>
      </c>
      <c r="B2293" s="256">
        <v>2656</v>
      </c>
      <c r="C2293" s="256">
        <v>2712</v>
      </c>
      <c r="D2293" s="256">
        <v>2765</v>
      </c>
      <c r="E2293" s="256">
        <v>2776</v>
      </c>
      <c r="F2293" s="256">
        <v>2740</v>
      </c>
      <c r="G2293" s="256">
        <v>2644</v>
      </c>
      <c r="H2293" s="256">
        <v>2401</v>
      </c>
      <c r="I2293" s="256">
        <v>2015</v>
      </c>
      <c r="J2293" s="256">
        <v>1581</v>
      </c>
      <c r="K2293" s="256">
        <v>1168</v>
      </c>
      <c r="L2293" s="256">
        <v>878</v>
      </c>
      <c r="M2293" s="256">
        <v>744</v>
      </c>
      <c r="N2293" s="256">
        <v>688</v>
      </c>
      <c r="O2293" s="256">
        <v>663</v>
      </c>
      <c r="P2293" s="256">
        <v>692</v>
      </c>
      <c r="Q2293" s="256">
        <v>781</v>
      </c>
      <c r="R2293" s="256">
        <v>856</v>
      </c>
      <c r="S2293" s="256">
        <v>885</v>
      </c>
      <c r="T2293" s="256">
        <v>918</v>
      </c>
      <c r="U2293" s="256">
        <v>968</v>
      </c>
      <c r="V2293" s="256">
        <v>989</v>
      </c>
      <c r="W2293" s="256">
        <v>986</v>
      </c>
      <c r="X2293" s="256">
        <v>960</v>
      </c>
      <c r="Y2293" s="256">
        <v>880</v>
      </c>
      <c r="Z2293" s="256">
        <v>808</v>
      </c>
      <c r="AA2293" s="256">
        <v>744</v>
      </c>
      <c r="AB2293" s="256">
        <v>694</v>
      </c>
      <c r="AC2293" s="256">
        <v>624</v>
      </c>
      <c r="AD2293" s="256">
        <v>536</v>
      </c>
      <c r="AE2293" s="256">
        <v>458</v>
      </c>
      <c r="AF2293" s="256">
        <v>410</v>
      </c>
      <c r="AG2293" s="256">
        <v>380</v>
      </c>
      <c r="AH2293" s="256">
        <v>363</v>
      </c>
      <c r="AI2293" s="256">
        <v>341</v>
      </c>
      <c r="AJ2293" s="256">
        <v>254</v>
      </c>
      <c r="AK2293" s="256">
        <v>104</v>
      </c>
      <c r="AL2293" s="256">
        <v>0</v>
      </c>
      <c r="AM2293" s="256">
        <v>0</v>
      </c>
      <c r="AN2293" s="256">
        <v>0</v>
      </c>
      <c r="AO2293" s="256">
        <v>0</v>
      </c>
      <c r="AP2293" s="256">
        <v>0</v>
      </c>
      <c r="AQ2293" s="256">
        <v>0</v>
      </c>
      <c r="AR2293" s="256">
        <v>0</v>
      </c>
      <c r="AS2293" s="256">
        <v>0</v>
      </c>
      <c r="AT2293" s="256">
        <v>0</v>
      </c>
      <c r="AU2293" s="256">
        <v>0</v>
      </c>
      <c r="AV2293" s="256">
        <v>0</v>
      </c>
      <c r="AW2293" s="256">
        <v>0</v>
      </c>
      <c r="AX2293" s="256">
        <v>0</v>
      </c>
      <c r="AY2293" s="256">
        <v>0</v>
      </c>
      <c r="AZ2293" s="256">
        <v>0</v>
      </c>
      <c r="BA2293" s="256">
        <v>0</v>
      </c>
      <c r="BB2293" s="256">
        <v>0</v>
      </c>
      <c r="BC2293" s="256">
        <v>0</v>
      </c>
      <c r="BD2293" s="256">
        <v>0</v>
      </c>
      <c r="BE2293" s="256">
        <v>0</v>
      </c>
      <c r="BF2293" s="256">
        <v>0</v>
      </c>
      <c r="BG2293" s="256">
        <v>0</v>
      </c>
      <c r="BH2293" s="256">
        <v>0</v>
      </c>
      <c r="BI2293" s="256">
        <v>0</v>
      </c>
      <c r="BJ2293" s="256">
        <v>0</v>
      </c>
      <c r="BK2293" s="256">
        <v>0</v>
      </c>
      <c r="BL2293" s="256">
        <v>0</v>
      </c>
      <c r="BM2293" s="256">
        <v>0</v>
      </c>
      <c r="BN2293" s="256">
        <v>0</v>
      </c>
      <c r="BO2293" s="256">
        <v>0</v>
      </c>
      <c r="BP2293" s="256">
        <v>0</v>
      </c>
      <c r="BQ2293" s="256">
        <v>0</v>
      </c>
      <c r="BR2293" s="256">
        <v>0</v>
      </c>
      <c r="BS2293" s="256">
        <v>0</v>
      </c>
      <c r="BT2293" s="256">
        <v>0</v>
      </c>
      <c r="BU2293" s="256">
        <v>0</v>
      </c>
      <c r="BV2293" s="256">
        <v>0</v>
      </c>
    </row>
    <row r="2294" spans="1:74">
      <c r="A2294" s="256">
        <v>157.5</v>
      </c>
      <c r="B2294" s="256">
        <v>2656</v>
      </c>
      <c r="C2294" s="256">
        <v>2716</v>
      </c>
      <c r="D2294" s="256">
        <v>2768</v>
      </c>
      <c r="E2294" s="256">
        <v>2776</v>
      </c>
      <c r="F2294" s="256">
        <v>2738</v>
      </c>
      <c r="G2294" s="256">
        <v>2632</v>
      </c>
      <c r="H2294" s="256">
        <v>2368</v>
      </c>
      <c r="I2294" s="256">
        <v>1962</v>
      </c>
      <c r="J2294" s="256">
        <v>1528</v>
      </c>
      <c r="K2294" s="256">
        <v>1122</v>
      </c>
      <c r="L2294" s="256">
        <v>852</v>
      </c>
      <c r="M2294" s="256">
        <v>734</v>
      </c>
      <c r="N2294" s="256">
        <v>682</v>
      </c>
      <c r="O2294" s="256">
        <v>664</v>
      </c>
      <c r="P2294" s="256">
        <v>708</v>
      </c>
      <c r="Q2294" s="256">
        <v>802</v>
      </c>
      <c r="R2294" s="256">
        <v>865</v>
      </c>
      <c r="S2294" s="256">
        <v>884</v>
      </c>
      <c r="T2294" s="256">
        <v>911</v>
      </c>
      <c r="U2294" s="256">
        <v>948</v>
      </c>
      <c r="V2294" s="256">
        <v>950</v>
      </c>
      <c r="W2294" s="256">
        <v>948</v>
      </c>
      <c r="X2294" s="256">
        <v>903</v>
      </c>
      <c r="Y2294" s="256">
        <v>826</v>
      </c>
      <c r="Z2294" s="256">
        <v>755</v>
      </c>
      <c r="AA2294" s="256">
        <v>700</v>
      </c>
      <c r="AB2294" s="256">
        <v>650</v>
      </c>
      <c r="AC2294" s="256">
        <v>584</v>
      </c>
      <c r="AD2294" s="256">
        <v>500</v>
      </c>
      <c r="AE2294" s="256">
        <v>434</v>
      </c>
      <c r="AF2294" s="256">
        <v>392</v>
      </c>
      <c r="AG2294" s="256">
        <v>360</v>
      </c>
      <c r="AH2294" s="256">
        <v>336</v>
      </c>
      <c r="AI2294" s="256">
        <v>311</v>
      </c>
      <c r="AJ2294" s="256">
        <v>232</v>
      </c>
      <c r="AK2294" s="256">
        <v>96</v>
      </c>
      <c r="AL2294" s="256">
        <v>0</v>
      </c>
      <c r="AM2294" s="256">
        <v>0</v>
      </c>
      <c r="AN2294" s="256">
        <v>0</v>
      </c>
      <c r="AO2294" s="256">
        <v>0</v>
      </c>
      <c r="AP2294" s="256">
        <v>0</v>
      </c>
      <c r="AQ2294" s="256">
        <v>0</v>
      </c>
      <c r="AR2294" s="256">
        <v>0</v>
      </c>
      <c r="AS2294" s="256">
        <v>0</v>
      </c>
      <c r="AT2294" s="256">
        <v>0</v>
      </c>
      <c r="AU2294" s="256">
        <v>0</v>
      </c>
      <c r="AV2294" s="256">
        <v>0</v>
      </c>
      <c r="AW2294" s="256">
        <v>0</v>
      </c>
      <c r="AX2294" s="256">
        <v>0</v>
      </c>
      <c r="AY2294" s="256">
        <v>0</v>
      </c>
      <c r="AZ2294" s="256">
        <v>0</v>
      </c>
      <c r="BA2294" s="256">
        <v>0</v>
      </c>
      <c r="BB2294" s="256">
        <v>0</v>
      </c>
      <c r="BC2294" s="256">
        <v>0</v>
      </c>
      <c r="BD2294" s="256">
        <v>0</v>
      </c>
      <c r="BE2294" s="256">
        <v>0</v>
      </c>
      <c r="BF2294" s="256">
        <v>0</v>
      </c>
      <c r="BG2294" s="256">
        <v>0</v>
      </c>
      <c r="BH2294" s="256">
        <v>0</v>
      </c>
      <c r="BI2294" s="256">
        <v>0</v>
      </c>
      <c r="BJ2294" s="256">
        <v>0</v>
      </c>
      <c r="BK2294" s="256">
        <v>0</v>
      </c>
      <c r="BL2294" s="256">
        <v>0</v>
      </c>
      <c r="BM2294" s="256">
        <v>0</v>
      </c>
      <c r="BN2294" s="256">
        <v>0</v>
      </c>
      <c r="BO2294" s="256">
        <v>0</v>
      </c>
      <c r="BP2294" s="256">
        <v>0</v>
      </c>
      <c r="BQ2294" s="256">
        <v>0</v>
      </c>
      <c r="BR2294" s="256">
        <v>0</v>
      </c>
      <c r="BS2294" s="256">
        <v>0</v>
      </c>
      <c r="BT2294" s="256">
        <v>0</v>
      </c>
      <c r="BU2294" s="256">
        <v>0</v>
      </c>
      <c r="BV2294" s="256">
        <v>0</v>
      </c>
    </row>
    <row r="2295" spans="1:74">
      <c r="A2295" s="256">
        <v>160</v>
      </c>
      <c r="B2295" s="256">
        <v>2656</v>
      </c>
      <c r="C2295" s="256">
        <v>2717</v>
      </c>
      <c r="D2295" s="256">
        <v>2770</v>
      </c>
      <c r="E2295" s="256">
        <v>2776</v>
      </c>
      <c r="F2295" s="256">
        <v>2738</v>
      </c>
      <c r="G2295" s="256">
        <v>2624</v>
      </c>
      <c r="H2295" s="256">
        <v>2338</v>
      </c>
      <c r="I2295" s="256">
        <v>1924</v>
      </c>
      <c r="J2295" s="256">
        <v>1478</v>
      </c>
      <c r="K2295" s="256">
        <v>1077</v>
      </c>
      <c r="L2295" s="256">
        <v>830</v>
      </c>
      <c r="M2295" s="256">
        <v>724</v>
      </c>
      <c r="N2295" s="256">
        <v>677</v>
      </c>
      <c r="O2295" s="256">
        <v>666</v>
      </c>
      <c r="P2295" s="256">
        <v>722</v>
      </c>
      <c r="Q2295" s="256">
        <v>819</v>
      </c>
      <c r="R2295" s="256">
        <v>872</v>
      </c>
      <c r="S2295" s="256">
        <v>882</v>
      </c>
      <c r="T2295" s="256">
        <v>898</v>
      </c>
      <c r="U2295" s="256">
        <v>924</v>
      </c>
      <c r="V2295" s="256">
        <v>912</v>
      </c>
      <c r="W2295" s="256">
        <v>908</v>
      </c>
      <c r="X2295" s="256">
        <v>847</v>
      </c>
      <c r="Y2295" s="256">
        <v>772</v>
      </c>
      <c r="Z2295" s="256">
        <v>706</v>
      </c>
      <c r="AA2295" s="256">
        <v>658</v>
      </c>
      <c r="AB2295" s="256">
        <v>612</v>
      </c>
      <c r="AC2295" s="256">
        <v>546</v>
      </c>
      <c r="AD2295" s="256">
        <v>472</v>
      </c>
      <c r="AE2295" s="256">
        <v>416</v>
      </c>
      <c r="AF2295" s="256">
        <v>378</v>
      </c>
      <c r="AG2295" s="256">
        <v>337</v>
      </c>
      <c r="AH2295" s="256">
        <v>306</v>
      </c>
      <c r="AI2295" s="256">
        <v>275</v>
      </c>
      <c r="AJ2295" s="256">
        <v>202</v>
      </c>
      <c r="AK2295" s="256">
        <v>86</v>
      </c>
      <c r="AL2295" s="256">
        <v>0</v>
      </c>
      <c r="AM2295" s="256">
        <v>0</v>
      </c>
      <c r="AN2295" s="256">
        <v>0</v>
      </c>
      <c r="AO2295" s="256">
        <v>0</v>
      </c>
      <c r="AP2295" s="256">
        <v>0</v>
      </c>
      <c r="AQ2295" s="256">
        <v>0</v>
      </c>
      <c r="AR2295" s="256">
        <v>0</v>
      </c>
      <c r="AS2295" s="256">
        <v>0</v>
      </c>
      <c r="AT2295" s="256">
        <v>0</v>
      </c>
      <c r="AU2295" s="256">
        <v>0</v>
      </c>
      <c r="AV2295" s="256">
        <v>0</v>
      </c>
      <c r="AW2295" s="256">
        <v>0</v>
      </c>
      <c r="AX2295" s="256">
        <v>0</v>
      </c>
      <c r="AY2295" s="256">
        <v>0</v>
      </c>
      <c r="AZ2295" s="256">
        <v>0</v>
      </c>
      <c r="BA2295" s="256">
        <v>0</v>
      </c>
      <c r="BB2295" s="256">
        <v>0</v>
      </c>
      <c r="BC2295" s="256">
        <v>0</v>
      </c>
      <c r="BD2295" s="256">
        <v>0</v>
      </c>
      <c r="BE2295" s="256">
        <v>0</v>
      </c>
      <c r="BF2295" s="256">
        <v>0</v>
      </c>
      <c r="BG2295" s="256">
        <v>0</v>
      </c>
      <c r="BH2295" s="256">
        <v>0</v>
      </c>
      <c r="BI2295" s="256">
        <v>0</v>
      </c>
      <c r="BJ2295" s="256">
        <v>0</v>
      </c>
      <c r="BK2295" s="256">
        <v>0</v>
      </c>
      <c r="BL2295" s="256">
        <v>0</v>
      </c>
      <c r="BM2295" s="256">
        <v>0</v>
      </c>
      <c r="BN2295" s="256">
        <v>0</v>
      </c>
      <c r="BO2295" s="256">
        <v>0</v>
      </c>
      <c r="BP2295" s="256">
        <v>0</v>
      </c>
      <c r="BQ2295" s="256">
        <v>0</v>
      </c>
      <c r="BR2295" s="256">
        <v>0</v>
      </c>
      <c r="BS2295" s="256">
        <v>0</v>
      </c>
      <c r="BT2295" s="256">
        <v>0</v>
      </c>
      <c r="BU2295" s="256">
        <v>0</v>
      </c>
      <c r="BV2295" s="256">
        <v>0</v>
      </c>
    </row>
    <row r="2296" spans="1:74">
      <c r="A2296" s="256">
        <v>162.5</v>
      </c>
      <c r="B2296" s="256">
        <v>2656</v>
      </c>
      <c r="C2296" s="256">
        <v>2716</v>
      </c>
      <c r="D2296" s="256">
        <v>2771</v>
      </c>
      <c r="E2296" s="256">
        <v>2778</v>
      </c>
      <c r="F2296" s="256">
        <v>2736</v>
      </c>
      <c r="G2296" s="256">
        <v>2612</v>
      </c>
      <c r="H2296" s="256">
        <v>2310</v>
      </c>
      <c r="I2296" s="256">
        <v>1890</v>
      </c>
      <c r="J2296" s="256">
        <v>1431</v>
      </c>
      <c r="K2296" s="256">
        <v>1040</v>
      </c>
      <c r="L2296" s="256">
        <v>814</v>
      </c>
      <c r="M2296" s="256">
        <v>718</v>
      </c>
      <c r="N2296" s="256">
        <v>676</v>
      </c>
      <c r="O2296" s="256">
        <v>668</v>
      </c>
      <c r="P2296" s="256">
        <v>738</v>
      </c>
      <c r="Q2296" s="256">
        <v>834</v>
      </c>
      <c r="R2296" s="256">
        <v>874</v>
      </c>
      <c r="S2296" s="256">
        <v>876</v>
      </c>
      <c r="T2296" s="256">
        <v>886</v>
      </c>
      <c r="U2296" s="256">
        <v>896</v>
      </c>
      <c r="V2296" s="256">
        <v>873</v>
      </c>
      <c r="W2296" s="256">
        <v>868</v>
      </c>
      <c r="X2296" s="256">
        <v>796</v>
      </c>
      <c r="Y2296" s="256">
        <v>721</v>
      </c>
      <c r="Z2296" s="256">
        <v>660</v>
      </c>
      <c r="AA2296" s="256">
        <v>617</v>
      </c>
      <c r="AB2296" s="256">
        <v>576</v>
      </c>
      <c r="AC2296" s="256">
        <v>514</v>
      </c>
      <c r="AD2296" s="256">
        <v>456</v>
      </c>
      <c r="AE2296" s="256">
        <v>406</v>
      </c>
      <c r="AF2296" s="256">
        <v>365</v>
      </c>
      <c r="AG2296" s="256">
        <v>314</v>
      </c>
      <c r="AH2296" s="256">
        <v>284</v>
      </c>
      <c r="AI2296" s="256">
        <v>246</v>
      </c>
      <c r="AJ2296" s="256">
        <v>176</v>
      </c>
      <c r="AK2296" s="256">
        <v>83</v>
      </c>
      <c r="AL2296" s="256">
        <v>0</v>
      </c>
      <c r="AM2296" s="256">
        <v>0</v>
      </c>
      <c r="AN2296" s="256">
        <v>0</v>
      </c>
      <c r="AO2296" s="256">
        <v>0</v>
      </c>
      <c r="AP2296" s="256">
        <v>0</v>
      </c>
      <c r="AQ2296" s="256">
        <v>0</v>
      </c>
      <c r="AR2296" s="256">
        <v>0</v>
      </c>
      <c r="AS2296" s="256">
        <v>0</v>
      </c>
      <c r="AT2296" s="256">
        <v>0</v>
      </c>
      <c r="AU2296" s="256">
        <v>0</v>
      </c>
      <c r="AV2296" s="256">
        <v>0</v>
      </c>
      <c r="AW2296" s="256">
        <v>0</v>
      </c>
      <c r="AX2296" s="256">
        <v>0</v>
      </c>
      <c r="AY2296" s="256">
        <v>0</v>
      </c>
      <c r="AZ2296" s="256">
        <v>0</v>
      </c>
      <c r="BA2296" s="256">
        <v>0</v>
      </c>
      <c r="BB2296" s="256">
        <v>0</v>
      </c>
      <c r="BC2296" s="256">
        <v>0</v>
      </c>
      <c r="BD2296" s="256">
        <v>0</v>
      </c>
      <c r="BE2296" s="256">
        <v>0</v>
      </c>
      <c r="BF2296" s="256">
        <v>0</v>
      </c>
      <c r="BG2296" s="256">
        <v>0</v>
      </c>
      <c r="BH2296" s="256">
        <v>0</v>
      </c>
      <c r="BI2296" s="256">
        <v>0</v>
      </c>
      <c r="BJ2296" s="256">
        <v>0</v>
      </c>
      <c r="BK2296" s="256">
        <v>0</v>
      </c>
      <c r="BL2296" s="256">
        <v>0</v>
      </c>
      <c r="BM2296" s="256">
        <v>0</v>
      </c>
      <c r="BN2296" s="256">
        <v>0</v>
      </c>
      <c r="BO2296" s="256">
        <v>0</v>
      </c>
      <c r="BP2296" s="256">
        <v>0</v>
      </c>
      <c r="BQ2296" s="256">
        <v>0</v>
      </c>
      <c r="BR2296" s="256">
        <v>0</v>
      </c>
      <c r="BS2296" s="256">
        <v>0</v>
      </c>
      <c r="BT2296" s="256">
        <v>0</v>
      </c>
      <c r="BU2296" s="256">
        <v>0</v>
      </c>
      <c r="BV2296" s="256">
        <v>0</v>
      </c>
    </row>
    <row r="2297" spans="1:74">
      <c r="A2297" s="256">
        <v>165</v>
      </c>
      <c r="B2297" s="256">
        <v>2656</v>
      </c>
      <c r="C2297" s="256">
        <v>2718</v>
      </c>
      <c r="D2297" s="256">
        <v>2774</v>
      </c>
      <c r="E2297" s="256">
        <v>2780</v>
      </c>
      <c r="F2297" s="256">
        <v>2736</v>
      </c>
      <c r="G2297" s="256">
        <v>2608</v>
      </c>
      <c r="H2297" s="256">
        <v>2290</v>
      </c>
      <c r="I2297" s="256">
        <v>1857</v>
      </c>
      <c r="J2297" s="256">
        <v>1398</v>
      </c>
      <c r="K2297" s="256">
        <v>1012</v>
      </c>
      <c r="L2297" s="256">
        <v>798</v>
      </c>
      <c r="M2297" s="256">
        <v>714</v>
      </c>
      <c r="N2297" s="256">
        <v>675</v>
      </c>
      <c r="O2297" s="256">
        <v>676</v>
      </c>
      <c r="P2297" s="256">
        <v>752</v>
      </c>
      <c r="Q2297" s="256">
        <v>843</v>
      </c>
      <c r="R2297" s="256">
        <v>870</v>
      </c>
      <c r="S2297" s="256">
        <v>865</v>
      </c>
      <c r="T2297" s="256">
        <v>867</v>
      </c>
      <c r="U2297" s="256">
        <v>862</v>
      </c>
      <c r="V2297" s="256">
        <v>832</v>
      </c>
      <c r="W2297" s="256">
        <v>819</v>
      </c>
      <c r="X2297" s="256">
        <v>744</v>
      </c>
      <c r="Y2297" s="256">
        <v>672</v>
      </c>
      <c r="Z2297" s="256">
        <v>614</v>
      </c>
      <c r="AA2297" s="256">
        <v>582</v>
      </c>
      <c r="AB2297" s="256">
        <v>545</v>
      </c>
      <c r="AC2297" s="256">
        <v>488</v>
      </c>
      <c r="AD2297" s="256">
        <v>446</v>
      </c>
      <c r="AE2297" s="256">
        <v>400</v>
      </c>
      <c r="AF2297" s="256">
        <v>354</v>
      </c>
      <c r="AG2297" s="256">
        <v>300</v>
      </c>
      <c r="AH2297" s="256">
        <v>270</v>
      </c>
      <c r="AI2297" s="256">
        <v>222</v>
      </c>
      <c r="AJ2297" s="256">
        <v>156</v>
      </c>
      <c r="AK2297" s="256">
        <v>76</v>
      </c>
      <c r="AL2297" s="256">
        <v>0</v>
      </c>
      <c r="AM2297" s="256">
        <v>0</v>
      </c>
      <c r="AN2297" s="256">
        <v>0</v>
      </c>
      <c r="AO2297" s="256">
        <v>0</v>
      </c>
      <c r="AP2297" s="256">
        <v>0</v>
      </c>
      <c r="AQ2297" s="256">
        <v>0</v>
      </c>
      <c r="AR2297" s="256">
        <v>0</v>
      </c>
      <c r="AS2297" s="256">
        <v>0</v>
      </c>
      <c r="AT2297" s="256">
        <v>0</v>
      </c>
      <c r="AU2297" s="256">
        <v>0</v>
      </c>
      <c r="AV2297" s="256">
        <v>0</v>
      </c>
      <c r="AW2297" s="256">
        <v>0</v>
      </c>
      <c r="AX2297" s="256">
        <v>0</v>
      </c>
      <c r="AY2297" s="256">
        <v>0</v>
      </c>
      <c r="AZ2297" s="256">
        <v>0</v>
      </c>
      <c r="BA2297" s="256">
        <v>0</v>
      </c>
      <c r="BB2297" s="256">
        <v>0</v>
      </c>
      <c r="BC2297" s="256">
        <v>0</v>
      </c>
      <c r="BD2297" s="256">
        <v>0</v>
      </c>
      <c r="BE2297" s="256">
        <v>0</v>
      </c>
      <c r="BF2297" s="256">
        <v>0</v>
      </c>
      <c r="BG2297" s="256">
        <v>0</v>
      </c>
      <c r="BH2297" s="256">
        <v>0</v>
      </c>
      <c r="BI2297" s="256">
        <v>0</v>
      </c>
      <c r="BJ2297" s="256">
        <v>0</v>
      </c>
      <c r="BK2297" s="256">
        <v>0</v>
      </c>
      <c r="BL2297" s="256">
        <v>0</v>
      </c>
      <c r="BM2297" s="256">
        <v>0</v>
      </c>
      <c r="BN2297" s="256">
        <v>0</v>
      </c>
      <c r="BO2297" s="256">
        <v>0</v>
      </c>
      <c r="BP2297" s="256">
        <v>0</v>
      </c>
      <c r="BQ2297" s="256">
        <v>0</v>
      </c>
      <c r="BR2297" s="256">
        <v>0</v>
      </c>
      <c r="BS2297" s="256">
        <v>0</v>
      </c>
      <c r="BT2297" s="256">
        <v>0</v>
      </c>
      <c r="BU2297" s="256">
        <v>0</v>
      </c>
      <c r="BV2297" s="256">
        <v>0</v>
      </c>
    </row>
    <row r="2298" spans="1:74">
      <c r="A2298" s="256">
        <v>167.5</v>
      </c>
      <c r="B2298" s="256">
        <v>2656</v>
      </c>
      <c r="C2298" s="256">
        <v>2716</v>
      </c>
      <c r="D2298" s="256">
        <v>2772</v>
      </c>
      <c r="E2298" s="256">
        <v>2774</v>
      </c>
      <c r="F2298" s="256">
        <v>2728</v>
      </c>
      <c r="G2298" s="256">
        <v>2593</v>
      </c>
      <c r="H2298" s="256">
        <v>2266</v>
      </c>
      <c r="I2298" s="256">
        <v>1824</v>
      </c>
      <c r="J2298" s="256">
        <v>1360</v>
      </c>
      <c r="K2298" s="256">
        <v>979</v>
      </c>
      <c r="L2298" s="256">
        <v>782</v>
      </c>
      <c r="M2298" s="256">
        <v>705</v>
      </c>
      <c r="N2298" s="256">
        <v>669</v>
      </c>
      <c r="O2298" s="256">
        <v>679</v>
      </c>
      <c r="P2298" s="256">
        <v>761</v>
      </c>
      <c r="Q2298" s="256">
        <v>846</v>
      </c>
      <c r="R2298" s="256">
        <v>866</v>
      </c>
      <c r="S2298" s="256">
        <v>851</v>
      </c>
      <c r="T2298" s="256">
        <v>847</v>
      </c>
      <c r="U2298" s="256">
        <v>828</v>
      </c>
      <c r="V2298" s="256">
        <v>794</v>
      </c>
      <c r="W2298" s="256">
        <v>773</v>
      </c>
      <c r="X2298" s="256">
        <v>695</v>
      </c>
      <c r="Y2298" s="256">
        <v>625</v>
      </c>
      <c r="Z2298" s="256">
        <v>575</v>
      </c>
      <c r="AA2298" s="256">
        <v>553</v>
      </c>
      <c r="AB2298" s="256">
        <v>518</v>
      </c>
      <c r="AC2298" s="256">
        <v>475</v>
      </c>
      <c r="AD2298" s="256">
        <v>436</v>
      </c>
      <c r="AE2298" s="256">
        <v>388</v>
      </c>
      <c r="AF2298" s="256">
        <v>338</v>
      </c>
      <c r="AG2298" s="256">
        <v>282</v>
      </c>
      <c r="AH2298" s="256">
        <v>252</v>
      </c>
      <c r="AI2298" s="256">
        <v>193</v>
      </c>
      <c r="AJ2298" s="256">
        <v>127</v>
      </c>
      <c r="AK2298" s="256">
        <v>62</v>
      </c>
      <c r="AL2298" s="256">
        <v>0</v>
      </c>
      <c r="AM2298" s="256">
        <v>0</v>
      </c>
      <c r="AN2298" s="256">
        <v>0</v>
      </c>
      <c r="AO2298" s="256">
        <v>0</v>
      </c>
      <c r="AP2298" s="256">
        <v>0</v>
      </c>
      <c r="AQ2298" s="256">
        <v>0</v>
      </c>
      <c r="AR2298" s="256">
        <v>0</v>
      </c>
      <c r="AS2298" s="256">
        <v>0</v>
      </c>
      <c r="AT2298" s="256">
        <v>0</v>
      </c>
      <c r="AU2298" s="256">
        <v>0</v>
      </c>
      <c r="AV2298" s="256">
        <v>0</v>
      </c>
      <c r="AW2298" s="256">
        <v>0</v>
      </c>
      <c r="AX2298" s="256">
        <v>0</v>
      </c>
      <c r="AY2298" s="256">
        <v>0</v>
      </c>
      <c r="AZ2298" s="256">
        <v>0</v>
      </c>
      <c r="BA2298" s="256">
        <v>0</v>
      </c>
      <c r="BB2298" s="256">
        <v>0</v>
      </c>
      <c r="BC2298" s="256">
        <v>0</v>
      </c>
      <c r="BD2298" s="256">
        <v>0</v>
      </c>
      <c r="BE2298" s="256">
        <v>0</v>
      </c>
      <c r="BF2298" s="256">
        <v>0</v>
      </c>
      <c r="BG2298" s="256">
        <v>0</v>
      </c>
      <c r="BH2298" s="256">
        <v>0</v>
      </c>
      <c r="BI2298" s="256">
        <v>0</v>
      </c>
      <c r="BJ2298" s="256">
        <v>0</v>
      </c>
      <c r="BK2298" s="256">
        <v>0</v>
      </c>
      <c r="BL2298" s="256">
        <v>0</v>
      </c>
      <c r="BM2298" s="256">
        <v>0</v>
      </c>
      <c r="BN2298" s="256">
        <v>0</v>
      </c>
      <c r="BO2298" s="256">
        <v>0</v>
      </c>
      <c r="BP2298" s="256">
        <v>0</v>
      </c>
      <c r="BQ2298" s="256">
        <v>0</v>
      </c>
      <c r="BR2298" s="256">
        <v>0</v>
      </c>
      <c r="BS2298" s="256">
        <v>0</v>
      </c>
      <c r="BT2298" s="256">
        <v>0</v>
      </c>
      <c r="BU2298" s="256">
        <v>0</v>
      </c>
      <c r="BV2298" s="256">
        <v>0</v>
      </c>
    </row>
    <row r="2299" spans="1:74">
      <c r="A2299" s="256">
        <v>170</v>
      </c>
      <c r="B2299" s="256">
        <v>2656</v>
      </c>
      <c r="C2299" s="256">
        <v>2716</v>
      </c>
      <c r="D2299" s="256">
        <v>2770</v>
      </c>
      <c r="E2299" s="256">
        <v>2774</v>
      </c>
      <c r="F2299" s="256">
        <v>2730</v>
      </c>
      <c r="G2299" s="256">
        <v>2586</v>
      </c>
      <c r="H2299" s="256">
        <v>2248</v>
      </c>
      <c r="I2299" s="256">
        <v>1800</v>
      </c>
      <c r="J2299" s="256">
        <v>1335</v>
      </c>
      <c r="K2299" s="256">
        <v>955</v>
      </c>
      <c r="L2299" s="256">
        <v>764</v>
      </c>
      <c r="M2299" s="256">
        <v>692</v>
      </c>
      <c r="N2299" s="256">
        <v>662</v>
      </c>
      <c r="O2299" s="256">
        <v>678</v>
      </c>
      <c r="P2299" s="256">
        <v>767</v>
      </c>
      <c r="Q2299" s="256">
        <v>846</v>
      </c>
      <c r="R2299" s="256">
        <v>856</v>
      </c>
      <c r="S2299" s="256">
        <v>836</v>
      </c>
      <c r="T2299" s="256">
        <v>826</v>
      </c>
      <c r="U2299" s="256">
        <v>792</v>
      </c>
      <c r="V2299" s="256">
        <v>756</v>
      </c>
      <c r="W2299" s="256">
        <v>726</v>
      </c>
      <c r="X2299" s="256">
        <v>647</v>
      </c>
      <c r="Y2299" s="256">
        <v>578</v>
      </c>
      <c r="Z2299" s="256">
        <v>540</v>
      </c>
      <c r="AA2299" s="256">
        <v>526</v>
      </c>
      <c r="AB2299" s="256">
        <v>498</v>
      </c>
      <c r="AC2299" s="256">
        <v>464</v>
      </c>
      <c r="AD2299" s="256">
        <v>426</v>
      </c>
      <c r="AE2299" s="256">
        <v>378</v>
      </c>
      <c r="AF2299" s="256">
        <v>326</v>
      </c>
      <c r="AG2299" s="256">
        <v>270</v>
      </c>
      <c r="AH2299" s="256">
        <v>240</v>
      </c>
      <c r="AI2299" s="256">
        <v>174</v>
      </c>
      <c r="AJ2299" s="256">
        <v>106</v>
      </c>
      <c r="AK2299" s="256">
        <v>51</v>
      </c>
      <c r="AL2299" s="256">
        <v>0</v>
      </c>
      <c r="AM2299" s="256">
        <v>0</v>
      </c>
      <c r="AN2299" s="256">
        <v>0</v>
      </c>
      <c r="AO2299" s="256">
        <v>0</v>
      </c>
      <c r="AP2299" s="256">
        <v>0</v>
      </c>
      <c r="AQ2299" s="256">
        <v>0</v>
      </c>
      <c r="AR2299" s="256">
        <v>0</v>
      </c>
      <c r="AS2299" s="256">
        <v>0</v>
      </c>
      <c r="AT2299" s="256">
        <v>0</v>
      </c>
      <c r="AU2299" s="256">
        <v>0</v>
      </c>
      <c r="AV2299" s="256">
        <v>0</v>
      </c>
      <c r="AW2299" s="256">
        <v>0</v>
      </c>
      <c r="AX2299" s="256">
        <v>0</v>
      </c>
      <c r="AY2299" s="256">
        <v>0</v>
      </c>
      <c r="AZ2299" s="256">
        <v>0</v>
      </c>
      <c r="BA2299" s="256">
        <v>0</v>
      </c>
      <c r="BB2299" s="256">
        <v>0</v>
      </c>
      <c r="BC2299" s="256">
        <v>0</v>
      </c>
      <c r="BD2299" s="256">
        <v>0</v>
      </c>
      <c r="BE2299" s="256">
        <v>0</v>
      </c>
      <c r="BF2299" s="256">
        <v>0</v>
      </c>
      <c r="BG2299" s="256">
        <v>0</v>
      </c>
      <c r="BH2299" s="256">
        <v>0</v>
      </c>
      <c r="BI2299" s="256">
        <v>0</v>
      </c>
      <c r="BJ2299" s="256">
        <v>0</v>
      </c>
      <c r="BK2299" s="256">
        <v>0</v>
      </c>
      <c r="BL2299" s="256">
        <v>0</v>
      </c>
      <c r="BM2299" s="256">
        <v>0</v>
      </c>
      <c r="BN2299" s="256">
        <v>0</v>
      </c>
      <c r="BO2299" s="256">
        <v>0</v>
      </c>
      <c r="BP2299" s="256">
        <v>0</v>
      </c>
      <c r="BQ2299" s="256">
        <v>0</v>
      </c>
      <c r="BR2299" s="256">
        <v>0</v>
      </c>
      <c r="BS2299" s="256">
        <v>0</v>
      </c>
      <c r="BT2299" s="256">
        <v>0</v>
      </c>
      <c r="BU2299" s="256">
        <v>0</v>
      </c>
      <c r="BV2299" s="256">
        <v>0</v>
      </c>
    </row>
    <row r="2300" spans="1:74">
      <c r="A2300" s="256">
        <v>172.5</v>
      </c>
      <c r="B2300" s="256">
        <v>2656</v>
      </c>
      <c r="C2300" s="256">
        <v>2720</v>
      </c>
      <c r="D2300" s="256">
        <v>2774</v>
      </c>
      <c r="E2300" s="256">
        <v>2778</v>
      </c>
      <c r="F2300" s="256">
        <v>2730</v>
      </c>
      <c r="G2300" s="256">
        <v>2583</v>
      </c>
      <c r="H2300" s="256">
        <v>2242</v>
      </c>
      <c r="I2300" s="256">
        <v>1790</v>
      </c>
      <c r="J2300" s="256">
        <v>1318</v>
      </c>
      <c r="K2300" s="256">
        <v>936</v>
      </c>
      <c r="L2300" s="256">
        <v>749</v>
      </c>
      <c r="M2300" s="256">
        <v>680</v>
      </c>
      <c r="N2300" s="256">
        <v>652</v>
      </c>
      <c r="O2300" s="256">
        <v>676</v>
      </c>
      <c r="P2300" s="256">
        <v>768</v>
      </c>
      <c r="Q2300" s="256">
        <v>842</v>
      </c>
      <c r="R2300" s="256">
        <v>844</v>
      </c>
      <c r="S2300" s="256">
        <v>822</v>
      </c>
      <c r="T2300" s="256">
        <v>804</v>
      </c>
      <c r="U2300" s="256">
        <v>762</v>
      </c>
      <c r="V2300" s="256">
        <v>726</v>
      </c>
      <c r="W2300" s="256">
        <v>685</v>
      </c>
      <c r="X2300" s="256">
        <v>604</v>
      </c>
      <c r="Y2300" s="256">
        <v>539</v>
      </c>
      <c r="Z2300" s="256">
        <v>509</v>
      </c>
      <c r="AA2300" s="256">
        <v>504</v>
      </c>
      <c r="AB2300" s="256">
        <v>484</v>
      </c>
      <c r="AC2300" s="256">
        <v>458</v>
      </c>
      <c r="AD2300" s="256">
        <v>424</v>
      </c>
      <c r="AE2300" s="256">
        <v>374</v>
      </c>
      <c r="AF2300" s="256">
        <v>314</v>
      </c>
      <c r="AG2300" s="256">
        <v>260</v>
      </c>
      <c r="AH2300" s="256">
        <v>224</v>
      </c>
      <c r="AI2300" s="256">
        <v>158</v>
      </c>
      <c r="AJ2300" s="256">
        <v>96</v>
      </c>
      <c r="AK2300" s="256">
        <v>48</v>
      </c>
      <c r="AL2300" s="256">
        <v>0</v>
      </c>
      <c r="AM2300" s="256">
        <v>0</v>
      </c>
      <c r="AN2300" s="256">
        <v>0</v>
      </c>
      <c r="AO2300" s="256">
        <v>0</v>
      </c>
      <c r="AP2300" s="256">
        <v>0</v>
      </c>
      <c r="AQ2300" s="256">
        <v>0</v>
      </c>
      <c r="AR2300" s="256">
        <v>0</v>
      </c>
      <c r="AS2300" s="256">
        <v>0</v>
      </c>
      <c r="AT2300" s="256">
        <v>0</v>
      </c>
      <c r="AU2300" s="256">
        <v>0</v>
      </c>
      <c r="AV2300" s="256">
        <v>0</v>
      </c>
      <c r="AW2300" s="256">
        <v>0</v>
      </c>
      <c r="AX2300" s="256">
        <v>0</v>
      </c>
      <c r="AY2300" s="256">
        <v>0</v>
      </c>
      <c r="AZ2300" s="256">
        <v>0</v>
      </c>
      <c r="BA2300" s="256">
        <v>0</v>
      </c>
      <c r="BB2300" s="256">
        <v>0</v>
      </c>
      <c r="BC2300" s="256">
        <v>0</v>
      </c>
      <c r="BD2300" s="256">
        <v>0</v>
      </c>
      <c r="BE2300" s="256">
        <v>0</v>
      </c>
      <c r="BF2300" s="256">
        <v>0</v>
      </c>
      <c r="BG2300" s="256">
        <v>0</v>
      </c>
      <c r="BH2300" s="256">
        <v>0</v>
      </c>
      <c r="BI2300" s="256">
        <v>0</v>
      </c>
      <c r="BJ2300" s="256">
        <v>0</v>
      </c>
      <c r="BK2300" s="256">
        <v>0</v>
      </c>
      <c r="BL2300" s="256">
        <v>0</v>
      </c>
      <c r="BM2300" s="256">
        <v>0</v>
      </c>
      <c r="BN2300" s="256">
        <v>0</v>
      </c>
      <c r="BO2300" s="256">
        <v>0</v>
      </c>
      <c r="BP2300" s="256">
        <v>0</v>
      </c>
      <c r="BQ2300" s="256">
        <v>0</v>
      </c>
      <c r="BR2300" s="256">
        <v>0</v>
      </c>
      <c r="BS2300" s="256">
        <v>0</v>
      </c>
      <c r="BT2300" s="256">
        <v>0</v>
      </c>
      <c r="BU2300" s="256">
        <v>0</v>
      </c>
      <c r="BV2300" s="256">
        <v>0</v>
      </c>
    </row>
    <row r="2301" spans="1:74">
      <c r="A2301" s="256">
        <v>175</v>
      </c>
      <c r="B2301" s="256">
        <v>2656</v>
      </c>
      <c r="C2301" s="256">
        <v>2722</v>
      </c>
      <c r="D2301" s="256">
        <v>2778</v>
      </c>
      <c r="E2301" s="256">
        <v>2781</v>
      </c>
      <c r="F2301" s="256">
        <v>2734</v>
      </c>
      <c r="G2301" s="256">
        <v>2583</v>
      </c>
      <c r="H2301" s="256">
        <v>2234</v>
      </c>
      <c r="I2301" s="256">
        <v>1776</v>
      </c>
      <c r="J2301" s="256">
        <v>1303</v>
      </c>
      <c r="K2301" s="256">
        <v>924</v>
      </c>
      <c r="L2301" s="256">
        <v>740</v>
      </c>
      <c r="M2301" s="256">
        <v>669</v>
      </c>
      <c r="N2301" s="256">
        <v>643</v>
      </c>
      <c r="O2301" s="256">
        <v>671</v>
      </c>
      <c r="P2301" s="256">
        <v>766</v>
      </c>
      <c r="Q2301" s="256">
        <v>836</v>
      </c>
      <c r="R2301" s="256">
        <v>833</v>
      </c>
      <c r="S2301" s="256">
        <v>808</v>
      </c>
      <c r="T2301" s="256">
        <v>788</v>
      </c>
      <c r="U2301" s="256">
        <v>733</v>
      </c>
      <c r="V2301" s="256">
        <v>696</v>
      </c>
      <c r="W2301" s="256">
        <v>648</v>
      </c>
      <c r="X2301" s="256">
        <v>568</v>
      </c>
      <c r="Y2301" s="256">
        <v>507</v>
      </c>
      <c r="Z2301" s="256">
        <v>486</v>
      </c>
      <c r="AA2301" s="256">
        <v>490</v>
      </c>
      <c r="AB2301" s="256">
        <v>474</v>
      </c>
      <c r="AC2301" s="256">
        <v>456</v>
      </c>
      <c r="AD2301" s="256">
        <v>424</v>
      </c>
      <c r="AE2301" s="256">
        <v>370</v>
      </c>
      <c r="AF2301" s="256">
        <v>306</v>
      </c>
      <c r="AG2301" s="256">
        <v>249</v>
      </c>
      <c r="AH2301" s="256">
        <v>207</v>
      </c>
      <c r="AI2301" s="256">
        <v>146</v>
      </c>
      <c r="AJ2301" s="256">
        <v>94</v>
      </c>
      <c r="AK2301" s="256">
        <v>46</v>
      </c>
      <c r="AL2301" s="256">
        <v>0</v>
      </c>
      <c r="AM2301" s="256">
        <v>0</v>
      </c>
      <c r="AN2301" s="256">
        <v>0</v>
      </c>
      <c r="AO2301" s="256">
        <v>0</v>
      </c>
      <c r="AP2301" s="256">
        <v>0</v>
      </c>
      <c r="AQ2301" s="256">
        <v>0</v>
      </c>
      <c r="AR2301" s="256">
        <v>0</v>
      </c>
      <c r="AS2301" s="256">
        <v>0</v>
      </c>
      <c r="AT2301" s="256">
        <v>0</v>
      </c>
      <c r="AU2301" s="256">
        <v>0</v>
      </c>
      <c r="AV2301" s="256">
        <v>0</v>
      </c>
      <c r="AW2301" s="256">
        <v>0</v>
      </c>
      <c r="AX2301" s="256">
        <v>0</v>
      </c>
      <c r="AY2301" s="256">
        <v>0</v>
      </c>
      <c r="AZ2301" s="256">
        <v>0</v>
      </c>
      <c r="BA2301" s="256">
        <v>0</v>
      </c>
      <c r="BB2301" s="256">
        <v>0</v>
      </c>
      <c r="BC2301" s="256">
        <v>0</v>
      </c>
      <c r="BD2301" s="256">
        <v>0</v>
      </c>
      <c r="BE2301" s="256">
        <v>0</v>
      </c>
      <c r="BF2301" s="256">
        <v>0</v>
      </c>
      <c r="BG2301" s="256">
        <v>0</v>
      </c>
      <c r="BH2301" s="256">
        <v>0</v>
      </c>
      <c r="BI2301" s="256">
        <v>0</v>
      </c>
      <c r="BJ2301" s="256">
        <v>0</v>
      </c>
      <c r="BK2301" s="256">
        <v>0</v>
      </c>
      <c r="BL2301" s="256">
        <v>0</v>
      </c>
      <c r="BM2301" s="256">
        <v>0</v>
      </c>
      <c r="BN2301" s="256">
        <v>0</v>
      </c>
      <c r="BO2301" s="256">
        <v>0</v>
      </c>
      <c r="BP2301" s="256">
        <v>0</v>
      </c>
      <c r="BQ2301" s="256">
        <v>0</v>
      </c>
      <c r="BR2301" s="256">
        <v>0</v>
      </c>
      <c r="BS2301" s="256">
        <v>0</v>
      </c>
      <c r="BT2301" s="256">
        <v>0</v>
      </c>
      <c r="BU2301" s="256">
        <v>0</v>
      </c>
      <c r="BV2301" s="256">
        <v>0</v>
      </c>
    </row>
    <row r="2302" spans="1:74">
      <c r="A2302" s="256">
        <v>177.5</v>
      </c>
      <c r="B2302" s="256">
        <v>2656</v>
      </c>
      <c r="C2302" s="256">
        <v>2729</v>
      </c>
      <c r="D2302" s="256">
        <v>2786</v>
      </c>
      <c r="E2302" s="256">
        <v>2790</v>
      </c>
      <c r="F2302" s="256">
        <v>2744</v>
      </c>
      <c r="G2302" s="256">
        <v>2590</v>
      </c>
      <c r="H2302" s="256">
        <v>2234</v>
      </c>
      <c r="I2302" s="256">
        <v>1772</v>
      </c>
      <c r="J2302" s="256">
        <v>1296</v>
      </c>
      <c r="K2302" s="256">
        <v>917</v>
      </c>
      <c r="L2302" s="256">
        <v>736</v>
      </c>
      <c r="M2302" s="256">
        <v>666</v>
      </c>
      <c r="N2302" s="256">
        <v>637</v>
      </c>
      <c r="O2302" s="256">
        <v>670</v>
      </c>
      <c r="P2302" s="256">
        <v>765</v>
      </c>
      <c r="Q2302" s="256">
        <v>830</v>
      </c>
      <c r="R2302" s="256">
        <v>825</v>
      </c>
      <c r="S2302" s="256">
        <v>799</v>
      </c>
      <c r="T2302" s="256">
        <v>778</v>
      </c>
      <c r="U2302" s="256">
        <v>716</v>
      </c>
      <c r="V2302" s="256">
        <v>678</v>
      </c>
      <c r="W2302" s="256">
        <v>627</v>
      </c>
      <c r="X2302" s="256">
        <v>544</v>
      </c>
      <c r="Y2302" s="256">
        <v>486</v>
      </c>
      <c r="Z2302" s="256">
        <v>474</v>
      </c>
      <c r="AA2302" s="256">
        <v>483</v>
      </c>
      <c r="AB2302" s="256">
        <v>468</v>
      </c>
      <c r="AC2302" s="256">
        <v>456</v>
      </c>
      <c r="AD2302" s="256">
        <v>428</v>
      </c>
      <c r="AE2302" s="256">
        <v>368</v>
      </c>
      <c r="AF2302" s="256">
        <v>302</v>
      </c>
      <c r="AG2302" s="256">
        <v>244</v>
      </c>
      <c r="AH2302" s="256">
        <v>200</v>
      </c>
      <c r="AI2302" s="256">
        <v>145</v>
      </c>
      <c r="AJ2302" s="256">
        <v>97</v>
      </c>
      <c r="AK2302" s="256">
        <v>51</v>
      </c>
      <c r="AL2302" s="256">
        <v>0</v>
      </c>
      <c r="AM2302" s="256">
        <v>0</v>
      </c>
      <c r="AN2302" s="256">
        <v>0</v>
      </c>
      <c r="AO2302" s="256">
        <v>0</v>
      </c>
      <c r="AP2302" s="256">
        <v>0</v>
      </c>
      <c r="AQ2302" s="256">
        <v>0</v>
      </c>
      <c r="AR2302" s="256">
        <v>0</v>
      </c>
      <c r="AS2302" s="256">
        <v>0</v>
      </c>
      <c r="AT2302" s="256">
        <v>0</v>
      </c>
      <c r="AU2302" s="256">
        <v>0</v>
      </c>
      <c r="AV2302" s="256">
        <v>0</v>
      </c>
      <c r="AW2302" s="256">
        <v>0</v>
      </c>
      <c r="AX2302" s="256">
        <v>0</v>
      </c>
      <c r="AY2302" s="256">
        <v>0</v>
      </c>
      <c r="AZ2302" s="256">
        <v>0</v>
      </c>
      <c r="BA2302" s="256">
        <v>0</v>
      </c>
      <c r="BB2302" s="256">
        <v>0</v>
      </c>
      <c r="BC2302" s="256">
        <v>0</v>
      </c>
      <c r="BD2302" s="256">
        <v>0</v>
      </c>
      <c r="BE2302" s="256">
        <v>0</v>
      </c>
      <c r="BF2302" s="256">
        <v>0</v>
      </c>
      <c r="BG2302" s="256">
        <v>0</v>
      </c>
      <c r="BH2302" s="256">
        <v>0</v>
      </c>
      <c r="BI2302" s="256">
        <v>0</v>
      </c>
      <c r="BJ2302" s="256">
        <v>0</v>
      </c>
      <c r="BK2302" s="256">
        <v>0</v>
      </c>
      <c r="BL2302" s="256">
        <v>0</v>
      </c>
      <c r="BM2302" s="256">
        <v>0</v>
      </c>
      <c r="BN2302" s="256">
        <v>0</v>
      </c>
      <c r="BO2302" s="256">
        <v>0</v>
      </c>
      <c r="BP2302" s="256">
        <v>0</v>
      </c>
      <c r="BQ2302" s="256">
        <v>0</v>
      </c>
      <c r="BR2302" s="256">
        <v>0</v>
      </c>
      <c r="BS2302" s="256">
        <v>0</v>
      </c>
      <c r="BT2302" s="256">
        <v>0</v>
      </c>
      <c r="BU2302" s="256">
        <v>0</v>
      </c>
      <c r="BV2302" s="256">
        <v>0</v>
      </c>
    </row>
    <row r="2303" spans="1:74">
      <c r="A2303" s="256">
        <v>180</v>
      </c>
      <c r="B2303" s="256">
        <v>2656</v>
      </c>
      <c r="C2303" s="256">
        <v>2736</v>
      </c>
      <c r="D2303" s="256">
        <v>2781</v>
      </c>
      <c r="E2303" s="256">
        <v>2767</v>
      </c>
      <c r="F2303" s="256">
        <v>2702</v>
      </c>
      <c r="G2303" s="256">
        <v>2501</v>
      </c>
      <c r="H2303" s="256">
        <v>2099</v>
      </c>
      <c r="I2303" s="256">
        <v>1627</v>
      </c>
      <c r="J2303" s="256">
        <v>1162</v>
      </c>
      <c r="K2303" s="256">
        <v>836</v>
      </c>
      <c r="L2303" s="256">
        <v>707</v>
      </c>
      <c r="M2303" s="256">
        <v>656</v>
      </c>
      <c r="N2303" s="256">
        <v>635</v>
      </c>
      <c r="O2303" s="256">
        <v>692</v>
      </c>
      <c r="P2303" s="256">
        <v>797</v>
      </c>
      <c r="Q2303" s="256">
        <v>840</v>
      </c>
      <c r="R2303" s="256">
        <v>820</v>
      </c>
      <c r="S2303" s="256">
        <v>797</v>
      </c>
      <c r="T2303" s="256">
        <v>770</v>
      </c>
      <c r="U2303" s="256">
        <v>694</v>
      </c>
      <c r="V2303" s="256">
        <v>675</v>
      </c>
      <c r="W2303" s="256">
        <v>600</v>
      </c>
      <c r="X2303" s="256">
        <v>523</v>
      </c>
      <c r="Y2303" s="256">
        <v>475</v>
      </c>
      <c r="Z2303" s="256">
        <v>486</v>
      </c>
      <c r="AA2303" s="256">
        <v>487</v>
      </c>
      <c r="AB2303" s="256">
        <v>467</v>
      </c>
      <c r="AC2303" s="256">
        <v>457</v>
      </c>
      <c r="AD2303" s="256">
        <v>421</v>
      </c>
      <c r="AE2303" s="256">
        <v>350</v>
      </c>
      <c r="AF2303" s="256">
        <v>281</v>
      </c>
      <c r="AG2303" s="256">
        <v>232</v>
      </c>
      <c r="AH2303" s="256">
        <v>188</v>
      </c>
      <c r="AI2303" s="256">
        <v>127</v>
      </c>
      <c r="AJ2303" s="256">
        <v>84</v>
      </c>
      <c r="AK2303" s="256">
        <v>39</v>
      </c>
      <c r="AL2303" s="256">
        <v>0</v>
      </c>
      <c r="AM2303" s="256">
        <v>0</v>
      </c>
      <c r="AN2303" s="256">
        <v>0</v>
      </c>
      <c r="AO2303" s="256">
        <v>0</v>
      </c>
      <c r="AP2303" s="256">
        <v>0</v>
      </c>
      <c r="AQ2303" s="256">
        <v>0</v>
      </c>
      <c r="AR2303" s="256">
        <v>0</v>
      </c>
      <c r="AS2303" s="256">
        <v>0</v>
      </c>
      <c r="AT2303" s="256">
        <v>0</v>
      </c>
      <c r="AU2303" s="256">
        <v>0</v>
      </c>
      <c r="AV2303" s="256">
        <v>0</v>
      </c>
      <c r="AW2303" s="256">
        <v>0</v>
      </c>
      <c r="AX2303" s="256">
        <v>0</v>
      </c>
      <c r="AY2303" s="256">
        <v>0</v>
      </c>
      <c r="AZ2303" s="256">
        <v>0</v>
      </c>
      <c r="BA2303" s="256">
        <v>0</v>
      </c>
      <c r="BB2303" s="256">
        <v>0</v>
      </c>
      <c r="BC2303" s="256">
        <v>0</v>
      </c>
      <c r="BD2303" s="256">
        <v>0</v>
      </c>
      <c r="BE2303" s="256">
        <v>0</v>
      </c>
      <c r="BF2303" s="256">
        <v>0</v>
      </c>
      <c r="BG2303" s="256">
        <v>0</v>
      </c>
      <c r="BH2303" s="256">
        <v>0</v>
      </c>
      <c r="BI2303" s="256">
        <v>0</v>
      </c>
      <c r="BJ2303" s="256">
        <v>0</v>
      </c>
      <c r="BK2303" s="256">
        <v>0</v>
      </c>
      <c r="BL2303" s="256">
        <v>0</v>
      </c>
      <c r="BM2303" s="256">
        <v>0</v>
      </c>
      <c r="BN2303" s="256">
        <v>0</v>
      </c>
      <c r="BO2303" s="256">
        <v>0</v>
      </c>
      <c r="BP2303" s="256">
        <v>0</v>
      </c>
      <c r="BQ2303" s="256">
        <v>0</v>
      </c>
      <c r="BR2303" s="256">
        <v>0</v>
      </c>
      <c r="BS2303" s="256">
        <v>0</v>
      </c>
      <c r="BT2303" s="256">
        <v>0</v>
      </c>
      <c r="BU2303" s="256">
        <v>0</v>
      </c>
      <c r="BV2303" s="256">
        <v>0</v>
      </c>
    </row>
  </sheetData>
  <dataValidations disablePrompts="1"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42"/>
  <sheetViews>
    <sheetView workbookViewId="0">
      <selection activeCell="A2" sqref="A2:XFD10000"/>
    </sheetView>
  </sheetViews>
  <sheetFormatPr defaultRowHeight="15"/>
  <cols>
    <col min="1" max="1" width="11.5703125" style="456" bestFit="1" customWidth="1"/>
    <col min="4" max="4" width="12.7109375" customWidth="1"/>
    <col min="5" max="5" width="12.28515625" customWidth="1"/>
    <col min="24" max="24" width="12.85546875" customWidth="1"/>
  </cols>
  <sheetData>
    <row r="1" spans="1:85" ht="25.5" customHeight="1">
      <c r="A1" s="367" t="s">
        <v>1250</v>
      </c>
      <c r="B1" s="367" t="s">
        <v>1251</v>
      </c>
      <c r="C1" s="367" t="s">
        <v>1252</v>
      </c>
      <c r="D1" s="367" t="s">
        <v>1253</v>
      </c>
      <c r="E1" s="367" t="s">
        <v>1254</v>
      </c>
      <c r="F1" s="367" t="s">
        <v>50</v>
      </c>
      <c r="G1" s="367" t="s">
        <v>50</v>
      </c>
      <c r="H1" s="367" t="s">
        <v>50</v>
      </c>
      <c r="I1" s="367" t="s">
        <v>50</v>
      </c>
      <c r="J1" s="367" t="s">
        <v>50</v>
      </c>
      <c r="K1" s="367" t="s">
        <v>50</v>
      </c>
      <c r="L1" s="367" t="s">
        <v>50</v>
      </c>
      <c r="M1" s="367" t="s">
        <v>50</v>
      </c>
      <c r="N1" s="367" t="s">
        <v>50</v>
      </c>
      <c r="O1" s="367" t="s">
        <v>50</v>
      </c>
      <c r="P1" s="367" t="s">
        <v>50</v>
      </c>
      <c r="Q1" s="367" t="s">
        <v>50</v>
      </c>
      <c r="R1" s="367" t="s">
        <v>50</v>
      </c>
      <c r="S1" s="367" t="s">
        <v>50</v>
      </c>
      <c r="T1" s="367" t="s">
        <v>50</v>
      </c>
      <c r="U1" s="367" t="s">
        <v>50</v>
      </c>
      <c r="V1" s="367" t="s">
        <v>50</v>
      </c>
      <c r="W1" s="367" t="s">
        <v>50</v>
      </c>
      <c r="X1" s="379" t="s">
        <v>1258</v>
      </c>
      <c r="Y1" s="379" t="s">
        <v>1258</v>
      </c>
      <c r="Z1" s="379" t="s">
        <v>1258</v>
      </c>
      <c r="AA1" s="379" t="s">
        <v>1258</v>
      </c>
      <c r="AB1" s="379" t="s">
        <v>1258</v>
      </c>
      <c r="AC1" s="379" t="s">
        <v>1258</v>
      </c>
      <c r="AD1" s="379" t="s">
        <v>1258</v>
      </c>
      <c r="AE1" s="379" t="s">
        <v>1258</v>
      </c>
      <c r="AF1" s="379" t="s">
        <v>1258</v>
      </c>
      <c r="AG1" s="379" t="s">
        <v>1258</v>
      </c>
      <c r="AH1" s="379" t="s">
        <v>1258</v>
      </c>
      <c r="AI1" s="379" t="s">
        <v>1258</v>
      </c>
      <c r="AJ1" s="379" t="s">
        <v>1258</v>
      </c>
      <c r="AK1" s="379" t="s">
        <v>1258</v>
      </c>
      <c r="AL1" s="379" t="s">
        <v>1258</v>
      </c>
      <c r="AM1" s="379" t="s">
        <v>1258</v>
      </c>
      <c r="AN1" s="379" t="s">
        <v>1258</v>
      </c>
      <c r="AO1" s="379" t="s">
        <v>1258</v>
      </c>
      <c r="AP1" s="379" t="s">
        <v>1258</v>
      </c>
      <c r="AQ1" s="379" t="s">
        <v>1258</v>
      </c>
      <c r="AR1" s="379" t="s">
        <v>1258</v>
      </c>
      <c r="AS1" s="379" t="s">
        <v>1258</v>
      </c>
      <c r="AT1" s="379" t="s">
        <v>1258</v>
      </c>
      <c r="AU1" s="379" t="s">
        <v>1258</v>
      </c>
      <c r="AV1" s="379" t="s">
        <v>1258</v>
      </c>
      <c r="AW1" s="379" t="s">
        <v>1258</v>
      </c>
      <c r="AX1" s="379" t="s">
        <v>1258</v>
      </c>
      <c r="AY1" s="379" t="s">
        <v>1258</v>
      </c>
      <c r="AZ1" s="379" t="s">
        <v>1258</v>
      </c>
      <c r="BA1" s="379" t="s">
        <v>1258</v>
      </c>
      <c r="BB1" s="379" t="s">
        <v>1258</v>
      </c>
      <c r="BC1" s="379" t="s">
        <v>1258</v>
      </c>
      <c r="BD1" s="379" t="s">
        <v>1258</v>
      </c>
      <c r="BE1" s="379" t="s">
        <v>1258</v>
      </c>
      <c r="BF1" s="379" t="s">
        <v>1258</v>
      </c>
      <c r="BG1" s="379" t="s">
        <v>1258</v>
      </c>
      <c r="BH1" s="379" t="s">
        <v>1258</v>
      </c>
      <c r="BI1" s="379" t="s">
        <v>1258</v>
      </c>
      <c r="BJ1" s="379" t="s">
        <v>1258</v>
      </c>
      <c r="BK1" s="379" t="s">
        <v>1258</v>
      </c>
      <c r="BL1" s="379" t="s">
        <v>1258</v>
      </c>
      <c r="BM1" s="379" t="s">
        <v>1258</v>
      </c>
      <c r="BN1" s="379" t="s">
        <v>1258</v>
      </c>
      <c r="BO1" s="379" t="s">
        <v>1258</v>
      </c>
      <c r="BP1" s="379" t="s">
        <v>1258</v>
      </c>
      <c r="BQ1" s="379" t="s">
        <v>1258</v>
      </c>
      <c r="BR1" s="379" t="s">
        <v>1258</v>
      </c>
      <c r="BS1" s="379" t="s">
        <v>1258</v>
      </c>
      <c r="BT1" s="379" t="s">
        <v>1258</v>
      </c>
      <c r="BU1" s="379" t="s">
        <v>1258</v>
      </c>
      <c r="BV1" s="379" t="s">
        <v>1258</v>
      </c>
      <c r="BW1" s="379" t="s">
        <v>1258</v>
      </c>
      <c r="BX1" s="379" t="s">
        <v>1258</v>
      </c>
      <c r="BY1" s="379" t="s">
        <v>1258</v>
      </c>
      <c r="BZ1" s="379" t="s">
        <v>1258</v>
      </c>
      <c r="CA1" s="379" t="s">
        <v>1258</v>
      </c>
      <c r="CB1" s="379" t="s">
        <v>1258</v>
      </c>
      <c r="CC1" s="379" t="s">
        <v>1258</v>
      </c>
      <c r="CD1" s="379" t="s">
        <v>1258</v>
      </c>
      <c r="CE1" s="379" t="s">
        <v>1258</v>
      </c>
      <c r="CF1" s="367" t="s">
        <v>1255</v>
      </c>
      <c r="CG1" s="367" t="s">
        <v>1256</v>
      </c>
    </row>
    <row r="2" spans="1:85">
      <c r="A2" s="456">
        <v>1.75</v>
      </c>
      <c r="B2">
        <v>8</v>
      </c>
      <c r="C2">
        <v>9</v>
      </c>
      <c r="D2">
        <v>0</v>
      </c>
      <c r="E2">
        <v>17</v>
      </c>
      <c r="F2">
        <v>4</v>
      </c>
      <c r="G2">
        <v>13</v>
      </c>
      <c r="CF2">
        <v>0</v>
      </c>
      <c r="CG2">
        <v>0.5</v>
      </c>
    </row>
    <row r="3" spans="1:85">
      <c r="A3" s="456">
        <v>5.25</v>
      </c>
      <c r="B3">
        <v>8</v>
      </c>
      <c r="C3">
        <v>9</v>
      </c>
      <c r="D3">
        <v>0</v>
      </c>
      <c r="E3">
        <v>17</v>
      </c>
      <c r="F3">
        <v>4</v>
      </c>
      <c r="G3">
        <v>13</v>
      </c>
      <c r="CF3">
        <v>0</v>
      </c>
      <c r="CG3">
        <v>16.5</v>
      </c>
    </row>
    <row r="4" spans="1:85">
      <c r="A4" s="456">
        <v>8.75</v>
      </c>
      <c r="B4">
        <v>8</v>
      </c>
      <c r="C4">
        <v>9</v>
      </c>
      <c r="D4">
        <v>0</v>
      </c>
      <c r="E4">
        <v>17</v>
      </c>
      <c r="F4">
        <v>4</v>
      </c>
      <c r="G4">
        <v>13</v>
      </c>
      <c r="CF4">
        <v>35</v>
      </c>
      <c r="CG4">
        <v>0.5</v>
      </c>
    </row>
    <row r="5" spans="1:85">
      <c r="A5" s="456">
        <v>12.25</v>
      </c>
      <c r="B5">
        <v>8</v>
      </c>
      <c r="C5">
        <v>9</v>
      </c>
      <c r="D5">
        <v>0</v>
      </c>
      <c r="E5">
        <v>17</v>
      </c>
      <c r="F5">
        <v>4</v>
      </c>
      <c r="G5">
        <v>13</v>
      </c>
      <c r="CF5">
        <v>35</v>
      </c>
      <c r="CG5">
        <v>16.5</v>
      </c>
    </row>
    <row r="6" spans="1:85">
      <c r="A6" s="456">
        <v>15.75</v>
      </c>
      <c r="B6">
        <v>8</v>
      </c>
      <c r="C6">
        <v>9</v>
      </c>
      <c r="D6">
        <v>0</v>
      </c>
      <c r="E6">
        <v>17</v>
      </c>
      <c r="F6">
        <v>4</v>
      </c>
      <c r="G6">
        <v>13</v>
      </c>
      <c r="CF6">
        <v>70</v>
      </c>
      <c r="CG6">
        <v>0.5</v>
      </c>
    </row>
    <row r="7" spans="1:85">
      <c r="A7" s="456">
        <v>19.25</v>
      </c>
      <c r="B7">
        <v>8</v>
      </c>
      <c r="C7">
        <v>9</v>
      </c>
      <c r="D7">
        <v>0</v>
      </c>
      <c r="E7">
        <v>17</v>
      </c>
      <c r="F7">
        <v>4</v>
      </c>
      <c r="G7">
        <v>13</v>
      </c>
      <c r="CF7">
        <v>70</v>
      </c>
      <c r="CG7">
        <v>16.5</v>
      </c>
    </row>
    <row r="8" spans="1:85">
      <c r="A8" s="456">
        <v>22.75</v>
      </c>
      <c r="B8">
        <v>8</v>
      </c>
      <c r="C8">
        <v>9</v>
      </c>
      <c r="D8">
        <v>0</v>
      </c>
      <c r="E8">
        <v>17</v>
      </c>
      <c r="F8">
        <v>4</v>
      </c>
      <c r="G8">
        <v>13</v>
      </c>
      <c r="CF8">
        <v>105</v>
      </c>
      <c r="CG8">
        <v>0.5</v>
      </c>
    </row>
    <row r="9" spans="1:85">
      <c r="A9" s="456">
        <v>26.25</v>
      </c>
      <c r="B9">
        <v>8</v>
      </c>
      <c r="C9">
        <v>9</v>
      </c>
      <c r="D9">
        <v>0</v>
      </c>
      <c r="E9">
        <v>17</v>
      </c>
      <c r="F9">
        <v>4</v>
      </c>
      <c r="G9">
        <v>13</v>
      </c>
      <c r="CF9">
        <v>105</v>
      </c>
      <c r="CG9">
        <v>16.5</v>
      </c>
    </row>
    <row r="10" spans="1:85">
      <c r="A10" s="456">
        <v>29.75</v>
      </c>
      <c r="B10">
        <v>8</v>
      </c>
      <c r="C10">
        <v>9</v>
      </c>
      <c r="D10">
        <v>0</v>
      </c>
      <c r="E10">
        <v>17</v>
      </c>
      <c r="F10">
        <v>4</v>
      </c>
      <c r="G10">
        <v>13</v>
      </c>
      <c r="CF10">
        <v>140</v>
      </c>
      <c r="CG10">
        <v>0.5</v>
      </c>
    </row>
    <row r="11" spans="1:85">
      <c r="A11" s="456">
        <v>33.25</v>
      </c>
      <c r="B11">
        <v>8</v>
      </c>
      <c r="C11">
        <v>9</v>
      </c>
      <c r="D11">
        <v>0</v>
      </c>
      <c r="E11">
        <v>17</v>
      </c>
      <c r="F11">
        <v>4</v>
      </c>
      <c r="G11">
        <v>13</v>
      </c>
      <c r="CF11">
        <v>140</v>
      </c>
      <c r="CG11">
        <v>16.5</v>
      </c>
    </row>
    <row r="12" spans="1:85">
      <c r="A12" s="456">
        <v>36.75</v>
      </c>
      <c r="B12">
        <v>8</v>
      </c>
      <c r="C12">
        <v>9</v>
      </c>
      <c r="D12">
        <v>0</v>
      </c>
      <c r="E12">
        <v>17</v>
      </c>
      <c r="F12">
        <v>4</v>
      </c>
      <c r="G12">
        <v>13</v>
      </c>
      <c r="X12">
        <v>1</v>
      </c>
      <c r="Y12">
        <v>3</v>
      </c>
      <c r="Z12">
        <v>5</v>
      </c>
      <c r="AA12">
        <v>7</v>
      </c>
      <c r="AB12">
        <v>10</v>
      </c>
      <c r="AC12">
        <v>12</v>
      </c>
      <c r="AD12">
        <v>14</v>
      </c>
      <c r="AE12">
        <v>16</v>
      </c>
    </row>
    <row r="13" spans="1:85">
      <c r="A13" s="456">
        <v>40.25</v>
      </c>
      <c r="B13">
        <v>8</v>
      </c>
      <c r="C13">
        <v>9</v>
      </c>
      <c r="D13">
        <v>0</v>
      </c>
      <c r="E13">
        <v>17</v>
      </c>
      <c r="F13">
        <v>4</v>
      </c>
      <c r="G13">
        <v>13</v>
      </c>
      <c r="X13">
        <v>1</v>
      </c>
      <c r="Y13">
        <v>3</v>
      </c>
      <c r="Z13">
        <v>5</v>
      </c>
      <c r="AA13">
        <v>7</v>
      </c>
      <c r="AB13">
        <v>10</v>
      </c>
      <c r="AC13">
        <v>12</v>
      </c>
      <c r="AD13">
        <v>14</v>
      </c>
      <c r="AE13">
        <v>16</v>
      </c>
    </row>
    <row r="14" spans="1:85">
      <c r="A14" s="456">
        <v>43.75</v>
      </c>
      <c r="B14">
        <v>8</v>
      </c>
      <c r="C14">
        <v>9</v>
      </c>
      <c r="D14">
        <v>0</v>
      </c>
      <c r="E14">
        <v>17</v>
      </c>
      <c r="F14">
        <v>4</v>
      </c>
      <c r="G14">
        <v>13</v>
      </c>
      <c r="X14">
        <v>1</v>
      </c>
      <c r="Y14">
        <v>3</v>
      </c>
      <c r="Z14">
        <v>5</v>
      </c>
      <c r="AA14">
        <v>7</v>
      </c>
      <c r="AB14">
        <v>10</v>
      </c>
      <c r="AC14">
        <v>12</v>
      </c>
      <c r="AD14">
        <v>14</v>
      </c>
      <c r="AE14">
        <v>16</v>
      </c>
    </row>
    <row r="15" spans="1:85">
      <c r="A15" s="456">
        <v>47.25</v>
      </c>
      <c r="B15">
        <v>8</v>
      </c>
      <c r="C15">
        <v>9</v>
      </c>
      <c r="D15">
        <v>0</v>
      </c>
      <c r="E15">
        <v>17</v>
      </c>
      <c r="F15">
        <v>4</v>
      </c>
      <c r="G15">
        <v>13</v>
      </c>
      <c r="X15">
        <v>1</v>
      </c>
      <c r="Y15">
        <v>3</v>
      </c>
      <c r="Z15">
        <v>5</v>
      </c>
      <c r="AA15">
        <v>7</v>
      </c>
      <c r="AB15">
        <v>10</v>
      </c>
      <c r="AC15">
        <v>12</v>
      </c>
      <c r="AD15">
        <v>14</v>
      </c>
      <c r="AE15">
        <v>16</v>
      </c>
    </row>
    <row r="16" spans="1:85">
      <c r="A16" s="456">
        <v>50.75</v>
      </c>
      <c r="B16">
        <v>8</v>
      </c>
      <c r="C16">
        <v>9</v>
      </c>
      <c r="D16">
        <v>0</v>
      </c>
      <c r="E16">
        <v>17</v>
      </c>
      <c r="F16">
        <v>4</v>
      </c>
      <c r="G16">
        <v>13</v>
      </c>
      <c r="X16">
        <v>1</v>
      </c>
      <c r="Y16">
        <v>3</v>
      </c>
      <c r="Z16">
        <v>5</v>
      </c>
      <c r="AA16">
        <v>7</v>
      </c>
      <c r="AB16">
        <v>10</v>
      </c>
      <c r="AC16">
        <v>12</v>
      </c>
      <c r="AD16">
        <v>14</v>
      </c>
      <c r="AE16">
        <v>16</v>
      </c>
    </row>
    <row r="17" spans="1:31">
      <c r="A17" s="456">
        <v>54.25</v>
      </c>
      <c r="B17">
        <v>8</v>
      </c>
      <c r="C17">
        <v>9</v>
      </c>
      <c r="D17">
        <v>0</v>
      </c>
      <c r="E17">
        <v>17</v>
      </c>
      <c r="F17">
        <v>4</v>
      </c>
      <c r="G17">
        <v>13</v>
      </c>
      <c r="X17">
        <v>1</v>
      </c>
      <c r="Y17">
        <v>3</v>
      </c>
      <c r="Z17">
        <v>5</v>
      </c>
      <c r="AA17">
        <v>7</v>
      </c>
      <c r="AB17">
        <v>10</v>
      </c>
      <c r="AC17">
        <v>12</v>
      </c>
      <c r="AD17">
        <v>14</v>
      </c>
      <c r="AE17">
        <v>16</v>
      </c>
    </row>
    <row r="18" spans="1:31">
      <c r="A18" s="456">
        <v>57.75</v>
      </c>
      <c r="B18">
        <v>8</v>
      </c>
      <c r="C18">
        <v>9</v>
      </c>
      <c r="D18">
        <v>0</v>
      </c>
      <c r="E18">
        <v>17</v>
      </c>
      <c r="F18">
        <v>4</v>
      </c>
      <c r="G18">
        <v>13</v>
      </c>
      <c r="X18">
        <v>1</v>
      </c>
      <c r="Y18">
        <v>3</v>
      </c>
      <c r="Z18">
        <v>5</v>
      </c>
      <c r="AA18">
        <v>7</v>
      </c>
      <c r="AB18">
        <v>10</v>
      </c>
      <c r="AC18">
        <v>12</v>
      </c>
      <c r="AD18">
        <v>14</v>
      </c>
      <c r="AE18">
        <v>16</v>
      </c>
    </row>
    <row r="19" spans="1:31">
      <c r="A19" s="456">
        <v>61.25</v>
      </c>
      <c r="B19">
        <v>8</v>
      </c>
      <c r="C19">
        <v>9</v>
      </c>
      <c r="D19">
        <v>0</v>
      </c>
      <c r="E19">
        <v>17</v>
      </c>
      <c r="F19">
        <v>4</v>
      </c>
      <c r="G19">
        <v>13</v>
      </c>
      <c r="X19">
        <v>1</v>
      </c>
      <c r="Y19">
        <v>3</v>
      </c>
      <c r="Z19">
        <v>5</v>
      </c>
      <c r="AA19">
        <v>7</v>
      </c>
      <c r="AB19">
        <v>10</v>
      </c>
      <c r="AC19">
        <v>12</v>
      </c>
      <c r="AD19">
        <v>14</v>
      </c>
      <c r="AE19">
        <v>16</v>
      </c>
    </row>
    <row r="20" spans="1:31">
      <c r="A20" s="456">
        <v>64.75</v>
      </c>
      <c r="B20">
        <v>8</v>
      </c>
      <c r="C20">
        <v>9</v>
      </c>
      <c r="D20">
        <v>0</v>
      </c>
      <c r="E20">
        <v>17</v>
      </c>
      <c r="F20">
        <v>4</v>
      </c>
      <c r="G20">
        <v>13</v>
      </c>
      <c r="X20">
        <v>1</v>
      </c>
      <c r="Y20">
        <v>3</v>
      </c>
      <c r="Z20">
        <v>5</v>
      </c>
      <c r="AA20">
        <v>7</v>
      </c>
      <c r="AB20">
        <v>10</v>
      </c>
      <c r="AC20">
        <v>12</v>
      </c>
      <c r="AD20">
        <v>14</v>
      </c>
      <c r="AE20">
        <v>16</v>
      </c>
    </row>
    <row r="21" spans="1:31">
      <c r="A21" s="456">
        <v>68.25</v>
      </c>
      <c r="B21">
        <v>8</v>
      </c>
      <c r="C21">
        <v>9</v>
      </c>
      <c r="D21">
        <v>0</v>
      </c>
      <c r="E21">
        <v>17</v>
      </c>
      <c r="F21">
        <v>4</v>
      </c>
      <c r="G21">
        <v>13</v>
      </c>
      <c r="X21">
        <v>1</v>
      </c>
      <c r="Y21">
        <v>3</v>
      </c>
      <c r="Z21">
        <v>5</v>
      </c>
      <c r="AA21">
        <v>7</v>
      </c>
      <c r="AB21">
        <v>10</v>
      </c>
      <c r="AC21">
        <v>12</v>
      </c>
      <c r="AD21">
        <v>14</v>
      </c>
      <c r="AE21">
        <v>16</v>
      </c>
    </row>
    <row r="22" spans="1:31">
      <c r="A22" s="456">
        <v>71.75</v>
      </c>
      <c r="B22">
        <v>8</v>
      </c>
      <c r="C22">
        <v>9</v>
      </c>
      <c r="D22">
        <v>0</v>
      </c>
      <c r="E22">
        <v>17</v>
      </c>
      <c r="F22">
        <v>4</v>
      </c>
      <c r="G22">
        <v>13</v>
      </c>
    </row>
    <row r="23" spans="1:31">
      <c r="A23" s="456">
        <v>75.25</v>
      </c>
      <c r="B23">
        <v>8</v>
      </c>
      <c r="C23">
        <v>9</v>
      </c>
      <c r="D23">
        <v>0</v>
      </c>
      <c r="E23">
        <v>17</v>
      </c>
      <c r="F23">
        <v>4</v>
      </c>
      <c r="G23">
        <v>13</v>
      </c>
    </row>
    <row r="24" spans="1:31">
      <c r="A24" s="456">
        <v>78.75</v>
      </c>
      <c r="B24">
        <v>8</v>
      </c>
      <c r="C24">
        <v>9</v>
      </c>
      <c r="D24">
        <v>0</v>
      </c>
      <c r="E24">
        <v>17</v>
      </c>
      <c r="F24">
        <v>4</v>
      </c>
      <c r="G24">
        <v>13</v>
      </c>
    </row>
    <row r="25" spans="1:31">
      <c r="A25" s="456">
        <v>82.25</v>
      </c>
      <c r="B25">
        <v>8</v>
      </c>
      <c r="C25">
        <v>9</v>
      </c>
      <c r="D25">
        <v>0</v>
      </c>
      <c r="E25">
        <v>17</v>
      </c>
      <c r="F25">
        <v>4</v>
      </c>
      <c r="G25">
        <v>13</v>
      </c>
    </row>
    <row r="26" spans="1:31">
      <c r="A26" s="456">
        <v>85.75</v>
      </c>
      <c r="B26">
        <v>8</v>
      </c>
      <c r="C26">
        <v>9</v>
      </c>
      <c r="D26">
        <v>0</v>
      </c>
      <c r="E26">
        <v>17</v>
      </c>
      <c r="F26">
        <v>4</v>
      </c>
      <c r="G26">
        <v>13</v>
      </c>
    </row>
    <row r="27" spans="1:31">
      <c r="A27" s="456">
        <v>89.25</v>
      </c>
      <c r="B27">
        <v>8</v>
      </c>
      <c r="C27">
        <v>9</v>
      </c>
      <c r="D27">
        <v>0</v>
      </c>
      <c r="E27">
        <v>17</v>
      </c>
      <c r="F27">
        <v>4</v>
      </c>
      <c r="G27">
        <v>13</v>
      </c>
    </row>
    <row r="28" spans="1:31">
      <c r="A28" s="456">
        <v>92.75</v>
      </c>
      <c r="B28">
        <v>8</v>
      </c>
      <c r="C28">
        <v>9</v>
      </c>
      <c r="D28">
        <v>0</v>
      </c>
      <c r="E28">
        <v>17</v>
      </c>
      <c r="F28">
        <v>4</v>
      </c>
      <c r="G28">
        <v>13</v>
      </c>
    </row>
    <row r="29" spans="1:31">
      <c r="A29" s="456">
        <v>96.25</v>
      </c>
      <c r="B29">
        <v>8</v>
      </c>
      <c r="C29">
        <v>9</v>
      </c>
      <c r="D29">
        <v>0</v>
      </c>
      <c r="E29">
        <v>17</v>
      </c>
      <c r="F29">
        <v>4</v>
      </c>
      <c r="G29">
        <v>13</v>
      </c>
    </row>
    <row r="30" spans="1:31">
      <c r="A30" s="456">
        <v>99.75</v>
      </c>
      <c r="B30">
        <v>8</v>
      </c>
      <c r="C30">
        <v>9</v>
      </c>
      <c r="D30">
        <v>0</v>
      </c>
      <c r="E30">
        <v>17</v>
      </c>
      <c r="F30">
        <v>4</v>
      </c>
      <c r="G30">
        <v>13</v>
      </c>
    </row>
    <row r="31" spans="1:31">
      <c r="A31" s="456">
        <v>103.25</v>
      </c>
      <c r="B31">
        <v>8</v>
      </c>
      <c r="C31">
        <v>9</v>
      </c>
      <c r="D31">
        <v>0</v>
      </c>
      <c r="E31">
        <v>17</v>
      </c>
      <c r="F31">
        <v>4</v>
      </c>
      <c r="G31">
        <v>13</v>
      </c>
    </row>
    <row r="32" spans="1:31">
      <c r="A32" s="456">
        <v>106.75</v>
      </c>
      <c r="B32">
        <v>8</v>
      </c>
      <c r="C32">
        <v>9</v>
      </c>
      <c r="D32">
        <v>0</v>
      </c>
      <c r="E32">
        <v>17</v>
      </c>
      <c r="F32">
        <v>4</v>
      </c>
      <c r="G32">
        <v>13</v>
      </c>
    </row>
    <row r="33" spans="1:7">
      <c r="A33" s="456">
        <v>110.25</v>
      </c>
      <c r="B33">
        <v>8</v>
      </c>
      <c r="C33">
        <v>9</v>
      </c>
      <c r="D33">
        <v>0</v>
      </c>
      <c r="E33">
        <v>17</v>
      </c>
      <c r="F33">
        <v>4</v>
      </c>
      <c r="G33">
        <v>13</v>
      </c>
    </row>
    <row r="34" spans="1:7">
      <c r="A34" s="456">
        <v>113.75</v>
      </c>
      <c r="B34">
        <v>8</v>
      </c>
      <c r="C34">
        <v>9</v>
      </c>
      <c r="D34">
        <v>0</v>
      </c>
      <c r="E34">
        <v>17</v>
      </c>
      <c r="F34">
        <v>4</v>
      </c>
      <c r="G34">
        <v>13</v>
      </c>
    </row>
    <row r="35" spans="1:7">
      <c r="A35" s="456">
        <v>117.25</v>
      </c>
      <c r="B35">
        <v>8</v>
      </c>
      <c r="C35">
        <v>9</v>
      </c>
      <c r="D35">
        <v>0</v>
      </c>
      <c r="E35">
        <v>17</v>
      </c>
      <c r="F35">
        <v>4</v>
      </c>
      <c r="G35">
        <v>13</v>
      </c>
    </row>
    <row r="36" spans="1:7">
      <c r="A36" s="456">
        <v>120.75</v>
      </c>
      <c r="B36">
        <v>8</v>
      </c>
      <c r="C36">
        <v>9</v>
      </c>
      <c r="D36">
        <v>0</v>
      </c>
      <c r="E36">
        <v>17</v>
      </c>
      <c r="F36">
        <v>4</v>
      </c>
      <c r="G36">
        <v>13</v>
      </c>
    </row>
    <row r="37" spans="1:7">
      <c r="A37" s="456">
        <v>124.25</v>
      </c>
      <c r="B37">
        <v>8</v>
      </c>
      <c r="C37">
        <v>9</v>
      </c>
      <c r="D37">
        <v>0</v>
      </c>
      <c r="E37">
        <v>17</v>
      </c>
      <c r="F37">
        <v>4</v>
      </c>
      <c r="G37">
        <v>13</v>
      </c>
    </row>
    <row r="38" spans="1:7">
      <c r="A38" s="456">
        <v>127.75</v>
      </c>
      <c r="B38">
        <v>8</v>
      </c>
      <c r="C38">
        <v>9</v>
      </c>
      <c r="D38">
        <v>0</v>
      </c>
      <c r="E38">
        <v>17</v>
      </c>
      <c r="F38">
        <v>4</v>
      </c>
      <c r="G38">
        <v>13</v>
      </c>
    </row>
    <row r="39" spans="1:7">
      <c r="A39" s="456">
        <v>131.25</v>
      </c>
      <c r="B39">
        <v>8</v>
      </c>
      <c r="C39">
        <v>9</v>
      </c>
      <c r="D39">
        <v>0</v>
      </c>
      <c r="E39">
        <v>17</v>
      </c>
      <c r="F39">
        <v>4</v>
      </c>
      <c r="G39">
        <v>13</v>
      </c>
    </row>
    <row r="40" spans="1:7">
      <c r="A40" s="456">
        <v>134.75</v>
      </c>
      <c r="B40">
        <v>8</v>
      </c>
      <c r="C40">
        <v>9</v>
      </c>
      <c r="D40">
        <v>0</v>
      </c>
      <c r="E40">
        <v>17</v>
      </c>
      <c r="F40">
        <v>4</v>
      </c>
      <c r="G40">
        <v>13</v>
      </c>
    </row>
    <row r="41" spans="1:7">
      <c r="A41" s="456">
        <v>138.25</v>
      </c>
      <c r="B41">
        <v>8</v>
      </c>
      <c r="C41">
        <v>9</v>
      </c>
      <c r="D41">
        <v>0</v>
      </c>
      <c r="E41">
        <v>17</v>
      </c>
      <c r="F41">
        <v>4</v>
      </c>
      <c r="G41">
        <v>13</v>
      </c>
    </row>
    <row r="42" spans="1:7">
      <c r="A42" s="456">
        <v>141.75</v>
      </c>
      <c r="B42">
        <v>8</v>
      </c>
      <c r="C42">
        <v>9</v>
      </c>
      <c r="D42">
        <v>0</v>
      </c>
      <c r="E42">
        <v>17</v>
      </c>
      <c r="F42">
        <v>4</v>
      </c>
      <c r="G42">
        <v>13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54"/>
  <sheetViews>
    <sheetView workbookViewId="0">
      <selection activeCell="A2" sqref="A2:IV10000"/>
    </sheetView>
  </sheetViews>
  <sheetFormatPr defaultRowHeight="15"/>
  <cols>
    <col min="1" max="1" width="14.7109375" style="456" bestFit="1" customWidth="1"/>
    <col min="2" max="3" width="9.140625" style="366"/>
    <col min="4" max="4" width="12.7109375" style="366" customWidth="1"/>
    <col min="5" max="5" width="12.28515625" style="366" customWidth="1"/>
    <col min="6" max="16384" width="9.140625" style="366"/>
  </cols>
  <sheetData>
    <row r="1" spans="1:85" ht="25.5" customHeight="1">
      <c r="A1" s="367" t="s">
        <v>1250</v>
      </c>
      <c r="B1" s="367" t="s">
        <v>1251</v>
      </c>
      <c r="C1" s="367" t="s">
        <v>1252</v>
      </c>
      <c r="D1" s="367" t="s">
        <v>1253</v>
      </c>
      <c r="E1" s="367" t="s">
        <v>1254</v>
      </c>
      <c r="F1" s="367" t="s">
        <v>50</v>
      </c>
      <c r="G1" s="367" t="s">
        <v>50</v>
      </c>
      <c r="H1" s="367" t="s">
        <v>50</v>
      </c>
      <c r="I1" s="367" t="s">
        <v>50</v>
      </c>
      <c r="J1" s="367" t="s">
        <v>50</v>
      </c>
      <c r="K1" s="367" t="s">
        <v>50</v>
      </c>
      <c r="L1" s="367" t="s">
        <v>50</v>
      </c>
      <c r="M1" s="367" t="s">
        <v>50</v>
      </c>
      <c r="N1" s="367" t="s">
        <v>50</v>
      </c>
      <c r="O1" s="367" t="s">
        <v>50</v>
      </c>
      <c r="P1" s="367" t="s">
        <v>50</v>
      </c>
      <c r="Q1" s="367" t="s">
        <v>50</v>
      </c>
      <c r="R1" s="367" t="s">
        <v>50</v>
      </c>
      <c r="S1" s="367" t="s">
        <v>50</v>
      </c>
      <c r="T1" s="367" t="s">
        <v>50</v>
      </c>
      <c r="U1" s="367" t="s">
        <v>50</v>
      </c>
      <c r="V1" s="367" t="s">
        <v>50</v>
      </c>
      <c r="W1" s="367" t="s">
        <v>50</v>
      </c>
      <c r="X1" s="379" t="s">
        <v>1258</v>
      </c>
      <c r="Y1" s="379" t="s">
        <v>1258</v>
      </c>
      <c r="Z1" s="379" t="s">
        <v>1258</v>
      </c>
      <c r="AA1" s="379" t="s">
        <v>1258</v>
      </c>
      <c r="AB1" s="379" t="s">
        <v>1258</v>
      </c>
      <c r="AC1" s="379" t="s">
        <v>1258</v>
      </c>
      <c r="AD1" s="379" t="s">
        <v>1258</v>
      </c>
      <c r="AE1" s="379" t="s">
        <v>1258</v>
      </c>
      <c r="AF1" s="379" t="s">
        <v>1258</v>
      </c>
      <c r="AG1" s="379" t="s">
        <v>1258</v>
      </c>
      <c r="AH1" s="379" t="s">
        <v>1258</v>
      </c>
      <c r="AI1" s="379" t="s">
        <v>1258</v>
      </c>
      <c r="AJ1" s="379" t="s">
        <v>1258</v>
      </c>
      <c r="AK1" s="379" t="s">
        <v>1258</v>
      </c>
      <c r="AL1" s="379" t="s">
        <v>1258</v>
      </c>
      <c r="AM1" s="379" t="s">
        <v>1258</v>
      </c>
      <c r="AN1" s="379" t="s">
        <v>1258</v>
      </c>
      <c r="AO1" s="379" t="s">
        <v>1258</v>
      </c>
      <c r="AP1" s="379" t="s">
        <v>1258</v>
      </c>
      <c r="AQ1" s="379" t="s">
        <v>1258</v>
      </c>
      <c r="AR1" s="379" t="s">
        <v>1258</v>
      </c>
      <c r="AS1" s="379" t="s">
        <v>1258</v>
      </c>
      <c r="AT1" s="379" t="s">
        <v>1258</v>
      </c>
      <c r="AU1" s="379" t="s">
        <v>1258</v>
      </c>
      <c r="AV1" s="379" t="s">
        <v>1258</v>
      </c>
      <c r="AW1" s="379" t="s">
        <v>1258</v>
      </c>
      <c r="AX1" s="379" t="s">
        <v>1258</v>
      </c>
      <c r="AY1" s="379" t="s">
        <v>1258</v>
      </c>
      <c r="AZ1" s="379" t="s">
        <v>1258</v>
      </c>
      <c r="BA1" s="379" t="s">
        <v>1258</v>
      </c>
      <c r="BB1" s="379" t="s">
        <v>1258</v>
      </c>
      <c r="BC1" s="379" t="s">
        <v>1258</v>
      </c>
      <c r="BD1" s="379" t="s">
        <v>1258</v>
      </c>
      <c r="BE1" s="379" t="s">
        <v>1258</v>
      </c>
      <c r="BF1" s="379" t="s">
        <v>1258</v>
      </c>
      <c r="BG1" s="379" t="s">
        <v>1258</v>
      </c>
      <c r="BH1" s="379" t="s">
        <v>1258</v>
      </c>
      <c r="BI1" s="379" t="s">
        <v>1258</v>
      </c>
      <c r="BJ1" s="379" t="s">
        <v>1258</v>
      </c>
      <c r="BK1" s="379" t="s">
        <v>1258</v>
      </c>
      <c r="BL1" s="379" t="s">
        <v>1258</v>
      </c>
      <c r="BM1" s="379" t="s">
        <v>1258</v>
      </c>
      <c r="BN1" s="379" t="s">
        <v>1258</v>
      </c>
      <c r="BO1" s="379" t="s">
        <v>1258</v>
      </c>
      <c r="BP1" s="379" t="s">
        <v>1258</v>
      </c>
      <c r="BQ1" s="379" t="s">
        <v>1258</v>
      </c>
      <c r="BR1" s="379" t="s">
        <v>1258</v>
      </c>
      <c r="BS1" s="379" t="s">
        <v>1258</v>
      </c>
      <c r="BT1" s="379" t="s">
        <v>1258</v>
      </c>
      <c r="BU1" s="379" t="s">
        <v>1258</v>
      </c>
      <c r="BV1" s="379" t="s">
        <v>1258</v>
      </c>
      <c r="BW1" s="379" t="s">
        <v>1258</v>
      </c>
      <c r="BX1" s="379" t="s">
        <v>1258</v>
      </c>
      <c r="BY1" s="379" t="s">
        <v>1258</v>
      </c>
      <c r="BZ1" s="379" t="s">
        <v>1258</v>
      </c>
      <c r="CA1" s="379" t="s">
        <v>1258</v>
      </c>
      <c r="CB1" s="379" t="s">
        <v>1258</v>
      </c>
      <c r="CC1" s="379" t="s">
        <v>1258</v>
      </c>
      <c r="CD1" s="379" t="s">
        <v>1258</v>
      </c>
      <c r="CE1" s="379" t="s">
        <v>1258</v>
      </c>
      <c r="CF1" s="367" t="s">
        <v>1255</v>
      </c>
      <c r="CG1" s="367" t="s">
        <v>1256</v>
      </c>
    </row>
    <row r="2" spans="1:85">
      <c r="A2" s="456">
        <v>1.6666666666666667</v>
      </c>
      <c r="D2" s="366">
        <v>0</v>
      </c>
      <c r="E2" s="366">
        <v>9</v>
      </c>
      <c r="F2" s="366">
        <v>3</v>
      </c>
      <c r="G2" s="366">
        <v>6</v>
      </c>
      <c r="CF2" s="366">
        <v>0</v>
      </c>
      <c r="CG2" s="366">
        <v>-1</v>
      </c>
    </row>
    <row r="3" spans="1:85">
      <c r="A3" s="456">
        <v>5</v>
      </c>
      <c r="D3" s="366">
        <v>0</v>
      </c>
      <c r="E3" s="366">
        <v>9</v>
      </c>
      <c r="F3" s="366">
        <v>3</v>
      </c>
      <c r="G3" s="366">
        <v>6</v>
      </c>
      <c r="CF3" s="366">
        <v>20</v>
      </c>
      <c r="CG3" s="366">
        <v>-1</v>
      </c>
    </row>
    <row r="4" spans="1:85">
      <c r="A4" s="456">
        <v>8.3333333333333339</v>
      </c>
      <c r="D4" s="366">
        <v>0</v>
      </c>
      <c r="E4" s="366">
        <v>9</v>
      </c>
      <c r="F4" s="366">
        <v>3</v>
      </c>
      <c r="G4" s="366">
        <v>6</v>
      </c>
      <c r="CF4" s="366">
        <v>40</v>
      </c>
      <c r="CG4" s="366">
        <v>-1</v>
      </c>
    </row>
    <row r="5" spans="1:85">
      <c r="A5" s="456">
        <v>11.666666666666668</v>
      </c>
      <c r="D5" s="366">
        <v>0</v>
      </c>
      <c r="E5" s="366">
        <v>9</v>
      </c>
      <c r="F5" s="366">
        <v>3</v>
      </c>
      <c r="G5" s="366">
        <v>6</v>
      </c>
      <c r="CF5" s="366">
        <v>60</v>
      </c>
      <c r="CG5" s="366">
        <v>-1</v>
      </c>
    </row>
    <row r="6" spans="1:85">
      <c r="A6" s="456">
        <v>15.000000000000002</v>
      </c>
      <c r="D6" s="366">
        <v>0</v>
      </c>
      <c r="E6" s="366">
        <v>9</v>
      </c>
      <c r="F6" s="366">
        <v>3</v>
      </c>
      <c r="G6" s="366">
        <v>6</v>
      </c>
      <c r="CF6" s="366">
        <v>80</v>
      </c>
      <c r="CG6" s="366">
        <v>-1</v>
      </c>
    </row>
    <row r="7" spans="1:85">
      <c r="A7" s="456">
        <v>18.333333333333336</v>
      </c>
      <c r="D7" s="366">
        <v>0</v>
      </c>
      <c r="E7" s="366">
        <v>9</v>
      </c>
      <c r="F7" s="366">
        <v>3</v>
      </c>
      <c r="G7" s="366">
        <v>6</v>
      </c>
      <c r="CF7" s="366">
        <v>100</v>
      </c>
      <c r="CG7" s="366">
        <v>-1</v>
      </c>
    </row>
    <row r="8" spans="1:85">
      <c r="A8" s="456">
        <v>21.666666666666668</v>
      </c>
      <c r="D8" s="366">
        <v>0</v>
      </c>
      <c r="E8" s="366">
        <v>9</v>
      </c>
      <c r="F8" s="366">
        <v>3</v>
      </c>
      <c r="G8" s="366">
        <v>6</v>
      </c>
      <c r="CF8" s="366">
        <v>120</v>
      </c>
      <c r="CG8" s="366">
        <v>-1</v>
      </c>
    </row>
    <row r="9" spans="1:85">
      <c r="A9" s="456">
        <v>25</v>
      </c>
      <c r="D9" s="366">
        <v>0</v>
      </c>
      <c r="E9" s="366">
        <v>9</v>
      </c>
      <c r="F9" s="366">
        <v>3</v>
      </c>
      <c r="G9" s="366">
        <v>6</v>
      </c>
      <c r="CF9" s="366">
        <v>140</v>
      </c>
      <c r="CG9" s="366">
        <v>-1</v>
      </c>
    </row>
    <row r="10" spans="1:85">
      <c r="A10" s="456">
        <v>28.333333333333332</v>
      </c>
      <c r="D10" s="366">
        <v>0</v>
      </c>
      <c r="E10" s="366">
        <v>9</v>
      </c>
      <c r="F10" s="366">
        <v>3</v>
      </c>
      <c r="G10" s="366">
        <v>6</v>
      </c>
      <c r="CF10" s="366">
        <v>160</v>
      </c>
      <c r="CG10" s="366">
        <v>-1</v>
      </c>
    </row>
    <row r="11" spans="1:85">
      <c r="A11" s="456">
        <v>31.666666666666664</v>
      </c>
      <c r="D11" s="366">
        <v>0</v>
      </c>
      <c r="E11" s="366">
        <v>9</v>
      </c>
      <c r="F11" s="366">
        <v>3</v>
      </c>
      <c r="G11" s="366">
        <v>6</v>
      </c>
      <c r="CF11" s="366">
        <v>180</v>
      </c>
      <c r="CG11" s="366">
        <v>-1</v>
      </c>
    </row>
    <row r="12" spans="1:85">
      <c r="A12" s="456">
        <v>35</v>
      </c>
      <c r="D12" s="366">
        <v>0</v>
      </c>
      <c r="E12" s="366">
        <v>9</v>
      </c>
      <c r="F12" s="366">
        <v>3</v>
      </c>
      <c r="G12" s="366">
        <v>6</v>
      </c>
      <c r="CF12" s="366">
        <v>200</v>
      </c>
      <c r="CG12" s="366">
        <v>-1</v>
      </c>
    </row>
    <row r="13" spans="1:85">
      <c r="A13" s="456">
        <v>38.333333333333336</v>
      </c>
      <c r="D13" s="366">
        <v>0</v>
      </c>
      <c r="E13" s="366">
        <v>9</v>
      </c>
      <c r="F13" s="366">
        <v>3</v>
      </c>
      <c r="G13" s="366">
        <v>6</v>
      </c>
    </row>
    <row r="14" spans="1:85">
      <c r="A14" s="456">
        <v>41.666666666666671</v>
      </c>
      <c r="D14" s="366">
        <v>0</v>
      </c>
      <c r="E14" s="366">
        <v>9</v>
      </c>
      <c r="F14" s="366">
        <v>3</v>
      </c>
      <c r="G14" s="366">
        <v>6</v>
      </c>
    </row>
    <row r="15" spans="1:85">
      <c r="A15" s="456">
        <v>45.000000000000007</v>
      </c>
      <c r="D15" s="366">
        <v>0</v>
      </c>
      <c r="E15" s="366">
        <v>9</v>
      </c>
      <c r="F15" s="366">
        <v>3</v>
      </c>
      <c r="G15" s="366">
        <v>6</v>
      </c>
    </row>
    <row r="16" spans="1:85">
      <c r="A16" s="456">
        <v>48.333333333333343</v>
      </c>
      <c r="D16" s="366">
        <v>0</v>
      </c>
      <c r="E16" s="366">
        <v>9</v>
      </c>
      <c r="F16" s="366">
        <v>3</v>
      </c>
      <c r="G16" s="366">
        <v>6</v>
      </c>
    </row>
    <row r="17" spans="1:32">
      <c r="A17" s="456">
        <v>51.666666666666679</v>
      </c>
      <c r="D17" s="366">
        <v>0</v>
      </c>
      <c r="E17" s="366">
        <v>9</v>
      </c>
      <c r="F17" s="366">
        <v>3</v>
      </c>
      <c r="G17" s="366">
        <v>6</v>
      </c>
    </row>
    <row r="18" spans="1:32">
      <c r="A18" s="456">
        <v>55.000000000000014</v>
      </c>
      <c r="D18" s="366">
        <v>0</v>
      </c>
      <c r="E18" s="366">
        <v>9</v>
      </c>
      <c r="F18" s="366">
        <v>3</v>
      </c>
      <c r="G18" s="366">
        <v>6</v>
      </c>
    </row>
    <row r="19" spans="1:32">
      <c r="A19" s="456">
        <v>58.33333333333335</v>
      </c>
      <c r="D19" s="366">
        <v>0</v>
      </c>
      <c r="E19" s="366">
        <v>9</v>
      </c>
      <c r="F19" s="366">
        <v>3</v>
      </c>
      <c r="G19" s="366">
        <v>6</v>
      </c>
    </row>
    <row r="20" spans="1:32">
      <c r="A20" s="456">
        <v>61.666666666666686</v>
      </c>
      <c r="D20" s="366">
        <v>0</v>
      </c>
      <c r="E20" s="366">
        <v>9</v>
      </c>
      <c r="F20" s="366">
        <v>3</v>
      </c>
      <c r="G20" s="366">
        <v>6</v>
      </c>
      <c r="X20" s="366">
        <v>0.5</v>
      </c>
      <c r="Y20" s="366">
        <v>1.5</v>
      </c>
      <c r="Z20" s="366">
        <v>2.5</v>
      </c>
      <c r="AA20" s="366">
        <v>3.5</v>
      </c>
      <c r="AB20" s="366">
        <v>4.5</v>
      </c>
      <c r="AC20" s="366">
        <v>5.5</v>
      </c>
      <c r="AD20" s="366">
        <v>6.5</v>
      </c>
      <c r="AE20" s="366">
        <v>7.5</v>
      </c>
      <c r="AF20" s="366">
        <v>8.5</v>
      </c>
    </row>
    <row r="21" spans="1:32">
      <c r="A21" s="456">
        <v>65.000000000000014</v>
      </c>
      <c r="D21" s="366">
        <v>0</v>
      </c>
      <c r="E21" s="366">
        <v>9</v>
      </c>
      <c r="F21" s="366">
        <v>3</v>
      </c>
      <c r="G21" s="366">
        <v>6</v>
      </c>
      <c r="X21" s="366">
        <v>0.5</v>
      </c>
      <c r="Y21" s="366">
        <v>1.5</v>
      </c>
      <c r="Z21" s="366">
        <v>2.5</v>
      </c>
      <c r="AA21" s="366">
        <v>3.5</v>
      </c>
      <c r="AB21" s="366">
        <v>4.5</v>
      </c>
      <c r="AC21" s="366">
        <v>5.5</v>
      </c>
      <c r="AD21" s="366">
        <v>6.5</v>
      </c>
      <c r="AE21" s="366">
        <v>7.5</v>
      </c>
      <c r="AF21" s="366">
        <v>8.5</v>
      </c>
    </row>
    <row r="22" spans="1:32">
      <c r="A22" s="456">
        <v>68.333333333333343</v>
      </c>
      <c r="D22" s="366">
        <v>0</v>
      </c>
      <c r="E22" s="366">
        <v>9</v>
      </c>
      <c r="F22" s="366">
        <v>3</v>
      </c>
      <c r="G22" s="366">
        <v>6</v>
      </c>
      <c r="X22" s="366">
        <v>0.5</v>
      </c>
      <c r="Y22" s="366">
        <v>1.5</v>
      </c>
      <c r="Z22" s="366">
        <v>2.5</v>
      </c>
      <c r="AA22" s="366">
        <v>3.5</v>
      </c>
      <c r="AB22" s="366">
        <v>4.5</v>
      </c>
      <c r="AC22" s="366">
        <v>5.5</v>
      </c>
      <c r="AD22" s="366">
        <v>6.5</v>
      </c>
      <c r="AE22" s="366">
        <v>7.5</v>
      </c>
      <c r="AF22" s="366">
        <v>8.5</v>
      </c>
    </row>
    <row r="23" spans="1:32">
      <c r="A23" s="456">
        <v>71.666666666666671</v>
      </c>
      <c r="D23" s="366">
        <v>0</v>
      </c>
      <c r="E23" s="366">
        <v>9</v>
      </c>
      <c r="F23" s="366">
        <v>3</v>
      </c>
      <c r="G23" s="366">
        <v>6</v>
      </c>
      <c r="X23" s="366">
        <v>0.5</v>
      </c>
      <c r="Y23" s="366">
        <v>1.5</v>
      </c>
      <c r="Z23" s="366">
        <v>2.5</v>
      </c>
      <c r="AA23" s="366">
        <v>3.5</v>
      </c>
      <c r="AB23" s="366">
        <v>4.5</v>
      </c>
      <c r="AC23" s="366">
        <v>5.5</v>
      </c>
      <c r="AD23" s="366">
        <v>6.5</v>
      </c>
      <c r="AE23" s="366">
        <v>7.5</v>
      </c>
      <c r="AF23" s="366">
        <v>8.5</v>
      </c>
    </row>
    <row r="24" spans="1:32">
      <c r="A24" s="456">
        <v>75</v>
      </c>
      <c r="D24" s="366">
        <v>0</v>
      </c>
      <c r="E24" s="366">
        <v>9</v>
      </c>
      <c r="F24" s="366">
        <v>3</v>
      </c>
      <c r="G24" s="366">
        <v>6</v>
      </c>
      <c r="X24" s="366">
        <v>0.5</v>
      </c>
      <c r="Y24" s="366">
        <v>1.5</v>
      </c>
      <c r="Z24" s="366">
        <v>2.5</v>
      </c>
      <c r="AA24" s="366">
        <v>3.5</v>
      </c>
      <c r="AB24" s="366">
        <v>4.5</v>
      </c>
      <c r="AC24" s="366">
        <v>5.5</v>
      </c>
      <c r="AD24" s="366">
        <v>6.5</v>
      </c>
      <c r="AE24" s="366">
        <v>7.5</v>
      </c>
      <c r="AF24" s="366">
        <v>8.5</v>
      </c>
    </row>
    <row r="25" spans="1:32">
      <c r="A25" s="456">
        <v>78.333333333333329</v>
      </c>
      <c r="D25" s="366">
        <v>0</v>
      </c>
      <c r="E25" s="366">
        <v>9</v>
      </c>
      <c r="F25" s="366">
        <v>3</v>
      </c>
      <c r="G25" s="366">
        <v>6</v>
      </c>
      <c r="X25" s="366">
        <v>0.5</v>
      </c>
      <c r="Y25" s="366">
        <v>1.5</v>
      </c>
      <c r="Z25" s="366">
        <v>2.5</v>
      </c>
      <c r="AA25" s="366">
        <v>3.5</v>
      </c>
      <c r="AB25" s="366">
        <v>4.5</v>
      </c>
      <c r="AC25" s="366">
        <v>5.5</v>
      </c>
      <c r="AD25" s="366">
        <v>6.5</v>
      </c>
      <c r="AE25" s="366">
        <v>7.5</v>
      </c>
      <c r="AF25" s="366">
        <v>8.5</v>
      </c>
    </row>
    <row r="26" spans="1:32">
      <c r="A26" s="456">
        <v>81.666666666666657</v>
      </c>
      <c r="D26" s="366">
        <v>0</v>
      </c>
      <c r="E26" s="366">
        <v>9</v>
      </c>
      <c r="F26" s="366">
        <v>3</v>
      </c>
      <c r="G26" s="366">
        <v>6</v>
      </c>
    </row>
    <row r="27" spans="1:32">
      <c r="A27" s="456">
        <v>84.999999999999986</v>
      </c>
      <c r="D27" s="366">
        <v>0</v>
      </c>
      <c r="E27" s="366">
        <v>9</v>
      </c>
      <c r="F27" s="366">
        <v>3</v>
      </c>
      <c r="G27" s="366">
        <v>6</v>
      </c>
    </row>
    <row r="28" spans="1:32">
      <c r="A28" s="456">
        <v>88.333333333333314</v>
      </c>
      <c r="D28" s="366">
        <v>0</v>
      </c>
      <c r="E28" s="366">
        <v>9</v>
      </c>
      <c r="F28" s="366">
        <v>3</v>
      </c>
      <c r="G28" s="366">
        <v>6</v>
      </c>
    </row>
    <row r="29" spans="1:32">
      <c r="A29" s="456">
        <v>91.666666666666643</v>
      </c>
      <c r="D29" s="366">
        <v>0</v>
      </c>
      <c r="E29" s="366">
        <v>9</v>
      </c>
      <c r="F29" s="366">
        <v>3</v>
      </c>
      <c r="G29" s="366">
        <v>6</v>
      </c>
    </row>
    <row r="30" spans="1:32">
      <c r="A30" s="456">
        <v>94.999999999999972</v>
      </c>
      <c r="D30" s="366">
        <v>0</v>
      </c>
      <c r="E30" s="366">
        <v>9</v>
      </c>
      <c r="F30" s="366">
        <v>3</v>
      </c>
      <c r="G30" s="366">
        <v>6</v>
      </c>
    </row>
    <row r="31" spans="1:32">
      <c r="A31" s="456">
        <v>98.3333333333333</v>
      </c>
      <c r="D31" s="366">
        <v>0</v>
      </c>
      <c r="E31" s="366">
        <v>9</v>
      </c>
      <c r="F31" s="366">
        <v>3</v>
      </c>
      <c r="G31" s="366">
        <v>6</v>
      </c>
    </row>
    <row r="32" spans="1:32">
      <c r="A32" s="456">
        <v>101.66666666666663</v>
      </c>
      <c r="D32" s="366">
        <v>0</v>
      </c>
      <c r="E32" s="366">
        <v>9</v>
      </c>
      <c r="F32" s="366">
        <v>3</v>
      </c>
      <c r="G32" s="366">
        <v>6</v>
      </c>
    </row>
    <row r="33" spans="1:7">
      <c r="A33" s="456">
        <v>104.99999999999996</v>
      </c>
      <c r="D33" s="366">
        <v>0</v>
      </c>
      <c r="E33" s="366">
        <v>9</v>
      </c>
      <c r="F33" s="366">
        <v>3</v>
      </c>
      <c r="G33" s="366">
        <v>6</v>
      </c>
    </row>
    <row r="34" spans="1:7">
      <c r="A34" s="456">
        <v>108.33333333333329</v>
      </c>
      <c r="D34" s="366">
        <v>0</v>
      </c>
      <c r="E34" s="366">
        <v>9</v>
      </c>
      <c r="F34" s="366">
        <v>3</v>
      </c>
      <c r="G34" s="366">
        <v>6</v>
      </c>
    </row>
    <row r="35" spans="1:7">
      <c r="A35" s="456">
        <v>111.66666666666661</v>
      </c>
      <c r="D35" s="366">
        <v>0</v>
      </c>
      <c r="E35" s="366">
        <v>9</v>
      </c>
      <c r="F35" s="366">
        <v>3</v>
      </c>
      <c r="G35" s="366">
        <v>6</v>
      </c>
    </row>
    <row r="36" spans="1:7">
      <c r="A36" s="456">
        <v>114.99999999999994</v>
      </c>
      <c r="D36" s="366">
        <v>0</v>
      </c>
      <c r="E36" s="366">
        <v>9</v>
      </c>
      <c r="F36" s="366">
        <v>3</v>
      </c>
      <c r="G36" s="366">
        <v>6</v>
      </c>
    </row>
    <row r="37" spans="1:7">
      <c r="A37" s="456">
        <v>118.33333333333327</v>
      </c>
      <c r="D37" s="366">
        <v>0</v>
      </c>
      <c r="E37" s="366">
        <v>9</v>
      </c>
      <c r="F37" s="366">
        <v>3</v>
      </c>
      <c r="G37" s="366">
        <v>6</v>
      </c>
    </row>
    <row r="38" spans="1:7">
      <c r="A38" s="456">
        <v>121.6666666666666</v>
      </c>
      <c r="D38" s="366">
        <v>0</v>
      </c>
      <c r="E38" s="366">
        <v>9</v>
      </c>
      <c r="F38" s="366">
        <v>3</v>
      </c>
      <c r="G38" s="366">
        <v>6</v>
      </c>
    </row>
    <row r="39" spans="1:7">
      <c r="A39" s="456">
        <v>124.99999999999993</v>
      </c>
      <c r="D39" s="366">
        <v>0</v>
      </c>
      <c r="E39" s="366">
        <v>9</v>
      </c>
      <c r="F39" s="366">
        <v>3</v>
      </c>
      <c r="G39" s="366">
        <v>6</v>
      </c>
    </row>
    <row r="40" spans="1:7">
      <c r="A40" s="456">
        <v>128.33333333333326</v>
      </c>
      <c r="D40" s="366">
        <v>0</v>
      </c>
      <c r="E40" s="366">
        <v>9</v>
      </c>
      <c r="F40" s="366">
        <v>3</v>
      </c>
      <c r="G40" s="366">
        <v>6</v>
      </c>
    </row>
    <row r="41" spans="1:7">
      <c r="A41" s="456">
        <v>131.6666666666666</v>
      </c>
      <c r="D41" s="366">
        <v>0</v>
      </c>
      <c r="E41" s="366">
        <v>9</v>
      </c>
      <c r="F41" s="366">
        <v>3</v>
      </c>
      <c r="G41" s="366">
        <v>6</v>
      </c>
    </row>
    <row r="42" spans="1:7">
      <c r="A42" s="456">
        <v>134.99999999999994</v>
      </c>
      <c r="D42" s="366">
        <v>0</v>
      </c>
      <c r="E42" s="366">
        <v>9</v>
      </c>
      <c r="F42" s="366">
        <v>3</v>
      </c>
      <c r="G42" s="366">
        <v>6</v>
      </c>
    </row>
    <row r="43" spans="1:7">
      <c r="A43" s="456">
        <v>138.33333333333329</v>
      </c>
      <c r="D43" s="366">
        <v>0</v>
      </c>
      <c r="E43" s="366">
        <v>9</v>
      </c>
      <c r="F43" s="366">
        <v>3</v>
      </c>
      <c r="G43" s="366">
        <v>6</v>
      </c>
    </row>
    <row r="44" spans="1:7">
      <c r="A44" s="456">
        <v>141.66666666666663</v>
      </c>
      <c r="D44" s="366">
        <v>0</v>
      </c>
      <c r="E44" s="366">
        <v>9</v>
      </c>
      <c r="F44" s="366">
        <v>3</v>
      </c>
      <c r="G44" s="366">
        <v>6</v>
      </c>
    </row>
    <row r="45" spans="1:7">
      <c r="A45" s="456">
        <v>144.99999999999997</v>
      </c>
      <c r="D45" s="366">
        <v>0</v>
      </c>
      <c r="E45" s="366">
        <v>9</v>
      </c>
      <c r="F45" s="366">
        <v>3</v>
      </c>
      <c r="G45" s="366">
        <v>6</v>
      </c>
    </row>
    <row r="46" spans="1:7">
      <c r="A46" s="456">
        <v>148.33333333333331</v>
      </c>
      <c r="D46" s="366">
        <v>0</v>
      </c>
      <c r="E46" s="366">
        <v>9</v>
      </c>
      <c r="F46" s="366">
        <v>3</v>
      </c>
      <c r="G46" s="366">
        <v>6</v>
      </c>
    </row>
    <row r="47" spans="1:7">
      <c r="A47" s="456">
        <v>151.66666666666666</v>
      </c>
      <c r="D47" s="366">
        <v>0</v>
      </c>
      <c r="E47" s="366">
        <v>9</v>
      </c>
      <c r="F47" s="366">
        <v>3</v>
      </c>
      <c r="G47" s="366">
        <v>6</v>
      </c>
    </row>
    <row r="48" spans="1:7">
      <c r="A48" s="456">
        <v>155</v>
      </c>
      <c r="D48" s="366">
        <v>0</v>
      </c>
      <c r="E48" s="366">
        <v>9</v>
      </c>
      <c r="F48" s="366">
        <v>3</v>
      </c>
      <c r="G48" s="366">
        <v>6</v>
      </c>
    </row>
    <row r="49" spans="1:7">
      <c r="A49" s="456">
        <v>158.33333333333334</v>
      </c>
      <c r="D49" s="366">
        <v>0</v>
      </c>
      <c r="E49" s="366">
        <v>9</v>
      </c>
      <c r="F49" s="366">
        <v>3</v>
      </c>
      <c r="G49" s="366">
        <v>6</v>
      </c>
    </row>
    <row r="50" spans="1:7">
      <c r="A50" s="456">
        <v>161.66666666666669</v>
      </c>
      <c r="D50" s="366">
        <v>0</v>
      </c>
      <c r="E50" s="366">
        <v>9</v>
      </c>
      <c r="F50" s="366">
        <v>3</v>
      </c>
      <c r="G50" s="366">
        <v>6</v>
      </c>
    </row>
    <row r="51" spans="1:7">
      <c r="A51" s="456">
        <v>165.00000000000003</v>
      </c>
      <c r="D51" s="366">
        <v>0</v>
      </c>
      <c r="E51" s="366">
        <v>9</v>
      </c>
      <c r="F51" s="366">
        <v>3</v>
      </c>
      <c r="G51" s="366">
        <v>6</v>
      </c>
    </row>
    <row r="52" spans="1:7">
      <c r="A52" s="456">
        <v>168.33333333333337</v>
      </c>
      <c r="D52" s="366">
        <v>0</v>
      </c>
      <c r="E52" s="366">
        <v>9</v>
      </c>
      <c r="F52" s="366">
        <v>3</v>
      </c>
      <c r="G52" s="366">
        <v>6</v>
      </c>
    </row>
    <row r="53" spans="1:7">
      <c r="A53" s="456">
        <v>171.66666666666671</v>
      </c>
      <c r="D53" s="366">
        <v>0</v>
      </c>
      <c r="E53" s="366">
        <v>9</v>
      </c>
      <c r="F53" s="366">
        <v>3</v>
      </c>
      <c r="G53" s="366">
        <v>6</v>
      </c>
    </row>
    <row r="54" spans="1:7">
      <c r="A54" s="456">
        <v>175.00000000000006</v>
      </c>
      <c r="D54" s="366">
        <v>0</v>
      </c>
      <c r="E54" s="366">
        <v>9</v>
      </c>
      <c r="F54" s="366">
        <v>3</v>
      </c>
      <c r="G54" s="366">
        <v>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IlluminanceOutput"/>
  <dimension ref="A1:AO512"/>
  <sheetViews>
    <sheetView showGridLines="0" zoomScaleNormal="100" workbookViewId="0">
      <selection activeCell="A17" sqref="A17"/>
    </sheetView>
  </sheetViews>
  <sheetFormatPr defaultRowHeight="15"/>
  <cols>
    <col min="1" max="1" width="19.28515625" style="366" customWidth="1"/>
    <col min="2" max="2" width="25.140625" style="366" customWidth="1"/>
    <col min="3" max="41" width="18.7109375" style="366" customWidth="1"/>
    <col min="42" max="46" width="9.140625" style="366"/>
    <col min="47" max="47" width="11.140625" style="366" customWidth="1"/>
    <col min="48" max="58" width="9.140625" style="366"/>
    <col min="59" max="59" width="18.42578125" style="366" bestFit="1" customWidth="1"/>
    <col min="60" max="80" width="9.140625" style="366"/>
    <col min="81" max="81" width="18.42578125" style="366" bestFit="1" customWidth="1"/>
    <col min="82" max="16384" width="9.140625" style="366"/>
  </cols>
  <sheetData>
    <row r="1" spans="1:41" s="346" customFormat="1" ht="66" customHeight="1">
      <c r="A1" s="345"/>
      <c r="B1" s="127" t="str">
        <f>Translation!B27</f>
        <v>SEAD Street Lighting Tool v1.7.8</v>
      </c>
    </row>
    <row r="2" spans="1:41" s="370" customFormat="1" ht="31.5">
      <c r="A2" s="368"/>
      <c r="B2" s="369" t="str">
        <f>Translation!B403</f>
        <v>Illuminance Calculations</v>
      </c>
    </row>
    <row r="3" spans="1:41" s="373" customFormat="1" ht="15" customHeight="1">
      <c r="A3" s="371"/>
      <c r="B3" s="372"/>
      <c r="D3" s="374" t="s">
        <v>52</v>
      </c>
    </row>
    <row r="4" spans="1:41" s="377" customFormat="1" ht="15" customHeight="1">
      <c r="A4" s="375"/>
      <c r="B4" s="376" t="str">
        <f>Translation!B268</f>
        <v>Average Illuminance</v>
      </c>
      <c r="C4" s="382">
        <f>AVERAGE(B13:AO512)</f>
        <v>13.672274214442398</v>
      </c>
      <c r="D4" s="383">
        <f>IF(FixtureData!$B$23="IES",'Lighting Standards'!$D$12,'Lighting Standards'!$H$12)</f>
        <v>6</v>
      </c>
    </row>
    <row r="5" spans="1:41" s="377" customFormat="1" ht="15" customHeight="1">
      <c r="A5" s="375"/>
      <c r="B5" s="376" t="str">
        <f>Translation!B269</f>
        <v>Minimum Illuminance</v>
      </c>
      <c r="C5" s="382">
        <f>MIN(B13:AO512)</f>
        <v>8.1894527102970009</v>
      </c>
      <c r="D5" s="383"/>
    </row>
    <row r="6" spans="1:41" s="377" customFormat="1" ht="15" customHeight="1">
      <c r="A6" s="375"/>
      <c r="B6" s="376" t="str">
        <f>Translation!B270</f>
        <v>Maximum Illuminance</v>
      </c>
      <c r="C6" s="382">
        <f>MAX(B13:AO512)</f>
        <v>24.499505540348149</v>
      </c>
      <c r="D6" s="383"/>
    </row>
    <row r="7" spans="1:41">
      <c r="B7" s="376" t="str">
        <f>Translation!B265</f>
        <v>Uniformity Ratio (Iavg/Imin)</v>
      </c>
      <c r="C7" s="382">
        <f>IF(FixtureData!B23="IES",IFERROR(C4/C5,0),IFERROR(C5/C4,0))</f>
        <v>1.6694979137313506</v>
      </c>
      <c r="D7" s="383">
        <f>IF(FixtureData!$B$23="IES",'Lighting Standards'!$D$13,'Lighting Standards'!$H$13)</f>
        <v>3</v>
      </c>
      <c r="E7" s="3"/>
      <c r="F7" s="108"/>
      <c r="G7" s="3"/>
      <c r="H7" s="3"/>
      <c r="I7" s="3"/>
      <c r="J7" s="3"/>
      <c r="K7" s="3"/>
      <c r="L7" s="3"/>
      <c r="M7" s="3"/>
      <c r="N7" s="3"/>
      <c r="O7" s="3"/>
      <c r="P7" s="3"/>
      <c r="Q7" s="3"/>
      <c r="R7" s="3"/>
      <c r="S7" s="3"/>
      <c r="T7" s="3"/>
      <c r="U7" s="3"/>
      <c r="V7" s="3"/>
      <c r="W7" s="3"/>
    </row>
    <row r="8" spans="1:41">
      <c r="E8" s="3"/>
      <c r="F8" s="3"/>
      <c r="G8" s="3"/>
      <c r="H8" s="3"/>
      <c r="I8" s="3"/>
      <c r="J8" s="3"/>
      <c r="K8" s="3"/>
      <c r="L8" s="3"/>
      <c r="M8" s="3"/>
      <c r="N8" s="3"/>
      <c r="O8" s="3"/>
      <c r="P8" s="3"/>
      <c r="Q8" s="3"/>
      <c r="R8" s="3"/>
      <c r="S8" s="3"/>
      <c r="T8" s="3"/>
      <c r="U8" s="3"/>
      <c r="V8" s="3"/>
      <c r="W8" s="3"/>
    </row>
    <row r="9" spans="1:41">
      <c r="E9" s="3"/>
      <c r="F9" s="3"/>
      <c r="G9" s="3"/>
      <c r="H9" s="3"/>
      <c r="I9" s="3"/>
      <c r="J9" s="3"/>
      <c r="K9" s="3"/>
      <c r="L9" s="3"/>
      <c r="M9" s="3"/>
      <c r="N9" s="3"/>
      <c r="O9" s="3"/>
      <c r="P9" s="3"/>
      <c r="Q9" s="3"/>
      <c r="R9" s="3"/>
      <c r="S9" s="3"/>
      <c r="T9" s="3"/>
      <c r="U9" s="3"/>
      <c r="V9" s="3"/>
      <c r="W9" s="3"/>
    </row>
    <row r="10" spans="1:41" ht="18.75">
      <c r="B10" s="381" t="str">
        <f>Translation!B405</f>
        <v>The table below displays Illuminance at every gridpoint</v>
      </c>
      <c r="E10" s="3"/>
      <c r="F10" s="3"/>
      <c r="G10" s="3"/>
      <c r="H10" s="3"/>
      <c r="I10" s="3"/>
      <c r="J10" s="3"/>
      <c r="K10" s="3"/>
      <c r="L10" s="3"/>
      <c r="M10" s="3"/>
      <c r="N10" s="3"/>
      <c r="O10" s="3"/>
      <c r="P10" s="3"/>
      <c r="Q10" s="3"/>
      <c r="R10" s="3"/>
      <c r="S10" s="3"/>
      <c r="T10" s="3"/>
      <c r="U10" s="3"/>
      <c r="V10" s="3"/>
      <c r="W10" s="3"/>
    </row>
    <row r="11" spans="1:41">
      <c r="E11" s="3"/>
      <c r="F11" s="3"/>
      <c r="G11" s="3"/>
      <c r="H11" s="3"/>
      <c r="I11" s="3"/>
      <c r="J11" s="3"/>
      <c r="K11" s="3"/>
      <c r="L11" s="3"/>
      <c r="M11" s="3"/>
      <c r="N11" s="3"/>
      <c r="O11" s="3"/>
      <c r="P11" s="3"/>
      <c r="Q11" s="3"/>
      <c r="R11" s="3"/>
      <c r="S11" s="3"/>
      <c r="T11" s="3"/>
      <c r="U11" s="3"/>
      <c r="V11" s="3"/>
      <c r="W11" s="3"/>
    </row>
    <row r="12" spans="1:41" s="433" customFormat="1" ht="15.75">
      <c r="B12" s="434" t="s">
        <v>3370</v>
      </c>
      <c r="C12" s="434" t="s">
        <v>3371</v>
      </c>
      <c r="D12" s="434" t="s">
        <v>3372</v>
      </c>
      <c r="E12" s="434" t="s">
        <v>3373</v>
      </c>
      <c r="F12" s="434" t="s">
        <v>3374</v>
      </c>
      <c r="G12" s="434" t="s">
        <v>3375</v>
      </c>
      <c r="H12" s="434" t="s">
        <v>3376</v>
      </c>
      <c r="I12" s="434" t="s">
        <v>3377</v>
      </c>
      <c r="J12" s="434" t="s">
        <v>3378</v>
      </c>
      <c r="K12" s="434" t="s">
        <v>3379</v>
      </c>
      <c r="L12" s="434" t="s">
        <v>3380</v>
      </c>
      <c r="M12" s="434" t="s">
        <v>3381</v>
      </c>
      <c r="N12" s="434"/>
      <c r="O12" s="434"/>
      <c r="P12" s="434"/>
      <c r="Q12" s="434"/>
      <c r="R12" s="434"/>
      <c r="S12" s="434"/>
      <c r="T12" s="434"/>
      <c r="U12" s="434"/>
      <c r="V12" s="434"/>
      <c r="W12" s="434"/>
      <c r="X12" s="434"/>
      <c r="Y12" s="434"/>
      <c r="Z12" s="434"/>
      <c r="AA12" s="434"/>
      <c r="AB12" s="434"/>
      <c r="AC12" s="434"/>
      <c r="AD12" s="434"/>
      <c r="AE12" s="434"/>
      <c r="AF12" s="434"/>
      <c r="AG12" s="434"/>
      <c r="AH12" s="434"/>
      <c r="AI12" s="434"/>
      <c r="AJ12" s="434"/>
      <c r="AK12" s="434"/>
      <c r="AL12" s="434"/>
      <c r="AM12" s="434"/>
      <c r="AN12" s="434"/>
      <c r="AO12" s="434"/>
    </row>
    <row r="13" spans="1:41">
      <c r="B13" s="383">
        <v>11.113694076727196</v>
      </c>
      <c r="C13" s="383">
        <v>14.302503044193056</v>
      </c>
      <c r="D13" s="383">
        <v>17.330486067753839</v>
      </c>
      <c r="E13" s="383">
        <v>18.611843164919382</v>
      </c>
      <c r="F13" s="383">
        <v>21.38039174131238</v>
      </c>
      <c r="G13" s="383">
        <v>24.487950702709053</v>
      </c>
      <c r="H13" s="383">
        <v>24.487950702709053</v>
      </c>
      <c r="I13" s="383">
        <v>21.38039174131238</v>
      </c>
      <c r="J13" s="383">
        <v>18.611843164919378</v>
      </c>
      <c r="K13" s="383">
        <v>17.330486067753839</v>
      </c>
      <c r="L13" s="383">
        <v>14.302503044193056</v>
      </c>
      <c r="M13" s="383">
        <v>11.113694076727196</v>
      </c>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row>
    <row r="14" spans="1:41">
      <c r="B14" s="383">
        <v>10.026988430751544</v>
      </c>
      <c r="C14" s="383">
        <v>12.416345736976917</v>
      </c>
      <c r="D14" s="383">
        <v>14.516063936121654</v>
      </c>
      <c r="E14" s="383">
        <v>16.112038165933654</v>
      </c>
      <c r="F14" s="383">
        <v>18.873308805461633</v>
      </c>
      <c r="G14" s="383">
        <v>20.152073884247702</v>
      </c>
      <c r="H14" s="383">
        <v>20.152073884247702</v>
      </c>
      <c r="I14" s="383">
        <v>18.873308805461633</v>
      </c>
      <c r="J14" s="383">
        <v>16.112038165933654</v>
      </c>
      <c r="K14" s="383">
        <v>14.516063936121654</v>
      </c>
      <c r="L14" s="383">
        <v>12.416345736976918</v>
      </c>
      <c r="M14" s="383">
        <v>10.026988430751544</v>
      </c>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row>
    <row r="15" spans="1:41">
      <c r="B15" s="383">
        <v>8.8418115232252763</v>
      </c>
      <c r="C15" s="383">
        <v>10.787032512053091</v>
      </c>
      <c r="D15" s="383">
        <v>12.626399401585969</v>
      </c>
      <c r="E15" s="383">
        <v>13.761556403768926</v>
      </c>
      <c r="F15" s="383">
        <v>14.767299879075308</v>
      </c>
      <c r="G15" s="383">
        <v>15.68523274722156</v>
      </c>
      <c r="H15" s="383">
        <v>15.68523274722156</v>
      </c>
      <c r="I15" s="383">
        <v>14.767299879075308</v>
      </c>
      <c r="J15" s="383">
        <v>13.761556403768926</v>
      </c>
      <c r="K15" s="383">
        <v>12.626399401585969</v>
      </c>
      <c r="L15" s="383">
        <v>10.78703251205309</v>
      </c>
      <c r="M15" s="383">
        <v>8.8418115232252763</v>
      </c>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row>
    <row r="16" spans="1:41">
      <c r="B16" s="383">
        <v>8.2249604833658907</v>
      </c>
      <c r="C16" s="383">
        <v>10.307919034468913</v>
      </c>
      <c r="D16" s="383">
        <v>11.871881503966319</v>
      </c>
      <c r="E16" s="383">
        <v>12.476593110723758</v>
      </c>
      <c r="F16" s="383">
        <v>12.394386534754332</v>
      </c>
      <c r="G16" s="383">
        <v>13.732837115390335</v>
      </c>
      <c r="H16" s="383">
        <v>13.732837115390335</v>
      </c>
      <c r="I16" s="383">
        <v>12.394386534754334</v>
      </c>
      <c r="J16" s="383">
        <v>12.476593110723758</v>
      </c>
      <c r="K16" s="383">
        <v>11.871881503966319</v>
      </c>
      <c r="L16" s="383">
        <v>10.307919034468911</v>
      </c>
      <c r="M16" s="383">
        <v>8.2249604833658925</v>
      </c>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row>
    <row r="17" spans="2:41">
      <c r="B17" s="383">
        <v>8.1894527102970009</v>
      </c>
      <c r="C17" s="383">
        <v>10.209657190704906</v>
      </c>
      <c r="D17" s="383">
        <v>11.644051419379046</v>
      </c>
      <c r="E17" s="383">
        <v>11.792466181467343</v>
      </c>
      <c r="F17" s="383">
        <v>11.277972575449928</v>
      </c>
      <c r="G17" s="383">
        <v>12.148331572445173</v>
      </c>
      <c r="H17" s="383">
        <v>12.148331572445173</v>
      </c>
      <c r="I17" s="383">
        <v>11.27797257544993</v>
      </c>
      <c r="J17" s="383">
        <v>11.792466181467345</v>
      </c>
      <c r="K17" s="383">
        <v>11.644051419379046</v>
      </c>
      <c r="L17" s="383">
        <v>10.209657190704908</v>
      </c>
      <c r="M17" s="383">
        <v>8.1894527102970009</v>
      </c>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row>
    <row r="18" spans="2:41">
      <c r="B18" s="383">
        <v>8.1910041760984349</v>
      </c>
      <c r="C18" s="383">
        <v>10.211046138164598</v>
      </c>
      <c r="D18" s="383">
        <v>11.645275406640621</v>
      </c>
      <c r="E18" s="383">
        <v>11.793569821810545</v>
      </c>
      <c r="F18" s="383">
        <v>11.278972346774788</v>
      </c>
      <c r="G18" s="383">
        <v>12.149293167961504</v>
      </c>
      <c r="H18" s="383">
        <v>12.149293167961506</v>
      </c>
      <c r="I18" s="383">
        <v>11.278972346774788</v>
      </c>
      <c r="J18" s="383">
        <v>11.793569821810546</v>
      </c>
      <c r="K18" s="383">
        <v>11.645275406640621</v>
      </c>
      <c r="L18" s="383">
        <v>10.211046138164596</v>
      </c>
      <c r="M18" s="383">
        <v>8.1910041760984331</v>
      </c>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row>
    <row r="19" spans="2:41">
      <c r="B19" s="383">
        <v>8.2296995483967788</v>
      </c>
      <c r="C19" s="383">
        <v>10.312150471110154</v>
      </c>
      <c r="D19" s="383">
        <v>11.875614453495869</v>
      </c>
      <c r="E19" s="383">
        <v>12.479943886578168</v>
      </c>
      <c r="F19" s="383">
        <v>12.39743334459226</v>
      </c>
      <c r="G19" s="383">
        <v>13.735766792885913</v>
      </c>
      <c r="H19" s="383">
        <v>13.735766792885913</v>
      </c>
      <c r="I19" s="383">
        <v>12.39743334459226</v>
      </c>
      <c r="J19" s="383">
        <v>12.479943886578168</v>
      </c>
      <c r="K19" s="383">
        <v>11.875614453495869</v>
      </c>
      <c r="L19" s="383">
        <v>10.312150471110154</v>
      </c>
      <c r="M19" s="383">
        <v>8.2296995483967788</v>
      </c>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row>
    <row r="20" spans="2:41">
      <c r="B20" s="383">
        <v>8.8500013095808985</v>
      </c>
      <c r="C20" s="383">
        <v>10.794334862737418</v>
      </c>
      <c r="D20" s="383">
        <v>12.63282965620289</v>
      </c>
      <c r="E20" s="383">
        <v>13.767306028765667</v>
      </c>
      <c r="F20" s="383">
        <v>14.772540230428284</v>
      </c>
      <c r="G20" s="383">
        <v>15.690271026706855</v>
      </c>
      <c r="H20" s="383">
        <v>15.690271026706856</v>
      </c>
      <c r="I20" s="383">
        <v>14.772540230428284</v>
      </c>
      <c r="J20" s="383">
        <v>13.767306028765667</v>
      </c>
      <c r="K20" s="383">
        <v>12.63282965620289</v>
      </c>
      <c r="L20" s="383">
        <v>10.794334862737418</v>
      </c>
      <c r="M20" s="383">
        <v>8.8500013095808985</v>
      </c>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row>
    <row r="21" spans="2:41">
      <c r="B21" s="383">
        <v>10.039114560279696</v>
      </c>
      <c r="C21" s="383">
        <v>12.427227440670782</v>
      </c>
      <c r="D21" s="383">
        <v>14.52565158817735</v>
      </c>
      <c r="E21" s="383">
        <v>16.120638808824332</v>
      </c>
      <c r="F21" s="383">
        <v>18.881163353658952</v>
      </c>
      <c r="G21" s="383">
        <v>20.159661372862857</v>
      </c>
      <c r="H21" s="383">
        <v>20.159661372862857</v>
      </c>
      <c r="I21" s="383">
        <v>18.881163353658952</v>
      </c>
      <c r="J21" s="383">
        <v>16.120638808824332</v>
      </c>
      <c r="K21" s="383">
        <v>14.52565158817735</v>
      </c>
      <c r="L21" s="383">
        <v>12.427227440670784</v>
      </c>
      <c r="M21" s="383">
        <v>10.039114560279698</v>
      </c>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row>
    <row r="22" spans="2:41">
      <c r="B22" s="383">
        <v>11.132000992860752</v>
      </c>
      <c r="C22" s="383">
        <v>14.318955330694665</v>
      </c>
      <c r="D22" s="383">
        <v>17.344943902949165</v>
      </c>
      <c r="E22" s="383">
        <v>18.624776360271124</v>
      </c>
      <c r="F22" s="383">
        <v>21.392231289563213</v>
      </c>
      <c r="G22" s="383">
        <v>24.499505540348149</v>
      </c>
      <c r="H22" s="383">
        <v>24.499505540348146</v>
      </c>
      <c r="I22" s="383">
        <v>21.392231289563213</v>
      </c>
      <c r="J22" s="383">
        <v>18.624776360271124</v>
      </c>
      <c r="K22" s="383">
        <v>17.344943902949165</v>
      </c>
      <c r="L22" s="383">
        <v>14.318955330694665</v>
      </c>
      <c r="M22" s="383">
        <v>11.132000992860752</v>
      </c>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row>
    <row r="23" spans="2:41">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row>
    <row r="24" spans="2:41">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row>
    <row r="25" spans="2:41">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row>
    <row r="26" spans="2:41">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row>
    <row r="27" spans="2:41">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row>
    <row r="28" spans="2:41">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row>
    <row r="29" spans="2:41">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row>
    <row r="30" spans="2:41">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row>
    <row r="31" spans="2:41">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row>
    <row r="32" spans="2:41">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row>
    <row r="33" spans="2:41">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row>
    <row r="34" spans="2:41">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row>
    <row r="35" spans="2:41">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row>
    <row r="36" spans="2:41">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row>
    <row r="37" spans="2:41">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row>
    <row r="38" spans="2:41">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row>
    <row r="39" spans="2:41">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row>
    <row r="40" spans="2:41">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row>
    <row r="41" spans="2:41">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row>
    <row r="42" spans="2:41">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row>
    <row r="43" spans="2:41">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row>
    <row r="44" spans="2:41">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row>
    <row r="45" spans="2:41">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row>
    <row r="46" spans="2:41">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row>
    <row r="47" spans="2:41">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row>
    <row r="48" spans="2:41">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row>
    <row r="49" spans="2:41">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row>
    <row r="50" spans="2:41">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row>
    <row r="51" spans="2:41">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row>
    <row r="52" spans="2:41">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row>
    <row r="53" spans="2:41">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row>
    <row r="54" spans="2:41">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row>
    <row r="55" spans="2:41">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row>
    <row r="56" spans="2:41">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row>
    <row r="57" spans="2:41">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row>
    <row r="58" spans="2:41">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row>
    <row r="59" spans="2:41">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row>
    <row r="60" spans="2:41">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row>
    <row r="61" spans="2:41">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row>
    <row r="62" spans="2:41">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row>
    <row r="63" spans="2:41">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row>
    <row r="64" spans="2:41">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row>
    <row r="65" spans="2:41">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row>
    <row r="66" spans="2:41">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row>
    <row r="67" spans="2:41">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row>
    <row r="68" spans="2:41">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row>
    <row r="69" spans="2:41">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row>
    <row r="70" spans="2:41">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row>
    <row r="71" spans="2:41">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row>
    <row r="72" spans="2:41">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row>
    <row r="73" spans="2:41">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row>
    <row r="74" spans="2:41">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row>
    <row r="75" spans="2:41">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row>
    <row r="76" spans="2:41">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row>
    <row r="77" spans="2:41">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row>
    <row r="78" spans="2:41">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row>
    <row r="79" spans="2:41">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row>
    <row r="80" spans="2:41">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row>
    <row r="81" spans="2:41">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row>
    <row r="82" spans="2:41">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row>
    <row r="83" spans="2:41">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row>
    <row r="84" spans="2:41">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row>
    <row r="85" spans="2:41">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row>
    <row r="86" spans="2:41">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row>
    <row r="87" spans="2:41">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row>
    <row r="88" spans="2:41">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row>
    <row r="89" spans="2:41">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row>
    <row r="90" spans="2:41">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row>
    <row r="91" spans="2:41">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row>
    <row r="92" spans="2:41">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row>
    <row r="93" spans="2:41">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row>
    <row r="94" spans="2:41">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row>
    <row r="95" spans="2:41">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row>
    <row r="96" spans="2:41">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row>
    <row r="97" spans="2:41">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row>
    <row r="98" spans="2:41">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row>
    <row r="99" spans="2:41">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row>
    <row r="100" spans="2:41">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row>
    <row r="101" spans="2:41">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row>
    <row r="102" spans="2:41">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row>
    <row r="103" spans="2:41">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row>
    <row r="104" spans="2:41">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row>
    <row r="105" spans="2:41">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row>
    <row r="106" spans="2:41">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row>
    <row r="107" spans="2:41">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row>
    <row r="108" spans="2:41">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row>
    <row r="109" spans="2:41">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row>
    <row r="110" spans="2:41">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row>
    <row r="111" spans="2:41">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row>
    <row r="112" spans="2:41">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row>
    <row r="113" spans="2:41">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row>
    <row r="114" spans="2:41">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row>
    <row r="115" spans="2:41">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row>
    <row r="116" spans="2:41">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row>
    <row r="117" spans="2:41">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row>
    <row r="118" spans="2:41">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row>
    <row r="119" spans="2:41">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row>
    <row r="120" spans="2:41">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row>
    <row r="121" spans="2:41">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row>
    <row r="122" spans="2:41">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row>
    <row r="123" spans="2:41">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row>
    <row r="124" spans="2:41">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row>
    <row r="125" spans="2:41">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row>
    <row r="126" spans="2:41">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row>
    <row r="127" spans="2:41">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row>
    <row r="128" spans="2:41">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row>
    <row r="129" spans="2:41">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row>
    <row r="130" spans="2:41">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row>
    <row r="131" spans="2:41">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row>
    <row r="132" spans="2:41">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row>
    <row r="133" spans="2:41">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row>
    <row r="134" spans="2:41">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row>
    <row r="135" spans="2:41">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row>
    <row r="136" spans="2:41">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row>
    <row r="137" spans="2:41">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41">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41">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41">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41">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41">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41">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41">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
  <dimension ref="A1:BR512"/>
  <sheetViews>
    <sheetView showGridLines="0" zoomScaleNormal="100" workbookViewId="0">
      <selection activeCell="C8" sqref="C8"/>
    </sheetView>
  </sheetViews>
  <sheetFormatPr defaultRowHeight="15"/>
  <cols>
    <col min="1" max="1" width="19.85546875" style="366" customWidth="1"/>
    <col min="2" max="2" width="25.140625" style="366" customWidth="1"/>
    <col min="3" max="41" width="18.7109375" style="366" customWidth="1"/>
    <col min="42" max="46" width="9.140625" style="366"/>
    <col min="47" max="47" width="11.140625" style="366" customWidth="1"/>
    <col min="48" max="65" width="9.140625" style="366"/>
    <col min="66" max="66" width="18.42578125" style="366" bestFit="1" customWidth="1"/>
    <col min="67" max="87" width="9.140625" style="366"/>
    <col min="88" max="88" width="18.42578125" style="366" bestFit="1" customWidth="1"/>
    <col min="89" max="16384" width="9.140625" style="366"/>
  </cols>
  <sheetData>
    <row r="1" spans="1:70" s="346" customFormat="1" ht="68.25" customHeight="1">
      <c r="A1" s="345"/>
      <c r="B1" s="127" t="str">
        <f>Translation!B27</f>
        <v>SEAD Street Lighting Tool v1.7.8</v>
      </c>
    </row>
    <row r="2" spans="1:70" s="370" customFormat="1" ht="31.5">
      <c r="A2" s="368"/>
      <c r="B2" s="369" t="str">
        <f>Translation!B404</f>
        <v>Luminance Calculations</v>
      </c>
    </row>
    <row r="3" spans="1:70" s="373" customFormat="1" ht="15" customHeight="1">
      <c r="A3" s="371"/>
      <c r="B3" s="372"/>
      <c r="D3" s="374" t="s">
        <v>52</v>
      </c>
    </row>
    <row r="4" spans="1:70" s="377" customFormat="1" ht="15" customHeight="1">
      <c r="A4" s="375"/>
      <c r="B4" s="376" t="str">
        <f>Translation!B271</f>
        <v>Average Luminance</v>
      </c>
      <c r="C4" s="382">
        <f>IF(FixtureData!$B$23="CIE",MIN('Luminance Calcs CIE'!A:A),AVERAGE(B13:AO512))</f>
        <v>1.2096255981326247</v>
      </c>
      <c r="D4" s="383">
        <f>IF(FixtureData!$B$23="IES",'Lighting Standards'!$D$19,'Lighting Standards'!$H$19)</f>
        <v>0</v>
      </c>
    </row>
    <row r="5" spans="1:70" s="377" customFormat="1" ht="15" customHeight="1">
      <c r="A5" s="375"/>
      <c r="B5" s="376" t="str">
        <f>Translation!B272</f>
        <v>Minimum Luminance</v>
      </c>
      <c r="C5" s="382">
        <f>IF(FixtureData!$B$23="CIE",MIN('Luminance Calcs CIE'!B:B),MIN(B13:AO512))</f>
        <v>0.45485820945619898</v>
      </c>
      <c r="D5" s="383"/>
    </row>
    <row r="6" spans="1:70" s="377" customFormat="1" ht="15" customHeight="1">
      <c r="A6" s="375"/>
      <c r="B6" s="376" t="str">
        <f>Translation!B273</f>
        <v>Maximum Luminance</v>
      </c>
      <c r="C6" s="382">
        <f>IF(FixtureData!$B$23="CIE",MIN('Luminance Calcs CIE'!C:C),MAX(B13:AO512))</f>
        <v>2.4094435538580958</v>
      </c>
      <c r="D6" s="383"/>
    </row>
    <row r="7" spans="1:70" ht="30">
      <c r="B7" s="436" t="str">
        <f>Translation!B267</f>
        <v>Uniformity Ratio (IES - lavg/lmin; CIE - lmin/lavg)</v>
      </c>
      <c r="C7" s="382">
        <f>IFERROR(IF(FixtureData!$B$23="CIE",MIN('Luminance Calcs CIE'!D:D),C4/C5),0)</f>
        <v>2.6593465237854672</v>
      </c>
      <c r="D7" s="383">
        <f>IF(FixtureData!$B$23="IES",'Lighting Standards'!$D$20,'Lighting Standards'!$H$20)</f>
        <v>0</v>
      </c>
      <c r="E7" s="3"/>
      <c r="F7" s="108"/>
      <c r="G7" s="3"/>
      <c r="H7" s="3"/>
      <c r="I7" s="3"/>
      <c r="J7" s="3"/>
      <c r="K7" s="3"/>
      <c r="L7" s="3"/>
      <c r="M7" s="3"/>
      <c r="N7" s="3"/>
      <c r="O7" s="3"/>
      <c r="P7" s="3"/>
      <c r="Q7" s="3"/>
      <c r="R7" s="3"/>
      <c r="S7" s="3"/>
      <c r="T7" s="3"/>
      <c r="U7" s="3"/>
      <c r="V7" s="3"/>
      <c r="W7" s="3"/>
    </row>
    <row r="8" spans="1:70">
      <c r="B8" s="380" t="str">
        <f>Translation!B274</f>
        <v>Uniformity Ratio (Imax/Imin)</v>
      </c>
      <c r="C8" s="382">
        <f>IFERROR(IF(FixtureData!$B$23="CIE",MIN('Luminance Calcs CIE'!E:E),C6/C5),0)</f>
        <v>5.2971310702266559</v>
      </c>
      <c r="D8" s="383">
        <f>IF(FixtureData!$B$23="IES",'Lighting Standards'!$D$21,'Lighting Standards'!$H$21)</f>
        <v>0</v>
      </c>
      <c r="E8" s="3"/>
      <c r="F8" s="3"/>
      <c r="G8" s="3"/>
      <c r="H8" s="3"/>
      <c r="I8" s="3"/>
      <c r="J8" s="3"/>
      <c r="K8" s="3"/>
      <c r="L8" s="3"/>
      <c r="M8" s="3"/>
      <c r="N8" s="3"/>
      <c r="O8" s="3"/>
      <c r="P8" s="3"/>
      <c r="Q8" s="3"/>
      <c r="R8" s="3"/>
      <c r="S8" s="3"/>
      <c r="T8" s="3"/>
      <c r="U8" s="3"/>
      <c r="V8" s="3"/>
      <c r="W8" s="3"/>
    </row>
    <row r="9" spans="1:70">
      <c r="E9" s="3"/>
      <c r="F9" s="3"/>
      <c r="G9" s="3"/>
      <c r="H9" s="3"/>
      <c r="I9" s="3"/>
      <c r="J9" s="3"/>
      <c r="K9" s="3"/>
      <c r="L9" s="3"/>
      <c r="M9" s="3"/>
      <c r="N9" s="3"/>
      <c r="O9" s="3"/>
      <c r="P9" s="3"/>
      <c r="Q9" s="3"/>
      <c r="R9" s="3"/>
      <c r="S9" s="3"/>
      <c r="T9" s="3"/>
      <c r="U9" s="3"/>
      <c r="V9" s="3"/>
      <c r="W9" s="3"/>
    </row>
    <row r="10" spans="1:70" ht="18.75">
      <c r="B10" s="381" t="str">
        <f>Translation!B406</f>
        <v>The table below displays Luminance at every gridpoint</v>
      </c>
      <c r="E10" s="3"/>
      <c r="F10" s="3"/>
      <c r="G10" s="3"/>
      <c r="H10" s="3"/>
      <c r="I10" s="3"/>
      <c r="J10" s="3"/>
      <c r="K10" s="3"/>
      <c r="L10" s="3"/>
      <c r="M10" s="3"/>
      <c r="N10" s="3"/>
      <c r="O10" s="3"/>
      <c r="P10" s="3"/>
      <c r="Q10" s="3"/>
      <c r="R10" s="3"/>
      <c r="S10" s="3"/>
      <c r="T10" s="3"/>
      <c r="U10" s="3"/>
      <c r="V10" s="3"/>
      <c r="W10" s="3"/>
      <c r="AP10" s="452"/>
      <c r="AQ10" s="452"/>
      <c r="AR10" s="452"/>
      <c r="AS10" s="452"/>
      <c r="AT10" s="452"/>
      <c r="AU10" s="452"/>
      <c r="AV10" s="452"/>
      <c r="AW10" s="452"/>
      <c r="AX10" s="452"/>
      <c r="AY10" s="452"/>
      <c r="AZ10" s="452"/>
      <c r="BA10" s="452"/>
      <c r="BB10" s="452"/>
      <c r="BC10" s="452"/>
      <c r="BD10" s="452"/>
      <c r="BE10" s="452"/>
      <c r="BF10" s="452"/>
      <c r="BG10" s="452"/>
      <c r="BH10" s="452"/>
      <c r="BI10" s="452"/>
      <c r="BJ10" s="452"/>
      <c r="BK10" s="452"/>
      <c r="BL10" s="452"/>
      <c r="BM10" s="452"/>
      <c r="BN10" s="452"/>
      <c r="BO10" s="452"/>
      <c r="BP10" s="452"/>
      <c r="BQ10" s="452"/>
      <c r="BR10" s="452"/>
    </row>
    <row r="11" spans="1:70">
      <c r="E11" s="3"/>
      <c r="F11" s="3"/>
      <c r="G11" s="3"/>
      <c r="H11" s="3"/>
      <c r="I11" s="3"/>
      <c r="J11" s="3"/>
      <c r="K11" s="3"/>
      <c r="L11" s="3"/>
      <c r="M11" s="3"/>
      <c r="N11" s="3"/>
      <c r="O11" s="3"/>
      <c r="P11" s="3"/>
      <c r="Q11" s="3"/>
      <c r="R11" s="3"/>
      <c r="S11" s="3"/>
      <c r="T11" s="3"/>
      <c r="U11" s="3"/>
      <c r="V11" s="3"/>
      <c r="W11" s="3"/>
      <c r="AP11" s="452"/>
      <c r="AQ11" s="452"/>
      <c r="AR11" s="452"/>
      <c r="AS11" s="452"/>
      <c r="AT11" s="452"/>
      <c r="AU11" s="452"/>
      <c r="AV11" s="452"/>
      <c r="AW11" s="452"/>
      <c r="AX11" s="452"/>
      <c r="AY11" s="452"/>
      <c r="AZ11" s="452"/>
      <c r="BA11" s="452"/>
      <c r="BB11" s="452"/>
      <c r="BC11" s="452"/>
      <c r="BD11" s="452"/>
      <c r="BE11" s="452"/>
      <c r="BF11" s="452"/>
      <c r="BG11" s="452"/>
      <c r="BH11" s="452"/>
      <c r="BI11" s="452"/>
      <c r="BJ11" s="452"/>
      <c r="BK11" s="452"/>
      <c r="BL11" s="452"/>
      <c r="BM11" s="452"/>
      <c r="BN11" s="452"/>
      <c r="BO11" s="452"/>
      <c r="BP11" s="452"/>
      <c r="BQ11" s="452"/>
      <c r="BR11" s="452"/>
    </row>
    <row r="12" spans="1:70" s="428" customFormat="1" ht="15.75">
      <c r="B12" s="429" t="s">
        <v>3370</v>
      </c>
      <c r="C12" s="429" t="s">
        <v>3371</v>
      </c>
      <c r="D12" s="429" t="s">
        <v>3372</v>
      </c>
      <c r="E12" s="430" t="s">
        <v>3373</v>
      </c>
      <c r="F12" s="429" t="s">
        <v>3374</v>
      </c>
      <c r="G12" s="430" t="s">
        <v>3375</v>
      </c>
      <c r="H12" s="429" t="s">
        <v>3376</v>
      </c>
      <c r="I12" s="430" t="s">
        <v>3377</v>
      </c>
      <c r="J12" s="429" t="s">
        <v>3378</v>
      </c>
      <c r="K12" s="430" t="s">
        <v>3379</v>
      </c>
      <c r="L12" s="429" t="s">
        <v>3380</v>
      </c>
      <c r="M12" s="430" t="s">
        <v>3381</v>
      </c>
      <c r="N12" s="429"/>
      <c r="O12" s="430"/>
      <c r="P12" s="429"/>
      <c r="Q12" s="430"/>
      <c r="R12" s="429"/>
      <c r="S12" s="430"/>
      <c r="T12" s="429"/>
      <c r="U12" s="430"/>
      <c r="V12" s="429"/>
      <c r="W12" s="430"/>
      <c r="X12" s="429"/>
      <c r="Y12" s="430"/>
      <c r="Z12" s="429"/>
      <c r="AA12" s="430"/>
      <c r="AB12" s="429"/>
      <c r="AC12" s="430"/>
      <c r="AD12" s="429"/>
      <c r="AE12" s="430"/>
      <c r="AF12" s="429"/>
      <c r="AG12" s="430"/>
      <c r="AH12" s="429"/>
      <c r="AI12" s="430"/>
      <c r="AJ12" s="429"/>
      <c r="AK12" s="430"/>
      <c r="AL12" s="429"/>
      <c r="AM12" s="430"/>
      <c r="AN12" s="429"/>
      <c r="AO12" s="430"/>
      <c r="AP12" s="453"/>
      <c r="AQ12" s="454"/>
      <c r="AR12" s="453"/>
      <c r="AS12" s="454"/>
      <c r="AT12" s="453"/>
      <c r="AU12" s="454"/>
      <c r="AV12" s="453"/>
      <c r="AW12" s="453"/>
      <c r="AX12" s="453"/>
      <c r="AY12" s="453"/>
      <c r="AZ12" s="453"/>
      <c r="BA12" s="453"/>
      <c r="BB12" s="453"/>
      <c r="BC12" s="453"/>
      <c r="BD12" s="453"/>
      <c r="BE12" s="453"/>
      <c r="BF12" s="453"/>
      <c r="BG12" s="453"/>
      <c r="BH12" s="453"/>
      <c r="BI12" s="453"/>
      <c r="BJ12" s="453"/>
      <c r="BK12" s="453"/>
      <c r="BL12" s="453"/>
      <c r="BM12" s="453"/>
      <c r="BN12" s="453"/>
      <c r="BO12" s="453"/>
      <c r="BP12" s="453"/>
      <c r="BQ12" s="453"/>
      <c r="BR12" s="453"/>
    </row>
    <row r="13" spans="1:70">
      <c r="B13" s="383">
        <v>0.5227873344864391</v>
      </c>
      <c r="C13" s="383">
        <v>0.70854336065851276</v>
      </c>
      <c r="D13" s="383">
        <v>0.89915910482486539</v>
      </c>
      <c r="E13" s="383">
        <v>1.2337386368315375</v>
      </c>
      <c r="F13" s="383">
        <v>1.7164765364118095</v>
      </c>
      <c r="G13" s="383">
        <v>2.2614884563897575</v>
      </c>
      <c r="H13" s="383">
        <v>2.2614884563897575</v>
      </c>
      <c r="I13" s="383">
        <v>1.7164765364118095</v>
      </c>
      <c r="J13" s="383">
        <v>1.2337386368315375</v>
      </c>
      <c r="K13" s="383">
        <v>0.89915910482486527</v>
      </c>
      <c r="L13" s="383">
        <v>0.70854336065851276</v>
      </c>
      <c r="M13" s="383">
        <v>0.5227873344864391</v>
      </c>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452"/>
      <c r="AQ13" s="452"/>
      <c r="AR13" s="452"/>
      <c r="AS13" s="452"/>
      <c r="AT13" s="452"/>
      <c r="AU13" s="452"/>
      <c r="AV13" s="452"/>
      <c r="AW13" s="452"/>
      <c r="AX13" s="452"/>
      <c r="AY13" s="452"/>
      <c r="AZ13" s="452"/>
      <c r="BA13" s="452"/>
      <c r="BB13" s="452"/>
      <c r="BC13" s="452"/>
      <c r="BD13" s="452"/>
      <c r="BE13" s="452"/>
      <c r="BF13" s="452"/>
      <c r="BG13" s="452"/>
      <c r="BH13" s="452"/>
      <c r="BI13" s="452"/>
      <c r="BJ13" s="452"/>
      <c r="BK13" s="452"/>
      <c r="BL13" s="452"/>
      <c r="BM13" s="452"/>
      <c r="BN13" s="452"/>
      <c r="BO13" s="452"/>
      <c r="BP13" s="452"/>
      <c r="BQ13" s="452"/>
      <c r="BR13" s="452"/>
    </row>
    <row r="14" spans="1:70">
      <c r="B14" s="383">
        <v>0.54219812404874335</v>
      </c>
      <c r="C14" s="383">
        <v>0.72036239737927477</v>
      </c>
      <c r="D14" s="383">
        <v>0.9305932177786066</v>
      </c>
      <c r="E14" s="383">
        <v>1.2768068901522738</v>
      </c>
      <c r="F14" s="383">
        <v>1.8234033298827843</v>
      </c>
      <c r="G14" s="383">
        <v>2.3792246498981586</v>
      </c>
      <c r="H14" s="383">
        <v>2.3792246498981591</v>
      </c>
      <c r="I14" s="383">
        <v>1.8234033298827843</v>
      </c>
      <c r="J14" s="383">
        <v>1.2768068901522738</v>
      </c>
      <c r="K14" s="383">
        <v>0.9305932177786066</v>
      </c>
      <c r="L14" s="383">
        <v>0.72036239737927465</v>
      </c>
      <c r="M14" s="383">
        <v>0.54219812404874335</v>
      </c>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452"/>
      <c r="AQ14" s="452"/>
      <c r="AR14" s="452"/>
      <c r="AS14" s="452"/>
      <c r="AT14" s="452"/>
      <c r="AU14" s="452"/>
      <c r="AV14" s="452"/>
      <c r="AW14" s="452"/>
      <c r="AX14" s="452"/>
      <c r="AY14" s="452"/>
      <c r="AZ14" s="452"/>
      <c r="BA14" s="452"/>
      <c r="BB14" s="452"/>
      <c r="BC14" s="452"/>
      <c r="BD14" s="452"/>
      <c r="BE14" s="452"/>
      <c r="BF14" s="452"/>
      <c r="BG14" s="452"/>
      <c r="BH14" s="452"/>
      <c r="BI14" s="452"/>
      <c r="BJ14" s="452"/>
      <c r="BK14" s="452"/>
      <c r="BL14" s="452"/>
      <c r="BM14" s="452"/>
      <c r="BN14" s="452"/>
      <c r="BO14" s="452"/>
      <c r="BP14" s="452"/>
      <c r="BQ14" s="452"/>
      <c r="BR14" s="452"/>
    </row>
    <row r="15" spans="1:70">
      <c r="B15" s="383">
        <v>0.54995405077870563</v>
      </c>
      <c r="C15" s="383">
        <v>0.75332866954739364</v>
      </c>
      <c r="D15" s="383">
        <v>1.0017397972727036</v>
      </c>
      <c r="E15" s="383">
        <v>1.3119056239053852</v>
      </c>
      <c r="F15" s="383">
        <v>1.8348903536807453</v>
      </c>
      <c r="G15" s="383">
        <v>2.4066080048008511</v>
      </c>
      <c r="H15" s="383">
        <v>2.4066080048008511</v>
      </c>
      <c r="I15" s="383">
        <v>1.8348903536807453</v>
      </c>
      <c r="J15" s="383">
        <v>1.3119056239053852</v>
      </c>
      <c r="K15" s="383">
        <v>1.0017397972727036</v>
      </c>
      <c r="L15" s="383">
        <v>0.75332866954739364</v>
      </c>
      <c r="M15" s="383">
        <v>0.54995405077870563</v>
      </c>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452"/>
      <c r="AQ15" s="452"/>
      <c r="AR15" s="452"/>
      <c r="AS15" s="452"/>
      <c r="AT15" s="452"/>
      <c r="AU15" s="452"/>
      <c r="AV15" s="452"/>
      <c r="AW15" s="452"/>
      <c r="AX15" s="452"/>
      <c r="AY15" s="452"/>
      <c r="AZ15" s="452"/>
      <c r="BA15" s="452"/>
      <c r="BB15" s="452"/>
      <c r="BC15" s="452"/>
      <c r="BD15" s="452"/>
      <c r="BE15" s="452"/>
      <c r="BF15" s="452"/>
      <c r="BG15" s="452"/>
      <c r="BH15" s="452"/>
      <c r="BI15" s="452"/>
      <c r="BJ15" s="452"/>
      <c r="BK15" s="452"/>
      <c r="BL15" s="452"/>
      <c r="BM15" s="452"/>
      <c r="BN15" s="452"/>
      <c r="BO15" s="452"/>
      <c r="BP15" s="452"/>
      <c r="BQ15" s="452"/>
      <c r="BR15" s="452"/>
    </row>
    <row r="16" spans="1:70">
      <c r="B16" s="383">
        <v>0.56088683233374081</v>
      </c>
      <c r="C16" s="383">
        <v>0.78938187603793064</v>
      </c>
      <c r="D16" s="383">
        <v>1.0485142195909041</v>
      </c>
      <c r="E16" s="383">
        <v>1.3755707792557905</v>
      </c>
      <c r="F16" s="383">
        <v>1.8259033284494692</v>
      </c>
      <c r="G16" s="383">
        <v>2.4094435538580958</v>
      </c>
      <c r="H16" s="383">
        <v>2.4094435538580958</v>
      </c>
      <c r="I16" s="383">
        <v>1.8259033284494692</v>
      </c>
      <c r="J16" s="383">
        <v>1.3755707792557905</v>
      </c>
      <c r="K16" s="383">
        <v>1.0485142195909041</v>
      </c>
      <c r="L16" s="383">
        <v>0.78938187603793064</v>
      </c>
      <c r="M16" s="383">
        <v>0.5608868323337407</v>
      </c>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452"/>
      <c r="AQ16" s="452"/>
      <c r="AR16" s="452"/>
      <c r="AS16" s="452"/>
      <c r="AT16" s="452"/>
      <c r="AU16" s="452"/>
      <c r="AV16" s="452"/>
      <c r="AW16" s="452"/>
      <c r="AX16" s="452"/>
      <c r="AY16" s="452"/>
      <c r="AZ16" s="452"/>
      <c r="BA16" s="452"/>
      <c r="BB16" s="452"/>
      <c r="BC16" s="452"/>
      <c r="BD16" s="452"/>
      <c r="BE16" s="452"/>
      <c r="BF16" s="452"/>
      <c r="BG16" s="452"/>
      <c r="BH16" s="452"/>
      <c r="BI16" s="452"/>
      <c r="BJ16" s="452"/>
      <c r="BK16" s="452"/>
      <c r="BL16" s="452"/>
      <c r="BM16" s="452"/>
      <c r="BN16" s="452"/>
      <c r="BO16" s="452"/>
      <c r="BP16" s="452"/>
      <c r="BQ16" s="452"/>
      <c r="BR16" s="452"/>
    </row>
    <row r="17" spans="2:70">
      <c r="B17" s="383">
        <v>0.53621346875506459</v>
      </c>
      <c r="C17" s="383">
        <v>0.74410077489088544</v>
      </c>
      <c r="D17" s="383">
        <v>1.0011269285431239</v>
      </c>
      <c r="E17" s="383">
        <v>1.3561614169768106</v>
      </c>
      <c r="F17" s="383">
        <v>1.8002594782235677</v>
      </c>
      <c r="G17" s="383">
        <v>2.321580188790457</v>
      </c>
      <c r="H17" s="383">
        <v>2.321580188790457</v>
      </c>
      <c r="I17" s="383">
        <v>1.8002594782235679</v>
      </c>
      <c r="J17" s="383">
        <v>1.3561614169768106</v>
      </c>
      <c r="K17" s="383">
        <v>1.0011269285431239</v>
      </c>
      <c r="L17" s="383">
        <v>0.74410077489088533</v>
      </c>
      <c r="M17" s="383">
        <v>0.53621346875506459</v>
      </c>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c r="AP17" s="452"/>
      <c r="AQ17" s="452"/>
      <c r="AR17" s="452"/>
      <c r="AS17" s="452"/>
      <c r="AT17" s="452"/>
      <c r="AU17" s="452"/>
      <c r="AV17" s="452"/>
      <c r="AW17" s="452"/>
      <c r="AX17" s="452"/>
      <c r="AY17" s="452"/>
      <c r="AZ17" s="452"/>
      <c r="BA17" s="452"/>
      <c r="BB17" s="452"/>
      <c r="BC17" s="452"/>
      <c r="BD17" s="452"/>
      <c r="BE17" s="452"/>
      <c r="BF17" s="452"/>
      <c r="BG17" s="452"/>
      <c r="BH17" s="452"/>
      <c r="BI17" s="452"/>
      <c r="BJ17" s="452"/>
      <c r="BK17" s="452"/>
      <c r="BL17" s="452"/>
      <c r="BM17" s="452"/>
      <c r="BN17" s="452"/>
      <c r="BO17" s="452"/>
      <c r="BP17" s="452"/>
      <c r="BQ17" s="452"/>
      <c r="BR17" s="452"/>
    </row>
    <row r="18" spans="2:70">
      <c r="B18" s="383">
        <v>0.48941479525622728</v>
      </c>
      <c r="C18" s="383">
        <v>0.68655453518024645</v>
      </c>
      <c r="D18" s="383">
        <v>0.9632959500639936</v>
      </c>
      <c r="E18" s="383">
        <v>1.2683206145896195</v>
      </c>
      <c r="F18" s="383">
        <v>1.7074119364339384</v>
      </c>
      <c r="G18" s="383">
        <v>2.2157284082537312</v>
      </c>
      <c r="H18" s="383">
        <v>2.2157284082537316</v>
      </c>
      <c r="I18" s="383">
        <v>1.7074119364339384</v>
      </c>
      <c r="J18" s="383">
        <v>1.2683206145896195</v>
      </c>
      <c r="K18" s="383">
        <v>0.9632959500639936</v>
      </c>
      <c r="L18" s="383">
        <v>0.68655453518024645</v>
      </c>
      <c r="M18" s="383">
        <v>0.48941479525622733</v>
      </c>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452"/>
      <c r="AQ18" s="452"/>
      <c r="AR18" s="452"/>
      <c r="AS18" s="452"/>
      <c r="AT18" s="452"/>
      <c r="AU18" s="452"/>
      <c r="AV18" s="452"/>
      <c r="AW18" s="452"/>
      <c r="AX18" s="452"/>
      <c r="AY18" s="452"/>
      <c r="AZ18" s="452"/>
      <c r="BA18" s="452"/>
      <c r="BB18" s="452"/>
      <c r="BC18" s="452"/>
      <c r="BD18" s="452"/>
      <c r="BE18" s="452"/>
      <c r="BF18" s="452"/>
      <c r="BG18" s="452"/>
      <c r="BH18" s="452"/>
      <c r="BI18" s="452"/>
      <c r="BJ18" s="452"/>
      <c r="BK18" s="452"/>
      <c r="BL18" s="452"/>
      <c r="BM18" s="452"/>
      <c r="BN18" s="452"/>
      <c r="BO18" s="452"/>
      <c r="BP18" s="452"/>
      <c r="BQ18" s="452"/>
      <c r="BR18" s="452"/>
    </row>
    <row r="19" spans="2:70">
      <c r="B19" s="383">
        <v>0.46715845660236849</v>
      </c>
      <c r="C19" s="383">
        <v>0.64024605745093865</v>
      </c>
      <c r="D19" s="383">
        <v>0.8877724822252534</v>
      </c>
      <c r="E19" s="383">
        <v>1.1866820539897289</v>
      </c>
      <c r="F19" s="383">
        <v>1.5946113966128641</v>
      </c>
      <c r="G19" s="383">
        <v>2.1033827168768688</v>
      </c>
      <c r="H19" s="383">
        <v>2.1033827168768688</v>
      </c>
      <c r="I19" s="383">
        <v>1.5946113966128641</v>
      </c>
      <c r="J19" s="383">
        <v>1.1866820539897294</v>
      </c>
      <c r="K19" s="383">
        <v>0.8877724822252534</v>
      </c>
      <c r="L19" s="383">
        <v>0.64024605745093865</v>
      </c>
      <c r="M19" s="383">
        <v>0.46715845660236854</v>
      </c>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452"/>
      <c r="AQ19" s="452"/>
      <c r="AR19" s="452"/>
      <c r="AS19" s="452"/>
      <c r="AT19" s="452"/>
      <c r="AU19" s="452"/>
      <c r="AV19" s="452"/>
      <c r="AW19" s="452"/>
      <c r="AX19" s="452"/>
      <c r="AY19" s="452"/>
      <c r="AZ19" s="452"/>
      <c r="BA19" s="452"/>
      <c r="BB19" s="452"/>
      <c r="BC19" s="452"/>
      <c r="BD19" s="452"/>
      <c r="BE19" s="452"/>
      <c r="BF19" s="452"/>
      <c r="BG19" s="452"/>
      <c r="BH19" s="452"/>
      <c r="BI19" s="452"/>
      <c r="BJ19" s="452"/>
      <c r="BK19" s="452"/>
      <c r="BL19" s="452"/>
      <c r="BM19" s="452"/>
      <c r="BN19" s="452"/>
      <c r="BO19" s="452"/>
      <c r="BP19" s="452"/>
      <c r="BQ19" s="452"/>
      <c r="BR19" s="452"/>
    </row>
    <row r="20" spans="2:70">
      <c r="B20" s="383">
        <v>0.45710274612920809</v>
      </c>
      <c r="C20" s="383">
        <v>0.60008854572880266</v>
      </c>
      <c r="D20" s="383">
        <v>0.84347597836073862</v>
      </c>
      <c r="E20" s="383">
        <v>1.0991025781599237</v>
      </c>
      <c r="F20" s="383">
        <v>1.5277526259071192</v>
      </c>
      <c r="G20" s="383">
        <v>1.9434552969218351</v>
      </c>
      <c r="H20" s="383">
        <v>1.9434552969218351</v>
      </c>
      <c r="I20" s="383">
        <v>1.5277526259071192</v>
      </c>
      <c r="J20" s="383">
        <v>1.0991025781599237</v>
      </c>
      <c r="K20" s="383">
        <v>0.84347597836073862</v>
      </c>
      <c r="L20" s="383">
        <v>0.60008854572880266</v>
      </c>
      <c r="M20" s="383">
        <v>0.45710274612920815</v>
      </c>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452"/>
      <c r="AQ20" s="452"/>
      <c r="AR20" s="452"/>
      <c r="AS20" s="452"/>
      <c r="AT20" s="452"/>
      <c r="AU20" s="452"/>
      <c r="AV20" s="452"/>
      <c r="AW20" s="452"/>
      <c r="AX20" s="452"/>
      <c r="AY20" s="452"/>
      <c r="AZ20" s="452"/>
      <c r="BA20" s="452"/>
      <c r="BB20" s="452"/>
      <c r="BC20" s="452"/>
      <c r="BD20" s="452"/>
      <c r="BE20" s="452"/>
      <c r="BF20" s="452"/>
      <c r="BG20" s="452"/>
      <c r="BH20" s="452"/>
      <c r="BI20" s="452"/>
      <c r="BJ20" s="452"/>
      <c r="BK20" s="452"/>
      <c r="BL20" s="452"/>
      <c r="BM20" s="452"/>
      <c r="BN20" s="452"/>
      <c r="BO20" s="452"/>
      <c r="BP20" s="452"/>
      <c r="BQ20" s="452"/>
      <c r="BR20" s="452"/>
    </row>
    <row r="21" spans="2:70">
      <c r="B21" s="383">
        <v>0.45485820945619898</v>
      </c>
      <c r="C21" s="383">
        <v>0.61139212938733312</v>
      </c>
      <c r="D21" s="383">
        <v>0.82648513385121458</v>
      </c>
      <c r="E21" s="383">
        <v>1.1125775018692341</v>
      </c>
      <c r="F21" s="383">
        <v>1.5554061856290631</v>
      </c>
      <c r="G21" s="383">
        <v>1.9335700262911637</v>
      </c>
      <c r="H21" s="383">
        <v>1.9335700262911637</v>
      </c>
      <c r="I21" s="383">
        <v>1.5554061856290631</v>
      </c>
      <c r="J21" s="383">
        <v>1.1125775018692341</v>
      </c>
      <c r="K21" s="383">
        <v>0.82648513385121447</v>
      </c>
      <c r="L21" s="383">
        <v>0.61139212938733301</v>
      </c>
      <c r="M21" s="383">
        <v>0.45485820945619898</v>
      </c>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452"/>
      <c r="AQ21" s="452"/>
      <c r="AR21" s="452"/>
      <c r="AS21" s="452"/>
      <c r="AT21" s="452"/>
      <c r="AU21" s="452"/>
      <c r="AV21" s="452"/>
      <c r="AW21" s="452"/>
      <c r="AX21" s="452"/>
      <c r="AY21" s="452"/>
      <c r="AZ21" s="452"/>
      <c r="BA21" s="452"/>
      <c r="BB21" s="452"/>
      <c r="BC21" s="452"/>
      <c r="BD21" s="452"/>
      <c r="BE21" s="452"/>
      <c r="BF21" s="452"/>
      <c r="BG21" s="452"/>
      <c r="BH21" s="452"/>
      <c r="BI21" s="452"/>
      <c r="BJ21" s="452"/>
      <c r="BK21" s="452"/>
      <c r="BL21" s="452"/>
      <c r="BM21" s="452"/>
      <c r="BN21" s="452"/>
      <c r="BO21" s="452"/>
      <c r="BP21" s="452"/>
      <c r="BQ21" s="452"/>
      <c r="BR21" s="452"/>
    </row>
    <row r="22" spans="2:70">
      <c r="B22" s="383">
        <v>0.47203622864315908</v>
      </c>
      <c r="C22" s="383">
        <v>0.64295762259741296</v>
      </c>
      <c r="D22" s="383">
        <v>0.85948893787995218</v>
      </c>
      <c r="E22" s="383">
        <v>1.159523769013536</v>
      </c>
      <c r="F22" s="383">
        <v>1.5711730928723335</v>
      </c>
      <c r="G22" s="383">
        <v>2.054158491289078</v>
      </c>
      <c r="H22" s="383">
        <v>2.054158491289078</v>
      </c>
      <c r="I22" s="383">
        <v>1.5711730928723335</v>
      </c>
      <c r="J22" s="383">
        <v>1.159523769013536</v>
      </c>
      <c r="K22" s="383">
        <v>0.85948893787995218</v>
      </c>
      <c r="L22" s="383">
        <v>0.64295762259741307</v>
      </c>
      <c r="M22" s="383">
        <v>0.47203622864315908</v>
      </c>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row>
    <row r="23" spans="2:70">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452"/>
      <c r="AQ23" s="452"/>
      <c r="AR23" s="452"/>
      <c r="AS23" s="452"/>
      <c r="AT23" s="452"/>
      <c r="AU23" s="452"/>
      <c r="AV23" s="452"/>
      <c r="AW23" s="452"/>
      <c r="AX23" s="452"/>
      <c r="AY23" s="452"/>
      <c r="AZ23" s="452"/>
      <c r="BA23" s="452"/>
      <c r="BB23" s="452"/>
      <c r="BC23" s="452"/>
      <c r="BD23" s="452"/>
      <c r="BE23" s="452"/>
      <c r="BF23" s="452"/>
      <c r="BG23" s="452"/>
      <c r="BH23" s="452"/>
      <c r="BI23" s="452"/>
      <c r="BJ23" s="452"/>
      <c r="BK23" s="452"/>
      <c r="BL23" s="452"/>
      <c r="BM23" s="452"/>
      <c r="BN23" s="452"/>
      <c r="BO23" s="452"/>
      <c r="BP23" s="452"/>
      <c r="BQ23" s="452"/>
      <c r="BR23" s="452"/>
    </row>
    <row r="24" spans="2:70">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452"/>
      <c r="AQ24" s="452"/>
      <c r="AR24" s="452"/>
      <c r="AS24" s="452"/>
      <c r="AT24" s="452"/>
      <c r="AU24" s="452"/>
      <c r="AV24" s="452"/>
      <c r="AW24" s="452"/>
      <c r="AX24" s="452"/>
      <c r="AY24" s="452"/>
      <c r="AZ24" s="452"/>
      <c r="BA24" s="452"/>
      <c r="BB24" s="452"/>
      <c r="BC24" s="452"/>
      <c r="BD24" s="452"/>
      <c r="BE24" s="452"/>
      <c r="BF24" s="452"/>
      <c r="BG24" s="452"/>
      <c r="BH24" s="452"/>
      <c r="BI24" s="452"/>
      <c r="BJ24" s="452"/>
      <c r="BK24" s="452"/>
      <c r="BL24" s="452"/>
      <c r="BM24" s="452"/>
      <c r="BN24" s="452"/>
      <c r="BO24" s="452"/>
      <c r="BP24" s="452"/>
      <c r="BQ24" s="452"/>
      <c r="BR24" s="452"/>
    </row>
    <row r="25" spans="2:70">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row>
    <row r="26" spans="2:70">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452"/>
      <c r="AQ26" s="452"/>
      <c r="AR26" s="452"/>
      <c r="AS26" s="452"/>
      <c r="AT26" s="452"/>
      <c r="AU26" s="452"/>
      <c r="AV26" s="452"/>
      <c r="AW26" s="452"/>
      <c r="AX26" s="452"/>
      <c r="AY26" s="452"/>
      <c r="AZ26" s="452"/>
      <c r="BA26" s="452"/>
      <c r="BB26" s="452"/>
      <c r="BC26" s="452"/>
      <c r="BD26" s="452"/>
      <c r="BE26" s="452"/>
      <c r="BF26" s="452"/>
      <c r="BG26" s="452"/>
      <c r="BH26" s="452"/>
      <c r="BI26" s="452"/>
      <c r="BJ26" s="452"/>
      <c r="BK26" s="452"/>
      <c r="BL26" s="452"/>
      <c r="BM26" s="452"/>
      <c r="BN26" s="452"/>
      <c r="BO26" s="452"/>
      <c r="BP26" s="452"/>
      <c r="BQ26" s="452"/>
      <c r="BR26" s="452"/>
    </row>
    <row r="27" spans="2:70">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452"/>
      <c r="AQ27" s="452"/>
      <c r="AR27" s="452"/>
      <c r="AS27" s="452"/>
      <c r="AT27" s="452"/>
      <c r="AU27" s="452"/>
      <c r="AV27" s="452"/>
      <c r="AW27" s="452"/>
      <c r="AX27" s="452"/>
      <c r="AY27" s="452"/>
      <c r="AZ27" s="452"/>
      <c r="BA27" s="452"/>
      <c r="BB27" s="452"/>
      <c r="BC27" s="452"/>
      <c r="BD27" s="452"/>
      <c r="BE27" s="452"/>
      <c r="BF27" s="452"/>
      <c r="BG27" s="452"/>
      <c r="BH27" s="452"/>
      <c r="BI27" s="452"/>
      <c r="BJ27" s="452"/>
      <c r="BK27" s="452"/>
      <c r="BL27" s="452"/>
      <c r="BM27" s="452"/>
      <c r="BN27" s="452"/>
      <c r="BO27" s="452"/>
      <c r="BP27" s="452"/>
      <c r="BQ27" s="452"/>
      <c r="BR27" s="452"/>
    </row>
    <row r="28" spans="2:70">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452"/>
      <c r="AQ28" s="452"/>
      <c r="AR28" s="452"/>
      <c r="AS28" s="452"/>
      <c r="AT28" s="452"/>
      <c r="AU28" s="452"/>
      <c r="AV28" s="452"/>
      <c r="AW28" s="452"/>
      <c r="AX28" s="452"/>
      <c r="AY28" s="452"/>
      <c r="AZ28" s="452"/>
      <c r="BA28" s="452"/>
      <c r="BB28" s="452"/>
      <c r="BC28" s="452"/>
      <c r="BD28" s="452"/>
      <c r="BE28" s="452"/>
      <c r="BF28" s="452"/>
      <c r="BG28" s="452"/>
      <c r="BH28" s="452"/>
      <c r="BI28" s="452"/>
      <c r="BJ28" s="452"/>
      <c r="BK28" s="452"/>
      <c r="BL28" s="452"/>
      <c r="BM28" s="452"/>
      <c r="BN28" s="452"/>
      <c r="BO28" s="452"/>
      <c r="BP28" s="452"/>
      <c r="BQ28" s="452"/>
      <c r="BR28" s="452"/>
    </row>
    <row r="29" spans="2:70">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452"/>
      <c r="AQ29" s="452"/>
      <c r="AR29" s="452"/>
      <c r="AS29" s="452"/>
      <c r="AT29" s="452"/>
      <c r="AU29" s="452"/>
      <c r="AV29" s="452"/>
      <c r="AW29" s="452"/>
      <c r="AX29" s="452"/>
      <c r="AY29" s="452"/>
      <c r="AZ29" s="452"/>
      <c r="BA29" s="452"/>
      <c r="BB29" s="452"/>
      <c r="BC29" s="452"/>
      <c r="BD29" s="452"/>
      <c r="BE29" s="452"/>
      <c r="BF29" s="452"/>
      <c r="BG29" s="452"/>
      <c r="BH29" s="452"/>
      <c r="BI29" s="452"/>
      <c r="BJ29" s="452"/>
      <c r="BK29" s="452"/>
      <c r="BL29" s="452"/>
      <c r="BM29" s="452"/>
      <c r="BN29" s="452"/>
      <c r="BO29" s="452"/>
      <c r="BP29" s="452"/>
      <c r="BQ29" s="452"/>
      <c r="BR29" s="452"/>
    </row>
    <row r="30" spans="2:70">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452"/>
      <c r="AQ30" s="452"/>
      <c r="AR30" s="452"/>
      <c r="AS30" s="452"/>
      <c r="AT30" s="452"/>
      <c r="AU30" s="452"/>
      <c r="AV30" s="452"/>
      <c r="AW30" s="452"/>
      <c r="AX30" s="452"/>
      <c r="AY30" s="452"/>
      <c r="AZ30" s="452"/>
      <c r="BA30" s="452"/>
      <c r="BB30" s="452"/>
      <c r="BC30" s="452"/>
      <c r="BD30" s="452"/>
      <c r="BE30" s="452"/>
      <c r="BF30" s="452"/>
      <c r="BG30" s="452"/>
      <c r="BH30" s="452"/>
      <c r="BI30" s="452"/>
      <c r="BJ30" s="452"/>
      <c r="BK30" s="452"/>
      <c r="BL30" s="452"/>
      <c r="BM30" s="452"/>
      <c r="BN30" s="452"/>
      <c r="BO30" s="452"/>
      <c r="BP30" s="452"/>
      <c r="BQ30" s="452"/>
      <c r="BR30" s="452"/>
    </row>
    <row r="31" spans="2:70">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452"/>
      <c r="AQ31" s="452"/>
      <c r="AR31" s="452"/>
      <c r="AS31" s="452"/>
      <c r="AT31" s="452"/>
      <c r="AU31" s="452"/>
      <c r="AV31" s="452"/>
      <c r="AW31" s="452"/>
      <c r="AX31" s="452"/>
      <c r="AY31" s="452"/>
      <c r="AZ31" s="452"/>
      <c r="BA31" s="452"/>
      <c r="BB31" s="452"/>
      <c r="BC31" s="452"/>
      <c r="BD31" s="452"/>
      <c r="BE31" s="452"/>
      <c r="BF31" s="452"/>
      <c r="BG31" s="452"/>
      <c r="BH31" s="452"/>
      <c r="BI31" s="452"/>
      <c r="BJ31" s="452"/>
      <c r="BK31" s="452"/>
      <c r="BL31" s="452"/>
      <c r="BM31" s="452"/>
      <c r="BN31" s="452"/>
      <c r="BO31" s="452"/>
      <c r="BP31" s="452"/>
      <c r="BQ31" s="452"/>
      <c r="BR31" s="452"/>
    </row>
    <row r="32" spans="2:70">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452"/>
      <c r="AQ32" s="452"/>
      <c r="AR32" s="452"/>
      <c r="AS32" s="452"/>
      <c r="AT32" s="452"/>
      <c r="AU32" s="452"/>
      <c r="AV32" s="452"/>
      <c r="AW32" s="452"/>
      <c r="AX32" s="452"/>
      <c r="AY32" s="452"/>
      <c r="AZ32" s="452"/>
      <c r="BA32" s="452"/>
      <c r="BB32" s="452"/>
      <c r="BC32" s="452"/>
      <c r="BD32" s="452"/>
      <c r="BE32" s="452"/>
      <c r="BF32" s="452"/>
      <c r="BG32" s="452"/>
      <c r="BH32" s="452"/>
      <c r="BI32" s="452"/>
      <c r="BJ32" s="452"/>
      <c r="BK32" s="452"/>
      <c r="BL32" s="452"/>
      <c r="BM32" s="452"/>
      <c r="BN32" s="452"/>
      <c r="BO32" s="452"/>
      <c r="BP32" s="452"/>
      <c r="BQ32" s="452"/>
      <c r="BR32" s="452"/>
    </row>
    <row r="33" spans="2:70">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452"/>
      <c r="AQ33" s="452"/>
      <c r="AR33" s="452"/>
      <c r="AS33" s="452"/>
      <c r="AT33" s="452"/>
      <c r="AU33" s="452"/>
      <c r="AV33" s="452"/>
      <c r="AW33" s="452"/>
      <c r="AX33" s="452"/>
      <c r="AY33" s="452"/>
      <c r="AZ33" s="452"/>
      <c r="BA33" s="452"/>
      <c r="BB33" s="452"/>
      <c r="BC33" s="452"/>
      <c r="BD33" s="452"/>
      <c r="BE33" s="452"/>
      <c r="BF33" s="452"/>
      <c r="BG33" s="452"/>
      <c r="BH33" s="452"/>
      <c r="BI33" s="452"/>
      <c r="BJ33" s="452"/>
      <c r="BK33" s="452"/>
      <c r="BL33" s="452"/>
      <c r="BM33" s="452"/>
      <c r="BN33" s="452"/>
      <c r="BO33" s="452"/>
      <c r="BP33" s="452"/>
      <c r="BQ33" s="452"/>
      <c r="BR33" s="452"/>
    </row>
    <row r="34" spans="2:70">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452"/>
      <c r="AQ34" s="452"/>
      <c r="AR34" s="452"/>
      <c r="AS34" s="452"/>
      <c r="AT34" s="452"/>
      <c r="AU34" s="452"/>
      <c r="AV34" s="452"/>
      <c r="AW34" s="452"/>
      <c r="AX34" s="452"/>
      <c r="AY34" s="452"/>
      <c r="AZ34" s="452"/>
      <c r="BA34" s="452"/>
      <c r="BB34" s="452"/>
      <c r="BC34" s="452"/>
      <c r="BD34" s="452"/>
      <c r="BE34" s="452"/>
      <c r="BF34" s="452"/>
      <c r="BG34" s="452"/>
      <c r="BH34" s="452"/>
      <c r="BI34" s="452"/>
      <c r="BJ34" s="452"/>
      <c r="BK34" s="452"/>
      <c r="BL34" s="452"/>
      <c r="BM34" s="452"/>
      <c r="BN34" s="452"/>
      <c r="BO34" s="452"/>
      <c r="BP34" s="452"/>
      <c r="BQ34" s="452"/>
      <c r="BR34" s="452"/>
    </row>
    <row r="35" spans="2:70">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452"/>
      <c r="AQ35" s="452"/>
      <c r="AR35" s="452"/>
      <c r="AS35" s="452"/>
      <c r="AT35" s="452"/>
      <c r="AU35" s="452"/>
      <c r="AV35" s="452"/>
      <c r="AW35" s="452"/>
      <c r="AX35" s="452"/>
      <c r="AY35" s="452"/>
      <c r="AZ35" s="452"/>
      <c r="BA35" s="452"/>
      <c r="BB35" s="452"/>
      <c r="BC35" s="452"/>
      <c r="BD35" s="452"/>
      <c r="BE35" s="452"/>
      <c r="BF35" s="452"/>
      <c r="BG35" s="452"/>
      <c r="BH35" s="452"/>
      <c r="BI35" s="452"/>
      <c r="BJ35" s="452"/>
      <c r="BK35" s="452"/>
      <c r="BL35" s="452"/>
      <c r="BM35" s="452"/>
      <c r="BN35" s="452"/>
      <c r="BO35" s="452"/>
      <c r="BP35" s="452"/>
      <c r="BQ35" s="452"/>
      <c r="BR35" s="452"/>
    </row>
    <row r="36" spans="2:70">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452"/>
      <c r="AQ36" s="452"/>
      <c r="AR36" s="452"/>
      <c r="AS36" s="452"/>
      <c r="AT36" s="452"/>
      <c r="AU36" s="452"/>
      <c r="AV36" s="452"/>
      <c r="AW36" s="452"/>
      <c r="AX36" s="452"/>
      <c r="AY36" s="452"/>
      <c r="AZ36" s="452"/>
      <c r="BA36" s="452"/>
      <c r="BB36" s="452"/>
      <c r="BC36" s="452"/>
      <c r="BD36" s="452"/>
      <c r="BE36" s="452"/>
      <c r="BF36" s="452"/>
      <c r="BG36" s="452"/>
      <c r="BH36" s="452"/>
      <c r="BI36" s="452"/>
      <c r="BJ36" s="452"/>
      <c r="BK36" s="452"/>
      <c r="BL36" s="452"/>
      <c r="BM36" s="452"/>
      <c r="BN36" s="452"/>
      <c r="BO36" s="452"/>
      <c r="BP36" s="452"/>
      <c r="BQ36" s="452"/>
      <c r="BR36" s="452"/>
    </row>
    <row r="37" spans="2:70">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452"/>
      <c r="AQ37" s="452"/>
      <c r="AR37" s="452"/>
      <c r="AS37" s="452"/>
      <c r="AT37" s="452"/>
      <c r="AU37" s="452"/>
      <c r="AV37" s="452"/>
      <c r="AW37" s="452"/>
      <c r="AX37" s="452"/>
      <c r="AY37" s="452"/>
      <c r="AZ37" s="452"/>
      <c r="BA37" s="452"/>
      <c r="BB37" s="452"/>
      <c r="BC37" s="452"/>
      <c r="BD37" s="452"/>
      <c r="BE37" s="452"/>
      <c r="BF37" s="452"/>
      <c r="BG37" s="452"/>
      <c r="BH37" s="452"/>
      <c r="BI37" s="452"/>
      <c r="BJ37" s="452"/>
      <c r="BK37" s="452"/>
      <c r="BL37" s="452"/>
      <c r="BM37" s="452"/>
      <c r="BN37" s="452"/>
      <c r="BO37" s="452"/>
      <c r="BP37" s="452"/>
      <c r="BQ37" s="452"/>
      <c r="BR37" s="452"/>
    </row>
    <row r="38" spans="2:70">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452"/>
      <c r="AQ38" s="452"/>
      <c r="AR38" s="452"/>
      <c r="AS38" s="452"/>
      <c r="AT38" s="452"/>
      <c r="AU38" s="452"/>
      <c r="AV38" s="452"/>
      <c r="AW38" s="452"/>
      <c r="AX38" s="452"/>
      <c r="AY38" s="452"/>
      <c r="AZ38" s="452"/>
      <c r="BA38" s="452"/>
      <c r="BB38" s="452"/>
      <c r="BC38" s="452"/>
      <c r="BD38" s="452"/>
      <c r="BE38" s="452"/>
      <c r="BF38" s="452"/>
      <c r="BG38" s="452"/>
      <c r="BH38" s="452"/>
      <c r="BI38" s="452"/>
      <c r="BJ38" s="452"/>
      <c r="BK38" s="452"/>
      <c r="BL38" s="452"/>
      <c r="BM38" s="452"/>
      <c r="BN38" s="452"/>
      <c r="BO38" s="452"/>
      <c r="BP38" s="452"/>
      <c r="BQ38" s="452"/>
      <c r="BR38" s="452"/>
    </row>
    <row r="39" spans="2:70">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452"/>
      <c r="AQ39" s="452"/>
      <c r="AR39" s="452"/>
      <c r="AS39" s="452"/>
      <c r="AT39" s="452"/>
      <c r="AU39" s="452"/>
      <c r="AV39" s="452"/>
      <c r="AW39" s="452"/>
      <c r="AX39" s="452"/>
      <c r="AY39" s="452"/>
      <c r="AZ39" s="452"/>
      <c r="BA39" s="452"/>
      <c r="BB39" s="452"/>
      <c r="BC39" s="452"/>
      <c r="BD39" s="452"/>
      <c r="BE39" s="452"/>
      <c r="BF39" s="452"/>
      <c r="BG39" s="452"/>
      <c r="BH39" s="452"/>
      <c r="BI39" s="452"/>
      <c r="BJ39" s="452"/>
      <c r="BK39" s="452"/>
      <c r="BL39" s="452"/>
      <c r="BM39" s="452"/>
      <c r="BN39" s="452"/>
      <c r="BO39" s="452"/>
      <c r="BP39" s="452"/>
      <c r="BQ39" s="452"/>
      <c r="BR39" s="452"/>
    </row>
    <row r="40" spans="2:70">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452"/>
      <c r="AQ40" s="452"/>
      <c r="AR40" s="452"/>
      <c r="AS40" s="452"/>
      <c r="AT40" s="452"/>
      <c r="AU40" s="452"/>
      <c r="AV40" s="452"/>
      <c r="AW40" s="452"/>
      <c r="AX40" s="452"/>
      <c r="AY40" s="452"/>
      <c r="AZ40" s="452"/>
      <c r="BA40" s="452"/>
      <c r="BB40" s="452"/>
      <c r="BC40" s="452"/>
      <c r="BD40" s="452"/>
      <c r="BE40" s="452"/>
      <c r="BF40" s="452"/>
      <c r="BG40" s="452"/>
      <c r="BH40" s="452"/>
      <c r="BI40" s="452"/>
      <c r="BJ40" s="452"/>
      <c r="BK40" s="452"/>
      <c r="BL40" s="452"/>
      <c r="BM40" s="452"/>
      <c r="BN40" s="452"/>
      <c r="BO40" s="452"/>
      <c r="BP40" s="452"/>
      <c r="BQ40" s="452"/>
      <c r="BR40" s="452"/>
    </row>
    <row r="41" spans="2:70">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c r="AP41" s="452"/>
      <c r="AQ41" s="452"/>
      <c r="AR41" s="452"/>
      <c r="AS41" s="452"/>
      <c r="AT41" s="452"/>
      <c r="AU41" s="452"/>
      <c r="AV41" s="452"/>
      <c r="AW41" s="452"/>
      <c r="AX41" s="452"/>
      <c r="AY41" s="452"/>
      <c r="AZ41" s="452"/>
      <c r="BA41" s="452"/>
      <c r="BB41" s="452"/>
      <c r="BC41" s="452"/>
      <c r="BD41" s="452"/>
      <c r="BE41" s="452"/>
      <c r="BF41" s="452"/>
      <c r="BG41" s="452"/>
      <c r="BH41" s="452"/>
      <c r="BI41" s="452"/>
      <c r="BJ41" s="452"/>
      <c r="BK41" s="452"/>
      <c r="BL41" s="452"/>
      <c r="BM41" s="452"/>
      <c r="BN41" s="452"/>
      <c r="BO41" s="452"/>
      <c r="BP41" s="452"/>
      <c r="BQ41" s="452"/>
      <c r="BR41" s="452"/>
    </row>
    <row r="42" spans="2:70">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c r="AP42" s="452"/>
      <c r="AQ42" s="452"/>
      <c r="AR42" s="452"/>
      <c r="AS42" s="452"/>
      <c r="AT42" s="452"/>
      <c r="AU42" s="452"/>
      <c r="AV42" s="452"/>
      <c r="AW42" s="452"/>
      <c r="AX42" s="452"/>
      <c r="AY42" s="452"/>
      <c r="AZ42" s="452"/>
      <c r="BA42" s="452"/>
      <c r="BB42" s="452"/>
      <c r="BC42" s="452"/>
      <c r="BD42" s="452"/>
      <c r="BE42" s="452"/>
      <c r="BF42" s="452"/>
      <c r="BG42" s="452"/>
      <c r="BH42" s="452"/>
      <c r="BI42" s="452"/>
      <c r="BJ42" s="452"/>
      <c r="BK42" s="452"/>
      <c r="BL42" s="452"/>
      <c r="BM42" s="452"/>
      <c r="BN42" s="452"/>
      <c r="BO42" s="452"/>
      <c r="BP42" s="452"/>
      <c r="BQ42" s="452"/>
      <c r="BR42" s="452"/>
    </row>
    <row r="43" spans="2:70">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c r="AP43" s="452"/>
      <c r="AQ43" s="452"/>
      <c r="AR43" s="452"/>
      <c r="AS43" s="452"/>
      <c r="AT43" s="452"/>
      <c r="AU43" s="452"/>
      <c r="AV43" s="452"/>
      <c r="AW43" s="452"/>
      <c r="AX43" s="452"/>
      <c r="AY43" s="452"/>
      <c r="AZ43" s="452"/>
      <c r="BA43" s="452"/>
      <c r="BB43" s="452"/>
      <c r="BC43" s="452"/>
      <c r="BD43" s="452"/>
      <c r="BE43" s="452"/>
      <c r="BF43" s="452"/>
      <c r="BG43" s="452"/>
      <c r="BH43" s="452"/>
      <c r="BI43" s="452"/>
      <c r="BJ43" s="452"/>
      <c r="BK43" s="452"/>
      <c r="BL43" s="452"/>
      <c r="BM43" s="452"/>
      <c r="BN43" s="452"/>
      <c r="BO43" s="452"/>
      <c r="BP43" s="452"/>
      <c r="BQ43" s="452"/>
      <c r="BR43" s="452"/>
    </row>
    <row r="44" spans="2:70">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c r="AP44" s="452"/>
      <c r="AQ44" s="452"/>
      <c r="AR44" s="452"/>
      <c r="AS44" s="452"/>
      <c r="AT44" s="452"/>
      <c r="AU44" s="452"/>
      <c r="AV44" s="452"/>
      <c r="AW44" s="452"/>
      <c r="AX44" s="452"/>
      <c r="AY44" s="452"/>
      <c r="AZ44" s="452"/>
      <c r="BA44" s="452"/>
      <c r="BB44" s="452"/>
      <c r="BC44" s="452"/>
      <c r="BD44" s="452"/>
      <c r="BE44" s="452"/>
      <c r="BF44" s="452"/>
      <c r="BG44" s="452"/>
      <c r="BH44" s="452"/>
      <c r="BI44" s="452"/>
      <c r="BJ44" s="452"/>
      <c r="BK44" s="452"/>
      <c r="BL44" s="452"/>
      <c r="BM44" s="452"/>
      <c r="BN44" s="452"/>
      <c r="BO44" s="452"/>
      <c r="BP44" s="452"/>
      <c r="BQ44" s="452"/>
      <c r="BR44" s="452"/>
    </row>
    <row r="45" spans="2:70">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452"/>
      <c r="AQ45" s="452"/>
      <c r="AR45" s="452"/>
      <c r="AS45" s="452"/>
      <c r="AT45" s="452"/>
      <c r="AU45" s="452"/>
      <c r="AV45" s="452"/>
      <c r="AW45" s="452"/>
      <c r="AX45" s="452"/>
      <c r="AY45" s="452"/>
      <c r="AZ45" s="452"/>
      <c r="BA45" s="452"/>
      <c r="BB45" s="452"/>
      <c r="BC45" s="452"/>
      <c r="BD45" s="452"/>
      <c r="BE45" s="452"/>
      <c r="BF45" s="452"/>
      <c r="BG45" s="452"/>
      <c r="BH45" s="452"/>
      <c r="BI45" s="452"/>
      <c r="BJ45" s="452"/>
      <c r="BK45" s="452"/>
      <c r="BL45" s="452"/>
      <c r="BM45" s="452"/>
      <c r="BN45" s="452"/>
      <c r="BO45" s="452"/>
      <c r="BP45" s="452"/>
      <c r="BQ45" s="452"/>
      <c r="BR45" s="452"/>
    </row>
    <row r="46" spans="2:70">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452"/>
      <c r="AQ46" s="452"/>
      <c r="AR46" s="452"/>
      <c r="AS46" s="452"/>
      <c r="AT46" s="452"/>
      <c r="AU46" s="452"/>
      <c r="AV46" s="452"/>
      <c r="AW46" s="452"/>
      <c r="AX46" s="452"/>
      <c r="AY46" s="452"/>
      <c r="AZ46" s="452"/>
      <c r="BA46" s="452"/>
      <c r="BB46" s="452"/>
      <c r="BC46" s="452"/>
      <c r="BD46" s="452"/>
      <c r="BE46" s="452"/>
      <c r="BF46" s="452"/>
      <c r="BG46" s="452"/>
      <c r="BH46" s="452"/>
      <c r="BI46" s="452"/>
      <c r="BJ46" s="452"/>
      <c r="BK46" s="452"/>
      <c r="BL46" s="452"/>
      <c r="BM46" s="452"/>
      <c r="BN46" s="452"/>
      <c r="BO46" s="452"/>
      <c r="BP46" s="452"/>
      <c r="BQ46" s="452"/>
      <c r="BR46" s="452"/>
    </row>
    <row r="47" spans="2:70">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452"/>
      <c r="AQ47" s="452"/>
      <c r="AR47" s="452"/>
      <c r="AS47" s="452"/>
      <c r="AT47" s="452"/>
      <c r="AU47" s="452"/>
      <c r="AV47" s="452"/>
      <c r="AW47" s="452"/>
      <c r="AX47" s="452"/>
      <c r="AY47" s="452"/>
      <c r="AZ47" s="452"/>
      <c r="BA47" s="452"/>
      <c r="BB47" s="452"/>
      <c r="BC47" s="452"/>
      <c r="BD47" s="452"/>
      <c r="BE47" s="452"/>
      <c r="BF47" s="452"/>
      <c r="BG47" s="452"/>
      <c r="BH47" s="452"/>
      <c r="BI47" s="452"/>
      <c r="BJ47" s="452"/>
      <c r="BK47" s="452"/>
      <c r="BL47" s="452"/>
      <c r="BM47" s="452"/>
      <c r="BN47" s="452"/>
      <c r="BO47" s="452"/>
      <c r="BP47" s="452"/>
      <c r="BQ47" s="452"/>
      <c r="BR47" s="452"/>
    </row>
    <row r="48" spans="2:70">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452"/>
      <c r="AQ48" s="452"/>
      <c r="AR48" s="452"/>
      <c r="AS48" s="452"/>
      <c r="AT48" s="452"/>
      <c r="AU48" s="452"/>
      <c r="AV48" s="452"/>
      <c r="AW48" s="452"/>
      <c r="AX48" s="452"/>
      <c r="AY48" s="452"/>
      <c r="AZ48" s="452"/>
      <c r="BA48" s="452"/>
      <c r="BB48" s="452"/>
      <c r="BC48" s="452"/>
      <c r="BD48" s="452"/>
      <c r="BE48" s="452"/>
      <c r="BF48" s="452"/>
      <c r="BG48" s="452"/>
      <c r="BH48" s="452"/>
      <c r="BI48" s="452"/>
      <c r="BJ48" s="452"/>
      <c r="BK48" s="452"/>
      <c r="BL48" s="452"/>
      <c r="BM48" s="452"/>
      <c r="BN48" s="452"/>
      <c r="BO48" s="452"/>
      <c r="BP48" s="452"/>
      <c r="BQ48" s="452"/>
      <c r="BR48" s="452"/>
    </row>
    <row r="49" spans="2:70">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452"/>
      <c r="AQ49" s="452"/>
      <c r="AR49" s="452"/>
      <c r="AS49" s="452"/>
      <c r="AT49" s="452"/>
      <c r="AU49" s="452"/>
      <c r="AV49" s="452"/>
      <c r="AW49" s="452"/>
      <c r="AX49" s="452"/>
      <c r="AY49" s="452"/>
      <c r="AZ49" s="452"/>
      <c r="BA49" s="452"/>
      <c r="BB49" s="452"/>
      <c r="BC49" s="452"/>
      <c r="BD49" s="452"/>
      <c r="BE49" s="452"/>
      <c r="BF49" s="452"/>
      <c r="BG49" s="452"/>
      <c r="BH49" s="452"/>
      <c r="BI49" s="452"/>
      <c r="BJ49" s="452"/>
      <c r="BK49" s="452"/>
      <c r="BL49" s="452"/>
      <c r="BM49" s="452"/>
      <c r="BN49" s="452"/>
      <c r="BO49" s="452"/>
      <c r="BP49" s="452"/>
      <c r="BQ49" s="452"/>
      <c r="BR49" s="452"/>
    </row>
    <row r="50" spans="2:70">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452"/>
      <c r="AQ50" s="452"/>
      <c r="AR50" s="452"/>
      <c r="AS50" s="452"/>
      <c r="AT50" s="452"/>
      <c r="AU50" s="452"/>
      <c r="AV50" s="452"/>
      <c r="AW50" s="452"/>
      <c r="AX50" s="452"/>
      <c r="AY50" s="452"/>
      <c r="AZ50" s="452"/>
      <c r="BA50" s="452"/>
      <c r="BB50" s="452"/>
      <c r="BC50" s="452"/>
      <c r="BD50" s="452"/>
      <c r="BE50" s="452"/>
      <c r="BF50" s="452"/>
      <c r="BG50" s="452"/>
      <c r="BH50" s="452"/>
      <c r="BI50" s="452"/>
      <c r="BJ50" s="452"/>
      <c r="BK50" s="452"/>
      <c r="BL50" s="452"/>
      <c r="BM50" s="452"/>
      <c r="BN50" s="452"/>
      <c r="BO50" s="452"/>
      <c r="BP50" s="452"/>
      <c r="BQ50" s="452"/>
      <c r="BR50" s="452"/>
    </row>
    <row r="51" spans="2:70">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452"/>
      <c r="AQ51" s="452"/>
      <c r="AR51" s="452"/>
      <c r="AS51" s="452"/>
      <c r="AT51" s="452"/>
      <c r="AU51" s="452"/>
      <c r="AV51" s="452"/>
      <c r="AW51" s="452"/>
      <c r="AX51" s="452"/>
      <c r="AY51" s="452"/>
      <c r="AZ51" s="452"/>
      <c r="BA51" s="452"/>
      <c r="BB51" s="452"/>
      <c r="BC51" s="452"/>
      <c r="BD51" s="452"/>
      <c r="BE51" s="452"/>
      <c r="BF51" s="452"/>
      <c r="BG51" s="452"/>
      <c r="BH51" s="452"/>
      <c r="BI51" s="452"/>
      <c r="BJ51" s="452"/>
      <c r="BK51" s="452"/>
      <c r="BL51" s="452"/>
      <c r="BM51" s="452"/>
      <c r="BN51" s="452"/>
      <c r="BO51" s="452"/>
      <c r="BP51" s="452"/>
      <c r="BQ51" s="452"/>
      <c r="BR51" s="452"/>
    </row>
    <row r="52" spans="2:70">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452"/>
      <c r="AQ52" s="452"/>
      <c r="AR52" s="452"/>
      <c r="AS52" s="452"/>
      <c r="AT52" s="452"/>
      <c r="AU52" s="452"/>
      <c r="AV52" s="452"/>
      <c r="AW52" s="452"/>
      <c r="AX52" s="452"/>
      <c r="AY52" s="452"/>
      <c r="AZ52" s="452"/>
      <c r="BA52" s="452"/>
      <c r="BB52" s="452"/>
      <c r="BC52" s="452"/>
      <c r="BD52" s="452"/>
      <c r="BE52" s="452"/>
      <c r="BF52" s="452"/>
      <c r="BG52" s="452"/>
      <c r="BH52" s="452"/>
      <c r="BI52" s="452"/>
      <c r="BJ52" s="452"/>
      <c r="BK52" s="452"/>
      <c r="BL52" s="452"/>
      <c r="BM52" s="452"/>
      <c r="BN52" s="452"/>
      <c r="BO52" s="452"/>
      <c r="BP52" s="452"/>
      <c r="BQ52" s="452"/>
      <c r="BR52" s="452"/>
    </row>
    <row r="53" spans="2:70">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452"/>
      <c r="AQ53" s="452"/>
      <c r="AR53" s="452"/>
      <c r="AS53" s="452"/>
      <c r="AT53" s="452"/>
      <c r="AU53" s="452"/>
      <c r="AV53" s="452"/>
      <c r="AW53" s="452"/>
      <c r="AX53" s="452"/>
      <c r="AY53" s="452"/>
      <c r="AZ53" s="452"/>
      <c r="BA53" s="452"/>
      <c r="BB53" s="452"/>
      <c r="BC53" s="452"/>
      <c r="BD53" s="452"/>
      <c r="BE53" s="452"/>
      <c r="BF53" s="452"/>
      <c r="BG53" s="452"/>
      <c r="BH53" s="452"/>
      <c r="BI53" s="452"/>
      <c r="BJ53" s="452"/>
      <c r="BK53" s="452"/>
      <c r="BL53" s="452"/>
      <c r="BM53" s="452"/>
      <c r="BN53" s="452"/>
      <c r="BO53" s="452"/>
      <c r="BP53" s="452"/>
      <c r="BQ53" s="452"/>
      <c r="BR53" s="452"/>
    </row>
    <row r="54" spans="2:70">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c r="AP54" s="452"/>
      <c r="AQ54" s="452"/>
      <c r="AR54" s="452"/>
      <c r="AS54" s="452"/>
      <c r="AT54" s="452"/>
      <c r="AU54" s="452"/>
      <c r="AV54" s="452"/>
      <c r="AW54" s="452"/>
      <c r="AX54" s="452"/>
      <c r="AY54" s="452"/>
      <c r="AZ54" s="452"/>
      <c r="BA54" s="452"/>
      <c r="BB54" s="452"/>
      <c r="BC54" s="452"/>
      <c r="BD54" s="452"/>
      <c r="BE54" s="452"/>
      <c r="BF54" s="452"/>
      <c r="BG54" s="452"/>
      <c r="BH54" s="452"/>
      <c r="BI54" s="452"/>
      <c r="BJ54" s="452"/>
      <c r="BK54" s="452"/>
      <c r="BL54" s="452"/>
      <c r="BM54" s="452"/>
      <c r="BN54" s="452"/>
      <c r="BO54" s="452"/>
      <c r="BP54" s="452"/>
      <c r="BQ54" s="452"/>
      <c r="BR54" s="452"/>
    </row>
    <row r="55" spans="2:70">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c r="AP55" s="452"/>
      <c r="AQ55" s="452"/>
      <c r="AR55" s="452"/>
      <c r="AS55" s="452"/>
      <c r="AT55" s="452"/>
      <c r="AU55" s="452"/>
      <c r="AV55" s="452"/>
      <c r="AW55" s="452"/>
      <c r="AX55" s="452"/>
      <c r="AY55" s="452"/>
      <c r="AZ55" s="452"/>
      <c r="BA55" s="452"/>
      <c r="BB55" s="452"/>
      <c r="BC55" s="452"/>
      <c r="BD55" s="452"/>
      <c r="BE55" s="452"/>
      <c r="BF55" s="452"/>
      <c r="BG55" s="452"/>
      <c r="BH55" s="452"/>
      <c r="BI55" s="452"/>
      <c r="BJ55" s="452"/>
      <c r="BK55" s="452"/>
      <c r="BL55" s="452"/>
      <c r="BM55" s="452"/>
      <c r="BN55" s="452"/>
      <c r="BO55" s="452"/>
      <c r="BP55" s="452"/>
      <c r="BQ55" s="452"/>
      <c r="BR55" s="452"/>
    </row>
    <row r="56" spans="2:70">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c r="AP56" s="452"/>
      <c r="AQ56" s="452"/>
      <c r="AR56" s="452"/>
      <c r="AS56" s="452"/>
      <c r="AT56" s="452"/>
      <c r="AU56" s="452"/>
      <c r="AV56" s="452"/>
      <c r="AW56" s="452"/>
      <c r="AX56" s="452"/>
      <c r="AY56" s="452"/>
      <c r="AZ56" s="452"/>
      <c r="BA56" s="452"/>
      <c r="BB56" s="452"/>
      <c r="BC56" s="452"/>
      <c r="BD56" s="452"/>
      <c r="BE56" s="452"/>
      <c r="BF56" s="452"/>
      <c r="BG56" s="452"/>
      <c r="BH56" s="452"/>
      <c r="BI56" s="452"/>
      <c r="BJ56" s="452"/>
      <c r="BK56" s="452"/>
      <c r="BL56" s="452"/>
      <c r="BM56" s="452"/>
      <c r="BN56" s="452"/>
      <c r="BO56" s="452"/>
      <c r="BP56" s="452"/>
      <c r="BQ56" s="452"/>
      <c r="BR56" s="452"/>
    </row>
    <row r="57" spans="2:70">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452"/>
      <c r="AQ57" s="452"/>
      <c r="AR57" s="452"/>
      <c r="AS57" s="452"/>
      <c r="AT57" s="452"/>
      <c r="AU57" s="452"/>
      <c r="AV57" s="452"/>
      <c r="AW57" s="452"/>
      <c r="AX57" s="452"/>
      <c r="AY57" s="452"/>
      <c r="AZ57" s="452"/>
      <c r="BA57" s="452"/>
      <c r="BB57" s="452"/>
      <c r="BC57" s="452"/>
      <c r="BD57" s="452"/>
      <c r="BE57" s="452"/>
      <c r="BF57" s="452"/>
      <c r="BG57" s="452"/>
      <c r="BH57" s="452"/>
      <c r="BI57" s="452"/>
      <c r="BJ57" s="452"/>
      <c r="BK57" s="452"/>
      <c r="BL57" s="452"/>
      <c r="BM57" s="452"/>
      <c r="BN57" s="452"/>
      <c r="BO57" s="452"/>
      <c r="BP57" s="452"/>
      <c r="BQ57" s="452"/>
      <c r="BR57" s="452"/>
    </row>
    <row r="58" spans="2:70">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452"/>
      <c r="AQ58" s="452"/>
      <c r="AR58" s="452"/>
      <c r="AS58" s="452"/>
      <c r="AT58" s="452"/>
      <c r="AU58" s="452"/>
      <c r="AV58" s="452"/>
      <c r="AW58" s="452"/>
      <c r="AX58" s="452"/>
      <c r="AY58" s="452"/>
      <c r="AZ58" s="452"/>
      <c r="BA58" s="452"/>
      <c r="BB58" s="452"/>
      <c r="BC58" s="452"/>
      <c r="BD58" s="452"/>
      <c r="BE58" s="452"/>
      <c r="BF58" s="452"/>
      <c r="BG58" s="452"/>
      <c r="BH58" s="452"/>
      <c r="BI58" s="452"/>
      <c r="BJ58" s="452"/>
      <c r="BK58" s="452"/>
      <c r="BL58" s="452"/>
      <c r="BM58" s="452"/>
      <c r="BN58" s="452"/>
      <c r="BO58" s="452"/>
      <c r="BP58" s="452"/>
      <c r="BQ58" s="452"/>
      <c r="BR58" s="452"/>
    </row>
    <row r="59" spans="2:70">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452"/>
      <c r="AQ59" s="452"/>
      <c r="AR59" s="452"/>
      <c r="AS59" s="452"/>
      <c r="AT59" s="452"/>
      <c r="AU59" s="452"/>
      <c r="AV59" s="452"/>
      <c r="AW59" s="452"/>
      <c r="AX59" s="452"/>
      <c r="AY59" s="452"/>
      <c r="AZ59" s="452"/>
      <c r="BA59" s="452"/>
      <c r="BB59" s="452"/>
      <c r="BC59" s="452"/>
      <c r="BD59" s="452"/>
      <c r="BE59" s="452"/>
      <c r="BF59" s="452"/>
      <c r="BG59" s="452"/>
      <c r="BH59" s="452"/>
      <c r="BI59" s="452"/>
      <c r="BJ59" s="452"/>
      <c r="BK59" s="452"/>
      <c r="BL59" s="452"/>
      <c r="BM59" s="452"/>
      <c r="BN59" s="452"/>
      <c r="BO59" s="452"/>
      <c r="BP59" s="452"/>
      <c r="BQ59" s="452"/>
      <c r="BR59" s="452"/>
    </row>
    <row r="60" spans="2:70">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452"/>
      <c r="AQ60" s="452"/>
      <c r="AR60" s="452"/>
      <c r="AS60" s="452"/>
      <c r="AT60" s="452"/>
      <c r="AU60" s="452"/>
      <c r="AV60" s="452"/>
      <c r="AW60" s="452"/>
      <c r="AX60" s="452"/>
      <c r="AY60" s="452"/>
      <c r="AZ60" s="452"/>
      <c r="BA60" s="452"/>
      <c r="BB60" s="452"/>
      <c r="BC60" s="452"/>
      <c r="BD60" s="452"/>
      <c r="BE60" s="452"/>
      <c r="BF60" s="452"/>
      <c r="BG60" s="452"/>
      <c r="BH60" s="452"/>
      <c r="BI60" s="452"/>
      <c r="BJ60" s="452"/>
      <c r="BK60" s="452"/>
      <c r="BL60" s="452"/>
      <c r="BM60" s="452"/>
      <c r="BN60" s="452"/>
      <c r="BO60" s="452"/>
      <c r="BP60" s="452"/>
      <c r="BQ60" s="452"/>
      <c r="BR60" s="452"/>
    </row>
    <row r="61" spans="2:70">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452"/>
      <c r="AQ61" s="452"/>
      <c r="AR61" s="452"/>
      <c r="AS61" s="452"/>
      <c r="AT61" s="452"/>
      <c r="AU61" s="452"/>
      <c r="AV61" s="452"/>
      <c r="AW61" s="452"/>
      <c r="AX61" s="452"/>
      <c r="AY61" s="452"/>
      <c r="AZ61" s="452"/>
      <c r="BA61" s="452"/>
      <c r="BB61" s="452"/>
      <c r="BC61" s="452"/>
      <c r="BD61" s="452"/>
      <c r="BE61" s="452"/>
      <c r="BF61" s="452"/>
      <c r="BG61" s="452"/>
      <c r="BH61" s="452"/>
      <c r="BI61" s="452"/>
      <c r="BJ61" s="452"/>
      <c r="BK61" s="452"/>
      <c r="BL61" s="452"/>
      <c r="BM61" s="452"/>
      <c r="BN61" s="452"/>
      <c r="BO61" s="452"/>
      <c r="BP61" s="452"/>
      <c r="BQ61" s="452"/>
      <c r="BR61" s="452"/>
    </row>
    <row r="62" spans="2:70">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452"/>
      <c r="AQ62" s="452"/>
      <c r="AR62" s="452"/>
      <c r="AS62" s="452"/>
      <c r="AT62" s="452"/>
      <c r="AU62" s="452"/>
      <c r="AV62" s="452"/>
      <c r="AW62" s="452"/>
      <c r="AX62" s="452"/>
      <c r="AY62" s="452"/>
      <c r="AZ62" s="452"/>
      <c r="BA62" s="452"/>
      <c r="BB62" s="452"/>
      <c r="BC62" s="452"/>
      <c r="BD62" s="452"/>
      <c r="BE62" s="452"/>
      <c r="BF62" s="452"/>
      <c r="BG62" s="452"/>
      <c r="BH62" s="452"/>
      <c r="BI62" s="452"/>
      <c r="BJ62" s="452"/>
      <c r="BK62" s="452"/>
      <c r="BL62" s="452"/>
      <c r="BM62" s="452"/>
      <c r="BN62" s="452"/>
      <c r="BO62" s="452"/>
      <c r="BP62" s="452"/>
      <c r="BQ62" s="452"/>
      <c r="BR62" s="452"/>
    </row>
    <row r="63" spans="2:70">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452"/>
      <c r="AQ63" s="452"/>
      <c r="AR63" s="452"/>
      <c r="AS63" s="452"/>
      <c r="AT63" s="452"/>
      <c r="AU63" s="452"/>
      <c r="AV63" s="452"/>
      <c r="AW63" s="452"/>
      <c r="AX63" s="452"/>
      <c r="AY63" s="452"/>
      <c r="AZ63" s="452"/>
      <c r="BA63" s="452"/>
      <c r="BB63" s="452"/>
      <c r="BC63" s="452"/>
      <c r="BD63" s="452"/>
      <c r="BE63" s="452"/>
      <c r="BF63" s="452"/>
      <c r="BG63" s="452"/>
      <c r="BH63" s="452"/>
      <c r="BI63" s="452"/>
      <c r="BJ63" s="452"/>
      <c r="BK63" s="452"/>
      <c r="BL63" s="452"/>
      <c r="BM63" s="452"/>
      <c r="BN63" s="452"/>
      <c r="BO63" s="452"/>
      <c r="BP63" s="452"/>
      <c r="BQ63" s="452"/>
      <c r="BR63" s="452"/>
    </row>
    <row r="64" spans="2:70">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452"/>
      <c r="AQ64" s="452"/>
      <c r="AR64" s="452"/>
      <c r="AS64" s="452"/>
      <c r="AT64" s="452"/>
      <c r="AU64" s="452"/>
      <c r="AV64" s="452"/>
      <c r="AW64" s="452"/>
      <c r="AX64" s="452"/>
      <c r="AY64" s="452"/>
      <c r="AZ64" s="452"/>
      <c r="BA64" s="452"/>
      <c r="BB64" s="452"/>
      <c r="BC64" s="452"/>
      <c r="BD64" s="452"/>
      <c r="BE64" s="452"/>
      <c r="BF64" s="452"/>
      <c r="BG64" s="452"/>
      <c r="BH64" s="452"/>
      <c r="BI64" s="452"/>
      <c r="BJ64" s="452"/>
      <c r="BK64" s="452"/>
      <c r="BL64" s="452"/>
      <c r="BM64" s="452"/>
      <c r="BN64" s="452"/>
      <c r="BO64" s="452"/>
      <c r="BP64" s="452"/>
      <c r="BQ64" s="452"/>
      <c r="BR64" s="452"/>
    </row>
    <row r="65" spans="2:70">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452"/>
      <c r="AQ65" s="452"/>
      <c r="AR65" s="452"/>
      <c r="AS65" s="452"/>
      <c r="AT65" s="452"/>
      <c r="AU65" s="452"/>
      <c r="AV65" s="452"/>
      <c r="AW65" s="452"/>
      <c r="AX65" s="452"/>
      <c r="AY65" s="452"/>
      <c r="AZ65" s="452"/>
      <c r="BA65" s="452"/>
      <c r="BB65" s="452"/>
      <c r="BC65" s="452"/>
      <c r="BD65" s="452"/>
      <c r="BE65" s="452"/>
      <c r="BF65" s="452"/>
      <c r="BG65" s="452"/>
      <c r="BH65" s="452"/>
      <c r="BI65" s="452"/>
      <c r="BJ65" s="452"/>
      <c r="BK65" s="452"/>
      <c r="BL65" s="452"/>
      <c r="BM65" s="452"/>
      <c r="BN65" s="452"/>
      <c r="BO65" s="452"/>
      <c r="BP65" s="452"/>
      <c r="BQ65" s="452"/>
      <c r="BR65" s="452"/>
    </row>
    <row r="66" spans="2:70">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c r="AP66" s="452"/>
      <c r="AQ66" s="452"/>
      <c r="AR66" s="452"/>
      <c r="AS66" s="452"/>
      <c r="AT66" s="452"/>
      <c r="AU66" s="452"/>
      <c r="AV66" s="452"/>
      <c r="AW66" s="452"/>
      <c r="AX66" s="452"/>
      <c r="AY66" s="452"/>
      <c r="AZ66" s="452"/>
      <c r="BA66" s="452"/>
      <c r="BB66" s="452"/>
      <c r="BC66" s="452"/>
      <c r="BD66" s="452"/>
      <c r="BE66" s="452"/>
      <c r="BF66" s="452"/>
      <c r="BG66" s="452"/>
      <c r="BH66" s="452"/>
      <c r="BI66" s="452"/>
      <c r="BJ66" s="452"/>
      <c r="BK66" s="452"/>
      <c r="BL66" s="452"/>
      <c r="BM66" s="452"/>
      <c r="BN66" s="452"/>
      <c r="BO66" s="452"/>
      <c r="BP66" s="452"/>
      <c r="BQ66" s="452"/>
      <c r="BR66" s="452"/>
    </row>
    <row r="67" spans="2:70">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c r="AP67" s="452"/>
      <c r="AQ67" s="452"/>
      <c r="AR67" s="452"/>
      <c r="AS67" s="452"/>
      <c r="AT67" s="452"/>
      <c r="AU67" s="452"/>
      <c r="AV67" s="452"/>
      <c r="AW67" s="452"/>
      <c r="AX67" s="452"/>
      <c r="AY67" s="452"/>
      <c r="AZ67" s="452"/>
      <c r="BA67" s="452"/>
      <c r="BB67" s="452"/>
      <c r="BC67" s="452"/>
      <c r="BD67" s="452"/>
      <c r="BE67" s="452"/>
      <c r="BF67" s="452"/>
      <c r="BG67" s="452"/>
      <c r="BH67" s="452"/>
      <c r="BI67" s="452"/>
      <c r="BJ67" s="452"/>
      <c r="BK67" s="452"/>
      <c r="BL67" s="452"/>
      <c r="BM67" s="452"/>
      <c r="BN67" s="452"/>
      <c r="BO67" s="452"/>
      <c r="BP67" s="452"/>
      <c r="BQ67" s="452"/>
      <c r="BR67" s="452"/>
    </row>
    <row r="68" spans="2:70">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c r="AP68" s="452"/>
      <c r="AQ68" s="452"/>
      <c r="AR68" s="452"/>
      <c r="AS68" s="452"/>
      <c r="AT68" s="452"/>
      <c r="AU68" s="452"/>
      <c r="AV68" s="452"/>
      <c r="AW68" s="452"/>
      <c r="AX68" s="452"/>
      <c r="AY68" s="452"/>
      <c r="AZ68" s="452"/>
      <c r="BA68" s="452"/>
      <c r="BB68" s="452"/>
      <c r="BC68" s="452"/>
      <c r="BD68" s="452"/>
      <c r="BE68" s="452"/>
      <c r="BF68" s="452"/>
      <c r="BG68" s="452"/>
      <c r="BH68" s="452"/>
      <c r="BI68" s="452"/>
      <c r="BJ68" s="452"/>
      <c r="BK68" s="452"/>
      <c r="BL68" s="452"/>
      <c r="BM68" s="452"/>
      <c r="BN68" s="452"/>
      <c r="BO68" s="452"/>
      <c r="BP68" s="452"/>
      <c r="BQ68" s="452"/>
      <c r="BR68" s="452"/>
    </row>
    <row r="69" spans="2:70">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c r="AP69" s="452"/>
      <c r="AQ69" s="452"/>
      <c r="AR69" s="452"/>
      <c r="AS69" s="452"/>
      <c r="AT69" s="452"/>
      <c r="AU69" s="452"/>
      <c r="AV69" s="452"/>
      <c r="AW69" s="452"/>
      <c r="AX69" s="452"/>
      <c r="AY69" s="452"/>
      <c r="AZ69" s="452"/>
      <c r="BA69" s="452"/>
      <c r="BB69" s="452"/>
      <c r="BC69" s="452"/>
      <c r="BD69" s="452"/>
      <c r="BE69" s="452"/>
      <c r="BF69" s="452"/>
      <c r="BG69" s="452"/>
      <c r="BH69" s="452"/>
      <c r="BI69" s="452"/>
      <c r="BJ69" s="452"/>
      <c r="BK69" s="452"/>
      <c r="BL69" s="452"/>
      <c r="BM69" s="452"/>
      <c r="BN69" s="452"/>
      <c r="BO69" s="452"/>
      <c r="BP69" s="452"/>
      <c r="BQ69" s="452"/>
      <c r="BR69" s="452"/>
    </row>
    <row r="70" spans="2:70">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452"/>
      <c r="AQ70" s="452"/>
      <c r="AR70" s="452"/>
      <c r="AS70" s="452"/>
      <c r="AT70" s="452"/>
      <c r="AU70" s="452"/>
      <c r="AV70" s="452"/>
      <c r="AW70" s="452"/>
      <c r="AX70" s="452"/>
      <c r="AY70" s="452"/>
      <c r="AZ70" s="452"/>
      <c r="BA70" s="452"/>
      <c r="BB70" s="452"/>
      <c r="BC70" s="452"/>
      <c r="BD70" s="452"/>
      <c r="BE70" s="452"/>
      <c r="BF70" s="452"/>
      <c r="BG70" s="452"/>
      <c r="BH70" s="452"/>
      <c r="BI70" s="452"/>
      <c r="BJ70" s="452"/>
      <c r="BK70" s="452"/>
      <c r="BL70" s="452"/>
      <c r="BM70" s="452"/>
      <c r="BN70" s="452"/>
      <c r="BO70" s="452"/>
      <c r="BP70" s="452"/>
      <c r="BQ70" s="452"/>
      <c r="BR70" s="452"/>
    </row>
    <row r="71" spans="2:70">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452"/>
      <c r="AQ71" s="452"/>
      <c r="AR71" s="452"/>
      <c r="AS71" s="452"/>
      <c r="AT71" s="452"/>
      <c r="AU71" s="452"/>
      <c r="AV71" s="452"/>
      <c r="AW71" s="452"/>
      <c r="AX71" s="452"/>
      <c r="AY71" s="452"/>
      <c r="AZ71" s="452"/>
      <c r="BA71" s="452"/>
      <c r="BB71" s="452"/>
      <c r="BC71" s="452"/>
      <c r="BD71" s="452"/>
      <c r="BE71" s="452"/>
      <c r="BF71" s="452"/>
      <c r="BG71" s="452"/>
      <c r="BH71" s="452"/>
      <c r="BI71" s="452"/>
      <c r="BJ71" s="452"/>
      <c r="BK71" s="452"/>
      <c r="BL71" s="452"/>
      <c r="BM71" s="452"/>
      <c r="BN71" s="452"/>
      <c r="BO71" s="452"/>
      <c r="BP71" s="452"/>
      <c r="BQ71" s="452"/>
      <c r="BR71" s="452"/>
    </row>
    <row r="72" spans="2:70">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452"/>
      <c r="AQ72" s="452"/>
      <c r="AR72" s="452"/>
      <c r="AS72" s="452"/>
      <c r="AT72" s="452"/>
      <c r="AU72" s="452"/>
      <c r="AV72" s="452"/>
      <c r="AW72" s="452"/>
      <c r="AX72" s="452"/>
      <c r="AY72" s="452"/>
      <c r="AZ72" s="452"/>
      <c r="BA72" s="452"/>
      <c r="BB72" s="452"/>
      <c r="BC72" s="452"/>
      <c r="BD72" s="452"/>
      <c r="BE72" s="452"/>
      <c r="BF72" s="452"/>
      <c r="BG72" s="452"/>
      <c r="BH72" s="452"/>
      <c r="BI72" s="452"/>
      <c r="BJ72" s="452"/>
      <c r="BK72" s="452"/>
      <c r="BL72" s="452"/>
      <c r="BM72" s="452"/>
      <c r="BN72" s="452"/>
      <c r="BO72" s="452"/>
      <c r="BP72" s="452"/>
      <c r="BQ72" s="452"/>
      <c r="BR72" s="452"/>
    </row>
    <row r="73" spans="2:70">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452"/>
      <c r="AQ73" s="452"/>
      <c r="AR73" s="452"/>
      <c r="AS73" s="452"/>
      <c r="AT73" s="452"/>
      <c r="AU73" s="452"/>
      <c r="AV73" s="452"/>
      <c r="AW73" s="452"/>
      <c r="AX73" s="452"/>
      <c r="AY73" s="452"/>
      <c r="AZ73" s="452"/>
      <c r="BA73" s="452"/>
      <c r="BB73" s="452"/>
      <c r="BC73" s="452"/>
      <c r="BD73" s="452"/>
      <c r="BE73" s="452"/>
      <c r="BF73" s="452"/>
      <c r="BG73" s="452"/>
      <c r="BH73" s="452"/>
      <c r="BI73" s="452"/>
      <c r="BJ73" s="452"/>
      <c r="BK73" s="452"/>
      <c r="BL73" s="452"/>
      <c r="BM73" s="452"/>
      <c r="BN73" s="452"/>
      <c r="BO73" s="452"/>
      <c r="BP73" s="452"/>
      <c r="BQ73" s="452"/>
      <c r="BR73" s="452"/>
    </row>
    <row r="74" spans="2:70">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452"/>
      <c r="AQ74" s="452"/>
      <c r="AR74" s="452"/>
      <c r="AS74" s="452"/>
      <c r="AT74" s="452"/>
      <c r="AU74" s="452"/>
      <c r="AV74" s="452"/>
      <c r="AW74" s="452"/>
      <c r="AX74" s="452"/>
      <c r="AY74" s="452"/>
      <c r="AZ74" s="452"/>
      <c r="BA74" s="452"/>
      <c r="BB74" s="452"/>
      <c r="BC74" s="452"/>
      <c r="BD74" s="452"/>
      <c r="BE74" s="452"/>
      <c r="BF74" s="452"/>
      <c r="BG74" s="452"/>
      <c r="BH74" s="452"/>
      <c r="BI74" s="452"/>
      <c r="BJ74" s="452"/>
      <c r="BK74" s="452"/>
      <c r="BL74" s="452"/>
      <c r="BM74" s="452"/>
      <c r="BN74" s="452"/>
      <c r="BO74" s="452"/>
      <c r="BP74" s="452"/>
      <c r="BQ74" s="452"/>
      <c r="BR74" s="452"/>
    </row>
    <row r="75" spans="2:70">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452"/>
      <c r="AQ75" s="452"/>
      <c r="AR75" s="452"/>
      <c r="AS75" s="452"/>
      <c r="AT75" s="452"/>
      <c r="AU75" s="452"/>
      <c r="AV75" s="452"/>
      <c r="AW75" s="452"/>
      <c r="AX75" s="452"/>
      <c r="AY75" s="452"/>
      <c r="AZ75" s="452"/>
      <c r="BA75" s="452"/>
      <c r="BB75" s="452"/>
      <c r="BC75" s="452"/>
      <c r="BD75" s="452"/>
      <c r="BE75" s="452"/>
      <c r="BF75" s="452"/>
      <c r="BG75" s="452"/>
      <c r="BH75" s="452"/>
      <c r="BI75" s="452"/>
      <c r="BJ75" s="452"/>
      <c r="BK75" s="452"/>
      <c r="BL75" s="452"/>
      <c r="BM75" s="452"/>
      <c r="BN75" s="452"/>
      <c r="BO75" s="452"/>
      <c r="BP75" s="452"/>
      <c r="BQ75" s="452"/>
      <c r="BR75" s="452"/>
    </row>
    <row r="76" spans="2:70">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452"/>
      <c r="AQ76" s="452"/>
      <c r="AR76" s="452"/>
      <c r="AS76" s="452"/>
      <c r="AT76" s="452"/>
      <c r="AU76" s="452"/>
      <c r="AV76" s="452"/>
      <c r="AW76" s="452"/>
      <c r="AX76" s="452"/>
      <c r="AY76" s="452"/>
      <c r="AZ76" s="452"/>
      <c r="BA76" s="452"/>
      <c r="BB76" s="452"/>
      <c r="BC76" s="452"/>
      <c r="BD76" s="452"/>
      <c r="BE76" s="452"/>
      <c r="BF76" s="452"/>
      <c r="BG76" s="452"/>
      <c r="BH76" s="452"/>
      <c r="BI76" s="452"/>
      <c r="BJ76" s="452"/>
      <c r="BK76" s="452"/>
      <c r="BL76" s="452"/>
      <c r="BM76" s="452"/>
      <c r="BN76" s="452"/>
      <c r="BO76" s="452"/>
      <c r="BP76" s="452"/>
      <c r="BQ76" s="452"/>
      <c r="BR76" s="452"/>
    </row>
    <row r="77" spans="2:70">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452"/>
      <c r="AQ77" s="452"/>
      <c r="AR77" s="452"/>
      <c r="AS77" s="452"/>
      <c r="AT77" s="452"/>
      <c r="AU77" s="452"/>
      <c r="AV77" s="452"/>
      <c r="AW77" s="452"/>
      <c r="AX77" s="452"/>
      <c r="AY77" s="452"/>
      <c r="AZ77" s="452"/>
      <c r="BA77" s="452"/>
      <c r="BB77" s="452"/>
      <c r="BC77" s="452"/>
      <c r="BD77" s="452"/>
      <c r="BE77" s="452"/>
      <c r="BF77" s="452"/>
      <c r="BG77" s="452"/>
      <c r="BH77" s="452"/>
      <c r="BI77" s="452"/>
      <c r="BJ77" s="452"/>
      <c r="BK77" s="452"/>
      <c r="BL77" s="452"/>
      <c r="BM77" s="452"/>
      <c r="BN77" s="452"/>
      <c r="BO77" s="452"/>
      <c r="BP77" s="452"/>
      <c r="BQ77" s="452"/>
      <c r="BR77" s="452"/>
    </row>
    <row r="78" spans="2:70">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452"/>
      <c r="AQ78" s="452"/>
      <c r="AR78" s="452"/>
      <c r="AS78" s="452"/>
      <c r="AT78" s="452"/>
      <c r="AU78" s="452"/>
      <c r="AV78" s="452"/>
      <c r="AW78" s="452"/>
      <c r="AX78" s="452"/>
      <c r="AY78" s="452"/>
      <c r="AZ78" s="452"/>
      <c r="BA78" s="452"/>
      <c r="BB78" s="452"/>
      <c r="BC78" s="452"/>
      <c r="BD78" s="452"/>
      <c r="BE78" s="452"/>
      <c r="BF78" s="452"/>
      <c r="BG78" s="452"/>
      <c r="BH78" s="452"/>
      <c r="BI78" s="452"/>
      <c r="BJ78" s="452"/>
      <c r="BK78" s="452"/>
      <c r="BL78" s="452"/>
      <c r="BM78" s="452"/>
      <c r="BN78" s="452"/>
      <c r="BO78" s="452"/>
      <c r="BP78" s="452"/>
      <c r="BQ78" s="452"/>
      <c r="BR78" s="452"/>
    </row>
    <row r="79" spans="2:70">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c r="AP79" s="452"/>
      <c r="AQ79" s="452"/>
      <c r="AR79" s="452"/>
      <c r="AS79" s="452"/>
      <c r="AT79" s="452"/>
      <c r="AU79" s="452"/>
      <c r="AV79" s="452"/>
      <c r="AW79" s="452"/>
      <c r="AX79" s="452"/>
      <c r="AY79" s="452"/>
      <c r="AZ79" s="452"/>
      <c r="BA79" s="452"/>
      <c r="BB79" s="452"/>
      <c r="BC79" s="452"/>
      <c r="BD79" s="452"/>
      <c r="BE79" s="452"/>
      <c r="BF79" s="452"/>
      <c r="BG79" s="452"/>
      <c r="BH79" s="452"/>
      <c r="BI79" s="452"/>
      <c r="BJ79" s="452"/>
      <c r="BK79" s="452"/>
      <c r="BL79" s="452"/>
      <c r="BM79" s="452"/>
      <c r="BN79" s="452"/>
      <c r="BO79" s="452"/>
      <c r="BP79" s="452"/>
      <c r="BQ79" s="452"/>
      <c r="BR79" s="452"/>
    </row>
    <row r="80" spans="2:70">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c r="AP80" s="452"/>
      <c r="AQ80" s="452"/>
      <c r="AR80" s="452"/>
      <c r="AS80" s="452"/>
      <c r="AT80" s="452"/>
      <c r="AU80" s="452"/>
      <c r="AV80" s="452"/>
      <c r="AW80" s="452"/>
      <c r="AX80" s="452"/>
      <c r="AY80" s="452"/>
      <c r="AZ80" s="452"/>
      <c r="BA80" s="452"/>
      <c r="BB80" s="452"/>
      <c r="BC80" s="452"/>
      <c r="BD80" s="452"/>
      <c r="BE80" s="452"/>
      <c r="BF80" s="452"/>
      <c r="BG80" s="452"/>
      <c r="BH80" s="452"/>
      <c r="BI80" s="452"/>
      <c r="BJ80" s="452"/>
      <c r="BK80" s="452"/>
      <c r="BL80" s="452"/>
      <c r="BM80" s="452"/>
      <c r="BN80" s="452"/>
      <c r="BO80" s="452"/>
      <c r="BP80" s="452"/>
      <c r="BQ80" s="452"/>
      <c r="BR80" s="452"/>
    </row>
    <row r="81" spans="2:70">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c r="AP81" s="452"/>
      <c r="AQ81" s="452"/>
      <c r="AR81" s="452"/>
      <c r="AS81" s="452"/>
      <c r="AT81" s="452"/>
      <c r="AU81" s="452"/>
      <c r="AV81" s="452"/>
      <c r="AW81" s="452"/>
      <c r="AX81" s="452"/>
      <c r="AY81" s="452"/>
      <c r="AZ81" s="452"/>
      <c r="BA81" s="452"/>
      <c r="BB81" s="452"/>
      <c r="BC81" s="452"/>
      <c r="BD81" s="452"/>
      <c r="BE81" s="452"/>
      <c r="BF81" s="452"/>
      <c r="BG81" s="452"/>
      <c r="BH81" s="452"/>
      <c r="BI81" s="452"/>
      <c r="BJ81" s="452"/>
      <c r="BK81" s="452"/>
      <c r="BL81" s="452"/>
      <c r="BM81" s="452"/>
      <c r="BN81" s="452"/>
      <c r="BO81" s="452"/>
      <c r="BP81" s="452"/>
      <c r="BQ81" s="452"/>
      <c r="BR81" s="452"/>
    </row>
    <row r="82" spans="2:70">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452"/>
      <c r="AQ82" s="452"/>
      <c r="AR82" s="452"/>
      <c r="AS82" s="452"/>
      <c r="AT82" s="452"/>
      <c r="AU82" s="452"/>
      <c r="AV82" s="452"/>
      <c r="AW82" s="452"/>
      <c r="AX82" s="452"/>
      <c r="AY82" s="452"/>
      <c r="AZ82" s="452"/>
      <c r="BA82" s="452"/>
      <c r="BB82" s="452"/>
      <c r="BC82" s="452"/>
      <c r="BD82" s="452"/>
      <c r="BE82" s="452"/>
      <c r="BF82" s="452"/>
      <c r="BG82" s="452"/>
      <c r="BH82" s="452"/>
      <c r="BI82" s="452"/>
      <c r="BJ82" s="452"/>
      <c r="BK82" s="452"/>
      <c r="BL82" s="452"/>
      <c r="BM82" s="452"/>
      <c r="BN82" s="452"/>
      <c r="BO82" s="452"/>
      <c r="BP82" s="452"/>
      <c r="BQ82" s="452"/>
      <c r="BR82" s="452"/>
    </row>
    <row r="83" spans="2:70">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452"/>
      <c r="AQ83" s="452"/>
      <c r="AR83" s="452"/>
      <c r="AS83" s="452"/>
      <c r="AT83" s="452"/>
      <c r="AU83" s="452"/>
      <c r="AV83" s="452"/>
      <c r="AW83" s="452"/>
      <c r="AX83" s="452"/>
      <c r="AY83" s="452"/>
      <c r="AZ83" s="452"/>
      <c r="BA83" s="452"/>
      <c r="BB83" s="452"/>
      <c r="BC83" s="452"/>
      <c r="BD83" s="452"/>
      <c r="BE83" s="452"/>
      <c r="BF83" s="452"/>
      <c r="BG83" s="452"/>
      <c r="BH83" s="452"/>
      <c r="BI83" s="452"/>
      <c r="BJ83" s="452"/>
      <c r="BK83" s="452"/>
      <c r="BL83" s="452"/>
      <c r="BM83" s="452"/>
      <c r="BN83" s="452"/>
      <c r="BO83" s="452"/>
      <c r="BP83" s="452"/>
      <c r="BQ83" s="452"/>
      <c r="BR83" s="452"/>
    </row>
    <row r="84" spans="2:70">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452"/>
      <c r="AQ84" s="452"/>
      <c r="AR84" s="452"/>
      <c r="AS84" s="452"/>
      <c r="AT84" s="452"/>
      <c r="AU84" s="452"/>
      <c r="AV84" s="452"/>
      <c r="AW84" s="452"/>
      <c r="AX84" s="452"/>
      <c r="AY84" s="452"/>
      <c r="AZ84" s="452"/>
      <c r="BA84" s="452"/>
      <c r="BB84" s="452"/>
      <c r="BC84" s="452"/>
      <c r="BD84" s="452"/>
      <c r="BE84" s="452"/>
      <c r="BF84" s="452"/>
      <c r="BG84" s="452"/>
      <c r="BH84" s="452"/>
      <c r="BI84" s="452"/>
      <c r="BJ84" s="452"/>
      <c r="BK84" s="452"/>
      <c r="BL84" s="452"/>
      <c r="BM84" s="452"/>
      <c r="BN84" s="452"/>
      <c r="BO84" s="452"/>
      <c r="BP84" s="452"/>
      <c r="BQ84" s="452"/>
      <c r="BR84" s="452"/>
    </row>
    <row r="85" spans="2:70">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452"/>
      <c r="AQ85" s="452"/>
      <c r="AR85" s="452"/>
      <c r="AS85" s="452"/>
      <c r="AT85" s="452"/>
      <c r="AU85" s="452"/>
      <c r="AV85" s="452"/>
      <c r="AW85" s="452"/>
      <c r="AX85" s="452"/>
      <c r="AY85" s="452"/>
      <c r="AZ85" s="452"/>
      <c r="BA85" s="452"/>
      <c r="BB85" s="452"/>
      <c r="BC85" s="452"/>
      <c r="BD85" s="452"/>
      <c r="BE85" s="452"/>
      <c r="BF85" s="452"/>
      <c r="BG85" s="452"/>
      <c r="BH85" s="452"/>
      <c r="BI85" s="452"/>
      <c r="BJ85" s="452"/>
      <c r="BK85" s="452"/>
      <c r="BL85" s="452"/>
      <c r="BM85" s="452"/>
      <c r="BN85" s="452"/>
      <c r="BO85" s="452"/>
      <c r="BP85" s="452"/>
      <c r="BQ85" s="452"/>
      <c r="BR85" s="452"/>
    </row>
    <row r="86" spans="2:70">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452"/>
      <c r="AQ86" s="452"/>
      <c r="AR86" s="452"/>
      <c r="AS86" s="452"/>
      <c r="AT86" s="452"/>
      <c r="AU86" s="452"/>
      <c r="AV86" s="452"/>
      <c r="AW86" s="452"/>
      <c r="AX86" s="452"/>
      <c r="AY86" s="452"/>
      <c r="AZ86" s="452"/>
      <c r="BA86" s="452"/>
      <c r="BB86" s="452"/>
      <c r="BC86" s="452"/>
      <c r="BD86" s="452"/>
      <c r="BE86" s="452"/>
      <c r="BF86" s="452"/>
      <c r="BG86" s="452"/>
      <c r="BH86" s="452"/>
      <c r="BI86" s="452"/>
      <c r="BJ86" s="452"/>
      <c r="BK86" s="452"/>
      <c r="BL86" s="452"/>
      <c r="BM86" s="452"/>
      <c r="BN86" s="452"/>
      <c r="BO86" s="452"/>
      <c r="BP86" s="452"/>
      <c r="BQ86" s="452"/>
      <c r="BR86" s="452"/>
    </row>
    <row r="87" spans="2:70">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452"/>
      <c r="AQ87" s="452"/>
      <c r="AR87" s="452"/>
      <c r="AS87" s="452"/>
      <c r="AT87" s="452"/>
      <c r="AU87" s="452"/>
      <c r="AV87" s="452"/>
      <c r="AW87" s="452"/>
      <c r="AX87" s="452"/>
      <c r="AY87" s="452"/>
      <c r="AZ87" s="452"/>
      <c r="BA87" s="452"/>
      <c r="BB87" s="452"/>
      <c r="BC87" s="452"/>
      <c r="BD87" s="452"/>
      <c r="BE87" s="452"/>
      <c r="BF87" s="452"/>
      <c r="BG87" s="452"/>
      <c r="BH87" s="452"/>
      <c r="BI87" s="452"/>
      <c r="BJ87" s="452"/>
      <c r="BK87" s="452"/>
      <c r="BL87" s="452"/>
      <c r="BM87" s="452"/>
      <c r="BN87" s="452"/>
      <c r="BO87" s="452"/>
      <c r="BP87" s="452"/>
      <c r="BQ87" s="452"/>
      <c r="BR87" s="452"/>
    </row>
    <row r="88" spans="2:70">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452"/>
      <c r="AQ88" s="452"/>
      <c r="AR88" s="452"/>
      <c r="AS88" s="452"/>
      <c r="AT88" s="452"/>
      <c r="AU88" s="452"/>
      <c r="AV88" s="452"/>
      <c r="AW88" s="452"/>
      <c r="AX88" s="452"/>
      <c r="AY88" s="452"/>
      <c r="AZ88" s="452"/>
      <c r="BA88" s="452"/>
      <c r="BB88" s="452"/>
      <c r="BC88" s="452"/>
      <c r="BD88" s="452"/>
      <c r="BE88" s="452"/>
      <c r="BF88" s="452"/>
      <c r="BG88" s="452"/>
      <c r="BH88" s="452"/>
      <c r="BI88" s="452"/>
      <c r="BJ88" s="452"/>
      <c r="BK88" s="452"/>
      <c r="BL88" s="452"/>
      <c r="BM88" s="452"/>
      <c r="BN88" s="452"/>
      <c r="BO88" s="452"/>
      <c r="BP88" s="452"/>
      <c r="BQ88" s="452"/>
      <c r="BR88" s="452"/>
    </row>
    <row r="89" spans="2:70">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452"/>
      <c r="AQ89" s="452"/>
      <c r="AR89" s="452"/>
      <c r="AS89" s="452"/>
      <c r="AT89" s="452"/>
      <c r="AU89" s="452"/>
      <c r="AV89" s="452"/>
      <c r="AW89" s="452"/>
      <c r="AX89" s="452"/>
      <c r="AY89" s="452"/>
      <c r="AZ89" s="452"/>
      <c r="BA89" s="452"/>
      <c r="BB89" s="452"/>
      <c r="BC89" s="452"/>
      <c r="BD89" s="452"/>
      <c r="BE89" s="452"/>
      <c r="BF89" s="452"/>
      <c r="BG89" s="452"/>
      <c r="BH89" s="452"/>
      <c r="BI89" s="452"/>
      <c r="BJ89" s="452"/>
      <c r="BK89" s="452"/>
      <c r="BL89" s="452"/>
      <c r="BM89" s="452"/>
      <c r="BN89" s="452"/>
      <c r="BO89" s="452"/>
      <c r="BP89" s="452"/>
      <c r="BQ89" s="452"/>
      <c r="BR89" s="452"/>
    </row>
    <row r="90" spans="2:70">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452"/>
      <c r="AQ90" s="452"/>
      <c r="AR90" s="452"/>
      <c r="AS90" s="452"/>
      <c r="AT90" s="452"/>
      <c r="AU90" s="452"/>
      <c r="AV90" s="452"/>
      <c r="AW90" s="452"/>
      <c r="AX90" s="452"/>
      <c r="AY90" s="452"/>
      <c r="AZ90" s="452"/>
      <c r="BA90" s="452"/>
      <c r="BB90" s="452"/>
      <c r="BC90" s="452"/>
      <c r="BD90" s="452"/>
      <c r="BE90" s="452"/>
      <c r="BF90" s="452"/>
      <c r="BG90" s="452"/>
      <c r="BH90" s="452"/>
      <c r="BI90" s="452"/>
      <c r="BJ90" s="452"/>
      <c r="BK90" s="452"/>
      <c r="BL90" s="452"/>
      <c r="BM90" s="452"/>
      <c r="BN90" s="452"/>
      <c r="BO90" s="452"/>
      <c r="BP90" s="452"/>
      <c r="BQ90" s="452"/>
      <c r="BR90" s="452"/>
    </row>
    <row r="91" spans="2:70">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c r="AP91" s="452"/>
      <c r="AQ91" s="452"/>
      <c r="AR91" s="452"/>
      <c r="AS91" s="452"/>
      <c r="AT91" s="452"/>
      <c r="AU91" s="452"/>
      <c r="AV91" s="452"/>
      <c r="AW91" s="452"/>
      <c r="AX91" s="452"/>
      <c r="AY91" s="452"/>
      <c r="AZ91" s="452"/>
      <c r="BA91" s="452"/>
      <c r="BB91" s="452"/>
      <c r="BC91" s="452"/>
      <c r="BD91" s="452"/>
      <c r="BE91" s="452"/>
      <c r="BF91" s="452"/>
      <c r="BG91" s="452"/>
      <c r="BH91" s="452"/>
      <c r="BI91" s="452"/>
      <c r="BJ91" s="452"/>
      <c r="BK91" s="452"/>
      <c r="BL91" s="452"/>
      <c r="BM91" s="452"/>
      <c r="BN91" s="452"/>
      <c r="BO91" s="452"/>
      <c r="BP91" s="452"/>
      <c r="BQ91" s="452"/>
      <c r="BR91" s="452"/>
    </row>
    <row r="92" spans="2:70">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c r="AP92" s="452"/>
      <c r="AQ92" s="452"/>
      <c r="AR92" s="452"/>
      <c r="AS92" s="452"/>
      <c r="AT92" s="452"/>
      <c r="AU92" s="452"/>
      <c r="AV92" s="452"/>
      <c r="AW92" s="452"/>
      <c r="AX92" s="452"/>
      <c r="AY92" s="452"/>
      <c r="AZ92" s="452"/>
      <c r="BA92" s="452"/>
      <c r="BB92" s="452"/>
      <c r="BC92" s="452"/>
      <c r="BD92" s="452"/>
      <c r="BE92" s="452"/>
      <c r="BF92" s="452"/>
      <c r="BG92" s="452"/>
      <c r="BH92" s="452"/>
      <c r="BI92" s="452"/>
      <c r="BJ92" s="452"/>
      <c r="BK92" s="452"/>
      <c r="BL92" s="452"/>
      <c r="BM92" s="452"/>
      <c r="BN92" s="452"/>
      <c r="BO92" s="452"/>
      <c r="BP92" s="452"/>
      <c r="BQ92" s="452"/>
      <c r="BR92" s="452"/>
    </row>
    <row r="93" spans="2:70">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452"/>
      <c r="AQ93" s="452"/>
      <c r="AR93" s="452"/>
      <c r="AS93" s="452"/>
      <c r="AT93" s="452"/>
      <c r="AU93" s="452"/>
      <c r="AV93" s="452"/>
      <c r="AW93" s="452"/>
      <c r="AX93" s="452"/>
      <c r="AY93" s="452"/>
      <c r="AZ93" s="452"/>
      <c r="BA93" s="452"/>
      <c r="BB93" s="452"/>
      <c r="BC93" s="452"/>
      <c r="BD93" s="452"/>
      <c r="BE93" s="452"/>
      <c r="BF93" s="452"/>
      <c r="BG93" s="452"/>
      <c r="BH93" s="452"/>
      <c r="BI93" s="452"/>
      <c r="BJ93" s="452"/>
      <c r="BK93" s="452"/>
      <c r="BL93" s="452"/>
      <c r="BM93" s="452"/>
      <c r="BN93" s="452"/>
      <c r="BO93" s="452"/>
      <c r="BP93" s="452"/>
      <c r="BQ93" s="452"/>
      <c r="BR93" s="452"/>
    </row>
    <row r="94" spans="2:70">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c r="AP94" s="452"/>
      <c r="AQ94" s="452"/>
      <c r="AR94" s="452"/>
      <c r="AS94" s="452"/>
      <c r="AT94" s="452"/>
      <c r="AU94" s="452"/>
      <c r="AV94" s="452"/>
      <c r="AW94" s="452"/>
      <c r="AX94" s="452"/>
      <c r="AY94" s="452"/>
      <c r="AZ94" s="452"/>
      <c r="BA94" s="452"/>
      <c r="BB94" s="452"/>
      <c r="BC94" s="452"/>
      <c r="BD94" s="452"/>
      <c r="BE94" s="452"/>
      <c r="BF94" s="452"/>
      <c r="BG94" s="452"/>
      <c r="BH94" s="452"/>
      <c r="BI94" s="452"/>
      <c r="BJ94" s="452"/>
      <c r="BK94" s="452"/>
      <c r="BL94" s="452"/>
      <c r="BM94" s="452"/>
      <c r="BN94" s="452"/>
      <c r="BO94" s="452"/>
      <c r="BP94" s="452"/>
      <c r="BQ94" s="452"/>
      <c r="BR94" s="452"/>
    </row>
    <row r="95" spans="2:70">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c r="AP95" s="452"/>
      <c r="AQ95" s="452"/>
      <c r="AR95" s="452"/>
      <c r="AS95" s="452"/>
      <c r="AT95" s="452"/>
      <c r="AU95" s="452"/>
      <c r="AV95" s="452"/>
      <c r="AW95" s="452"/>
      <c r="AX95" s="452"/>
      <c r="AY95" s="452"/>
      <c r="AZ95" s="452"/>
      <c r="BA95" s="452"/>
      <c r="BB95" s="452"/>
      <c r="BC95" s="452"/>
      <c r="BD95" s="452"/>
      <c r="BE95" s="452"/>
      <c r="BF95" s="452"/>
      <c r="BG95" s="452"/>
      <c r="BH95" s="452"/>
      <c r="BI95" s="452"/>
      <c r="BJ95" s="452"/>
      <c r="BK95" s="452"/>
      <c r="BL95" s="452"/>
      <c r="BM95" s="452"/>
      <c r="BN95" s="452"/>
      <c r="BO95" s="452"/>
      <c r="BP95" s="452"/>
      <c r="BQ95" s="452"/>
      <c r="BR95" s="452"/>
    </row>
    <row r="96" spans="2:70">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c r="AP96" s="452"/>
      <c r="AQ96" s="452"/>
      <c r="AR96" s="452"/>
      <c r="AS96" s="452"/>
      <c r="AT96" s="452"/>
      <c r="AU96" s="452"/>
      <c r="AV96" s="452"/>
      <c r="AW96" s="452"/>
      <c r="AX96" s="452"/>
      <c r="AY96" s="452"/>
      <c r="AZ96" s="452"/>
      <c r="BA96" s="452"/>
      <c r="BB96" s="452"/>
      <c r="BC96" s="452"/>
      <c r="BD96" s="452"/>
      <c r="BE96" s="452"/>
      <c r="BF96" s="452"/>
      <c r="BG96" s="452"/>
      <c r="BH96" s="452"/>
      <c r="BI96" s="452"/>
      <c r="BJ96" s="452"/>
      <c r="BK96" s="452"/>
      <c r="BL96" s="452"/>
      <c r="BM96" s="452"/>
      <c r="BN96" s="452"/>
      <c r="BO96" s="452"/>
      <c r="BP96" s="452"/>
      <c r="BQ96" s="452"/>
      <c r="BR96" s="452"/>
    </row>
    <row r="97" spans="2:70">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452"/>
      <c r="AQ97" s="452"/>
      <c r="AR97" s="452"/>
      <c r="AS97" s="452"/>
      <c r="AT97" s="452"/>
      <c r="AU97" s="452"/>
      <c r="AV97" s="452"/>
      <c r="AW97" s="452"/>
      <c r="AX97" s="452"/>
      <c r="AY97" s="452"/>
      <c r="AZ97" s="452"/>
      <c r="BA97" s="452"/>
      <c r="BB97" s="452"/>
      <c r="BC97" s="452"/>
      <c r="BD97" s="452"/>
      <c r="BE97" s="452"/>
      <c r="BF97" s="452"/>
      <c r="BG97" s="452"/>
      <c r="BH97" s="452"/>
      <c r="BI97" s="452"/>
      <c r="BJ97" s="452"/>
      <c r="BK97" s="452"/>
      <c r="BL97" s="452"/>
      <c r="BM97" s="452"/>
      <c r="BN97" s="452"/>
      <c r="BO97" s="452"/>
      <c r="BP97" s="452"/>
      <c r="BQ97" s="452"/>
      <c r="BR97" s="452"/>
    </row>
    <row r="98" spans="2:70">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c r="AP98" s="452"/>
      <c r="AQ98" s="452"/>
      <c r="AR98" s="452"/>
      <c r="AS98" s="452"/>
      <c r="AT98" s="452"/>
      <c r="AU98" s="452"/>
      <c r="AV98" s="452"/>
      <c r="AW98" s="452"/>
      <c r="AX98" s="452"/>
      <c r="AY98" s="452"/>
      <c r="AZ98" s="452"/>
      <c r="BA98" s="452"/>
      <c r="BB98" s="452"/>
      <c r="BC98" s="452"/>
      <c r="BD98" s="452"/>
      <c r="BE98" s="452"/>
      <c r="BF98" s="452"/>
      <c r="BG98" s="452"/>
      <c r="BH98" s="452"/>
      <c r="BI98" s="452"/>
      <c r="BJ98" s="452"/>
      <c r="BK98" s="452"/>
      <c r="BL98" s="452"/>
      <c r="BM98" s="452"/>
      <c r="BN98" s="452"/>
      <c r="BO98" s="452"/>
      <c r="BP98" s="452"/>
      <c r="BQ98" s="452"/>
      <c r="BR98" s="452"/>
    </row>
    <row r="99" spans="2:70">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c r="AP99" s="452"/>
      <c r="AQ99" s="452"/>
      <c r="AR99" s="452"/>
      <c r="AS99" s="452"/>
      <c r="AT99" s="452"/>
      <c r="AU99" s="452"/>
      <c r="AV99" s="452"/>
      <c r="AW99" s="452"/>
      <c r="AX99" s="452"/>
      <c r="AY99" s="452"/>
      <c r="AZ99" s="452"/>
      <c r="BA99" s="452"/>
      <c r="BB99" s="452"/>
      <c r="BC99" s="452"/>
      <c r="BD99" s="452"/>
      <c r="BE99" s="452"/>
      <c r="BF99" s="452"/>
      <c r="BG99" s="452"/>
      <c r="BH99" s="452"/>
      <c r="BI99" s="452"/>
      <c r="BJ99" s="452"/>
      <c r="BK99" s="452"/>
      <c r="BL99" s="452"/>
      <c r="BM99" s="452"/>
      <c r="BN99" s="452"/>
      <c r="BO99" s="452"/>
      <c r="BP99" s="452"/>
      <c r="BQ99" s="452"/>
      <c r="BR99" s="452"/>
    </row>
    <row r="100" spans="2:70">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452"/>
      <c r="AQ100" s="452"/>
      <c r="AR100" s="452"/>
      <c r="AS100" s="452"/>
      <c r="AT100" s="452"/>
      <c r="AU100" s="452"/>
      <c r="AV100" s="452"/>
      <c r="AW100" s="452"/>
      <c r="AX100" s="452"/>
      <c r="AY100" s="452"/>
      <c r="AZ100" s="452"/>
      <c r="BA100" s="452"/>
      <c r="BB100" s="452"/>
      <c r="BC100" s="452"/>
      <c r="BD100" s="452"/>
      <c r="BE100" s="452"/>
      <c r="BF100" s="452"/>
      <c r="BG100" s="452"/>
      <c r="BH100" s="452"/>
      <c r="BI100" s="452"/>
      <c r="BJ100" s="452"/>
      <c r="BK100" s="452"/>
      <c r="BL100" s="452"/>
      <c r="BM100" s="452"/>
      <c r="BN100" s="452"/>
      <c r="BO100" s="452"/>
      <c r="BP100" s="452"/>
      <c r="BQ100" s="452"/>
      <c r="BR100" s="452"/>
    </row>
    <row r="101" spans="2:70">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c r="AP101" s="452"/>
      <c r="AQ101" s="452"/>
      <c r="AR101" s="452"/>
      <c r="AS101" s="452"/>
      <c r="AT101" s="452"/>
      <c r="AU101" s="452"/>
      <c r="AV101" s="452"/>
      <c r="AW101" s="452"/>
      <c r="AX101" s="452"/>
      <c r="AY101" s="452"/>
      <c r="AZ101" s="452"/>
      <c r="BA101" s="452"/>
      <c r="BB101" s="452"/>
      <c r="BC101" s="452"/>
      <c r="BD101" s="452"/>
      <c r="BE101" s="452"/>
      <c r="BF101" s="452"/>
      <c r="BG101" s="452"/>
      <c r="BH101" s="452"/>
      <c r="BI101" s="452"/>
      <c r="BJ101" s="452"/>
      <c r="BK101" s="452"/>
      <c r="BL101" s="452"/>
      <c r="BM101" s="452"/>
      <c r="BN101" s="452"/>
      <c r="BO101" s="452"/>
      <c r="BP101" s="452"/>
      <c r="BQ101" s="452"/>
      <c r="BR101" s="452"/>
    </row>
    <row r="102" spans="2:70">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452"/>
      <c r="AQ102" s="452"/>
      <c r="AR102" s="452"/>
      <c r="AS102" s="452"/>
      <c r="AT102" s="452"/>
      <c r="AU102" s="452"/>
      <c r="AV102" s="452"/>
      <c r="AW102" s="452"/>
      <c r="AX102" s="452"/>
      <c r="AY102" s="452"/>
      <c r="AZ102" s="452"/>
      <c r="BA102" s="452"/>
      <c r="BB102" s="452"/>
      <c r="BC102" s="452"/>
      <c r="BD102" s="452"/>
      <c r="BE102" s="452"/>
      <c r="BF102" s="452"/>
      <c r="BG102" s="452"/>
      <c r="BH102" s="452"/>
      <c r="BI102" s="452"/>
      <c r="BJ102" s="452"/>
      <c r="BK102" s="452"/>
      <c r="BL102" s="452"/>
      <c r="BM102" s="452"/>
      <c r="BN102" s="452"/>
      <c r="BO102" s="452"/>
      <c r="BP102" s="452"/>
      <c r="BQ102" s="452"/>
      <c r="BR102" s="452"/>
    </row>
    <row r="103" spans="2:70">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c r="AP103" s="452"/>
      <c r="AQ103" s="452"/>
      <c r="AR103" s="452"/>
      <c r="AS103" s="452"/>
      <c r="AT103" s="452"/>
      <c r="AU103" s="452"/>
      <c r="AV103" s="452"/>
      <c r="AW103" s="452"/>
      <c r="AX103" s="452"/>
      <c r="AY103" s="452"/>
      <c r="AZ103" s="452"/>
      <c r="BA103" s="452"/>
      <c r="BB103" s="452"/>
      <c r="BC103" s="452"/>
      <c r="BD103" s="452"/>
      <c r="BE103" s="452"/>
      <c r="BF103" s="452"/>
      <c r="BG103" s="452"/>
      <c r="BH103" s="452"/>
      <c r="BI103" s="452"/>
      <c r="BJ103" s="452"/>
      <c r="BK103" s="452"/>
      <c r="BL103" s="452"/>
      <c r="BM103" s="452"/>
      <c r="BN103" s="452"/>
      <c r="BO103" s="452"/>
      <c r="BP103" s="452"/>
      <c r="BQ103" s="452"/>
      <c r="BR103" s="452"/>
    </row>
    <row r="104" spans="2:70">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c r="AP104" s="452"/>
      <c r="AQ104" s="452"/>
      <c r="AR104" s="452"/>
      <c r="AS104" s="452"/>
      <c r="AT104" s="452"/>
      <c r="AU104" s="452"/>
      <c r="AV104" s="452"/>
      <c r="AW104" s="452"/>
      <c r="AX104" s="452"/>
      <c r="AY104" s="452"/>
      <c r="AZ104" s="452"/>
      <c r="BA104" s="452"/>
      <c r="BB104" s="452"/>
      <c r="BC104" s="452"/>
      <c r="BD104" s="452"/>
      <c r="BE104" s="452"/>
      <c r="BF104" s="452"/>
      <c r="BG104" s="452"/>
      <c r="BH104" s="452"/>
      <c r="BI104" s="452"/>
      <c r="BJ104" s="452"/>
      <c r="BK104" s="452"/>
      <c r="BL104" s="452"/>
      <c r="BM104" s="452"/>
      <c r="BN104" s="452"/>
      <c r="BO104" s="452"/>
      <c r="BP104" s="452"/>
      <c r="BQ104" s="452"/>
      <c r="BR104" s="452"/>
    </row>
    <row r="105" spans="2:70">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c r="AP105" s="452"/>
      <c r="AQ105" s="452"/>
      <c r="AR105" s="452"/>
      <c r="AS105" s="452"/>
      <c r="AT105" s="452"/>
      <c r="AU105" s="452"/>
      <c r="AV105" s="452"/>
      <c r="AW105" s="452"/>
      <c r="AX105" s="452"/>
      <c r="AY105" s="452"/>
      <c r="AZ105" s="452"/>
      <c r="BA105" s="452"/>
      <c r="BB105" s="452"/>
      <c r="BC105" s="452"/>
      <c r="BD105" s="452"/>
      <c r="BE105" s="452"/>
      <c r="BF105" s="452"/>
      <c r="BG105" s="452"/>
      <c r="BH105" s="452"/>
      <c r="BI105" s="452"/>
      <c r="BJ105" s="452"/>
      <c r="BK105" s="452"/>
      <c r="BL105" s="452"/>
      <c r="BM105" s="452"/>
      <c r="BN105" s="452"/>
      <c r="BO105" s="452"/>
      <c r="BP105" s="452"/>
      <c r="BQ105" s="452"/>
      <c r="BR105" s="452"/>
    </row>
    <row r="106" spans="2:70">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452"/>
      <c r="AQ106" s="452"/>
      <c r="AR106" s="452"/>
      <c r="AS106" s="452"/>
      <c r="AT106" s="452"/>
      <c r="AU106" s="452"/>
      <c r="AV106" s="452"/>
      <c r="AW106" s="452"/>
      <c r="AX106" s="452"/>
      <c r="AY106" s="452"/>
      <c r="AZ106" s="452"/>
      <c r="BA106" s="452"/>
      <c r="BB106" s="452"/>
      <c r="BC106" s="452"/>
      <c r="BD106" s="452"/>
      <c r="BE106" s="452"/>
      <c r="BF106" s="452"/>
      <c r="BG106" s="452"/>
      <c r="BH106" s="452"/>
      <c r="BI106" s="452"/>
      <c r="BJ106" s="452"/>
      <c r="BK106" s="452"/>
      <c r="BL106" s="452"/>
      <c r="BM106" s="452"/>
      <c r="BN106" s="452"/>
      <c r="BO106" s="452"/>
      <c r="BP106" s="452"/>
      <c r="BQ106" s="452"/>
      <c r="BR106" s="452"/>
    </row>
    <row r="107" spans="2:70">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c r="AP107" s="452"/>
      <c r="AQ107" s="452"/>
      <c r="AR107" s="452"/>
      <c r="AS107" s="452"/>
      <c r="AT107" s="452"/>
      <c r="AU107" s="452"/>
      <c r="AV107" s="452"/>
      <c r="AW107" s="452"/>
      <c r="AX107" s="452"/>
      <c r="AY107" s="452"/>
      <c r="AZ107" s="452"/>
      <c r="BA107" s="452"/>
      <c r="BB107" s="452"/>
      <c r="BC107" s="452"/>
      <c r="BD107" s="452"/>
      <c r="BE107" s="452"/>
      <c r="BF107" s="452"/>
      <c r="BG107" s="452"/>
      <c r="BH107" s="452"/>
      <c r="BI107" s="452"/>
      <c r="BJ107" s="452"/>
      <c r="BK107" s="452"/>
      <c r="BL107" s="452"/>
      <c r="BM107" s="452"/>
      <c r="BN107" s="452"/>
      <c r="BO107" s="452"/>
      <c r="BP107" s="452"/>
      <c r="BQ107" s="452"/>
      <c r="BR107" s="452"/>
    </row>
    <row r="108" spans="2:70">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c r="AP108" s="452"/>
      <c r="AQ108" s="452"/>
      <c r="AR108" s="452"/>
      <c r="AS108" s="452"/>
      <c r="AT108" s="452"/>
      <c r="AU108" s="452"/>
      <c r="AV108" s="452"/>
      <c r="AW108" s="452"/>
      <c r="AX108" s="452"/>
      <c r="AY108" s="452"/>
      <c r="AZ108" s="452"/>
      <c r="BA108" s="452"/>
      <c r="BB108" s="452"/>
      <c r="BC108" s="452"/>
      <c r="BD108" s="452"/>
      <c r="BE108" s="452"/>
      <c r="BF108" s="452"/>
      <c r="BG108" s="452"/>
      <c r="BH108" s="452"/>
      <c r="BI108" s="452"/>
      <c r="BJ108" s="452"/>
      <c r="BK108" s="452"/>
      <c r="BL108" s="452"/>
      <c r="BM108" s="452"/>
      <c r="BN108" s="452"/>
      <c r="BO108" s="452"/>
      <c r="BP108" s="452"/>
      <c r="BQ108" s="452"/>
      <c r="BR108" s="452"/>
    </row>
    <row r="109" spans="2:70">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c r="AP109" s="452"/>
      <c r="AQ109" s="452"/>
      <c r="AR109" s="452"/>
      <c r="AS109" s="452"/>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row>
    <row r="110" spans="2:70">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452"/>
      <c r="AQ110" s="452"/>
      <c r="AR110" s="452"/>
      <c r="AS110" s="452"/>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row>
    <row r="111" spans="2:70">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row>
    <row r="112" spans="2:70">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452"/>
      <c r="AQ112" s="452"/>
      <c r="AR112" s="452"/>
      <c r="AS112" s="452"/>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row>
    <row r="113" spans="2:70">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c r="AP113" s="452"/>
      <c r="AQ113" s="452"/>
      <c r="AR113" s="452"/>
      <c r="AS113" s="452"/>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row>
    <row r="114" spans="2:70">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c r="AP114" s="452"/>
      <c r="AQ114" s="452"/>
      <c r="AR114" s="452"/>
      <c r="AS114" s="452"/>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row>
    <row r="115" spans="2:70">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452"/>
      <c r="AQ115" s="452"/>
      <c r="AR115" s="452"/>
      <c r="AS115" s="452"/>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row>
    <row r="116" spans="2:70">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c r="AP116" s="452"/>
      <c r="AQ116" s="452"/>
      <c r="AR116" s="452"/>
      <c r="AS116" s="452"/>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row>
    <row r="117" spans="2:70">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c r="AP117" s="452"/>
      <c r="AQ117" s="452"/>
      <c r="AR117" s="452"/>
      <c r="AS117" s="452"/>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row>
    <row r="118" spans="2:70">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c r="AP118" s="452"/>
      <c r="AQ118" s="452"/>
      <c r="AR118" s="452"/>
      <c r="AS118" s="452"/>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row>
    <row r="119" spans="2:70">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c r="AP119" s="452"/>
      <c r="AQ119" s="452"/>
      <c r="AR119" s="452"/>
      <c r="AS119" s="452"/>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row>
    <row r="120" spans="2:70">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c r="AP120" s="452"/>
      <c r="AQ120" s="452"/>
      <c r="AR120" s="452"/>
      <c r="AS120" s="452"/>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row>
    <row r="121" spans="2:70">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c r="AP121" s="452"/>
      <c r="AQ121" s="452"/>
      <c r="AR121" s="452"/>
      <c r="AS121" s="452"/>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row>
    <row r="122" spans="2:70">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c r="AP122" s="452"/>
      <c r="AQ122" s="452"/>
      <c r="AR122" s="452"/>
      <c r="AS122" s="452"/>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row>
    <row r="123" spans="2:70">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c r="AP123" s="452"/>
      <c r="AQ123" s="452"/>
      <c r="AR123" s="452"/>
      <c r="AS123" s="452"/>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row>
    <row r="124" spans="2:70">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c r="AP124" s="452"/>
      <c r="AQ124" s="452"/>
      <c r="AR124" s="452"/>
      <c r="AS124" s="452"/>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row>
    <row r="125" spans="2:70">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c r="AP125" s="452"/>
      <c r="AQ125" s="452"/>
      <c r="AR125" s="452"/>
      <c r="AS125" s="452"/>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row>
    <row r="126" spans="2:70">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c r="AP126" s="452"/>
      <c r="AQ126" s="452"/>
      <c r="AR126" s="452"/>
      <c r="AS126" s="452"/>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row>
    <row r="127" spans="2:70">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c r="AP127" s="452"/>
      <c r="AQ127" s="452"/>
      <c r="AR127" s="452"/>
      <c r="AS127" s="452"/>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row>
    <row r="128" spans="2:70">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c r="AP128" s="452"/>
      <c r="AQ128" s="452"/>
      <c r="AR128" s="452"/>
      <c r="AS128" s="452"/>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row>
    <row r="129" spans="2:70">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c r="AP129" s="452"/>
      <c r="AQ129" s="452"/>
      <c r="AR129" s="452"/>
      <c r="AS129" s="452"/>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row>
    <row r="130" spans="2:70">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row>
    <row r="131" spans="2:70">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row>
    <row r="132" spans="2:70">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row>
    <row r="133" spans="2:70">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row>
    <row r="134" spans="2:70">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row>
    <row r="135" spans="2:70">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row>
    <row r="136" spans="2:70">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row>
    <row r="137" spans="2:70">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70">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70">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70">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70">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70">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70">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70">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CIE"/>
  <dimension ref="A1:BE51"/>
  <sheetViews>
    <sheetView topLeftCell="AU5" workbookViewId="0">
      <selection activeCell="BE5" sqref="BE5"/>
    </sheetView>
  </sheetViews>
  <sheetFormatPr defaultRowHeight="15"/>
  <cols>
    <col min="1" max="1" width="11.85546875" style="108" customWidth="1"/>
    <col min="2" max="3" width="9.85546875" style="108" customWidth="1"/>
    <col min="4" max="4" width="10" style="108" customWidth="1"/>
    <col min="5" max="5" width="10.42578125" style="108" customWidth="1"/>
    <col min="6" max="6" width="18.7109375" style="390" customWidth="1"/>
    <col min="7" max="99" width="18.7109375" style="108" customWidth="1"/>
    <col min="100" max="16384" width="9.140625" style="108"/>
  </cols>
  <sheetData>
    <row r="1" spans="1:57" s="389" customFormat="1" ht="31.5" customHeight="1">
      <c r="A1" s="435" t="str">
        <f>Translation!B407</f>
        <v>Average</v>
      </c>
      <c r="B1" s="435" t="str">
        <f>Translation!B408</f>
        <v>Minimum</v>
      </c>
      <c r="C1" s="435" t="str">
        <f>Translation!B409</f>
        <v>Maximum</v>
      </c>
      <c r="D1" s="435" t="str">
        <f>Translation!B410</f>
        <v>Minimum/Average</v>
      </c>
      <c r="E1" s="435" t="s">
        <v>3341</v>
      </c>
      <c r="F1" s="388"/>
    </row>
    <row r="6" spans="1:57" ht="15.75">
      <c r="G6" s="517" t="str">
        <f>Translation!B504</f>
        <v>Each set of values below  represent luminace as observed from different observer positions. Observers are assumed to be in the middle of each lane.</v>
      </c>
    </row>
    <row r="11" spans="1:57">
      <c r="BE11" s="108">
        <f>MIN(BE12:BE51)</f>
        <v>0</v>
      </c>
    </row>
    <row r="12" spans="1:57" s="431" customFormat="1" ht="15.75">
      <c r="F12" s="432"/>
    </row>
    <row r="13" spans="1:57" ht="15.75" customHeight="1"/>
    <row r="15" spans="1:57">
      <c r="BE15" s="703"/>
    </row>
    <row r="27" spans="57:57">
      <c r="BE27" s="703"/>
    </row>
    <row r="39" spans="57:57">
      <c r="BE39" s="703"/>
    </row>
    <row r="51" spans="57:57">
      <c r="BE51" s="703"/>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A39" sqref="A39"/>
    </sheetView>
  </sheetViews>
  <sheetFormatPr defaultRowHeight="15"/>
  <cols>
    <col min="1" max="1" width="26.7109375" customWidth="1"/>
    <col min="2" max="2" width="9.7109375" customWidth="1"/>
    <col min="3" max="3" width="6.42578125" customWidth="1"/>
    <col min="4" max="4" width="15.5703125" bestFit="1" customWidth="1"/>
    <col min="5" max="5" width="31.42578125" customWidth="1"/>
  </cols>
  <sheetData>
    <row r="4" spans="1:5">
      <c r="A4" s="13" t="s">
        <v>24</v>
      </c>
      <c r="B4" s="13" t="s">
        <v>27</v>
      </c>
      <c r="C4" s="13" t="s">
        <v>28</v>
      </c>
      <c r="D4" s="13" t="s">
        <v>25</v>
      </c>
    </row>
    <row r="5" spans="1:5">
      <c r="A5" s="14" t="s">
        <v>29</v>
      </c>
      <c r="B5" s="4"/>
      <c r="C5" s="4"/>
      <c r="D5" s="5"/>
      <c r="E5" s="64"/>
    </row>
    <row r="6" spans="1:5">
      <c r="A6" t="str">
        <f>Translation!B23</f>
        <v>Road Geometry</v>
      </c>
      <c r="B6">
        <v>3</v>
      </c>
      <c r="C6">
        <v>10</v>
      </c>
      <c r="D6" t="s">
        <v>77</v>
      </c>
    </row>
    <row r="7" spans="1:5">
      <c r="A7" t="str">
        <f>Translation!B23</f>
        <v>Road Geometry</v>
      </c>
      <c r="B7">
        <v>4</v>
      </c>
      <c r="C7">
        <v>10</v>
      </c>
      <c r="D7" t="s">
        <v>77</v>
      </c>
    </row>
    <row r="8" spans="1:5">
      <c r="A8" t="str">
        <f>Translation!B23</f>
        <v>Road Geometry</v>
      </c>
      <c r="B8">
        <v>3</v>
      </c>
      <c r="C8">
        <v>11</v>
      </c>
      <c r="D8" t="s">
        <v>78</v>
      </c>
    </row>
    <row r="9" spans="1:5">
      <c r="A9" t="str">
        <f>Translation!B23</f>
        <v>Road Geometry</v>
      </c>
      <c r="B9">
        <v>4</v>
      </c>
      <c r="C9">
        <v>11</v>
      </c>
      <c r="D9" t="s">
        <v>78</v>
      </c>
    </row>
    <row r="10" spans="1:5">
      <c r="A10" t="str">
        <f>Translation!B23</f>
        <v>Road Geometry</v>
      </c>
      <c r="B10">
        <v>3</v>
      </c>
      <c r="C10">
        <v>12</v>
      </c>
      <c r="D10" t="s">
        <v>79</v>
      </c>
    </row>
    <row r="11" spans="1:5">
      <c r="A11" t="str">
        <f>Translation!B23</f>
        <v>Road Geometry</v>
      </c>
      <c r="B11">
        <v>4</v>
      </c>
      <c r="C11">
        <v>12</v>
      </c>
      <c r="D11" t="s">
        <v>79</v>
      </c>
    </row>
    <row r="12" spans="1:5">
      <c r="A12" t="str">
        <f>Translation!B23</f>
        <v>Road Geometry</v>
      </c>
      <c r="B12">
        <v>3</v>
      </c>
      <c r="C12">
        <v>13</v>
      </c>
      <c r="D12" t="s">
        <v>80</v>
      </c>
    </row>
    <row r="13" spans="1:5">
      <c r="A13" t="str">
        <f>Translation!B23</f>
        <v>Road Geometry</v>
      </c>
      <c r="B13">
        <v>4</v>
      </c>
      <c r="C13">
        <v>13</v>
      </c>
      <c r="D13" t="s">
        <v>80</v>
      </c>
    </row>
    <row r="14" spans="1:5">
      <c r="A14" t="str">
        <f>Translation!B23</f>
        <v>Road Geometry</v>
      </c>
      <c r="B14">
        <v>3</v>
      </c>
      <c r="C14">
        <v>16</v>
      </c>
      <c r="D14" t="s">
        <v>76</v>
      </c>
    </row>
    <row r="15" spans="1:5">
      <c r="A15" t="str">
        <f>Translation!B23</f>
        <v>Road Geometry</v>
      </c>
      <c r="B15">
        <v>4</v>
      </c>
      <c r="C15">
        <v>16</v>
      </c>
      <c r="D15" t="s">
        <v>76</v>
      </c>
    </row>
    <row r="16" spans="1:5">
      <c r="A16" t="str">
        <f>Translation!B23</f>
        <v>Road Geometry</v>
      </c>
      <c r="B16">
        <v>3</v>
      </c>
      <c r="C16">
        <v>17</v>
      </c>
      <c r="D16" t="s">
        <v>26</v>
      </c>
    </row>
    <row r="17" spans="1:4">
      <c r="A17" t="str">
        <f>Translation!B23</f>
        <v>Road Geometry</v>
      </c>
      <c r="B17">
        <v>4</v>
      </c>
      <c r="C17">
        <v>17</v>
      </c>
      <c r="D17" t="s">
        <v>26</v>
      </c>
    </row>
    <row r="18" spans="1:4">
      <c r="A18" t="str">
        <f>Translation!B23</f>
        <v>Road Geometry</v>
      </c>
      <c r="B18">
        <v>3</v>
      </c>
      <c r="C18">
        <v>18</v>
      </c>
      <c r="D18" t="s">
        <v>73</v>
      </c>
    </row>
    <row r="19" spans="1:4">
      <c r="A19" t="str">
        <f>Translation!B23</f>
        <v>Road Geometry</v>
      </c>
      <c r="B19">
        <v>4</v>
      </c>
      <c r="C19">
        <v>18</v>
      </c>
      <c r="D19" t="s">
        <v>73</v>
      </c>
    </row>
    <row r="20" spans="1:4">
      <c r="A20" t="str">
        <f>Translation!B23</f>
        <v>Road Geometry</v>
      </c>
      <c r="B20">
        <v>3</v>
      </c>
      <c r="C20">
        <v>19</v>
      </c>
      <c r="D20" t="s">
        <v>74</v>
      </c>
    </row>
    <row r="21" spans="1:4">
      <c r="A21" t="str">
        <f>Translation!B23</f>
        <v>Road Geometry</v>
      </c>
      <c r="B21">
        <v>4</v>
      </c>
      <c r="C21">
        <v>19</v>
      </c>
      <c r="D21" t="s">
        <v>74</v>
      </c>
    </row>
    <row r="22" spans="1:4">
      <c r="A22" t="str">
        <f>Translation!B23</f>
        <v>Road Geometry</v>
      </c>
      <c r="B22">
        <v>3</v>
      </c>
      <c r="C22">
        <v>20</v>
      </c>
      <c r="D22" t="s">
        <v>75</v>
      </c>
    </row>
    <row r="23" spans="1:4">
      <c r="A23" t="str">
        <f>Translation!B23</f>
        <v>Road Geometry</v>
      </c>
      <c r="B23">
        <v>4</v>
      </c>
      <c r="C23">
        <v>20</v>
      </c>
      <c r="D23" t="s">
        <v>75</v>
      </c>
    </row>
    <row r="24" spans="1:4">
      <c r="A24" t="str">
        <f>Translation!B23</f>
        <v>Road Geometry</v>
      </c>
      <c r="B24">
        <v>3</v>
      </c>
      <c r="C24">
        <v>22</v>
      </c>
      <c r="D24" t="s">
        <v>72</v>
      </c>
    </row>
    <row r="25" spans="1:4">
      <c r="A25" t="str">
        <f>Translation!B23</f>
        <v>Road Geometry</v>
      </c>
      <c r="B25">
        <v>4</v>
      </c>
      <c r="C25">
        <v>22</v>
      </c>
      <c r="D25" t="s">
        <v>72</v>
      </c>
    </row>
    <row r="26" spans="1:4">
      <c r="A26" s="14" t="s">
        <v>30</v>
      </c>
      <c r="B26" s="4"/>
      <c r="C26" s="4"/>
      <c r="D26" s="5"/>
    </row>
    <row r="27" spans="1:4">
      <c r="A27" s="14" t="s">
        <v>103</v>
      </c>
      <c r="B27" s="4"/>
      <c r="C27" s="4"/>
      <c r="D27" s="5"/>
    </row>
    <row r="28" spans="1:4">
      <c r="A28" t="str">
        <f>Translation!B103</f>
        <v>Inputs</v>
      </c>
      <c r="B28">
        <v>4</v>
      </c>
      <c r="C28">
        <v>90</v>
      </c>
      <c r="D28" t="s">
        <v>107</v>
      </c>
    </row>
    <row r="29" spans="1:4">
      <c r="A29" t="str">
        <f>Translation!B103</f>
        <v>Inputs</v>
      </c>
      <c r="B29">
        <v>4</v>
      </c>
      <c r="C29">
        <v>91</v>
      </c>
      <c r="D29" t="s">
        <v>108</v>
      </c>
    </row>
    <row r="30" spans="1:4">
      <c r="A30" t="str">
        <f>Translation!B103</f>
        <v>Inputs</v>
      </c>
      <c r="B30">
        <v>4</v>
      </c>
      <c r="C30">
        <v>92</v>
      </c>
      <c r="D30" t="s">
        <v>109</v>
      </c>
    </row>
    <row r="31" spans="1:4">
      <c r="A31" t="str">
        <f>Translation!B103</f>
        <v>Inputs</v>
      </c>
      <c r="B31">
        <v>4</v>
      </c>
      <c r="C31">
        <v>94</v>
      </c>
      <c r="D31" t="s">
        <v>106</v>
      </c>
    </row>
    <row r="32" spans="1:4">
      <c r="A32" t="str">
        <f>Translation!B103</f>
        <v>Inputs</v>
      </c>
      <c r="B32">
        <v>4</v>
      </c>
      <c r="C32">
        <v>95</v>
      </c>
      <c r="D32" t="s">
        <v>110</v>
      </c>
    </row>
    <row r="33" spans="1:4">
      <c r="A33" t="str">
        <f>Translation!B103</f>
        <v>Inputs</v>
      </c>
      <c r="B33">
        <v>4</v>
      </c>
      <c r="C33">
        <v>96</v>
      </c>
      <c r="D33" t="s">
        <v>111</v>
      </c>
    </row>
    <row r="34" spans="1:4">
      <c r="A34" t="str">
        <f>Translation!B103</f>
        <v>Inputs</v>
      </c>
      <c r="B34">
        <v>7</v>
      </c>
      <c r="C34">
        <v>90</v>
      </c>
      <c r="D34" t="s">
        <v>107</v>
      </c>
    </row>
    <row r="35" spans="1:4">
      <c r="A35" t="str">
        <f>Translation!B103</f>
        <v>Inputs</v>
      </c>
      <c r="B35">
        <v>7</v>
      </c>
      <c r="C35">
        <v>91</v>
      </c>
      <c r="D35" t="s">
        <v>108</v>
      </c>
    </row>
    <row r="36" spans="1:4">
      <c r="A36" t="str">
        <f>Translation!B103</f>
        <v>Inputs</v>
      </c>
      <c r="B36">
        <v>7</v>
      </c>
      <c r="C36">
        <v>92</v>
      </c>
      <c r="D36" t="s">
        <v>109</v>
      </c>
    </row>
    <row r="37" spans="1:4">
      <c r="A37" t="str">
        <f>Translation!B103</f>
        <v>Inputs</v>
      </c>
      <c r="B37">
        <v>7</v>
      </c>
      <c r="C37">
        <v>94</v>
      </c>
      <c r="D37" t="s">
        <v>106</v>
      </c>
    </row>
    <row r="38" spans="1:4">
      <c r="A38" t="str">
        <f>Translation!B103</f>
        <v>Inputs</v>
      </c>
      <c r="B38">
        <v>7</v>
      </c>
      <c r="C38">
        <v>95</v>
      </c>
      <c r="D38" t="s">
        <v>110</v>
      </c>
    </row>
    <row r="39" spans="1:4">
      <c r="A39" t="str">
        <f>Translation!B103</f>
        <v>Inputs</v>
      </c>
      <c r="B39">
        <v>7</v>
      </c>
      <c r="C39">
        <v>96</v>
      </c>
      <c r="D39" t="s">
        <v>111</v>
      </c>
    </row>
    <row r="40" spans="1:4">
      <c r="A40" s="14" t="s">
        <v>104</v>
      </c>
      <c r="B40" s="4"/>
      <c r="C40" s="4"/>
      <c r="D40" s="5"/>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topLeftCell="A58" workbookViewId="0">
      <selection activeCell="R90" sqref="R90"/>
    </sheetView>
  </sheetViews>
  <sheetFormatPr defaultRowHeight="15"/>
  <cols>
    <col min="2" max="2" width="13.7109375" customWidth="1"/>
    <col min="3" max="3" width="12.140625" customWidth="1"/>
  </cols>
  <sheetData>
    <row r="3" spans="2:23">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c r="B4">
        <v>0</v>
      </c>
      <c r="C4" s="331" t="str">
        <f>IF('Road Geometry'!$C$24="","R3",'Road Geometry'!$C$24)</f>
        <v>R4</v>
      </c>
      <c r="D4" s="44" t="s">
        <v>193</v>
      </c>
      <c r="E4" s="45"/>
      <c r="F4" s="45"/>
      <c r="G4" s="45"/>
      <c r="H4" s="45"/>
      <c r="I4" s="45"/>
      <c r="J4" s="45"/>
      <c r="K4" s="45"/>
      <c r="L4" s="45"/>
      <c r="M4" s="45"/>
      <c r="N4" s="45"/>
      <c r="O4" s="45"/>
      <c r="P4" s="45"/>
      <c r="Q4" s="45"/>
      <c r="R4" s="45"/>
      <c r="S4" s="45"/>
      <c r="T4" s="45"/>
      <c r="U4" s="45"/>
      <c r="V4" s="45"/>
      <c r="W4" s="46"/>
    </row>
    <row r="5" spans="2:23">
      <c r="B5">
        <v>1</v>
      </c>
      <c r="C5" s="43" t="s">
        <v>194</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c r="B6">
        <v>2</v>
      </c>
      <c r="C6" s="50">
        <f t="shared" ref="C6:C34" ca="1" si="1">OFFSET($B$35,MATCH($C$4,$B$36:$B$161,0)+$B6,C$3)</f>
        <v>0</v>
      </c>
      <c r="D6" s="332">
        <f t="shared" ref="D6:D22" ca="1" si="2">OFFSET($B$35,MATCH($C$4,$B$36:$B$161,0)+$B6,D$3)</f>
        <v>264</v>
      </c>
      <c r="E6" s="332">
        <f t="shared" ref="E6:W19" ca="1" si="3">OFFSET($B$35,MATCH($C$4,$B$36:$B$161,0)+$B6,E$3)</f>
        <v>264</v>
      </c>
      <c r="F6" s="332">
        <f t="shared" ca="1" si="3"/>
        <v>264</v>
      </c>
      <c r="G6" s="332">
        <f t="shared" ca="1" si="3"/>
        <v>264</v>
      </c>
      <c r="H6" s="332">
        <f t="shared" ca="1" si="3"/>
        <v>264</v>
      </c>
      <c r="I6" s="332">
        <f t="shared" ca="1" si="3"/>
        <v>264</v>
      </c>
      <c r="J6" s="332">
        <f t="shared" ca="1" si="3"/>
        <v>264</v>
      </c>
      <c r="K6" s="332">
        <f t="shared" ca="1" si="3"/>
        <v>264</v>
      </c>
      <c r="L6" s="332">
        <f t="shared" ca="1" si="3"/>
        <v>264</v>
      </c>
      <c r="M6" s="332">
        <f t="shared" ca="1" si="3"/>
        <v>264</v>
      </c>
      <c r="N6" s="332">
        <f t="shared" ca="1" si="3"/>
        <v>264</v>
      </c>
      <c r="O6" s="332">
        <f t="shared" ca="1" si="3"/>
        <v>264</v>
      </c>
      <c r="P6" s="332">
        <f t="shared" ca="1" si="3"/>
        <v>264</v>
      </c>
      <c r="Q6" s="332">
        <f t="shared" ca="1" si="3"/>
        <v>264</v>
      </c>
      <c r="R6" s="332">
        <f t="shared" ca="1" si="3"/>
        <v>264</v>
      </c>
      <c r="S6" s="332">
        <f t="shared" ca="1" si="3"/>
        <v>264</v>
      </c>
      <c r="T6" s="332">
        <f t="shared" ca="1" si="3"/>
        <v>264</v>
      </c>
      <c r="U6" s="332">
        <f t="shared" ca="1" si="3"/>
        <v>264</v>
      </c>
      <c r="V6" s="332">
        <f t="shared" ca="1" si="3"/>
        <v>264</v>
      </c>
      <c r="W6" s="332">
        <f t="shared" ca="1" si="3"/>
        <v>264</v>
      </c>
    </row>
    <row r="7" spans="2:23">
      <c r="B7">
        <v>3</v>
      </c>
      <c r="C7" s="50">
        <f t="shared" ca="1" si="1"/>
        <v>0.25</v>
      </c>
      <c r="D7" s="332">
        <f t="shared" ca="1" si="2"/>
        <v>297</v>
      </c>
      <c r="E7" s="332">
        <f t="shared" ca="1" si="3"/>
        <v>317</v>
      </c>
      <c r="F7" s="332">
        <f t="shared" ca="1" si="3"/>
        <v>317</v>
      </c>
      <c r="G7" s="332">
        <f t="shared" ca="1" si="3"/>
        <v>317</v>
      </c>
      <c r="H7" s="332">
        <f t="shared" ca="1" si="3"/>
        <v>317</v>
      </c>
      <c r="I7" s="332">
        <f t="shared" ca="1" si="3"/>
        <v>310</v>
      </c>
      <c r="J7" s="332">
        <f t="shared" ca="1" si="3"/>
        <v>304</v>
      </c>
      <c r="K7" s="332">
        <f t="shared" ca="1" si="3"/>
        <v>290</v>
      </c>
      <c r="L7" s="332">
        <f t="shared" ca="1" si="3"/>
        <v>284</v>
      </c>
      <c r="M7" s="332">
        <f t="shared" ca="1" si="3"/>
        <v>277</v>
      </c>
      <c r="N7" s="332">
        <f t="shared" ca="1" si="3"/>
        <v>271</v>
      </c>
      <c r="O7" s="332">
        <f t="shared" ca="1" si="3"/>
        <v>244</v>
      </c>
      <c r="P7" s="332">
        <f t="shared" ca="1" si="3"/>
        <v>231</v>
      </c>
      <c r="Q7" s="332">
        <f t="shared" ca="1" si="3"/>
        <v>224</v>
      </c>
      <c r="R7" s="332">
        <f t="shared" ca="1" si="3"/>
        <v>224</v>
      </c>
      <c r="S7" s="332">
        <f t="shared" ca="1" si="3"/>
        <v>218</v>
      </c>
      <c r="T7" s="332">
        <f t="shared" ca="1" si="3"/>
        <v>218</v>
      </c>
      <c r="U7" s="332">
        <f t="shared" ca="1" si="3"/>
        <v>211</v>
      </c>
      <c r="V7" s="332">
        <f t="shared" ca="1" si="3"/>
        <v>211</v>
      </c>
      <c r="W7" s="332">
        <f t="shared" ca="1" si="3"/>
        <v>211</v>
      </c>
    </row>
    <row r="8" spans="2:23">
      <c r="B8">
        <v>4</v>
      </c>
      <c r="C8" s="50">
        <f t="shared" ca="1" si="1"/>
        <v>0.5</v>
      </c>
      <c r="D8" s="332">
        <f t="shared" ca="1" si="2"/>
        <v>330</v>
      </c>
      <c r="E8" s="332">
        <f t="shared" ca="1" si="3"/>
        <v>343</v>
      </c>
      <c r="F8" s="332">
        <f t="shared" ca="1" si="3"/>
        <v>343</v>
      </c>
      <c r="G8" s="332">
        <f t="shared" ca="1" si="3"/>
        <v>343</v>
      </c>
      <c r="H8" s="332">
        <f t="shared" ca="1" si="3"/>
        <v>330</v>
      </c>
      <c r="I8" s="332">
        <f t="shared" ca="1" si="3"/>
        <v>310</v>
      </c>
      <c r="J8" s="332">
        <f t="shared" ca="1" si="3"/>
        <v>297</v>
      </c>
      <c r="K8" s="332">
        <f t="shared" ca="1" si="3"/>
        <v>284</v>
      </c>
      <c r="L8" s="332">
        <f t="shared" ca="1" si="3"/>
        <v>277</v>
      </c>
      <c r="M8" s="332">
        <f t="shared" ca="1" si="3"/>
        <v>264</v>
      </c>
      <c r="N8" s="332">
        <f t="shared" ca="1" si="3"/>
        <v>251</v>
      </c>
      <c r="O8" s="332">
        <f t="shared" ca="1" si="3"/>
        <v>218</v>
      </c>
      <c r="P8" s="332">
        <f t="shared" ca="1" si="3"/>
        <v>198</v>
      </c>
      <c r="Q8" s="332">
        <f t="shared" ca="1" si="3"/>
        <v>185</v>
      </c>
      <c r="R8" s="332">
        <f t="shared" ca="1" si="3"/>
        <v>178</v>
      </c>
      <c r="S8" s="332">
        <f t="shared" ca="1" si="3"/>
        <v>172</v>
      </c>
      <c r="T8" s="332">
        <f t="shared" ca="1" si="3"/>
        <v>172</v>
      </c>
      <c r="U8" s="332">
        <f t="shared" ca="1" si="3"/>
        <v>165</v>
      </c>
      <c r="V8" s="332">
        <f t="shared" ca="1" si="3"/>
        <v>165</v>
      </c>
      <c r="W8" s="332">
        <f t="shared" ca="1" si="3"/>
        <v>165</v>
      </c>
    </row>
    <row r="9" spans="2:23">
      <c r="B9">
        <v>5</v>
      </c>
      <c r="C9" s="50">
        <f t="shared" ca="1" si="1"/>
        <v>0.75</v>
      </c>
      <c r="D9" s="332">
        <f t="shared" ca="1" si="2"/>
        <v>376</v>
      </c>
      <c r="E9" s="332">
        <f t="shared" ca="1" si="3"/>
        <v>383</v>
      </c>
      <c r="F9" s="332">
        <f t="shared" ca="1" si="3"/>
        <v>370</v>
      </c>
      <c r="G9" s="332">
        <f t="shared" ca="1" si="3"/>
        <v>350</v>
      </c>
      <c r="H9" s="332">
        <f t="shared" ca="1" si="3"/>
        <v>330</v>
      </c>
      <c r="I9" s="332">
        <f t="shared" ca="1" si="3"/>
        <v>304</v>
      </c>
      <c r="J9" s="332">
        <f t="shared" ca="1" si="3"/>
        <v>277</v>
      </c>
      <c r="K9" s="332">
        <f t="shared" ca="1" si="3"/>
        <v>251</v>
      </c>
      <c r="L9" s="332">
        <f t="shared" ca="1" si="3"/>
        <v>231</v>
      </c>
      <c r="M9" s="332">
        <f t="shared" ca="1" si="3"/>
        <v>211</v>
      </c>
      <c r="N9" s="332">
        <f t="shared" ca="1" si="3"/>
        <v>198</v>
      </c>
      <c r="O9" s="332">
        <f t="shared" ca="1" si="3"/>
        <v>165</v>
      </c>
      <c r="P9" s="332">
        <f t="shared" ca="1" si="3"/>
        <v>139</v>
      </c>
      <c r="Q9" s="332">
        <f t="shared" ca="1" si="3"/>
        <v>132</v>
      </c>
      <c r="R9" s="332">
        <f t="shared" ca="1" si="3"/>
        <v>132</v>
      </c>
      <c r="S9" s="332">
        <f t="shared" ca="1" si="3"/>
        <v>125</v>
      </c>
      <c r="T9" s="332">
        <f t="shared" ca="1" si="3"/>
        <v>125</v>
      </c>
      <c r="U9" s="332">
        <f t="shared" ca="1" si="3"/>
        <v>125</v>
      </c>
      <c r="V9" s="332">
        <f t="shared" ca="1" si="3"/>
        <v>119</v>
      </c>
      <c r="W9" s="332">
        <f t="shared" ca="1" si="3"/>
        <v>119</v>
      </c>
    </row>
    <row r="10" spans="2:23">
      <c r="B10">
        <v>6</v>
      </c>
      <c r="C10" s="50">
        <f t="shared" ca="1" si="1"/>
        <v>1</v>
      </c>
      <c r="D10" s="332">
        <f t="shared" ca="1" si="2"/>
        <v>396</v>
      </c>
      <c r="E10" s="332">
        <f t="shared" ca="1" si="3"/>
        <v>396</v>
      </c>
      <c r="F10" s="332">
        <f t="shared" ca="1" si="3"/>
        <v>396</v>
      </c>
      <c r="G10" s="332">
        <f t="shared" ca="1" si="3"/>
        <v>330</v>
      </c>
      <c r="H10" s="332">
        <f t="shared" ca="1" si="3"/>
        <v>290</v>
      </c>
      <c r="I10" s="332">
        <f t="shared" ca="1" si="3"/>
        <v>251</v>
      </c>
      <c r="J10" s="332">
        <f t="shared" ca="1" si="3"/>
        <v>218</v>
      </c>
      <c r="K10" s="332">
        <f t="shared" ca="1" si="3"/>
        <v>198</v>
      </c>
      <c r="L10" s="332">
        <f t="shared" ca="1" si="3"/>
        <v>185</v>
      </c>
      <c r="M10" s="332">
        <f t="shared" ca="1" si="3"/>
        <v>165</v>
      </c>
      <c r="N10" s="332">
        <f t="shared" ca="1" si="3"/>
        <v>145</v>
      </c>
      <c r="O10" s="332">
        <f t="shared" ca="1" si="3"/>
        <v>112</v>
      </c>
      <c r="P10" s="332">
        <f t="shared" ca="1" si="3"/>
        <v>86</v>
      </c>
      <c r="Q10" s="332">
        <f t="shared" ca="1" si="3"/>
        <v>86</v>
      </c>
      <c r="R10" s="332">
        <f t="shared" ca="1" si="3"/>
        <v>86</v>
      </c>
      <c r="S10" s="332">
        <f t="shared" ca="1" si="3"/>
        <v>86</v>
      </c>
      <c r="T10" s="332">
        <f t="shared" ca="1" si="3"/>
        <v>86</v>
      </c>
      <c r="U10" s="332">
        <f t="shared" ca="1" si="3"/>
        <v>87</v>
      </c>
      <c r="V10" s="332">
        <f t="shared" ca="1" si="3"/>
        <v>87</v>
      </c>
      <c r="W10" s="332">
        <f t="shared" ca="1" si="3"/>
        <v>87</v>
      </c>
    </row>
    <row r="11" spans="2:23">
      <c r="B11">
        <v>7</v>
      </c>
      <c r="C11" s="50">
        <f t="shared" ca="1" si="1"/>
        <v>1.25</v>
      </c>
      <c r="D11" s="332">
        <f t="shared" ca="1" si="2"/>
        <v>403</v>
      </c>
      <c r="E11" s="332">
        <f t="shared" ca="1" si="3"/>
        <v>409</v>
      </c>
      <c r="F11" s="332">
        <f t="shared" ca="1" si="3"/>
        <v>370</v>
      </c>
      <c r="G11" s="332">
        <f t="shared" ca="1" si="3"/>
        <v>310</v>
      </c>
      <c r="H11" s="332">
        <f t="shared" ca="1" si="3"/>
        <v>251</v>
      </c>
      <c r="I11" s="332">
        <f t="shared" ca="1" si="3"/>
        <v>211</v>
      </c>
      <c r="J11" s="332">
        <f t="shared" ca="1" si="3"/>
        <v>178</v>
      </c>
      <c r="K11" s="332">
        <f t="shared" ca="1" si="3"/>
        <v>152</v>
      </c>
      <c r="L11" s="332">
        <f t="shared" ca="1" si="3"/>
        <v>132</v>
      </c>
      <c r="M11" s="332">
        <f t="shared" ca="1" si="3"/>
        <v>115</v>
      </c>
      <c r="N11" s="332">
        <f t="shared" ca="1" si="3"/>
        <v>103</v>
      </c>
      <c r="O11" s="332">
        <f t="shared" ca="1" si="3"/>
        <v>77</v>
      </c>
      <c r="P11" s="332">
        <f t="shared" ca="1" si="3"/>
        <v>66</v>
      </c>
      <c r="Q11" s="332">
        <f t="shared" ca="1" si="3"/>
        <v>65</v>
      </c>
      <c r="R11" s="332">
        <f t="shared" ca="1" si="3"/>
        <v>65</v>
      </c>
      <c r="S11" s="332">
        <f t="shared" ca="1" si="3"/>
        <v>63</v>
      </c>
      <c r="T11" s="332">
        <f t="shared" ca="1" si="3"/>
        <v>65</v>
      </c>
      <c r="U11" s="332">
        <f t="shared" ca="1" si="3"/>
        <v>66</v>
      </c>
      <c r="V11" s="332">
        <f t="shared" ca="1" si="3"/>
        <v>67</v>
      </c>
      <c r="W11" s="332">
        <f t="shared" ca="1" si="3"/>
        <v>68</v>
      </c>
    </row>
    <row r="12" spans="2:23">
      <c r="B12">
        <v>8</v>
      </c>
      <c r="C12" s="50">
        <f t="shared" ca="1" si="1"/>
        <v>1.5</v>
      </c>
      <c r="D12" s="332">
        <f t="shared" ca="1" si="2"/>
        <v>409</v>
      </c>
      <c r="E12" s="332">
        <f t="shared" ca="1" si="3"/>
        <v>396</v>
      </c>
      <c r="F12" s="332">
        <f t="shared" ca="1" si="3"/>
        <v>356</v>
      </c>
      <c r="G12" s="332">
        <f t="shared" ca="1" si="3"/>
        <v>284</v>
      </c>
      <c r="H12" s="332">
        <f t="shared" ca="1" si="3"/>
        <v>218</v>
      </c>
      <c r="I12" s="332">
        <f t="shared" ca="1" si="3"/>
        <v>172</v>
      </c>
      <c r="J12" s="332">
        <f t="shared" ca="1" si="3"/>
        <v>139</v>
      </c>
      <c r="K12" s="332">
        <f t="shared" ca="1" si="3"/>
        <v>115</v>
      </c>
      <c r="L12" s="332">
        <f t="shared" ca="1" si="3"/>
        <v>100</v>
      </c>
      <c r="M12" s="332">
        <f t="shared" ca="1" si="3"/>
        <v>88</v>
      </c>
      <c r="N12" s="332">
        <f t="shared" ca="1" si="3"/>
        <v>79</v>
      </c>
      <c r="O12" s="332">
        <f t="shared" ca="1" si="3"/>
        <v>61</v>
      </c>
      <c r="P12" s="332">
        <f t="shared" ca="1" si="3"/>
        <v>50</v>
      </c>
      <c r="Q12" s="332">
        <f t="shared" ca="1" si="3"/>
        <v>50</v>
      </c>
      <c r="R12" s="332">
        <f t="shared" ca="1" si="3"/>
        <v>50</v>
      </c>
      <c r="S12" s="332">
        <f t="shared" ca="1" si="3"/>
        <v>50</v>
      </c>
      <c r="T12" s="332">
        <f t="shared" ca="1" si="3"/>
        <v>52</v>
      </c>
      <c r="U12" s="332">
        <f t="shared" ca="1" si="3"/>
        <v>55</v>
      </c>
      <c r="V12" s="332">
        <f t="shared" ca="1" si="3"/>
        <v>55</v>
      </c>
      <c r="W12" s="332">
        <f t="shared" ca="1" si="3"/>
        <v>55</v>
      </c>
    </row>
    <row r="13" spans="2:23">
      <c r="B13">
        <v>9</v>
      </c>
      <c r="C13" s="50">
        <f t="shared" ca="1" si="1"/>
        <v>1.75</v>
      </c>
      <c r="D13" s="332">
        <f t="shared" ca="1" si="2"/>
        <v>409</v>
      </c>
      <c r="E13" s="332">
        <f t="shared" ca="1" si="3"/>
        <v>396</v>
      </c>
      <c r="F13" s="332">
        <f t="shared" ca="1" si="3"/>
        <v>343</v>
      </c>
      <c r="G13" s="332">
        <f t="shared" ca="1" si="3"/>
        <v>251</v>
      </c>
      <c r="H13" s="332">
        <f t="shared" ca="1" si="3"/>
        <v>178</v>
      </c>
      <c r="I13" s="332">
        <f t="shared" ca="1" si="3"/>
        <v>139</v>
      </c>
      <c r="J13" s="332">
        <f t="shared" ca="1" si="3"/>
        <v>108</v>
      </c>
      <c r="K13" s="332">
        <f t="shared" ca="1" si="3"/>
        <v>88</v>
      </c>
      <c r="L13" s="332">
        <f t="shared" ca="1" si="3"/>
        <v>75</v>
      </c>
      <c r="M13" s="332">
        <f t="shared" ca="1" si="3"/>
        <v>66</v>
      </c>
      <c r="N13" s="332">
        <f t="shared" ca="1" si="3"/>
        <v>59</v>
      </c>
      <c r="O13" s="332">
        <f t="shared" ca="1" si="3"/>
        <v>44</v>
      </c>
      <c r="P13" s="332">
        <f t="shared" ca="1" si="3"/>
        <v>37</v>
      </c>
      <c r="Q13" s="332">
        <f t="shared" ca="1" si="3"/>
        <v>37</v>
      </c>
      <c r="R13" s="332">
        <f t="shared" ca="1" si="3"/>
        <v>37</v>
      </c>
      <c r="S13" s="332">
        <f t="shared" ca="1" si="3"/>
        <v>38</v>
      </c>
      <c r="T13" s="332">
        <f t="shared" ca="1" si="3"/>
        <v>40</v>
      </c>
      <c r="U13" s="332">
        <f t="shared" ca="1" si="3"/>
        <v>41</v>
      </c>
      <c r="V13" s="332">
        <f t="shared" ca="1" si="3"/>
        <v>42</v>
      </c>
      <c r="W13" s="332">
        <f t="shared" ca="1" si="3"/>
        <v>45</v>
      </c>
    </row>
    <row r="14" spans="2:23">
      <c r="B14">
        <v>10</v>
      </c>
      <c r="C14" s="50">
        <f t="shared" ca="1" si="1"/>
        <v>2</v>
      </c>
      <c r="D14" s="332">
        <f t="shared" ca="1" si="2"/>
        <v>409</v>
      </c>
      <c r="E14" s="332">
        <f t="shared" ca="1" si="3"/>
        <v>383</v>
      </c>
      <c r="F14" s="332">
        <f t="shared" ca="1" si="3"/>
        <v>317</v>
      </c>
      <c r="G14" s="332">
        <f t="shared" ca="1" si="3"/>
        <v>224</v>
      </c>
      <c r="H14" s="332">
        <f t="shared" ca="1" si="3"/>
        <v>145</v>
      </c>
      <c r="I14" s="332">
        <f t="shared" ca="1" si="3"/>
        <v>106</v>
      </c>
      <c r="J14" s="332">
        <f t="shared" ca="1" si="3"/>
        <v>86</v>
      </c>
      <c r="K14" s="332">
        <f t="shared" ca="1" si="3"/>
        <v>71</v>
      </c>
      <c r="L14" s="332">
        <f t="shared" ca="1" si="3"/>
        <v>59</v>
      </c>
      <c r="M14" s="332">
        <f t="shared" ca="1" si="3"/>
        <v>53</v>
      </c>
      <c r="N14" s="332">
        <f t="shared" ca="1" si="3"/>
        <v>45</v>
      </c>
      <c r="O14" s="332">
        <f t="shared" ca="1" si="3"/>
        <v>33</v>
      </c>
      <c r="P14" s="332">
        <f t="shared" ca="1" si="3"/>
        <v>29</v>
      </c>
      <c r="Q14" s="332">
        <f t="shared" ca="1" si="3"/>
        <v>29</v>
      </c>
      <c r="R14" s="332">
        <f t="shared" ca="1" si="3"/>
        <v>29</v>
      </c>
      <c r="S14" s="332">
        <f t="shared" ca="1" si="3"/>
        <v>30</v>
      </c>
      <c r="T14" s="332">
        <f t="shared" ca="1" si="3"/>
        <v>32</v>
      </c>
      <c r="U14" s="332">
        <f t="shared" ca="1" si="3"/>
        <v>33</v>
      </c>
      <c r="V14" s="332">
        <f t="shared" ca="1" si="3"/>
        <v>34</v>
      </c>
      <c r="W14" s="332">
        <f t="shared" ca="1" si="3"/>
        <v>37</v>
      </c>
    </row>
    <row r="15" spans="2:23">
      <c r="B15">
        <v>11</v>
      </c>
      <c r="C15" s="50">
        <f t="shared" ca="1" si="1"/>
        <v>2.5</v>
      </c>
      <c r="D15" s="332">
        <f t="shared" ca="1" si="2"/>
        <v>396</v>
      </c>
      <c r="E15" s="332">
        <f t="shared" ca="1" si="3"/>
        <v>356</v>
      </c>
      <c r="F15" s="332">
        <f t="shared" ca="1" si="3"/>
        <v>264</v>
      </c>
      <c r="G15" s="332">
        <f t="shared" ca="1" si="3"/>
        <v>152</v>
      </c>
      <c r="H15" s="332">
        <f t="shared" ca="1" si="3"/>
        <v>100</v>
      </c>
      <c r="I15" s="332">
        <f t="shared" ca="1" si="3"/>
        <v>73</v>
      </c>
      <c r="J15" s="332">
        <f t="shared" ca="1" si="3"/>
        <v>55</v>
      </c>
      <c r="K15" s="332">
        <f t="shared" ca="1" si="3"/>
        <v>45</v>
      </c>
      <c r="L15" s="332">
        <f t="shared" ca="1" si="3"/>
        <v>37</v>
      </c>
      <c r="M15" s="332">
        <f t="shared" ca="1" si="3"/>
        <v>32</v>
      </c>
      <c r="N15" s="332">
        <f t="shared" ca="1" si="3"/>
        <v>28</v>
      </c>
      <c r="O15" s="332">
        <f t="shared" ca="1" si="3"/>
        <v>21</v>
      </c>
      <c r="P15" s="332">
        <f t="shared" ca="1" si="3"/>
        <v>20</v>
      </c>
      <c r="Q15" s="332">
        <f t="shared" ca="1" si="3"/>
        <v>20</v>
      </c>
      <c r="R15" s="332">
        <f t="shared" ca="1" si="3"/>
        <v>20</v>
      </c>
      <c r="S15" s="332">
        <f t="shared" ca="1" si="3"/>
        <v>21</v>
      </c>
      <c r="T15" s="332">
        <f t="shared" ca="1" si="3"/>
        <v>22</v>
      </c>
      <c r="U15" s="332">
        <f t="shared" ca="1" si="3"/>
        <v>24</v>
      </c>
      <c r="V15" s="332">
        <f t="shared" ca="1" si="3"/>
        <v>25</v>
      </c>
      <c r="W15" s="332">
        <f t="shared" ca="1" si="3"/>
        <v>26</v>
      </c>
    </row>
    <row r="16" spans="2:23">
      <c r="B16">
        <v>12</v>
      </c>
      <c r="C16" s="50">
        <f t="shared" ca="1" si="1"/>
        <v>3</v>
      </c>
      <c r="D16" s="332">
        <f t="shared" ca="1" si="2"/>
        <v>370</v>
      </c>
      <c r="E16" s="332">
        <f t="shared" ca="1" si="3"/>
        <v>304</v>
      </c>
      <c r="F16" s="332">
        <f t="shared" ca="1" si="3"/>
        <v>211</v>
      </c>
      <c r="G16" s="332">
        <f t="shared" ca="1" si="3"/>
        <v>95</v>
      </c>
      <c r="H16" s="332">
        <f t="shared" ca="1" si="3"/>
        <v>63</v>
      </c>
      <c r="I16" s="332">
        <f t="shared" ca="1" si="3"/>
        <v>44</v>
      </c>
      <c r="J16" s="332">
        <f t="shared" ca="1" si="3"/>
        <v>30</v>
      </c>
      <c r="K16" s="332">
        <f t="shared" ca="1" si="3"/>
        <v>25</v>
      </c>
      <c r="L16" s="332">
        <f t="shared" ca="1" si="3"/>
        <v>21</v>
      </c>
      <c r="M16" s="332">
        <f t="shared" ca="1" si="3"/>
        <v>17</v>
      </c>
      <c r="N16" s="332">
        <f t="shared" ca="1" si="3"/>
        <v>16</v>
      </c>
      <c r="O16" s="332">
        <f t="shared" ca="1" si="3"/>
        <v>13</v>
      </c>
      <c r="P16" s="332">
        <f t="shared" ca="1" si="3"/>
        <v>12</v>
      </c>
      <c r="Q16" s="332">
        <f t="shared" ca="1" si="3"/>
        <v>12</v>
      </c>
      <c r="R16" s="332">
        <f t="shared" ca="1" si="3"/>
        <v>13</v>
      </c>
      <c r="S16" s="332">
        <f t="shared" ca="1" si="3"/>
        <v>13</v>
      </c>
      <c r="T16" s="332">
        <f t="shared" ca="1" si="3"/>
        <v>15</v>
      </c>
      <c r="U16" s="332">
        <f t="shared" ca="1" si="3"/>
        <v>16</v>
      </c>
      <c r="V16" s="332">
        <f t="shared" ca="1" si="3"/>
        <v>17</v>
      </c>
      <c r="W16" s="332">
        <f t="shared" ca="1" si="3"/>
        <v>19</v>
      </c>
    </row>
    <row r="17" spans="2:28">
      <c r="B17">
        <v>13</v>
      </c>
      <c r="C17" s="50">
        <f t="shared" ca="1" si="1"/>
        <v>3.5</v>
      </c>
      <c r="D17" s="332">
        <f t="shared" ca="1" si="2"/>
        <v>343</v>
      </c>
      <c r="E17" s="332">
        <f t="shared" ca="1" si="3"/>
        <v>271</v>
      </c>
      <c r="F17" s="332">
        <f t="shared" ca="1" si="3"/>
        <v>165</v>
      </c>
      <c r="G17" s="332">
        <f t="shared" ca="1" si="3"/>
        <v>63</v>
      </c>
      <c r="H17" s="332">
        <f t="shared" ca="1" si="3"/>
        <v>40</v>
      </c>
      <c r="I17" s="332">
        <f t="shared" ca="1" si="3"/>
        <v>26</v>
      </c>
      <c r="J17" s="332">
        <f t="shared" ca="1" si="3"/>
        <v>19</v>
      </c>
      <c r="K17" s="332">
        <f t="shared" ca="1" si="3"/>
        <v>15</v>
      </c>
      <c r="L17" s="332">
        <f t="shared" ca="1" si="3"/>
        <v>13</v>
      </c>
      <c r="M17" s="332">
        <f t="shared" ca="1" si="3"/>
        <v>12</v>
      </c>
      <c r="N17" s="332">
        <f t="shared" ca="1" si="3"/>
        <v>11</v>
      </c>
      <c r="O17" s="332">
        <f t="shared" ca="1" si="3"/>
        <v>9.8000000000000007</v>
      </c>
      <c r="P17" s="332">
        <f t="shared" ca="1" si="3"/>
        <v>9.1</v>
      </c>
      <c r="Q17" s="332">
        <f t="shared" ca="1" si="3"/>
        <v>8.8000000000000007</v>
      </c>
      <c r="R17" s="332">
        <f t="shared" ca="1" si="3"/>
        <v>8.8000000000000007</v>
      </c>
      <c r="S17" s="332">
        <f t="shared" ca="1" si="3"/>
        <v>9.4</v>
      </c>
      <c r="T17" s="332">
        <f t="shared" ca="1" si="3"/>
        <v>11</v>
      </c>
      <c r="U17" s="332">
        <f t="shared" ca="1" si="3"/>
        <v>12</v>
      </c>
      <c r="V17" s="332">
        <f t="shared" ca="1" si="3"/>
        <v>13</v>
      </c>
      <c r="W17" s="332">
        <f t="shared" ca="1" si="3"/>
        <v>15</v>
      </c>
    </row>
    <row r="18" spans="2:28">
      <c r="B18">
        <v>14</v>
      </c>
      <c r="C18" s="50">
        <f t="shared" ca="1" si="1"/>
        <v>4</v>
      </c>
      <c r="D18" s="332">
        <f t="shared" ca="1" si="2"/>
        <v>317</v>
      </c>
      <c r="E18" s="332">
        <f t="shared" ca="1" si="3"/>
        <v>238</v>
      </c>
      <c r="F18" s="332">
        <f t="shared" ca="1" si="3"/>
        <v>132</v>
      </c>
      <c r="G18" s="332">
        <f t="shared" ca="1" si="3"/>
        <v>45</v>
      </c>
      <c r="H18" s="332">
        <f t="shared" ca="1" si="3"/>
        <v>24</v>
      </c>
      <c r="I18" s="332">
        <f t="shared" ca="1" si="3"/>
        <v>16</v>
      </c>
      <c r="J18" s="332">
        <f t="shared" ca="1" si="3"/>
        <v>13</v>
      </c>
      <c r="K18" s="332">
        <f t="shared" ca="1" si="3"/>
        <v>1</v>
      </c>
      <c r="L18" s="332">
        <f t="shared" ca="1" si="3"/>
        <v>9.6</v>
      </c>
      <c r="M18" s="332">
        <f t="shared" ca="1" si="3"/>
        <v>9</v>
      </c>
      <c r="N18" s="332">
        <f t="shared" ca="1" si="3"/>
        <v>8.4</v>
      </c>
      <c r="O18" s="332">
        <f t="shared" ca="1" si="3"/>
        <v>7.5</v>
      </c>
      <c r="P18" s="332">
        <f t="shared" ca="1" si="3"/>
        <v>7.4</v>
      </c>
      <c r="Q18" s="332">
        <f t="shared" ca="1" si="3"/>
        <v>7.4</v>
      </c>
      <c r="R18" s="332">
        <f t="shared" ca="1" si="3"/>
        <v>7.5</v>
      </c>
      <c r="S18" s="332">
        <f t="shared" ca="1" si="3"/>
        <v>7.9</v>
      </c>
      <c r="T18" s="332">
        <f t="shared" ca="1" si="3"/>
        <v>8.6</v>
      </c>
      <c r="U18" s="332">
        <f t="shared" ca="1" si="3"/>
        <v>9.4</v>
      </c>
      <c r="V18" s="332">
        <f t="shared" ca="1" si="3"/>
        <v>11</v>
      </c>
      <c r="W18" s="332">
        <f t="shared" ca="1" si="3"/>
        <v>12</v>
      </c>
    </row>
    <row r="19" spans="2:28">
      <c r="B19">
        <v>15</v>
      </c>
      <c r="C19" s="50">
        <f t="shared" ca="1" si="1"/>
        <v>4.5</v>
      </c>
      <c r="D19" s="332">
        <f t="shared" ca="1" si="2"/>
        <v>297</v>
      </c>
      <c r="E19" s="332">
        <f t="shared" ca="1" si="3"/>
        <v>211</v>
      </c>
      <c r="F19" s="332">
        <f t="shared" ca="1" si="3"/>
        <v>106</v>
      </c>
      <c r="G19" s="332">
        <f t="shared" ca="1" si="3"/>
        <v>33</v>
      </c>
      <c r="H19" s="332">
        <f t="shared" ca="1" si="3"/>
        <v>17</v>
      </c>
      <c r="I19" s="332">
        <f t="shared" ca="1" si="3"/>
        <v>11</v>
      </c>
      <c r="J19" s="332">
        <f t="shared" ca="1" si="3"/>
        <v>9.1999999999999993</v>
      </c>
      <c r="K19" s="332">
        <f t="shared" ca="1" si="3"/>
        <v>7.9</v>
      </c>
      <c r="L19" s="332">
        <f t="shared" ca="1" si="3"/>
        <v>7.3</v>
      </c>
      <c r="M19" s="332">
        <f t="shared" ref="M19:W20" ca="1" si="4">OFFSET($B$35,MATCH($C$4,$B$36:$B$161,0)+$B19,M$3)</f>
        <v>6.6</v>
      </c>
      <c r="N19" s="332">
        <f t="shared" ca="1" si="4"/>
        <v>6.3</v>
      </c>
      <c r="O19" s="332">
        <f t="shared" ca="1" si="4"/>
        <v>6.1</v>
      </c>
      <c r="P19" s="332">
        <f t="shared" ca="1" si="4"/>
        <v>6.1</v>
      </c>
      <c r="Q19" s="332">
        <f t="shared" ca="1" si="4"/>
        <v>6.2</v>
      </c>
      <c r="R19" s="332">
        <f t="shared" ca="1" si="4"/>
        <v>6.5</v>
      </c>
      <c r="S19" s="332">
        <f t="shared" ca="1" si="4"/>
        <v>6.7</v>
      </c>
      <c r="T19" s="332">
        <f t="shared" ca="1" si="4"/>
        <v>7.1</v>
      </c>
      <c r="U19" s="332">
        <f t="shared" ca="1" si="4"/>
        <v>7.7</v>
      </c>
      <c r="V19" s="332">
        <f t="shared" ca="1" si="4"/>
        <v>8.6999999999999993</v>
      </c>
      <c r="W19" s="332">
        <f t="shared" ca="1" si="4"/>
        <v>9.6</v>
      </c>
    </row>
    <row r="20" spans="2:28">
      <c r="B20">
        <v>16</v>
      </c>
      <c r="C20" s="50">
        <f t="shared" ca="1" si="1"/>
        <v>5</v>
      </c>
      <c r="D20" s="332">
        <f t="shared" ca="1" si="2"/>
        <v>277</v>
      </c>
      <c r="E20" s="332">
        <f t="shared" ref="E20:S20" ca="1" si="5">OFFSET($B$35,MATCH($C$4,$B$36:$B$161,0)+$B20,E$3)</f>
        <v>185</v>
      </c>
      <c r="F20" s="332">
        <f t="shared" ca="1" si="5"/>
        <v>79</v>
      </c>
      <c r="G20" s="332">
        <f t="shared" ca="1" si="5"/>
        <v>24</v>
      </c>
      <c r="H20" s="332">
        <f t="shared" ca="1" si="5"/>
        <v>13</v>
      </c>
      <c r="I20" s="332">
        <f t="shared" ca="1" si="5"/>
        <v>8.3000000000000007</v>
      </c>
      <c r="J20" s="332">
        <f t="shared" ca="1" si="5"/>
        <v>7</v>
      </c>
      <c r="K20" s="332">
        <f t="shared" ca="1" si="5"/>
        <v>6.3</v>
      </c>
      <c r="L20" s="332">
        <f t="shared" ca="1" si="5"/>
        <v>5.7</v>
      </c>
      <c r="M20" s="332">
        <f t="shared" ca="1" si="5"/>
        <v>5.0999999999999996</v>
      </c>
      <c r="N20" s="332">
        <f t="shared" ca="1" si="5"/>
        <v>5</v>
      </c>
      <c r="O20" s="332">
        <f t="shared" ca="1" si="5"/>
        <v>5</v>
      </c>
      <c r="P20" s="332">
        <f t="shared" ca="1" si="5"/>
        <v>5.0999999999999996</v>
      </c>
      <c r="Q20" s="332">
        <f t="shared" ca="1" si="5"/>
        <v>5.4</v>
      </c>
      <c r="R20" s="332">
        <f t="shared" ca="1" si="5"/>
        <v>5.5</v>
      </c>
      <c r="S20" s="332">
        <f t="shared" ca="1" si="5"/>
        <v>5.8</v>
      </c>
      <c r="T20" s="332">
        <f t="shared" ca="1" si="4"/>
        <v>6.1</v>
      </c>
      <c r="U20" s="332">
        <f t="shared" ca="1" si="4"/>
        <v>6.3</v>
      </c>
      <c r="V20" s="332">
        <f t="shared" ca="1" si="4"/>
        <v>6.9</v>
      </c>
      <c r="W20" s="332">
        <f t="shared" ca="1" si="4"/>
        <v>7.7</v>
      </c>
    </row>
    <row r="21" spans="2:28">
      <c r="B21">
        <v>17</v>
      </c>
      <c r="C21" s="50">
        <f t="shared" ca="1" si="1"/>
        <v>5.5</v>
      </c>
      <c r="D21" s="332">
        <f t="shared" ca="1" si="2"/>
        <v>257</v>
      </c>
      <c r="E21" s="332">
        <f t="shared" ref="E21:M21" ca="1" si="6">OFFSET($B$35,MATCH($C$4,$B$36:$B$161,0)+$B21,E$3)</f>
        <v>161</v>
      </c>
      <c r="F21" s="332">
        <f t="shared" ca="1" si="6"/>
        <v>59</v>
      </c>
      <c r="G21" s="332">
        <f t="shared" ca="1" si="6"/>
        <v>19</v>
      </c>
      <c r="H21" s="332">
        <f t="shared" ca="1" si="6"/>
        <v>9.9</v>
      </c>
      <c r="I21" s="332">
        <f t="shared" ca="1" si="6"/>
        <v>7.1</v>
      </c>
      <c r="J21" s="332">
        <f t="shared" ca="1" si="6"/>
        <v>5.7</v>
      </c>
      <c r="K21" s="332">
        <f t="shared" ca="1" si="6"/>
        <v>5</v>
      </c>
      <c r="L21" s="332">
        <f t="shared" ca="1" si="6"/>
        <v>4.5999999999999996</v>
      </c>
      <c r="M21" s="332">
        <f t="shared" ca="1" si="6"/>
        <v>4.2</v>
      </c>
      <c r="N21" s="30"/>
      <c r="O21" s="30"/>
      <c r="P21" s="30"/>
      <c r="Q21" s="30"/>
      <c r="R21" s="30"/>
      <c r="S21" s="30"/>
      <c r="T21" s="30"/>
      <c r="U21" s="30"/>
      <c r="V21" s="30"/>
      <c r="W21" s="30"/>
    </row>
    <row r="22" spans="2:28">
      <c r="B22">
        <v>18</v>
      </c>
      <c r="C22" s="50">
        <f t="shared" ca="1" si="1"/>
        <v>6</v>
      </c>
      <c r="D22" s="332">
        <f t="shared" ca="1" si="2"/>
        <v>244</v>
      </c>
      <c r="E22" s="332">
        <f t="shared" ref="E22:L22" ca="1" si="7">OFFSET($B$35,MATCH($C$4,$B$36:$B$161,0)+$B22,E$3)</f>
        <v>140</v>
      </c>
      <c r="F22" s="332">
        <f t="shared" ca="1" si="7"/>
        <v>46</v>
      </c>
      <c r="G22" s="332">
        <f t="shared" ca="1" si="7"/>
        <v>13</v>
      </c>
      <c r="H22" s="332">
        <f t="shared" ca="1" si="7"/>
        <v>7.7</v>
      </c>
      <c r="I22" s="332">
        <f t="shared" ca="1" si="7"/>
        <v>5.7</v>
      </c>
      <c r="J22" s="332">
        <f t="shared" ca="1" si="7"/>
        <v>4.8</v>
      </c>
      <c r="K22" s="332">
        <f t="shared" ca="1" si="7"/>
        <v>4.0999999999999996</v>
      </c>
      <c r="L22" s="332">
        <f t="shared" ca="1" si="7"/>
        <v>3.8</v>
      </c>
      <c r="M22" s="30"/>
      <c r="N22" s="30"/>
      <c r="O22" s="30"/>
      <c r="P22" s="30"/>
      <c r="Q22" s="30"/>
      <c r="R22" s="30"/>
      <c r="S22" s="30"/>
      <c r="T22" s="30"/>
      <c r="U22" s="30"/>
      <c r="V22" s="30"/>
      <c r="W22" s="30"/>
    </row>
    <row r="23" spans="2:28">
      <c r="B23">
        <v>19</v>
      </c>
      <c r="C23" s="50">
        <f t="shared" ca="1" si="1"/>
        <v>6.5</v>
      </c>
      <c r="D23" s="332">
        <f t="shared" ref="D23:K34" ca="1" si="8">OFFSET($B$35,MATCH($C$4,$B$36:$B$161,0)+$B23,D$3)</f>
        <v>231</v>
      </c>
      <c r="E23" s="332">
        <f t="shared" ca="1" si="8"/>
        <v>122</v>
      </c>
      <c r="F23" s="332">
        <f t="shared" ca="1" si="8"/>
        <v>37</v>
      </c>
      <c r="G23" s="332">
        <f t="shared" ca="1" si="8"/>
        <v>11</v>
      </c>
      <c r="H23" s="332">
        <f t="shared" ca="1" si="8"/>
        <v>5.9</v>
      </c>
      <c r="I23" s="332">
        <f t="shared" ca="1" si="8"/>
        <v>4.5999999999999996</v>
      </c>
      <c r="J23" s="332">
        <f t="shared" ca="1" si="8"/>
        <v>3.7</v>
      </c>
      <c r="K23" s="332">
        <f t="shared" ca="1" si="8"/>
        <v>3.2</v>
      </c>
      <c r="L23" s="30"/>
      <c r="M23" s="30"/>
      <c r="N23" s="30"/>
      <c r="O23" s="30"/>
      <c r="P23" s="30"/>
      <c r="Q23" s="30"/>
      <c r="R23" s="30"/>
      <c r="S23" s="30"/>
      <c r="T23" s="30"/>
      <c r="U23" s="30"/>
      <c r="V23" s="30"/>
      <c r="W23" s="30"/>
    </row>
    <row r="24" spans="2:28">
      <c r="B24">
        <v>20</v>
      </c>
      <c r="C24" s="50">
        <f t="shared" ca="1" si="1"/>
        <v>7</v>
      </c>
      <c r="D24" s="332">
        <f t="shared" ca="1" si="8"/>
        <v>218</v>
      </c>
      <c r="E24" s="332">
        <f t="shared" ca="1" si="8"/>
        <v>106</v>
      </c>
      <c r="F24" s="332">
        <f t="shared" ca="1" si="8"/>
        <v>32</v>
      </c>
      <c r="G24" s="332">
        <f t="shared" ca="1" si="8"/>
        <v>9</v>
      </c>
      <c r="H24" s="332">
        <f t="shared" ca="1" si="8"/>
        <v>5</v>
      </c>
      <c r="I24" s="332">
        <f t="shared" ca="1" si="8"/>
        <v>3.8</v>
      </c>
      <c r="J24" s="332">
        <f t="shared" ca="1" si="8"/>
        <v>3.2</v>
      </c>
      <c r="K24" s="332">
        <f t="shared" ca="1" si="8"/>
        <v>2.6</v>
      </c>
      <c r="L24" s="30"/>
      <c r="M24" s="30"/>
      <c r="N24" s="30"/>
      <c r="O24" s="30"/>
      <c r="P24" s="30"/>
      <c r="Q24" s="30"/>
      <c r="R24" s="30"/>
      <c r="S24" s="30"/>
      <c r="T24" s="30"/>
      <c r="U24" s="30"/>
      <c r="V24" s="30"/>
      <c r="W24" s="30"/>
    </row>
    <row r="25" spans="2:28">
      <c r="B25">
        <v>21</v>
      </c>
      <c r="C25" s="50">
        <f t="shared" ca="1" si="1"/>
        <v>7.5</v>
      </c>
      <c r="D25" s="332">
        <f t="shared" ca="1" si="8"/>
        <v>205</v>
      </c>
      <c r="E25" s="332">
        <f t="shared" ca="1" si="8"/>
        <v>94</v>
      </c>
      <c r="F25" s="332">
        <f t="shared" ca="1" si="8"/>
        <v>26</v>
      </c>
      <c r="G25" s="332">
        <f t="shared" ca="1" si="8"/>
        <v>7.5</v>
      </c>
      <c r="H25" s="332">
        <f t="shared" ca="1" si="8"/>
        <v>4.4000000000000004</v>
      </c>
      <c r="I25" s="332">
        <f t="shared" ca="1" si="8"/>
        <v>3.3</v>
      </c>
      <c r="J25" s="332">
        <f t="shared" ca="1" si="8"/>
        <v>2.8</v>
      </c>
      <c r="K25" s="30"/>
      <c r="L25" s="30"/>
      <c r="M25" s="30"/>
      <c r="N25" s="30"/>
      <c r="O25" s="30"/>
      <c r="P25" s="30"/>
      <c r="Q25" s="30"/>
      <c r="R25" s="30"/>
      <c r="S25" s="30"/>
      <c r="T25" s="30"/>
      <c r="U25" s="30"/>
      <c r="V25" s="30"/>
      <c r="W25" s="30"/>
      <c r="AA25" s="48" t="str">
        <f t="shared" ref="AA25:AB27" ca="1" si="9">OFFSET($B$35,MATCH($C$4,$B$36:$B$161,0)+$B26,Q$3)</f>
        <v>Q0</v>
      </c>
      <c r="AB25" s="49">
        <f t="shared" ca="1" si="9"/>
        <v>0.08</v>
      </c>
    </row>
    <row r="26" spans="2:28">
      <c r="B26">
        <v>22</v>
      </c>
      <c r="C26" s="50">
        <f t="shared" ca="1" si="1"/>
        <v>8</v>
      </c>
      <c r="D26" s="332">
        <f t="shared" ca="1" si="8"/>
        <v>193</v>
      </c>
      <c r="E26" s="332">
        <f t="shared" ca="1" si="8"/>
        <v>82</v>
      </c>
      <c r="F26" s="332">
        <f t="shared" ca="1" si="8"/>
        <v>22</v>
      </c>
      <c r="G26" s="332">
        <f t="shared" ca="1" si="8"/>
        <v>6.3</v>
      </c>
      <c r="H26" s="332">
        <f t="shared" ca="1" si="8"/>
        <v>3.7</v>
      </c>
      <c r="I26" s="332">
        <f t="shared" ca="1" si="8"/>
        <v>2.9</v>
      </c>
      <c r="J26" s="332">
        <f t="shared" ca="1" si="8"/>
        <v>2.4</v>
      </c>
      <c r="K26" s="30"/>
      <c r="L26" s="30"/>
      <c r="M26" s="30"/>
      <c r="N26" s="30"/>
      <c r="O26" s="30"/>
      <c r="P26" s="30"/>
      <c r="S26" s="30"/>
      <c r="T26" s="30"/>
      <c r="U26" s="30"/>
      <c r="V26" s="30"/>
      <c r="W26" s="30"/>
      <c r="AA26" s="50" t="str">
        <f t="shared" ca="1" si="9"/>
        <v>S1</v>
      </c>
      <c r="AB26" s="51">
        <f t="shared" ca="1" si="9"/>
        <v>1.55</v>
      </c>
    </row>
    <row r="27" spans="2:28">
      <c r="B27">
        <v>23</v>
      </c>
      <c r="C27" s="50">
        <f t="shared" ca="1" si="1"/>
        <v>8.5</v>
      </c>
      <c r="D27" s="332">
        <f t="shared" ca="1" si="8"/>
        <v>184</v>
      </c>
      <c r="E27" s="332">
        <f t="shared" ca="1" si="8"/>
        <v>74</v>
      </c>
      <c r="F27" s="332">
        <f t="shared" ca="1" si="8"/>
        <v>19</v>
      </c>
      <c r="G27" s="332">
        <f t="shared" ca="1" si="8"/>
        <v>5.3</v>
      </c>
      <c r="H27" s="332">
        <f t="shared" ca="1" si="8"/>
        <v>3.2</v>
      </c>
      <c r="I27" s="332">
        <f t="shared" ca="1" si="8"/>
        <v>2.5</v>
      </c>
      <c r="J27" s="332">
        <f t="shared" ca="1" si="8"/>
        <v>2.1</v>
      </c>
      <c r="K27" s="30"/>
      <c r="L27" s="30"/>
      <c r="M27" s="30"/>
      <c r="N27" s="30"/>
      <c r="O27" s="30"/>
      <c r="P27" s="30"/>
      <c r="S27" s="30"/>
      <c r="T27" s="30"/>
      <c r="U27" s="30"/>
      <c r="V27" s="30"/>
      <c r="W27" s="30"/>
      <c r="AA27" s="52" t="str">
        <f t="shared" ca="1" si="9"/>
        <v>S2</v>
      </c>
      <c r="AB27" s="53">
        <f t="shared" ca="1" si="9"/>
        <v>3.03</v>
      </c>
    </row>
    <row r="28" spans="2:28">
      <c r="B28">
        <v>24</v>
      </c>
      <c r="C28" s="50">
        <f t="shared" ca="1" si="1"/>
        <v>9</v>
      </c>
      <c r="D28" s="332">
        <f t="shared" ca="1" si="8"/>
        <v>174</v>
      </c>
      <c r="E28" s="332">
        <f t="shared" ca="1" si="8"/>
        <v>66</v>
      </c>
      <c r="F28" s="332">
        <f t="shared" ca="1" si="8"/>
        <v>16</v>
      </c>
      <c r="G28" s="332">
        <f t="shared" ca="1" si="8"/>
        <v>4.5999999999999996</v>
      </c>
      <c r="H28" s="332">
        <f t="shared" ca="1" si="8"/>
        <v>2.8</v>
      </c>
      <c r="I28" s="332">
        <f t="shared" ca="1" si="8"/>
        <v>2.1</v>
      </c>
      <c r="J28" s="30"/>
      <c r="K28" s="30"/>
      <c r="L28" s="30"/>
      <c r="M28" s="30"/>
      <c r="N28" s="30"/>
      <c r="O28" s="30"/>
      <c r="P28" s="30"/>
      <c r="S28" s="30"/>
      <c r="T28" s="30"/>
      <c r="U28" s="30"/>
      <c r="V28" s="30"/>
      <c r="W28" s="30"/>
    </row>
    <row r="29" spans="2:28">
      <c r="B29">
        <v>25</v>
      </c>
      <c r="C29" s="50">
        <f t="shared" ca="1" si="1"/>
        <v>9.5</v>
      </c>
      <c r="D29" s="332">
        <f t="shared" ca="1" si="8"/>
        <v>169</v>
      </c>
      <c r="E29" s="332">
        <f t="shared" ca="1" si="8"/>
        <v>59</v>
      </c>
      <c r="F29" s="332">
        <f t="shared" ca="1" si="8"/>
        <v>13</v>
      </c>
      <c r="G29" s="332">
        <f t="shared" ca="1" si="8"/>
        <v>4.0999999999999996</v>
      </c>
      <c r="H29" s="332">
        <f t="shared" ca="1" si="8"/>
        <v>2.5</v>
      </c>
      <c r="I29" s="332">
        <f t="shared" ca="1" si="8"/>
        <v>2</v>
      </c>
      <c r="J29" s="30"/>
      <c r="K29" s="30"/>
      <c r="L29" s="30"/>
      <c r="M29" s="30"/>
      <c r="N29" s="30"/>
      <c r="O29" s="30"/>
      <c r="P29" s="30"/>
      <c r="Q29" s="30"/>
      <c r="R29" s="30"/>
      <c r="S29" s="30"/>
      <c r="T29" s="30"/>
      <c r="U29" s="30"/>
      <c r="V29" s="30"/>
      <c r="W29" s="30"/>
    </row>
    <row r="30" spans="2:28">
      <c r="B30">
        <v>26</v>
      </c>
      <c r="C30" s="50">
        <f t="shared" ca="1" si="1"/>
        <v>10</v>
      </c>
      <c r="D30" s="332">
        <f t="shared" ca="1" si="8"/>
        <v>164</v>
      </c>
      <c r="E30" s="332">
        <f t="shared" ca="1" si="8"/>
        <v>53</v>
      </c>
      <c r="F30" s="332">
        <f t="shared" ca="1" si="8"/>
        <v>12</v>
      </c>
      <c r="G30" s="332">
        <f t="shared" ca="1" si="8"/>
        <v>3.7</v>
      </c>
      <c r="H30" s="332">
        <f t="shared" ca="1" si="8"/>
        <v>2.2000000000000002</v>
      </c>
      <c r="I30" s="332">
        <f t="shared" ca="1" si="8"/>
        <v>1.7</v>
      </c>
      <c r="J30" s="30"/>
      <c r="K30" s="30"/>
      <c r="L30" s="30"/>
      <c r="M30" s="30"/>
      <c r="N30" s="30"/>
      <c r="O30" s="30"/>
      <c r="P30" s="30"/>
      <c r="Q30" s="30"/>
      <c r="R30" s="30"/>
      <c r="S30" s="30"/>
      <c r="T30" s="30"/>
      <c r="U30" s="30"/>
      <c r="V30" s="30"/>
      <c r="W30" s="30"/>
    </row>
    <row r="31" spans="2:28">
      <c r="B31">
        <v>27</v>
      </c>
      <c r="C31" s="50">
        <f t="shared" ca="1" si="1"/>
        <v>10.5</v>
      </c>
      <c r="D31" s="332">
        <f t="shared" ca="1" si="8"/>
        <v>158</v>
      </c>
      <c r="E31" s="332">
        <f t="shared" ca="1" si="8"/>
        <v>49</v>
      </c>
      <c r="F31" s="332">
        <f t="shared" ca="1" si="8"/>
        <v>11</v>
      </c>
      <c r="G31" s="332">
        <f t="shared" ca="1" si="8"/>
        <v>3.3</v>
      </c>
      <c r="H31" s="332">
        <f t="shared" ca="1" si="8"/>
        <v>2.1</v>
      </c>
      <c r="I31" s="332">
        <f t="shared" ca="1" si="8"/>
        <v>1.7</v>
      </c>
      <c r="J31" s="30"/>
      <c r="K31" s="30"/>
      <c r="L31" s="30"/>
      <c r="M31" s="30"/>
      <c r="N31" s="30"/>
      <c r="O31" s="30"/>
      <c r="P31" s="30"/>
      <c r="Q31" s="30"/>
      <c r="R31" s="30"/>
      <c r="S31" s="30"/>
      <c r="T31" s="30"/>
      <c r="U31" s="30"/>
      <c r="V31" s="30"/>
      <c r="W31" s="30"/>
    </row>
    <row r="32" spans="2:28">
      <c r="B32">
        <v>28</v>
      </c>
      <c r="C32" s="50">
        <f t="shared" ca="1" si="1"/>
        <v>11</v>
      </c>
      <c r="D32" s="332">
        <f t="shared" ca="1" si="8"/>
        <v>149</v>
      </c>
      <c r="E32" s="332">
        <f t="shared" ca="1" si="8"/>
        <v>41</v>
      </c>
      <c r="F32" s="332">
        <f t="shared" ca="1" si="8"/>
        <v>8.4</v>
      </c>
      <c r="G32" s="332">
        <f t="shared" ca="1" si="8"/>
        <v>2.6</v>
      </c>
      <c r="H32" s="332">
        <f t="shared" ca="1" si="8"/>
        <v>1.7</v>
      </c>
      <c r="I32" s="332">
        <f t="shared" ca="1" si="8"/>
        <v>0</v>
      </c>
      <c r="J32" s="30"/>
      <c r="K32" s="30"/>
      <c r="L32" s="30"/>
      <c r="M32" s="30"/>
      <c r="N32" s="30"/>
      <c r="O32" s="30"/>
      <c r="P32" s="30"/>
      <c r="Q32" s="30"/>
      <c r="R32" s="30"/>
      <c r="S32" s="30"/>
      <c r="T32" s="30"/>
      <c r="U32" s="30"/>
      <c r="V32" s="30"/>
      <c r="W32" s="30"/>
    </row>
    <row r="33" spans="2:23">
      <c r="B33">
        <v>29</v>
      </c>
      <c r="C33" s="50">
        <f t="shared" ca="1" si="1"/>
        <v>11.5</v>
      </c>
      <c r="D33" s="332">
        <f t="shared" ca="1" si="8"/>
        <v>149</v>
      </c>
      <c r="E33" s="332">
        <f t="shared" ca="1" si="8"/>
        <v>41</v>
      </c>
      <c r="F33" s="332">
        <f t="shared" ca="1" si="8"/>
        <v>8.4</v>
      </c>
      <c r="G33" s="332">
        <f t="shared" ca="1" si="8"/>
        <v>2.6</v>
      </c>
      <c r="H33" s="332">
        <f t="shared" ca="1" si="8"/>
        <v>1.7</v>
      </c>
      <c r="I33" s="30"/>
      <c r="J33" s="30"/>
      <c r="K33" s="30"/>
      <c r="L33" s="30"/>
      <c r="M33" s="30"/>
      <c r="N33" s="30"/>
      <c r="O33" s="30"/>
      <c r="P33" s="30"/>
      <c r="Q33" s="30"/>
      <c r="R33" s="30"/>
      <c r="S33" s="30"/>
      <c r="T33" s="30"/>
      <c r="U33" s="30"/>
      <c r="V33" s="30"/>
      <c r="W33" s="30"/>
    </row>
    <row r="34" spans="2:23">
      <c r="B34">
        <v>30</v>
      </c>
      <c r="C34" s="52">
        <f t="shared" ca="1" si="1"/>
        <v>12</v>
      </c>
      <c r="D34" s="332">
        <f t="shared" ca="1" si="8"/>
        <v>145</v>
      </c>
      <c r="E34" s="332">
        <f t="shared" ca="1" si="8"/>
        <v>37</v>
      </c>
      <c r="F34" s="332">
        <f t="shared" ca="1" si="8"/>
        <v>7.7</v>
      </c>
      <c r="G34" s="332">
        <f t="shared" ca="1" si="8"/>
        <v>2.5</v>
      </c>
      <c r="H34" s="332">
        <f t="shared" ca="1" si="8"/>
        <v>1.7</v>
      </c>
      <c r="I34" s="30"/>
      <c r="J34" s="30"/>
      <c r="K34" s="30"/>
      <c r="L34" s="30"/>
      <c r="M34" s="30"/>
      <c r="N34" s="30"/>
      <c r="O34" s="30"/>
      <c r="P34" s="30"/>
      <c r="Q34" s="30"/>
      <c r="R34" s="30"/>
      <c r="S34" s="30"/>
      <c r="T34" s="30"/>
      <c r="U34" s="30"/>
      <c r="V34" s="30"/>
      <c r="W34" s="30"/>
    </row>
    <row r="35" spans="2:23">
      <c r="B35" t="s">
        <v>204</v>
      </c>
    </row>
    <row r="36" spans="2:23">
      <c r="B36" s="15" t="s">
        <v>200</v>
      </c>
      <c r="C36" s="6"/>
      <c r="D36" s="37" t="s">
        <v>193</v>
      </c>
      <c r="E36" s="38"/>
      <c r="F36" s="38"/>
      <c r="G36" s="38"/>
      <c r="H36" s="38"/>
      <c r="I36" s="38"/>
      <c r="J36" s="38"/>
      <c r="K36" s="38"/>
      <c r="L36" s="38"/>
      <c r="M36" s="38"/>
      <c r="N36" s="38"/>
      <c r="O36" s="38"/>
      <c r="P36" s="38"/>
      <c r="Q36" s="38"/>
      <c r="R36" s="38"/>
      <c r="S36" s="38"/>
      <c r="T36" s="38"/>
      <c r="U36" s="38"/>
      <c r="V36" s="38"/>
      <c r="W36" s="39"/>
    </row>
    <row r="37" spans="2:23">
      <c r="B37" s="6"/>
      <c r="C37" s="12" t="s">
        <v>194</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c r="B43" s="7"/>
      <c r="C43" s="47">
        <v>1.25</v>
      </c>
      <c r="D43" s="93">
        <v>269</v>
      </c>
      <c r="E43" s="93">
        <v>269</v>
      </c>
      <c r="F43" s="93">
        <v>269</v>
      </c>
      <c r="G43" s="93">
        <v>260</v>
      </c>
      <c r="H43" s="93">
        <v>251</v>
      </c>
      <c r="I43" s="93">
        <v>242</v>
      </c>
      <c r="J43" s="93">
        <v>224</v>
      </c>
      <c r="K43" s="93">
        <v>207</v>
      </c>
      <c r="L43" s="93">
        <v>198</v>
      </c>
      <c r="M43" s="93">
        <v>189</v>
      </c>
      <c r="N43" s="93">
        <v>189</v>
      </c>
      <c r="O43" s="93">
        <v>180</v>
      </c>
      <c r="P43" s="93">
        <v>180</v>
      </c>
      <c r="Q43" s="93">
        <v>180</v>
      </c>
      <c r="R43" s="93">
        <v>180</v>
      </c>
      <c r="S43" s="93">
        <v>180</v>
      </c>
      <c r="T43" s="93">
        <v>189</v>
      </c>
      <c r="U43" s="93">
        <v>198</v>
      </c>
      <c r="V43" s="93">
        <v>207</v>
      </c>
      <c r="W43" s="93">
        <v>224</v>
      </c>
    </row>
    <row r="44" spans="2:23">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c r="B53" s="7"/>
      <c r="C53" s="47">
        <v>5.5</v>
      </c>
      <c r="D53" s="31">
        <v>51</v>
      </c>
      <c r="E53" s="31">
        <v>47</v>
      </c>
      <c r="F53" s="31">
        <v>31</v>
      </c>
      <c r="G53" s="31">
        <v>15</v>
      </c>
      <c r="H53" s="31">
        <v>11</v>
      </c>
      <c r="I53" s="31">
        <v>9</v>
      </c>
      <c r="J53" s="31">
        <v>8.1</v>
      </c>
      <c r="K53" s="31">
        <v>7.8</v>
      </c>
      <c r="L53" s="31">
        <v>7.7</v>
      </c>
      <c r="M53" s="31">
        <v>7.7</v>
      </c>
    </row>
    <row r="54" spans="2:23">
      <c r="B54" s="7"/>
      <c r="C54" s="47">
        <v>6</v>
      </c>
      <c r="D54" s="31">
        <v>47</v>
      </c>
      <c r="E54" s="31">
        <v>42</v>
      </c>
      <c r="F54" s="31">
        <v>25</v>
      </c>
      <c r="G54" s="31">
        <v>12</v>
      </c>
      <c r="H54" s="31">
        <v>8.5</v>
      </c>
      <c r="I54" s="31">
        <v>7.2</v>
      </c>
      <c r="J54" s="31">
        <v>6.5</v>
      </c>
      <c r="K54" s="31">
        <v>6.3</v>
      </c>
      <c r="L54" s="31">
        <v>6.2</v>
      </c>
    </row>
    <row r="55" spans="2:23">
      <c r="B55" s="7"/>
      <c r="C55" s="47">
        <v>6.5</v>
      </c>
      <c r="D55" s="31">
        <v>43</v>
      </c>
      <c r="E55" s="31">
        <v>38</v>
      </c>
      <c r="F55" s="31">
        <v>22</v>
      </c>
      <c r="G55" s="31">
        <v>10</v>
      </c>
      <c r="H55" s="31">
        <v>6.7</v>
      </c>
      <c r="I55" s="31">
        <v>5.8</v>
      </c>
      <c r="J55" s="31">
        <v>5.2</v>
      </c>
      <c r="K55" s="31">
        <v>5</v>
      </c>
    </row>
    <row r="56" spans="2:23">
      <c r="B56" s="7"/>
      <c r="C56" s="47">
        <v>7</v>
      </c>
      <c r="D56" s="31">
        <v>40</v>
      </c>
      <c r="E56" s="31">
        <v>34</v>
      </c>
      <c r="F56" s="31">
        <v>18</v>
      </c>
      <c r="G56" s="31">
        <v>8.1</v>
      </c>
      <c r="H56" s="31">
        <v>5.6</v>
      </c>
      <c r="I56" s="31">
        <v>4.8</v>
      </c>
      <c r="J56" s="31">
        <v>4.4000000000000004</v>
      </c>
      <c r="K56" s="31">
        <v>4.2</v>
      </c>
    </row>
    <row r="57" spans="2:23">
      <c r="B57" s="7"/>
      <c r="C57" s="47">
        <v>7.5</v>
      </c>
      <c r="D57" s="31">
        <v>37</v>
      </c>
      <c r="E57" s="31">
        <v>31</v>
      </c>
      <c r="F57" s="31">
        <v>15</v>
      </c>
      <c r="G57" s="31">
        <v>6.9</v>
      </c>
      <c r="H57" s="31">
        <v>4.7</v>
      </c>
      <c r="I57" s="31">
        <v>4</v>
      </c>
      <c r="J57" s="31">
        <v>3.8</v>
      </c>
    </row>
    <row r="58" spans="2:23">
      <c r="B58" s="7"/>
      <c r="C58" s="47">
        <v>8</v>
      </c>
      <c r="D58" s="31">
        <v>35</v>
      </c>
      <c r="E58" s="31">
        <v>28</v>
      </c>
      <c r="F58" s="31">
        <v>14</v>
      </c>
      <c r="G58" s="31">
        <v>5.7</v>
      </c>
      <c r="H58" s="31">
        <v>4</v>
      </c>
      <c r="I58" s="31">
        <v>3.6</v>
      </c>
      <c r="J58" s="31">
        <v>3.2</v>
      </c>
      <c r="Q58" s="41" t="s">
        <v>195</v>
      </c>
      <c r="R58" s="39">
        <v>0.1</v>
      </c>
    </row>
    <row r="59" spans="2:23">
      <c r="B59" s="7"/>
      <c r="C59" s="47">
        <v>8.5</v>
      </c>
      <c r="D59" s="31">
        <v>33</v>
      </c>
      <c r="E59" s="31">
        <v>25</v>
      </c>
      <c r="F59" s="31">
        <v>12</v>
      </c>
      <c r="G59" s="31">
        <v>4.8</v>
      </c>
      <c r="H59" s="31">
        <v>3.6</v>
      </c>
      <c r="I59" s="31">
        <v>3.1</v>
      </c>
      <c r="J59" s="31">
        <v>2.9</v>
      </c>
      <c r="Q59" s="9" t="s">
        <v>196</v>
      </c>
      <c r="R59" s="11">
        <v>0.25</v>
      </c>
    </row>
    <row r="60" spans="2:23">
      <c r="B60" s="7"/>
      <c r="C60" s="47">
        <v>9</v>
      </c>
      <c r="D60" s="31">
        <v>31</v>
      </c>
      <c r="E60" s="31">
        <v>23</v>
      </c>
      <c r="F60" s="31">
        <v>10</v>
      </c>
      <c r="G60" s="31">
        <v>4.0999999999999996</v>
      </c>
      <c r="H60" s="31">
        <v>3.2</v>
      </c>
      <c r="I60" s="31">
        <v>2.8</v>
      </c>
      <c r="Q60" s="10" t="s">
        <v>197</v>
      </c>
      <c r="R60" s="12">
        <v>1.53</v>
      </c>
    </row>
    <row r="61" spans="2:23">
      <c r="B61" s="7"/>
      <c r="C61" s="47">
        <v>9.5</v>
      </c>
      <c r="D61" s="31">
        <v>30</v>
      </c>
      <c r="E61" s="31">
        <v>22</v>
      </c>
      <c r="F61" s="31">
        <v>9</v>
      </c>
      <c r="G61" s="31">
        <v>3.7</v>
      </c>
      <c r="H61" s="31">
        <v>2.8</v>
      </c>
      <c r="I61" s="31">
        <v>2.5</v>
      </c>
    </row>
    <row r="62" spans="2:23">
      <c r="B62" s="7"/>
      <c r="C62" s="47">
        <v>10</v>
      </c>
      <c r="D62" s="31">
        <v>29</v>
      </c>
      <c r="E62" s="31">
        <v>20</v>
      </c>
      <c r="F62" s="31">
        <v>8.1999999999999993</v>
      </c>
      <c r="G62" s="31">
        <v>3.2</v>
      </c>
      <c r="H62" s="31">
        <v>2.4</v>
      </c>
      <c r="I62" s="31">
        <v>2.2000000000000002</v>
      </c>
    </row>
    <row r="63" spans="2:23">
      <c r="B63" s="7"/>
      <c r="C63" s="47">
        <v>10.5</v>
      </c>
      <c r="D63" s="31">
        <v>28</v>
      </c>
      <c r="E63" s="31">
        <v>18</v>
      </c>
      <c r="F63" s="31">
        <v>7.3</v>
      </c>
      <c r="G63" s="31">
        <v>3</v>
      </c>
      <c r="H63" s="31">
        <v>2.2000000000000002</v>
      </c>
      <c r="I63" s="31">
        <v>1.9</v>
      </c>
    </row>
    <row r="64" spans="2:23">
      <c r="B64" s="7"/>
      <c r="C64" s="47">
        <v>11</v>
      </c>
      <c r="D64" s="31">
        <v>27</v>
      </c>
      <c r="E64" s="31">
        <v>16</v>
      </c>
      <c r="F64" s="31">
        <v>6.6</v>
      </c>
      <c r="G64" s="31">
        <v>2.7</v>
      </c>
      <c r="H64" s="31">
        <v>1.9</v>
      </c>
      <c r="I64" s="31">
        <v>1.7</v>
      </c>
    </row>
    <row r="65" spans="2:23">
      <c r="B65" s="7"/>
      <c r="C65" s="47">
        <v>11.5</v>
      </c>
      <c r="D65" s="31">
        <v>26</v>
      </c>
      <c r="E65" s="31">
        <v>15</v>
      </c>
      <c r="F65" s="31">
        <v>6.1</v>
      </c>
      <c r="G65" s="31">
        <v>2.4</v>
      </c>
      <c r="H65" s="31">
        <v>1.7</v>
      </c>
    </row>
    <row r="66" spans="2:23">
      <c r="B66" s="7"/>
      <c r="C66" s="40">
        <v>12</v>
      </c>
      <c r="D66" s="31">
        <v>25</v>
      </c>
      <c r="E66" s="31">
        <v>14</v>
      </c>
      <c r="F66" s="31">
        <v>5.6</v>
      </c>
      <c r="G66" s="31">
        <v>2.2000000000000002</v>
      </c>
      <c r="H66" s="31">
        <v>1.6</v>
      </c>
    </row>
    <row r="67" spans="2:23">
      <c r="B67" s="8"/>
    </row>
    <row r="68" spans="2:23">
      <c r="B68" s="15" t="s">
        <v>206</v>
      </c>
      <c r="C68" s="6"/>
      <c r="D68" s="37" t="s">
        <v>193</v>
      </c>
      <c r="E68" s="38"/>
      <c r="F68" s="38"/>
      <c r="G68" s="38"/>
      <c r="H68" s="38"/>
      <c r="I68" s="38"/>
      <c r="J68" s="38"/>
      <c r="K68" s="38"/>
      <c r="L68" s="38"/>
      <c r="M68" s="38"/>
      <c r="N68" s="38"/>
      <c r="O68" s="38"/>
      <c r="P68" s="38"/>
      <c r="Q68" s="38"/>
      <c r="R68" s="38"/>
      <c r="S68" s="38"/>
      <c r="T68" s="38"/>
      <c r="U68" s="38"/>
      <c r="V68" s="38"/>
      <c r="W68" s="39"/>
    </row>
    <row r="69" spans="2:23">
      <c r="B69" s="6"/>
      <c r="C69" s="8" t="s">
        <v>194</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c r="B70" s="7"/>
      <c r="C70" s="47">
        <v>0</v>
      </c>
      <c r="D70" s="31">
        <v>390</v>
      </c>
      <c r="E70" s="31">
        <v>390</v>
      </c>
      <c r="F70" s="31">
        <v>390</v>
      </c>
      <c r="G70" s="31">
        <v>390</v>
      </c>
      <c r="H70" s="31">
        <v>390</v>
      </c>
      <c r="I70" s="31">
        <v>390</v>
      </c>
      <c r="J70" s="31">
        <v>390</v>
      </c>
      <c r="K70" s="355">
        <v>390</v>
      </c>
      <c r="L70" s="355">
        <v>390</v>
      </c>
      <c r="M70" s="355">
        <v>390</v>
      </c>
      <c r="N70" s="355">
        <v>390</v>
      </c>
      <c r="O70" s="355">
        <v>390</v>
      </c>
      <c r="P70" s="355">
        <v>390</v>
      </c>
      <c r="Q70" s="355">
        <v>390</v>
      </c>
      <c r="R70" s="355">
        <v>390</v>
      </c>
      <c r="S70" s="355">
        <v>390</v>
      </c>
      <c r="T70" s="355">
        <v>390</v>
      </c>
      <c r="U70" s="355">
        <v>390</v>
      </c>
      <c r="V70" s="355">
        <v>390</v>
      </c>
      <c r="W70" s="355">
        <v>390</v>
      </c>
    </row>
    <row r="71" spans="2:23">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55">
        <v>206</v>
      </c>
      <c r="S73" s="355">
        <v>206</v>
      </c>
      <c r="T73" s="355">
        <v>206</v>
      </c>
      <c r="U73" s="355">
        <v>206</v>
      </c>
      <c r="V73" s="355">
        <v>206</v>
      </c>
      <c r="W73" s="355">
        <v>206</v>
      </c>
    </row>
    <row r="74" spans="2:23">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c r="B75" s="7"/>
      <c r="C75" s="47">
        <v>1.25</v>
      </c>
      <c r="D75" s="93">
        <v>303</v>
      </c>
      <c r="E75" s="93">
        <v>303</v>
      </c>
      <c r="F75" s="93">
        <v>292</v>
      </c>
      <c r="G75" s="93">
        <v>271</v>
      </c>
      <c r="H75" s="93">
        <v>238</v>
      </c>
      <c r="I75" s="93">
        <v>206</v>
      </c>
      <c r="J75" s="93">
        <v>184</v>
      </c>
      <c r="K75" s="93">
        <v>152</v>
      </c>
      <c r="L75" s="93">
        <v>130</v>
      </c>
      <c r="M75" s="93">
        <v>119</v>
      </c>
      <c r="N75" s="93">
        <v>108</v>
      </c>
      <c r="O75" s="93">
        <v>100</v>
      </c>
      <c r="P75" s="93">
        <v>103</v>
      </c>
      <c r="Q75" s="93">
        <v>106</v>
      </c>
      <c r="R75" s="93">
        <v>108</v>
      </c>
      <c r="S75" s="93">
        <v>108</v>
      </c>
      <c r="T75" s="93">
        <v>114</v>
      </c>
      <c r="U75" s="93">
        <v>114</v>
      </c>
      <c r="V75" s="93">
        <v>119</v>
      </c>
      <c r="W75" s="93">
        <v>119</v>
      </c>
    </row>
    <row r="76" spans="2:23">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c r="B85" s="7"/>
      <c r="C85" s="47">
        <v>5.5</v>
      </c>
      <c r="D85" s="31">
        <v>96</v>
      </c>
      <c r="E85" s="31">
        <v>69</v>
      </c>
      <c r="F85" s="31">
        <v>29</v>
      </c>
      <c r="G85" s="31">
        <v>11</v>
      </c>
      <c r="H85" s="31">
        <v>6.3</v>
      </c>
      <c r="I85" s="31">
        <v>5.0999999999999996</v>
      </c>
      <c r="J85" s="31">
        <v>4.4000000000000004</v>
      </c>
      <c r="K85" s="31">
        <v>4.0999999999999996</v>
      </c>
      <c r="L85" s="31">
        <v>3.9</v>
      </c>
      <c r="M85" s="31">
        <v>3.8</v>
      </c>
    </row>
    <row r="86" spans="2:23">
      <c r="B86" s="7"/>
      <c r="C86" s="47">
        <v>6</v>
      </c>
      <c r="D86" s="31">
        <v>87</v>
      </c>
      <c r="E86" s="31">
        <v>58</v>
      </c>
      <c r="F86" s="31">
        <v>22</v>
      </c>
      <c r="G86" s="31">
        <v>8</v>
      </c>
      <c r="H86" s="31">
        <v>5</v>
      </c>
      <c r="I86" s="31">
        <v>3.9</v>
      </c>
      <c r="J86" s="31">
        <v>3.5</v>
      </c>
      <c r="K86" s="31">
        <v>3.4</v>
      </c>
      <c r="L86" s="31">
        <v>3.2</v>
      </c>
      <c r="M86" s="93"/>
    </row>
    <row r="87" spans="2:23">
      <c r="B87" s="7"/>
      <c r="C87" s="47">
        <v>6.5</v>
      </c>
      <c r="D87" s="31">
        <v>78</v>
      </c>
      <c r="E87" s="31">
        <v>50</v>
      </c>
      <c r="F87" s="31">
        <v>17</v>
      </c>
      <c r="G87" s="31">
        <v>6.1</v>
      </c>
      <c r="H87" s="31">
        <v>3.8</v>
      </c>
      <c r="I87" s="31">
        <v>3.1</v>
      </c>
      <c r="J87" s="31">
        <v>2.8</v>
      </c>
      <c r="K87" s="31">
        <v>2.7</v>
      </c>
    </row>
    <row r="88" spans="2:23">
      <c r="B88" s="7"/>
      <c r="C88" s="47">
        <v>7</v>
      </c>
      <c r="D88" s="31">
        <v>71</v>
      </c>
      <c r="E88" s="31">
        <v>43</v>
      </c>
      <c r="F88" s="31">
        <v>14</v>
      </c>
      <c r="G88" s="31">
        <v>4.9000000000000004</v>
      </c>
      <c r="H88" s="31">
        <v>3.1</v>
      </c>
      <c r="I88" s="31">
        <v>2.5</v>
      </c>
      <c r="J88" s="31">
        <v>2.2999999999999998</v>
      </c>
      <c r="K88" s="31">
        <v>2.2000000000000002</v>
      </c>
    </row>
    <row r="89" spans="2:23">
      <c r="B89" s="7"/>
      <c r="C89" s="47">
        <v>7.5</v>
      </c>
      <c r="D89" s="31">
        <v>67</v>
      </c>
      <c r="E89" s="31">
        <v>38</v>
      </c>
      <c r="F89" s="31">
        <v>12</v>
      </c>
      <c r="G89" s="31">
        <v>4.0999999999999996</v>
      </c>
      <c r="H89" s="31">
        <v>2.6</v>
      </c>
      <c r="I89" s="31">
        <v>2.1</v>
      </c>
      <c r="J89" s="31">
        <v>1.9</v>
      </c>
    </row>
    <row r="90" spans="2:23">
      <c r="B90" s="7"/>
      <c r="C90" s="47">
        <v>8</v>
      </c>
      <c r="D90" s="31">
        <v>63</v>
      </c>
      <c r="E90" s="31">
        <v>33</v>
      </c>
      <c r="F90" s="31">
        <v>10</v>
      </c>
      <c r="G90" s="31">
        <v>3.4</v>
      </c>
      <c r="H90" s="31">
        <v>2.2000000000000002</v>
      </c>
      <c r="I90" s="31">
        <v>1.8</v>
      </c>
      <c r="J90" s="31">
        <v>1.7</v>
      </c>
      <c r="Q90" s="41" t="s">
        <v>195</v>
      </c>
      <c r="R90" s="39">
        <v>7.0000000000000007E-2</v>
      </c>
    </row>
    <row r="91" spans="2:23">
      <c r="B91" s="7"/>
      <c r="C91" s="47">
        <v>8.5</v>
      </c>
      <c r="D91" s="31">
        <v>58</v>
      </c>
      <c r="E91" s="31">
        <v>28</v>
      </c>
      <c r="F91" s="31">
        <v>8.6999999999999993</v>
      </c>
      <c r="G91" s="31">
        <v>2.9</v>
      </c>
      <c r="H91" s="31">
        <v>1.9</v>
      </c>
      <c r="I91" s="31">
        <v>1.6</v>
      </c>
      <c r="J91" s="31">
        <v>1.5</v>
      </c>
      <c r="Q91" s="9" t="s">
        <v>196</v>
      </c>
      <c r="R91" s="11">
        <v>0.57999999999999996</v>
      </c>
    </row>
    <row r="92" spans="2:23">
      <c r="B92" s="7"/>
      <c r="C92" s="47">
        <v>9</v>
      </c>
      <c r="D92" s="31">
        <v>55</v>
      </c>
      <c r="E92" s="31">
        <v>25</v>
      </c>
      <c r="F92" s="31">
        <v>7.4</v>
      </c>
      <c r="G92" s="31">
        <v>2.5</v>
      </c>
      <c r="H92" s="31">
        <v>1.7</v>
      </c>
      <c r="I92" s="31">
        <v>1.4</v>
      </c>
      <c r="Q92" s="10" t="s">
        <v>197</v>
      </c>
      <c r="R92" s="12">
        <v>1.8</v>
      </c>
    </row>
    <row r="93" spans="2:23">
      <c r="B93" s="7"/>
      <c r="C93" s="47">
        <v>9.5</v>
      </c>
      <c r="D93" s="31">
        <v>52</v>
      </c>
      <c r="E93" s="31">
        <v>23</v>
      </c>
      <c r="F93" s="31">
        <v>6.5</v>
      </c>
      <c r="G93" s="31">
        <v>2.2000000000000002</v>
      </c>
      <c r="H93" s="31">
        <v>1.5</v>
      </c>
      <c r="I93" s="31">
        <v>1.3</v>
      </c>
    </row>
    <row r="94" spans="2:23">
      <c r="B94" s="7"/>
      <c r="C94" s="47">
        <v>10</v>
      </c>
      <c r="D94" s="31">
        <v>49</v>
      </c>
      <c r="E94" s="31">
        <v>21</v>
      </c>
      <c r="F94" s="31">
        <v>5.6</v>
      </c>
      <c r="G94" s="31">
        <v>1.9</v>
      </c>
      <c r="H94" s="31">
        <v>1.4</v>
      </c>
      <c r="I94" s="31">
        <v>1.2</v>
      </c>
    </row>
    <row r="95" spans="2:23">
      <c r="B95" s="7"/>
      <c r="C95" s="47">
        <v>10.5</v>
      </c>
      <c r="D95" s="31">
        <v>47</v>
      </c>
      <c r="E95" s="31">
        <v>18</v>
      </c>
      <c r="F95" s="31">
        <v>5</v>
      </c>
      <c r="G95" s="31">
        <v>1.7</v>
      </c>
      <c r="H95" s="31">
        <v>1.3</v>
      </c>
      <c r="I95" s="31">
        <v>1.2</v>
      </c>
    </row>
    <row r="96" spans="2:23">
      <c r="B96" s="7"/>
      <c r="C96" s="47">
        <v>11</v>
      </c>
      <c r="D96" s="31">
        <v>44</v>
      </c>
      <c r="E96" s="31">
        <v>16</v>
      </c>
      <c r="F96" s="31">
        <v>4.4000000000000004</v>
      </c>
      <c r="G96" s="31">
        <v>1.6</v>
      </c>
      <c r="H96" s="31">
        <v>1.2</v>
      </c>
      <c r="I96" s="31">
        <v>1.1000000000000001</v>
      </c>
    </row>
    <row r="97" spans="2:23">
      <c r="B97" s="7"/>
      <c r="C97" s="47">
        <v>11.5</v>
      </c>
      <c r="D97" s="31">
        <v>42</v>
      </c>
      <c r="E97" s="31">
        <v>14</v>
      </c>
      <c r="F97" s="31">
        <v>4</v>
      </c>
      <c r="G97" s="31">
        <v>1.5</v>
      </c>
      <c r="H97" s="31">
        <v>1.1000000000000001</v>
      </c>
    </row>
    <row r="98" spans="2:23">
      <c r="B98" s="7"/>
      <c r="C98" s="40">
        <v>12</v>
      </c>
      <c r="D98" s="31">
        <v>41</v>
      </c>
      <c r="E98" s="31">
        <v>13</v>
      </c>
      <c r="F98" s="31">
        <v>3.6</v>
      </c>
      <c r="G98" s="31">
        <v>1.4</v>
      </c>
      <c r="H98" s="31">
        <v>1.1000000000000001</v>
      </c>
    </row>
    <row r="99" spans="2:23">
      <c r="B99" s="8" t="s">
        <v>204</v>
      </c>
    </row>
    <row r="100" spans="2:23">
      <c r="B100" s="15" t="s">
        <v>207</v>
      </c>
      <c r="C100" s="6"/>
      <c r="D100" s="37" t="s">
        <v>193</v>
      </c>
      <c r="E100" s="38"/>
      <c r="F100" s="38"/>
      <c r="G100" s="38"/>
      <c r="H100" s="38"/>
      <c r="I100" s="38"/>
      <c r="J100" s="38"/>
      <c r="K100" s="38"/>
      <c r="L100" s="38"/>
      <c r="M100" s="38"/>
      <c r="N100" s="38"/>
      <c r="O100" s="38"/>
      <c r="P100" s="38"/>
      <c r="Q100" s="38"/>
      <c r="R100" s="38"/>
      <c r="S100" s="38"/>
      <c r="T100" s="38"/>
      <c r="U100" s="38"/>
      <c r="V100" s="38"/>
      <c r="W100" s="39"/>
    </row>
    <row r="101" spans="2:23">
      <c r="B101" s="6"/>
      <c r="C101" s="8" t="s">
        <v>194</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c r="B117" s="7"/>
      <c r="C117" s="47">
        <v>5.5</v>
      </c>
      <c r="D117" s="31">
        <v>127</v>
      </c>
      <c r="E117" s="31">
        <v>94</v>
      </c>
      <c r="F117" s="31">
        <v>47</v>
      </c>
      <c r="G117" s="31">
        <v>18</v>
      </c>
      <c r="H117" s="31">
        <v>14</v>
      </c>
      <c r="I117" s="31">
        <v>9.9</v>
      </c>
      <c r="J117" s="31">
        <v>7.7</v>
      </c>
      <c r="K117" s="31">
        <v>6.9</v>
      </c>
      <c r="L117" s="31">
        <v>6.1</v>
      </c>
      <c r="M117" s="31">
        <v>5.7</v>
      </c>
    </row>
    <row r="118" spans="2:23">
      <c r="B118" s="7"/>
      <c r="C118" s="47">
        <v>6</v>
      </c>
      <c r="D118" s="31">
        <v>113</v>
      </c>
      <c r="E118" s="31">
        <v>77</v>
      </c>
      <c r="F118" s="31">
        <v>36</v>
      </c>
      <c r="G118" s="31">
        <v>15</v>
      </c>
      <c r="H118" s="31">
        <v>11</v>
      </c>
      <c r="I118" s="31">
        <v>9</v>
      </c>
      <c r="J118" s="31">
        <v>8</v>
      </c>
      <c r="K118" s="31">
        <v>6.5</v>
      </c>
      <c r="L118" s="31">
        <v>5.0999999999999996</v>
      </c>
    </row>
    <row r="119" spans="2:23">
      <c r="B119" s="7"/>
      <c r="C119" s="47">
        <v>6.5</v>
      </c>
      <c r="D119" s="31">
        <v>104</v>
      </c>
      <c r="E119" s="31">
        <v>68</v>
      </c>
      <c r="F119" s="31">
        <v>30</v>
      </c>
      <c r="G119" s="31">
        <v>11</v>
      </c>
      <c r="H119" s="31">
        <v>8.3000000000000007</v>
      </c>
      <c r="I119" s="31">
        <v>6.4</v>
      </c>
      <c r="J119" s="31">
        <v>5.0999999999999996</v>
      </c>
      <c r="K119" s="31">
        <v>4.3</v>
      </c>
    </row>
    <row r="120" spans="2:23">
      <c r="B120" s="7"/>
      <c r="C120" s="47">
        <v>7</v>
      </c>
      <c r="D120" s="31">
        <v>95</v>
      </c>
      <c r="E120" s="31">
        <v>60</v>
      </c>
      <c r="F120" s="31">
        <v>24</v>
      </c>
      <c r="G120" s="31">
        <v>8.5</v>
      </c>
      <c r="H120" s="31">
        <v>6.4</v>
      </c>
      <c r="I120" s="31">
        <v>5.0999999999999996</v>
      </c>
      <c r="J120" s="31">
        <v>4.3</v>
      </c>
      <c r="K120" s="31">
        <v>3.4</v>
      </c>
    </row>
    <row r="121" spans="2:23">
      <c r="B121" s="7"/>
      <c r="C121" s="47">
        <v>7.5</v>
      </c>
      <c r="D121" s="31">
        <v>87</v>
      </c>
      <c r="E121" s="31">
        <v>53</v>
      </c>
      <c r="F121" s="31">
        <v>21</v>
      </c>
      <c r="G121" s="31">
        <v>7.1</v>
      </c>
      <c r="H121" s="31">
        <v>5.3</v>
      </c>
      <c r="I121" s="31">
        <v>4.4000000000000004</v>
      </c>
      <c r="J121" s="31">
        <v>3.6</v>
      </c>
    </row>
    <row r="122" spans="2:23">
      <c r="B122" s="7"/>
      <c r="C122" s="47">
        <v>8</v>
      </c>
      <c r="D122" s="31">
        <v>83</v>
      </c>
      <c r="E122" s="31">
        <v>47</v>
      </c>
      <c r="F122" s="31">
        <v>17</v>
      </c>
      <c r="G122" s="31">
        <v>6.1</v>
      </c>
      <c r="H122" s="31">
        <v>4.4000000000000004</v>
      </c>
      <c r="I122" s="31">
        <v>3.6</v>
      </c>
      <c r="J122" s="31">
        <v>3.1</v>
      </c>
      <c r="Q122" s="41" t="s">
        <v>195</v>
      </c>
      <c r="R122" s="39">
        <v>7.0000000000000007E-2</v>
      </c>
    </row>
    <row r="123" spans="2:23">
      <c r="B123" s="7"/>
      <c r="C123" s="47">
        <v>8.5</v>
      </c>
      <c r="D123" s="31">
        <v>78</v>
      </c>
      <c r="E123" s="31">
        <v>42</v>
      </c>
      <c r="F123" s="31">
        <v>15</v>
      </c>
      <c r="G123" s="31">
        <v>5.2</v>
      </c>
      <c r="H123" s="31">
        <v>3.7</v>
      </c>
      <c r="I123" s="31">
        <v>3.1</v>
      </c>
      <c r="J123" s="31">
        <v>2.6</v>
      </c>
      <c r="Q123" s="9" t="s">
        <v>196</v>
      </c>
      <c r="R123" s="11">
        <v>1.1100000000000001</v>
      </c>
    </row>
    <row r="124" spans="2:23">
      <c r="B124" s="7"/>
      <c r="C124" s="47">
        <v>9</v>
      </c>
      <c r="D124" s="31">
        <v>73</v>
      </c>
      <c r="E124" s="31">
        <v>38</v>
      </c>
      <c r="F124" s="31">
        <v>12</v>
      </c>
      <c r="G124" s="31">
        <v>4.3</v>
      </c>
      <c r="H124" s="31">
        <v>3.2</v>
      </c>
      <c r="I124" s="31">
        <v>2.4</v>
      </c>
      <c r="Q124" s="10" t="s">
        <v>197</v>
      </c>
      <c r="R124" s="12">
        <v>2.38</v>
      </c>
    </row>
    <row r="125" spans="2:23">
      <c r="B125" s="7"/>
      <c r="C125" s="47">
        <v>9.5</v>
      </c>
      <c r="D125" s="31">
        <v>69</v>
      </c>
      <c r="E125" s="31">
        <v>34</v>
      </c>
      <c r="F125" s="31">
        <v>9.9</v>
      </c>
      <c r="G125" s="31">
        <v>3.8</v>
      </c>
      <c r="H125" s="31">
        <v>3.5</v>
      </c>
      <c r="I125" s="31">
        <v>2.2000000000000002</v>
      </c>
    </row>
    <row r="126" spans="2:23">
      <c r="B126" s="7"/>
      <c r="C126" s="47">
        <v>10</v>
      </c>
      <c r="D126" s="31">
        <v>65</v>
      </c>
      <c r="E126" s="31">
        <v>32</v>
      </c>
      <c r="F126" s="31">
        <v>9</v>
      </c>
      <c r="G126" s="31">
        <v>3.3</v>
      </c>
      <c r="H126" s="31">
        <v>2.4</v>
      </c>
      <c r="I126" s="31">
        <v>2</v>
      </c>
    </row>
    <row r="127" spans="2:23">
      <c r="B127" s="7"/>
      <c r="C127" s="47">
        <v>10.5</v>
      </c>
      <c r="D127" s="31">
        <v>62</v>
      </c>
      <c r="E127" s="31">
        <v>29</v>
      </c>
      <c r="F127" s="31">
        <v>8</v>
      </c>
      <c r="G127" s="31">
        <v>3</v>
      </c>
      <c r="H127" s="31">
        <v>2.1</v>
      </c>
      <c r="I127" s="31">
        <v>1.9</v>
      </c>
    </row>
    <row r="128" spans="2:23">
      <c r="B128" s="7"/>
      <c r="C128" s="47">
        <v>11</v>
      </c>
      <c r="D128" s="31">
        <v>59</v>
      </c>
      <c r="E128" s="31">
        <v>26</v>
      </c>
      <c r="F128" s="31">
        <v>7.1</v>
      </c>
      <c r="G128" s="31">
        <v>2.6</v>
      </c>
      <c r="H128" s="31">
        <v>1.9</v>
      </c>
      <c r="I128" s="31">
        <v>1.8</v>
      </c>
    </row>
    <row r="129" spans="2:23">
      <c r="B129" s="7"/>
      <c r="C129" s="47">
        <v>11.5</v>
      </c>
      <c r="D129" s="31">
        <v>56</v>
      </c>
      <c r="E129" s="31">
        <v>24</v>
      </c>
      <c r="F129" s="31">
        <v>6.3</v>
      </c>
      <c r="G129" s="31">
        <v>2.4</v>
      </c>
      <c r="H129" s="31">
        <v>1.8</v>
      </c>
    </row>
    <row r="130" spans="2:23">
      <c r="B130" s="7"/>
      <c r="C130" s="40">
        <v>12</v>
      </c>
      <c r="D130" s="31">
        <v>53</v>
      </c>
      <c r="E130" s="31">
        <v>22</v>
      </c>
      <c r="F130" s="31">
        <v>5.6</v>
      </c>
      <c r="G130" s="31">
        <v>2</v>
      </c>
      <c r="H130" s="31">
        <v>1.8</v>
      </c>
    </row>
    <row r="131" spans="2:23">
      <c r="B131" s="8" t="s">
        <v>204</v>
      </c>
    </row>
    <row r="132" spans="2:23">
      <c r="B132" s="15" t="s">
        <v>205</v>
      </c>
      <c r="C132" s="6"/>
      <c r="D132" s="37" t="s">
        <v>193</v>
      </c>
      <c r="E132" s="38"/>
      <c r="F132" s="38"/>
      <c r="G132" s="38"/>
      <c r="H132" s="38"/>
      <c r="I132" s="38"/>
      <c r="J132" s="38"/>
      <c r="K132" s="38"/>
      <c r="L132" s="38"/>
      <c r="M132" s="38"/>
      <c r="N132" s="38"/>
      <c r="O132" s="38"/>
      <c r="P132" s="38"/>
      <c r="Q132" s="38"/>
      <c r="R132" s="38"/>
      <c r="S132" s="38"/>
      <c r="T132" s="38"/>
      <c r="U132" s="38"/>
      <c r="V132" s="38"/>
      <c r="W132" s="39"/>
    </row>
    <row r="133" spans="2:23">
      <c r="B133" s="6"/>
      <c r="C133" s="8" t="s">
        <v>194</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c r="B149" s="7"/>
      <c r="C149" s="47">
        <v>5.5</v>
      </c>
      <c r="D149" s="31">
        <v>257</v>
      </c>
      <c r="E149" s="31">
        <v>161</v>
      </c>
      <c r="F149" s="31">
        <v>59</v>
      </c>
      <c r="G149" s="31">
        <v>19</v>
      </c>
      <c r="H149" s="31">
        <v>9.9</v>
      </c>
      <c r="I149" s="31">
        <v>7.1</v>
      </c>
      <c r="J149" s="31">
        <v>5.7</v>
      </c>
      <c r="K149" s="31">
        <v>5</v>
      </c>
      <c r="L149" s="31">
        <v>4.5999999999999996</v>
      </c>
      <c r="M149" s="18">
        <v>4.2</v>
      </c>
    </row>
    <row r="150" spans="2:23">
      <c r="B150" s="7"/>
      <c r="C150" s="47">
        <v>6</v>
      </c>
      <c r="D150" s="31">
        <v>244</v>
      </c>
      <c r="E150" s="31">
        <v>140</v>
      </c>
      <c r="F150" s="31">
        <v>46</v>
      </c>
      <c r="G150" s="31">
        <v>13</v>
      </c>
      <c r="H150" s="31">
        <v>7.7</v>
      </c>
      <c r="I150" s="31">
        <v>5.7</v>
      </c>
      <c r="J150" s="31">
        <v>4.8</v>
      </c>
      <c r="K150" s="31">
        <v>4.0999999999999996</v>
      </c>
      <c r="L150" s="18">
        <v>3.8</v>
      </c>
    </row>
    <row r="151" spans="2:23">
      <c r="B151" s="7"/>
      <c r="C151" s="47">
        <v>6.5</v>
      </c>
      <c r="D151" s="31">
        <v>231</v>
      </c>
      <c r="E151" s="31">
        <v>122</v>
      </c>
      <c r="F151" s="31">
        <v>37</v>
      </c>
      <c r="G151" s="31">
        <v>11</v>
      </c>
      <c r="H151" s="31">
        <v>5.9</v>
      </c>
      <c r="I151" s="31">
        <v>4.5999999999999996</v>
      </c>
      <c r="J151" s="31">
        <v>3.7</v>
      </c>
      <c r="K151" s="31">
        <v>3.2</v>
      </c>
    </row>
    <row r="152" spans="2:23">
      <c r="B152" s="7"/>
      <c r="C152" s="47">
        <v>7</v>
      </c>
      <c r="D152" s="31">
        <v>218</v>
      </c>
      <c r="E152" s="31">
        <v>106</v>
      </c>
      <c r="F152" s="31">
        <v>32</v>
      </c>
      <c r="G152" s="31">
        <v>9</v>
      </c>
      <c r="H152" s="31">
        <v>5</v>
      </c>
      <c r="I152" s="31">
        <v>3.8</v>
      </c>
      <c r="J152" s="31">
        <v>3.2</v>
      </c>
      <c r="K152" s="18">
        <v>2.6</v>
      </c>
    </row>
    <row r="153" spans="2:23">
      <c r="B153" s="7"/>
      <c r="C153" s="47">
        <v>7.5</v>
      </c>
      <c r="D153" s="31">
        <v>205</v>
      </c>
      <c r="E153" s="31">
        <v>94</v>
      </c>
      <c r="F153" s="31">
        <v>26</v>
      </c>
      <c r="G153" s="31">
        <v>7.5</v>
      </c>
      <c r="H153" s="31">
        <v>4.4000000000000004</v>
      </c>
      <c r="I153" s="31">
        <v>3.3</v>
      </c>
      <c r="J153" s="31">
        <v>2.8</v>
      </c>
    </row>
    <row r="154" spans="2:23">
      <c r="B154" s="7"/>
      <c r="C154" s="47">
        <v>8</v>
      </c>
      <c r="D154" s="31">
        <v>193</v>
      </c>
      <c r="E154" s="31">
        <v>82</v>
      </c>
      <c r="F154" s="31">
        <v>22</v>
      </c>
      <c r="G154" s="31">
        <v>6.3</v>
      </c>
      <c r="H154" s="31">
        <v>3.7</v>
      </c>
      <c r="I154" s="31">
        <v>2.9</v>
      </c>
      <c r="J154" s="31">
        <v>2.4</v>
      </c>
      <c r="Q154" s="41" t="s">
        <v>195</v>
      </c>
      <c r="R154" s="39">
        <v>0.08</v>
      </c>
    </row>
    <row r="155" spans="2:23">
      <c r="B155" s="7"/>
      <c r="C155" s="47">
        <v>8.5</v>
      </c>
      <c r="D155" s="31">
        <v>184</v>
      </c>
      <c r="E155" s="31">
        <v>74</v>
      </c>
      <c r="F155" s="31">
        <v>19</v>
      </c>
      <c r="G155" s="31">
        <v>5.3</v>
      </c>
      <c r="H155" s="31">
        <v>3.2</v>
      </c>
      <c r="I155" s="31">
        <v>2.5</v>
      </c>
      <c r="J155" s="18">
        <v>2.1</v>
      </c>
      <c r="Q155" s="9" t="s">
        <v>196</v>
      </c>
      <c r="R155" s="11">
        <v>1.55</v>
      </c>
    </row>
    <row r="156" spans="2:23">
      <c r="B156" s="7"/>
      <c r="C156" s="47">
        <v>9</v>
      </c>
      <c r="D156" s="31">
        <v>174</v>
      </c>
      <c r="E156" s="31">
        <v>66</v>
      </c>
      <c r="F156" s="31">
        <v>16</v>
      </c>
      <c r="G156" s="31">
        <v>4.5999999999999996</v>
      </c>
      <c r="H156" s="31">
        <v>2.8</v>
      </c>
      <c r="I156" s="31">
        <v>2.1</v>
      </c>
      <c r="Q156" s="10" t="s">
        <v>197</v>
      </c>
      <c r="R156" s="12">
        <v>3.03</v>
      </c>
    </row>
    <row r="157" spans="2:23">
      <c r="B157" s="7"/>
      <c r="C157" s="47">
        <v>9.5</v>
      </c>
      <c r="D157" s="31">
        <v>169</v>
      </c>
      <c r="E157" s="31">
        <v>59</v>
      </c>
      <c r="F157" s="31">
        <v>13</v>
      </c>
      <c r="G157" s="31">
        <v>4.0999999999999996</v>
      </c>
      <c r="H157" s="31">
        <v>2.5</v>
      </c>
      <c r="I157" s="31">
        <v>2</v>
      </c>
    </row>
    <row r="158" spans="2:23">
      <c r="B158" s="7"/>
      <c r="C158" s="47">
        <v>10</v>
      </c>
      <c r="D158" s="31">
        <v>164</v>
      </c>
      <c r="E158" s="31">
        <v>53</v>
      </c>
      <c r="F158" s="31">
        <v>12</v>
      </c>
      <c r="G158" s="31">
        <v>3.7</v>
      </c>
      <c r="H158" s="31">
        <v>2.2000000000000002</v>
      </c>
      <c r="I158" s="31">
        <v>1.7</v>
      </c>
    </row>
    <row r="159" spans="2:23">
      <c r="B159" s="7"/>
      <c r="C159" s="47">
        <v>10.5</v>
      </c>
      <c r="D159" s="31">
        <v>158</v>
      </c>
      <c r="E159" s="31">
        <v>49</v>
      </c>
      <c r="F159" s="31">
        <v>11</v>
      </c>
      <c r="G159" s="31">
        <v>3.3</v>
      </c>
      <c r="H159" s="31">
        <v>2.1</v>
      </c>
      <c r="I159" s="31">
        <v>1.7</v>
      </c>
    </row>
    <row r="160" spans="2:23">
      <c r="B160" s="7"/>
      <c r="C160" s="47">
        <v>11</v>
      </c>
      <c r="D160" s="31">
        <v>149</v>
      </c>
      <c r="E160" s="31">
        <v>41</v>
      </c>
      <c r="F160" s="31">
        <v>8.4</v>
      </c>
      <c r="G160" s="31">
        <v>2.6</v>
      </c>
      <c r="H160" s="31">
        <v>1.7</v>
      </c>
    </row>
    <row r="161" spans="2:8">
      <c r="B161" s="7"/>
      <c r="C161" s="47">
        <v>11.5</v>
      </c>
      <c r="D161" s="31">
        <v>149</v>
      </c>
      <c r="E161" s="31">
        <v>41</v>
      </c>
      <c r="F161" s="31">
        <v>8.4</v>
      </c>
      <c r="G161" s="31">
        <v>2.6</v>
      </c>
      <c r="H161" s="31">
        <v>1.7</v>
      </c>
    </row>
    <row r="162" spans="2:8">
      <c r="C162" s="8">
        <v>12</v>
      </c>
      <c r="D162" s="18">
        <v>145</v>
      </c>
      <c r="E162" s="18">
        <v>37</v>
      </c>
      <c r="F162" s="18">
        <v>7.7</v>
      </c>
      <c r="G162" s="18">
        <v>2.5</v>
      </c>
      <c r="H162" s="18">
        <v>1.7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579"/>
  <sheetViews>
    <sheetView topLeftCell="A122" zoomScaleNormal="100" workbookViewId="0">
      <selection activeCell="F127" sqref="F127"/>
    </sheetView>
  </sheetViews>
  <sheetFormatPr defaultRowHeight="15.75" customHeight="1"/>
  <cols>
    <col min="1" max="1" width="14.28515625" style="610" customWidth="1"/>
    <col min="2" max="2" width="19" style="617" customWidth="1"/>
    <col min="3" max="3" width="77.140625" style="615" customWidth="1"/>
    <col min="4" max="4" width="21.7109375" style="615" customWidth="1"/>
    <col min="5" max="5" width="14.140625" style="615" customWidth="1"/>
    <col min="6" max="6" width="57.7109375" style="615" customWidth="1"/>
    <col min="7" max="7" width="4.28515625" style="616" customWidth="1"/>
    <col min="8" max="8" width="26.140625" style="655" customWidth="1"/>
    <col min="9" max="9" width="9.140625" style="610"/>
    <col min="10" max="10" width="9.140625" style="610" customWidth="1"/>
    <col min="11" max="16384" width="9.140625" style="610"/>
  </cols>
  <sheetData>
    <row r="1" spans="1:10" ht="15.75" customHeight="1">
      <c r="C1" s="619" t="s">
        <v>364</v>
      </c>
    </row>
    <row r="2" spans="1:10" ht="15.75" customHeight="1">
      <c r="C2" s="607" t="str">
        <f t="array" ref="C2:C4">TRANSPOSE(C11:G11)</f>
        <v>English</v>
      </c>
    </row>
    <row r="3" spans="1:10" ht="15.75" customHeight="1">
      <c r="C3" s="607" t="str">
        <v>Français</v>
      </c>
    </row>
    <row r="4" spans="1:10" ht="15.75" customHeight="1">
      <c r="C4" s="607" t="str">
        <v>Español</v>
      </c>
    </row>
    <row r="5" spans="1:10" ht="15.75" customHeight="1">
      <c r="C5" s="615" t="s">
        <v>3296</v>
      </c>
    </row>
    <row r="11" spans="1:10" s="619" customFormat="1" ht="15.75" customHeight="1">
      <c r="A11" s="619" t="s">
        <v>363</v>
      </c>
      <c r="B11" s="620" t="str">
        <f>Start!$E$5</f>
        <v>English</v>
      </c>
      <c r="C11" s="621" t="s">
        <v>343</v>
      </c>
      <c r="D11" s="621" t="s">
        <v>1964</v>
      </c>
      <c r="E11" s="621" t="s">
        <v>1965</v>
      </c>
      <c r="F11" s="621" t="s">
        <v>3296</v>
      </c>
      <c r="G11" s="622"/>
      <c r="H11" s="656"/>
      <c r="I11" s="619" t="s">
        <v>2769</v>
      </c>
      <c r="J11" s="619" t="s">
        <v>2770</v>
      </c>
    </row>
    <row r="12" spans="1:10" s="607" customFormat="1" ht="15.75" customHeight="1">
      <c r="B12" s="617" t="str">
        <f t="shared" ref="B12:B75" si="0">INDEX(C12:G12,MATCH($B$11,$C$11:$G$11,0))</f>
        <v>BACKGROUND INFORMATION</v>
      </c>
      <c r="C12" s="601" t="s">
        <v>276</v>
      </c>
      <c r="D12" s="601" t="s">
        <v>596</v>
      </c>
      <c r="E12" s="602" t="s">
        <v>844</v>
      </c>
      <c r="F12" s="660" t="s">
        <v>2795</v>
      </c>
      <c r="G12" s="616"/>
      <c r="H12" s="655" t="s">
        <v>2771</v>
      </c>
      <c r="J12" s="607" t="s">
        <v>2000</v>
      </c>
    </row>
    <row r="13" spans="1:10" s="607" customFormat="1" ht="15.75" customHeight="1">
      <c r="B13" s="617" t="str">
        <f t="shared" si="0"/>
        <v>Before you get started using the tool, there are a few things that are useful to know:</v>
      </c>
      <c r="C13" s="601" t="s">
        <v>243</v>
      </c>
      <c r="D13" s="601" t="s">
        <v>597</v>
      </c>
      <c r="E13" s="602" t="s">
        <v>845</v>
      </c>
      <c r="F13" s="661" t="s">
        <v>2796</v>
      </c>
      <c r="G13" s="616"/>
      <c r="H13" s="655" t="s">
        <v>2771</v>
      </c>
      <c r="J13" s="607" t="s">
        <v>2001</v>
      </c>
    </row>
    <row r="14" spans="1:10" s="607" customFormat="1" ht="15.75" customHeight="1">
      <c r="B14" s="617" t="str">
        <f t="shared" si="0"/>
        <v>Choose an Example:</v>
      </c>
      <c r="C14" s="601" t="s">
        <v>327</v>
      </c>
      <c r="D14" s="601" t="s">
        <v>598</v>
      </c>
      <c r="E14" s="602" t="s">
        <v>846</v>
      </c>
      <c r="F14" s="661" t="s">
        <v>2797</v>
      </c>
      <c r="G14" s="616"/>
      <c r="H14" s="655" t="s">
        <v>2771</v>
      </c>
      <c r="J14" s="607" t="s">
        <v>2002</v>
      </c>
    </row>
    <row r="15" spans="1:10" s="607" customFormat="1" ht="15.75" customHeight="1">
      <c r="B15" s="617" t="str">
        <f t="shared" si="0"/>
        <v>Small Local Road</v>
      </c>
      <c r="C15" s="601" t="s">
        <v>323</v>
      </c>
      <c r="D15" s="601" t="s">
        <v>599</v>
      </c>
      <c r="E15" s="602" t="s">
        <v>847</v>
      </c>
      <c r="F15" s="661" t="s">
        <v>2798</v>
      </c>
      <c r="G15" s="616"/>
      <c r="H15" s="655" t="s">
        <v>2771</v>
      </c>
      <c r="J15" s="607" t="s">
        <v>2003</v>
      </c>
    </row>
    <row r="16" spans="1:10" s="607" customFormat="1" ht="15.75" customHeight="1">
      <c r="B16" s="617" t="str">
        <f t="shared" si="0"/>
        <v>Local / Medium</v>
      </c>
      <c r="C16" s="601" t="s">
        <v>326</v>
      </c>
      <c r="D16" s="601" t="s">
        <v>1895</v>
      </c>
      <c r="E16" s="602" t="s">
        <v>848</v>
      </c>
      <c r="F16" s="661" t="s">
        <v>2799</v>
      </c>
      <c r="G16" s="616"/>
      <c r="H16" s="655" t="s">
        <v>2771</v>
      </c>
      <c r="J16" s="607" t="s">
        <v>2004</v>
      </c>
    </row>
    <row r="17" spans="2:32" s="607" customFormat="1" ht="15.75" customHeight="1">
      <c r="B17" s="617" t="str">
        <f t="shared" si="0"/>
        <v>Collector / Medium</v>
      </c>
      <c r="C17" s="601" t="s">
        <v>370</v>
      </c>
      <c r="D17" s="601" t="s">
        <v>1896</v>
      </c>
      <c r="E17" s="602" t="s">
        <v>849</v>
      </c>
      <c r="F17" s="661" t="s">
        <v>2800</v>
      </c>
      <c r="G17" s="616"/>
      <c r="H17" s="655" t="s">
        <v>2771</v>
      </c>
      <c r="J17" s="607" t="s">
        <v>2005</v>
      </c>
    </row>
    <row r="18" spans="2:32" s="607" customFormat="1" ht="15.75" customHeight="1">
      <c r="B18" s="617" t="str">
        <f t="shared" si="0"/>
        <v>Expressway / High</v>
      </c>
      <c r="C18" s="601" t="s">
        <v>369</v>
      </c>
      <c r="D18" s="601" t="s">
        <v>600</v>
      </c>
      <c r="E18" s="602" t="s">
        <v>850</v>
      </c>
      <c r="F18" s="661" t="s">
        <v>2801</v>
      </c>
      <c r="G18" s="616"/>
      <c r="H18" s="655" t="s">
        <v>2771</v>
      </c>
      <c r="J18" s="607" t="s">
        <v>2006</v>
      </c>
    </row>
    <row r="19" spans="2:32" s="607" customFormat="1" ht="15.75" customHeight="1">
      <c r="B19" s="617" t="str">
        <f t="shared" si="0"/>
        <v>Fixture Placement</v>
      </c>
      <c r="C19" s="601" t="s">
        <v>320</v>
      </c>
      <c r="D19" s="601" t="s">
        <v>601</v>
      </c>
      <c r="E19" s="602" t="s">
        <v>1489</v>
      </c>
      <c r="F19" s="661" t="s">
        <v>2802</v>
      </c>
      <c r="G19" s="616"/>
      <c r="H19" s="655" t="s">
        <v>2771</v>
      </c>
      <c r="J19" s="607" t="s">
        <v>2007</v>
      </c>
    </row>
    <row r="20" spans="2:32" s="607" customFormat="1" ht="15.75" customHeight="1">
      <c r="B20" s="617" t="str">
        <f t="shared" si="0"/>
        <v>Single-side, 1 meter over lane edge</v>
      </c>
      <c r="C20" s="601" t="s">
        <v>367</v>
      </c>
      <c r="D20" s="601" t="s">
        <v>602</v>
      </c>
      <c r="E20" s="602" t="s">
        <v>1490</v>
      </c>
      <c r="F20" s="661" t="s">
        <v>2803</v>
      </c>
      <c r="G20" s="616"/>
      <c r="H20" s="655" t="s">
        <v>2771</v>
      </c>
      <c r="J20" s="607" t="s">
        <v>2008</v>
      </c>
    </row>
    <row r="21" spans="2:32" s="607" customFormat="1" ht="15.75" customHeight="1">
      <c r="B21" s="617" t="str">
        <f t="shared" si="0"/>
        <v>Staggered, 1 meter over lane edge</v>
      </c>
      <c r="C21" s="601" t="s">
        <v>372</v>
      </c>
      <c r="D21" s="601" t="s">
        <v>603</v>
      </c>
      <c r="E21" s="602" t="s">
        <v>1491</v>
      </c>
      <c r="F21" s="661" t="s">
        <v>2804</v>
      </c>
      <c r="G21" s="616"/>
      <c r="H21" s="655" t="s">
        <v>2771</v>
      </c>
      <c r="J21" s="607" t="s">
        <v>2009</v>
      </c>
    </row>
    <row r="22" spans="2:32" s="607" customFormat="1" ht="15.75" customHeight="1">
      <c r="B22" s="617" t="str">
        <f t="shared" si="0"/>
        <v>Full Inputs:</v>
      </c>
      <c r="C22" s="601" t="s">
        <v>325</v>
      </c>
      <c r="D22" s="601" t="s">
        <v>604</v>
      </c>
      <c r="E22" s="602" t="s">
        <v>851</v>
      </c>
      <c r="F22" s="662" t="s">
        <v>2805</v>
      </c>
      <c r="G22" s="616"/>
      <c r="H22" s="655" t="s">
        <v>2771</v>
      </c>
      <c r="J22" s="607" t="s">
        <v>2010</v>
      </c>
    </row>
    <row r="23" spans="2:32" s="607" customFormat="1" ht="15.75" customHeight="1">
      <c r="B23" s="617" t="str">
        <f t="shared" si="0"/>
        <v>Road Geometry</v>
      </c>
      <c r="C23" s="601" t="s">
        <v>14</v>
      </c>
      <c r="D23" s="601" t="s">
        <v>605</v>
      </c>
      <c r="E23" s="602" t="s">
        <v>1492</v>
      </c>
      <c r="F23" s="662" t="s">
        <v>2806</v>
      </c>
      <c r="G23" s="616"/>
      <c r="H23" s="655"/>
      <c r="J23" s="607" t="s">
        <v>2011</v>
      </c>
      <c r="L23" s="607" t="s">
        <v>2012</v>
      </c>
      <c r="M23" s="607" t="s">
        <v>2013</v>
      </c>
      <c r="N23" s="607" t="s">
        <v>2014</v>
      </c>
      <c r="O23" s="607" t="s">
        <v>2015</v>
      </c>
      <c r="P23" s="607" t="s">
        <v>2016</v>
      </c>
      <c r="Q23" s="607" t="s">
        <v>2017</v>
      </c>
      <c r="R23" s="607" t="s">
        <v>2018</v>
      </c>
      <c r="S23" s="607" t="s">
        <v>2019</v>
      </c>
      <c r="T23" s="607" t="s">
        <v>2020</v>
      </c>
      <c r="U23" s="607" t="s">
        <v>2021</v>
      </c>
      <c r="V23" s="607" t="s">
        <v>2022</v>
      </c>
      <c r="W23" s="607" t="s">
        <v>2023</v>
      </c>
      <c r="X23" s="607" t="s">
        <v>2024</v>
      </c>
      <c r="Y23" s="607" t="s">
        <v>2025</v>
      </c>
      <c r="Z23" s="607" t="s">
        <v>2026</v>
      </c>
      <c r="AA23" s="607" t="s">
        <v>2027</v>
      </c>
      <c r="AB23" s="607" t="s">
        <v>2028</v>
      </c>
      <c r="AC23" s="607" t="s">
        <v>2029</v>
      </c>
      <c r="AD23" s="607" t="s">
        <v>2030</v>
      </c>
      <c r="AE23" s="607" t="s">
        <v>2031</v>
      </c>
      <c r="AF23" s="607" t="s">
        <v>2032</v>
      </c>
    </row>
    <row r="24" spans="2:32" s="607" customFormat="1" ht="15.75" customHeight="1">
      <c r="B24" s="617" t="str">
        <f t="shared" si="0"/>
        <v xml:space="preserve">Overall Uniformity (U0 - avg/min) </v>
      </c>
      <c r="C24" s="601" t="s">
        <v>499</v>
      </c>
      <c r="D24" s="601" t="s">
        <v>606</v>
      </c>
      <c r="E24" s="602" t="s">
        <v>852</v>
      </c>
      <c r="F24" s="661" t="s">
        <v>2807</v>
      </c>
      <c r="G24" s="616"/>
      <c r="H24" s="655" t="s">
        <v>2771</v>
      </c>
      <c r="J24" s="607" t="s">
        <v>2033</v>
      </c>
    </row>
    <row r="25" spans="2:32" s="607" customFormat="1" ht="15.75" customHeight="1">
      <c r="B25" s="617" t="str">
        <f t="shared" si="0"/>
        <v>Example 1 - Local Road</v>
      </c>
      <c r="C25" s="601" t="s">
        <v>374</v>
      </c>
      <c r="D25" s="601" t="s">
        <v>607</v>
      </c>
      <c r="E25" s="602" t="s">
        <v>1493</v>
      </c>
      <c r="F25" s="661" t="s">
        <v>2808</v>
      </c>
      <c r="G25" s="616"/>
      <c r="H25" s="655" t="s">
        <v>2771</v>
      </c>
      <c r="J25" s="607" t="s">
        <v>2034</v>
      </c>
    </row>
    <row r="26" spans="2:32" s="607" customFormat="1" ht="15.75" customHeight="1">
      <c r="B26" s="617" t="str">
        <f t="shared" si="0"/>
        <v>Street Type</v>
      </c>
      <c r="C26" s="601" t="s">
        <v>316</v>
      </c>
      <c r="D26" s="601" t="s">
        <v>608</v>
      </c>
      <c r="E26" s="602" t="s">
        <v>853</v>
      </c>
      <c r="F26" s="661" t="s">
        <v>2809</v>
      </c>
      <c r="G26" s="616"/>
      <c r="H26" s="655" t="s">
        <v>2771</v>
      </c>
      <c r="J26" s="607" t="s">
        <v>2035</v>
      </c>
    </row>
    <row r="27" spans="2:32" s="607" customFormat="1" ht="15.75" customHeight="1">
      <c r="B27" s="617" t="str">
        <f t="shared" si="0"/>
        <v>SEAD Street Lighting Tool v1.7.8</v>
      </c>
      <c r="C27" s="601" t="str">
        <f>"SEAD Street Lighting Tool v"&amp;VersionNumber</f>
        <v>SEAD Street Lighting Tool v1.7.8</v>
      </c>
      <c r="D27" s="601" t="str">
        <f>"Outil d'évaluation de l'éclairage des rues SEAD v"&amp;VersionNumber</f>
        <v>Outil d'évaluation de l'éclairage des rues SEAD v1.7.8</v>
      </c>
      <c r="E27" s="601" t="str">
        <f>"Herramienta SEAD para sistemas de Iluminación en vialidades v"&amp;VersionNumber</f>
        <v>Herramienta SEAD para sistemas de Iluminación en vialidades v1.7.8</v>
      </c>
      <c r="F27" s="661" t="str">
        <f>"SEAD Инструмент оценки уличного освещения v"&amp;VersionNumber</f>
        <v>SEAD Инструмент оценки уличного освещения v1.7.8</v>
      </c>
      <c r="G27" s="616"/>
      <c r="H27" s="655"/>
      <c r="J27" s="607" t="s">
        <v>2036</v>
      </c>
      <c r="L27" s="607" t="s">
        <v>2037</v>
      </c>
      <c r="M27" s="607" t="s">
        <v>2038</v>
      </c>
    </row>
    <row r="28" spans="2:32" s="607" customFormat="1" ht="15.75" customHeight="1">
      <c r="B28" s="617" t="str">
        <f t="shared" si="0"/>
        <v>Single Fixture</v>
      </c>
      <c r="C28" s="601" t="s">
        <v>262</v>
      </c>
      <c r="D28" s="601" t="s">
        <v>609</v>
      </c>
      <c r="E28" s="601" t="s">
        <v>1494</v>
      </c>
      <c r="F28" s="661" t="s">
        <v>2810</v>
      </c>
      <c r="G28" s="616"/>
      <c r="H28" s="655" t="s">
        <v>2771</v>
      </c>
      <c r="J28" s="607" t="s">
        <v>2039</v>
      </c>
    </row>
    <row r="29" spans="2:32" s="607" customFormat="1" ht="15.75" customHeight="1">
      <c r="B29" s="617"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9" s="601" t="s">
        <v>259</v>
      </c>
      <c r="D29" s="601" t="s">
        <v>1897</v>
      </c>
      <c r="E29" s="602" t="s">
        <v>1495</v>
      </c>
      <c r="F29" s="661" t="s">
        <v>2811</v>
      </c>
      <c r="G29" s="616"/>
      <c r="H29" s="655" t="s">
        <v>2771</v>
      </c>
      <c r="J29" s="607" t="s">
        <v>2040</v>
      </c>
    </row>
    <row r="30" spans="2:32" s="607" customFormat="1" ht="15.75" customHeight="1">
      <c r="B30" s="617"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30" s="601" t="s">
        <v>285</v>
      </c>
      <c r="D30" s="601" t="s">
        <v>1898</v>
      </c>
      <c r="E30" s="608" t="s">
        <v>1496</v>
      </c>
      <c r="F30" s="661" t="s">
        <v>2812</v>
      </c>
      <c r="G30" s="616"/>
      <c r="H30" s="655" t="s">
        <v>2771</v>
      </c>
      <c r="J30" s="607" t="s">
        <v>2041</v>
      </c>
    </row>
    <row r="31" spans="2:32" s="607" customFormat="1" ht="15.75" customHeight="1">
      <c r="B31" s="617" t="str">
        <f t="shared" si="0"/>
        <v>- The tool is designed to be simple to use, requiring little prior knowledge. Follow the steps, and look out for popup boxes and "?" links for additional information</v>
      </c>
      <c r="C31" s="601" t="s">
        <v>249</v>
      </c>
      <c r="D31" s="601" t="s">
        <v>610</v>
      </c>
      <c r="E31" s="602" t="s">
        <v>854</v>
      </c>
      <c r="F31" s="661" t="s">
        <v>2813</v>
      </c>
      <c r="G31" s="616"/>
      <c r="H31" s="655" t="s">
        <v>2771</v>
      </c>
      <c r="J31" s="607" t="s">
        <v>2042</v>
      </c>
    </row>
    <row r="32" spans="2:32" s="607" customFormat="1" ht="15.75" customHeight="1">
      <c r="B32" s="617" t="str">
        <f t="shared" si="0"/>
        <v xml:space="preserve"> 'Windows button' -&gt; Excel Options -&gt; Trust Center -&gt; Trust Center Settings</v>
      </c>
      <c r="C32" s="601" t="s">
        <v>251</v>
      </c>
      <c r="D32" s="601" t="s">
        <v>843</v>
      </c>
      <c r="E32" s="602" t="s">
        <v>855</v>
      </c>
      <c r="F32" s="663" t="s">
        <v>2814</v>
      </c>
      <c r="G32" s="616"/>
      <c r="H32" s="655" t="s">
        <v>2771</v>
      </c>
      <c r="J32" s="607" t="s">
        <v>2043</v>
      </c>
    </row>
    <row r="33" spans="2:10" s="607" customFormat="1" ht="15.75" customHeight="1">
      <c r="B33" s="617" t="str">
        <f t="shared" si="0"/>
        <v>2-lane road, single-side</v>
      </c>
      <c r="C33" s="601" t="s">
        <v>270</v>
      </c>
      <c r="D33" s="601" t="s">
        <v>611</v>
      </c>
      <c r="E33" s="602" t="s">
        <v>1497</v>
      </c>
      <c r="F33" s="661" t="s">
        <v>2815</v>
      </c>
      <c r="G33" s="616"/>
      <c r="H33" s="655" t="s">
        <v>2771</v>
      </c>
      <c r="J33" s="607" t="s">
        <v>2044</v>
      </c>
    </row>
    <row r="34" spans="2:10" s="607" customFormat="1" ht="15.75" customHeight="1">
      <c r="B34" s="617" t="str">
        <f t="shared" si="0"/>
        <v>4-lane road, staggered</v>
      </c>
      <c r="C34" s="601" t="s">
        <v>271</v>
      </c>
      <c r="D34" s="601" t="s">
        <v>1899</v>
      </c>
      <c r="E34" s="602" t="s">
        <v>1498</v>
      </c>
      <c r="F34" s="661" t="s">
        <v>2816</v>
      </c>
      <c r="G34" s="616"/>
      <c r="H34" s="655" t="s">
        <v>2771</v>
      </c>
      <c r="J34" s="607" t="s">
        <v>2045</v>
      </c>
    </row>
    <row r="35" spans="2:10" s="607" customFormat="1" ht="15.75" customHeight="1">
      <c r="B35" s="617" t="str">
        <f t="shared" si="0"/>
        <v>6-lane road, median mounted</v>
      </c>
      <c r="C35" s="601" t="s">
        <v>272</v>
      </c>
      <c r="D35" s="601" t="s">
        <v>612</v>
      </c>
      <c r="E35" s="602" t="s">
        <v>1499</v>
      </c>
      <c r="F35" s="661" t="s">
        <v>2817</v>
      </c>
      <c r="G35" s="616"/>
      <c r="H35" s="655" t="s">
        <v>2771</v>
      </c>
      <c r="J35" s="607" t="s">
        <v>2046</v>
      </c>
    </row>
    <row r="36" spans="2:10" s="607" customFormat="1" ht="15.75" customHeight="1">
      <c r="B36" s="617"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6" s="601" t="s">
        <v>221</v>
      </c>
      <c r="D36" s="601" t="s">
        <v>613</v>
      </c>
      <c r="E36" s="602" t="s">
        <v>1500</v>
      </c>
      <c r="F36" s="661" t="s">
        <v>2818</v>
      </c>
      <c r="G36" s="616"/>
      <c r="H36" s="655" t="s">
        <v>2771</v>
      </c>
      <c r="J36" s="607" t="s">
        <v>2047</v>
      </c>
    </row>
    <row r="37" spans="2:10" s="607" customFormat="1" ht="15.75" customHeight="1">
      <c r="B37" s="617" t="str">
        <f t="shared" si="0"/>
        <v xml:space="preserve">All results will be archived to the MResults tab, and show up in MGraphs.  </v>
      </c>
      <c r="C37" s="601" t="s">
        <v>234</v>
      </c>
      <c r="D37" s="601" t="s">
        <v>1900</v>
      </c>
      <c r="E37" s="602" t="s">
        <v>1501</v>
      </c>
      <c r="F37" s="661" t="s">
        <v>2819</v>
      </c>
      <c r="G37" s="616"/>
      <c r="H37" s="655" t="s">
        <v>2771</v>
      </c>
      <c r="J37" s="607" t="s">
        <v>2048</v>
      </c>
    </row>
    <row r="38" spans="2:10" s="607" customFormat="1" ht="15.75" customHeight="1">
      <c r="B38" s="617" t="str">
        <f t="shared" si="0"/>
        <v>Before you start</v>
      </c>
      <c r="C38" s="601" t="s">
        <v>242</v>
      </c>
      <c r="D38" s="601" t="s">
        <v>1005</v>
      </c>
      <c r="E38" s="602" t="s">
        <v>1502</v>
      </c>
      <c r="F38" s="661" t="s">
        <v>2820</v>
      </c>
      <c r="G38" s="616"/>
      <c r="H38" s="655" t="s">
        <v>2771</v>
      </c>
      <c r="J38" s="607" t="s">
        <v>2049</v>
      </c>
    </row>
    <row r="39" spans="2:10" s="607" customFormat="1" ht="15.75" customHeight="1">
      <c r="B39" s="617"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9" s="601" t="s">
        <v>235</v>
      </c>
      <c r="D39" s="601" t="s">
        <v>1901</v>
      </c>
      <c r="E39" s="602" t="s">
        <v>1902</v>
      </c>
      <c r="F39" s="661" t="s">
        <v>2821</v>
      </c>
      <c r="G39" s="616"/>
      <c r="H39" s="655" t="s">
        <v>2771</v>
      </c>
      <c r="J39" s="607" t="s">
        <v>2050</v>
      </c>
    </row>
    <row r="40" spans="2:10" s="607" customFormat="1" ht="15.75" customHeight="1">
      <c r="B40" s="617" t="str">
        <f t="shared" si="0"/>
        <v>Click 'Macro Settings' and 'Enable all macros'</v>
      </c>
      <c r="C40" s="601" t="s">
        <v>252</v>
      </c>
      <c r="D40" s="601" t="s">
        <v>1004</v>
      </c>
      <c r="E40" s="602" t="s">
        <v>856</v>
      </c>
      <c r="F40" s="661" t="s">
        <v>2822</v>
      </c>
      <c r="G40" s="616"/>
      <c r="H40" s="655" t="s">
        <v>2771</v>
      </c>
      <c r="J40" s="607" t="s">
        <v>2051</v>
      </c>
    </row>
    <row r="41" spans="2:10" s="607" customFormat="1" ht="15.75" customHeight="1">
      <c r="B41" s="617" t="str">
        <f t="shared" si="0"/>
        <v xml:space="preserve">Contact the manufacturer or visit their website to download the electronic IES files for the fixtures you're considering </v>
      </c>
      <c r="C41" s="601" t="s">
        <v>236</v>
      </c>
      <c r="D41" s="601" t="s">
        <v>614</v>
      </c>
      <c r="E41" s="602" t="s">
        <v>1503</v>
      </c>
      <c r="F41" s="661" t="s">
        <v>2823</v>
      </c>
      <c r="G41" s="616"/>
      <c r="H41" s="655" t="s">
        <v>2771</v>
      </c>
      <c r="J41" s="607" t="s">
        <v>2052</v>
      </c>
    </row>
    <row r="42" spans="2:10" s="607" customFormat="1" ht="15.75" customHeight="1">
      <c r="B42" s="617" t="str">
        <f t="shared" si="0"/>
        <v>Describe your specific scenario</v>
      </c>
      <c r="C42" s="601" t="s">
        <v>273</v>
      </c>
      <c r="D42" s="601" t="s">
        <v>615</v>
      </c>
      <c r="E42" s="602" t="s">
        <v>1504</v>
      </c>
      <c r="F42" s="661" t="s">
        <v>2824</v>
      </c>
      <c r="G42" s="616"/>
      <c r="H42" s="655" t="s">
        <v>2771</v>
      </c>
      <c r="J42" s="607" t="s">
        <v>2053</v>
      </c>
    </row>
    <row r="43" spans="2:10" s="607" customFormat="1" ht="15.75" customHeight="1">
      <c r="B43" s="617" t="str">
        <f t="shared" si="0"/>
        <v xml:space="preserve">Excel 2003: </v>
      </c>
      <c r="C43" s="601" t="s">
        <v>253</v>
      </c>
      <c r="D43" s="609" t="s">
        <v>616</v>
      </c>
      <c r="E43" s="601" t="s">
        <v>253</v>
      </c>
      <c r="F43" s="661" t="s">
        <v>253</v>
      </c>
      <c r="G43" s="616"/>
      <c r="H43" s="655" t="s">
        <v>2771</v>
      </c>
      <c r="J43" s="607" t="s">
        <v>2054</v>
      </c>
    </row>
    <row r="44" spans="2:10" s="607" customFormat="1" ht="15.75" customHeight="1">
      <c r="B44" s="617" t="str">
        <f t="shared" si="0"/>
        <v>Excel 2007:</v>
      </c>
      <c r="C44" s="601" t="s">
        <v>250</v>
      </c>
      <c r="D44" s="609" t="s">
        <v>617</v>
      </c>
      <c r="E44" s="601" t="s">
        <v>250</v>
      </c>
      <c r="F44" s="661" t="s">
        <v>250</v>
      </c>
      <c r="G44" s="616"/>
      <c r="H44" s="655" t="s">
        <v>2771</v>
      </c>
      <c r="J44" s="607" t="s">
        <v>2055</v>
      </c>
    </row>
    <row r="45" spans="2:10" s="607" customFormat="1" ht="15.75" customHeight="1">
      <c r="B45" s="617" t="str">
        <f t="shared" si="0"/>
        <v xml:space="preserve">Follow steps 1-5 on the inputs page to define your current configuration, desired target light levels, and relevant costs </v>
      </c>
      <c r="C45" s="601" t="s">
        <v>241</v>
      </c>
      <c r="D45" s="601" t="s">
        <v>618</v>
      </c>
      <c r="E45" s="602" t="s">
        <v>1505</v>
      </c>
      <c r="F45" s="661" t="s">
        <v>2825</v>
      </c>
      <c r="G45" s="616"/>
      <c r="H45" s="655" t="s">
        <v>2771</v>
      </c>
      <c r="J45" s="607" t="s">
        <v>2056</v>
      </c>
    </row>
    <row r="46" spans="2:10" s="607" customFormat="1" ht="15.75" customHeight="1">
      <c r="B46" s="617" t="str">
        <f t="shared" si="0"/>
        <v xml:space="preserve">Follow steps 1-5 to define your road configuration, desired target light levels, and relavant costs </v>
      </c>
      <c r="C46" s="601" t="s">
        <v>238</v>
      </c>
      <c r="D46" s="601" t="s">
        <v>619</v>
      </c>
      <c r="E46" s="602" t="s">
        <v>1506</v>
      </c>
      <c r="F46" s="661" t="s">
        <v>2826</v>
      </c>
      <c r="G46" s="616"/>
      <c r="H46" s="655" t="s">
        <v>2771</v>
      </c>
      <c r="J46" s="607" t="s">
        <v>2057</v>
      </c>
    </row>
    <row r="47" spans="2:10" s="607" customFormat="1" ht="15.75" customHeight="1">
      <c r="B47" s="617" t="str">
        <f t="shared" si="0"/>
        <v xml:space="preserve">Follow steps 1-5, choosing the appropriate comparison type of single fixture or multiple fixtures in step 3 </v>
      </c>
      <c r="C47" s="601" t="s">
        <v>230</v>
      </c>
      <c r="D47" s="601" t="s">
        <v>620</v>
      </c>
      <c r="E47" s="602" t="s">
        <v>1507</v>
      </c>
      <c r="F47" s="661" t="s">
        <v>2827</v>
      </c>
      <c r="G47" s="616"/>
      <c r="H47" s="655" t="s">
        <v>2771</v>
      </c>
      <c r="J47" s="607" t="s">
        <v>2058</v>
      </c>
    </row>
    <row r="48" spans="2:10" s="607" customFormat="1" ht="15.75" customHeight="1">
      <c r="B48" s="617" t="str">
        <f t="shared" si="0"/>
        <v xml:space="preserve">For a description of the other tabs and what they contain go here: </v>
      </c>
      <c r="C48" s="601" t="s">
        <v>282</v>
      </c>
      <c r="D48" s="601" t="s">
        <v>621</v>
      </c>
      <c r="E48" s="602" t="s">
        <v>857</v>
      </c>
      <c r="F48" s="661" t="s">
        <v>2828</v>
      </c>
      <c r="G48" s="616"/>
      <c r="H48" s="655" t="s">
        <v>2771</v>
      </c>
      <c r="J48" s="607" t="s">
        <v>2059</v>
      </c>
    </row>
    <row r="49" spans="2:10" s="607" customFormat="1" ht="15.75" customHeight="1">
      <c r="B49" s="617" t="str">
        <f t="shared" si="0"/>
        <v>Get Started!</v>
      </c>
      <c r="C49" s="601" t="s">
        <v>266</v>
      </c>
      <c r="D49" s="601" t="s">
        <v>622</v>
      </c>
      <c r="E49" s="602" t="s">
        <v>1508</v>
      </c>
      <c r="F49" s="661" t="s">
        <v>2829</v>
      </c>
      <c r="G49" s="616"/>
      <c r="H49" s="655" t="s">
        <v>2771</v>
      </c>
      <c r="J49" s="607" t="s">
        <v>2060</v>
      </c>
    </row>
    <row r="50" spans="2:10" s="607" customFormat="1" ht="15.75" customHeight="1">
      <c r="B50" s="617" t="str">
        <f t="shared" si="0"/>
        <v xml:space="preserve">If only analyzing a single fixture, use the "Save Single Upgrade" button to save the scenario to the MResults tab. If analyzing multiple fixtures, the fixtures will be saved when you click 'Run Selected Fixtures' </v>
      </c>
      <c r="C50" s="601" t="s">
        <v>232</v>
      </c>
      <c r="D50" s="601" t="s">
        <v>623</v>
      </c>
      <c r="E50" s="602" t="s">
        <v>1509</v>
      </c>
      <c r="F50" s="661" t="s">
        <v>2830</v>
      </c>
      <c r="G50" s="616"/>
      <c r="H50" s="655" t="s">
        <v>2771</v>
      </c>
      <c r="J50" s="607" t="s">
        <v>2061</v>
      </c>
    </row>
    <row r="51" spans="2:10" s="607" customFormat="1" ht="15.75" customHeight="1">
      <c r="B51" s="617" t="str">
        <f t="shared" si="0"/>
        <v>'Inputs' Tab</v>
      </c>
      <c r="C51" s="601" t="s">
        <v>244</v>
      </c>
      <c r="D51" s="601" t="s">
        <v>1903</v>
      </c>
      <c r="E51" s="602" t="s">
        <v>858</v>
      </c>
      <c r="F51" s="661" t="s">
        <v>2831</v>
      </c>
      <c r="G51" s="616"/>
      <c r="H51" s="655" t="s">
        <v>2771</v>
      </c>
      <c r="J51" s="607" t="s">
        <v>2062</v>
      </c>
    </row>
    <row r="52" spans="2:10" s="607" customFormat="1" ht="15.75" customHeight="1">
      <c r="B52" s="617" t="str">
        <f t="shared" si="0"/>
        <v xml:space="preserve">Instructions for potential applications of the tool: </v>
      </c>
      <c r="C52" s="601" t="s">
        <v>350</v>
      </c>
      <c r="D52" s="601" t="s">
        <v>624</v>
      </c>
      <c r="E52" s="602" t="s">
        <v>859</v>
      </c>
      <c r="F52" s="661" t="s">
        <v>2832</v>
      </c>
      <c r="G52" s="616"/>
      <c r="H52" s="655" t="s">
        <v>2771</v>
      </c>
      <c r="J52" s="607" t="s">
        <v>2063</v>
      </c>
    </row>
    <row r="53" spans="2:10" s="607" customFormat="1" ht="15.75" customHeight="1">
      <c r="B53" s="617" t="str">
        <f t="shared" si="0"/>
        <v>Macros</v>
      </c>
      <c r="C53" s="601" t="s">
        <v>257</v>
      </c>
      <c r="D53" s="601" t="s">
        <v>257</v>
      </c>
      <c r="E53" s="601" t="s">
        <v>257</v>
      </c>
      <c r="F53" s="661" t="s">
        <v>257</v>
      </c>
      <c r="G53" s="616"/>
      <c r="H53" s="655" t="s">
        <v>2771</v>
      </c>
      <c r="J53" s="607" t="s">
        <v>2064</v>
      </c>
    </row>
    <row r="54" spans="2:10" s="607" customFormat="1" ht="15.75" customHeight="1">
      <c r="B54" s="617" t="str">
        <f t="shared" si="0"/>
        <v>Macros are required to perform the lighting calculations. To use the tool, you must enable macros. To do this:</v>
      </c>
      <c r="C54" s="601" t="s">
        <v>258</v>
      </c>
      <c r="D54" s="601" t="s">
        <v>625</v>
      </c>
      <c r="E54" s="602" t="s">
        <v>1510</v>
      </c>
      <c r="F54" s="661" t="s">
        <v>2833</v>
      </c>
      <c r="G54" s="616"/>
      <c r="H54" s="655" t="s">
        <v>2771</v>
      </c>
      <c r="J54" s="607" t="s">
        <v>2065</v>
      </c>
    </row>
    <row r="55" spans="2:10" s="607" customFormat="1" ht="15.75" customHeight="1">
      <c r="B55" s="617" t="str">
        <f t="shared" si="0"/>
        <v>Make your own:</v>
      </c>
      <c r="C55" s="601" t="s">
        <v>269</v>
      </c>
      <c r="D55" s="601" t="s">
        <v>626</v>
      </c>
      <c r="E55" s="602" t="s">
        <v>860</v>
      </c>
      <c r="F55" s="661" t="s">
        <v>2834</v>
      </c>
      <c r="G55" s="616"/>
      <c r="H55" s="655" t="s">
        <v>2771</v>
      </c>
      <c r="J55" s="607" t="s">
        <v>2066</v>
      </c>
    </row>
    <row r="56" spans="2:10" s="607" customFormat="1" ht="15.75" customHeight="1">
      <c r="B56" s="617" t="str">
        <f t="shared" si="0"/>
        <v>Most steps are self explanatory, but for a few pointers on a specific application, see these links:</v>
      </c>
      <c r="C56" s="601" t="s">
        <v>261</v>
      </c>
      <c r="D56" s="601" t="s">
        <v>627</v>
      </c>
      <c r="E56" s="602" t="s">
        <v>861</v>
      </c>
      <c r="F56" s="661" t="s">
        <v>2835</v>
      </c>
      <c r="G56" s="616"/>
      <c r="H56" s="655" t="s">
        <v>2771</v>
      </c>
      <c r="J56" s="607" t="s">
        <v>2067</v>
      </c>
    </row>
    <row r="57" spans="2:10" s="607" customFormat="1" ht="15.75" customHeight="1">
      <c r="B57" s="617" t="str">
        <f t="shared" si="0"/>
        <v>New installation</v>
      </c>
      <c r="C57" s="601" t="s">
        <v>265</v>
      </c>
      <c r="D57" s="601" t="s">
        <v>628</v>
      </c>
      <c r="E57" s="602" t="s">
        <v>862</v>
      </c>
      <c r="F57" s="661" t="s">
        <v>2836</v>
      </c>
      <c r="G57" s="616"/>
      <c r="H57" s="655" t="s">
        <v>2771</v>
      </c>
      <c r="J57" s="607" t="s">
        <v>2068</v>
      </c>
    </row>
    <row r="58" spans="2:10" s="607" customFormat="1" ht="15.75" customHeight="1">
      <c r="B58" s="617" t="str">
        <f t="shared" si="0"/>
        <v>New Installation and Major Retrofit</v>
      </c>
      <c r="C58" s="601" t="s">
        <v>222</v>
      </c>
      <c r="D58" s="601" t="s">
        <v>629</v>
      </c>
      <c r="E58" s="602" t="s">
        <v>1511</v>
      </c>
      <c r="F58" s="661" t="s">
        <v>2837</v>
      </c>
      <c r="G58" s="616"/>
      <c r="H58" s="655" t="s">
        <v>2771</v>
      </c>
      <c r="J58" s="607" t="s">
        <v>2069</v>
      </c>
    </row>
    <row r="59" spans="2:10" s="607" customFormat="1" ht="15.75" customHeight="1">
      <c r="B59" s="617" t="str">
        <f t="shared" si="0"/>
        <v>Not all tabs are needed by the user, but all tabs are left open so that you can see how calculations are performed if needed. Here's a description of all the tabs in the tool:</v>
      </c>
      <c r="C59" s="601" t="s">
        <v>274</v>
      </c>
      <c r="D59" s="601" t="s">
        <v>630</v>
      </c>
      <c r="E59" s="602" t="s">
        <v>863</v>
      </c>
      <c r="F59" s="661" t="s">
        <v>2838</v>
      </c>
      <c r="G59" s="616"/>
      <c r="H59" s="655" t="s">
        <v>2771</v>
      </c>
      <c r="J59" s="607" t="s">
        <v>2070</v>
      </c>
    </row>
    <row r="60" spans="2:10" s="607" customFormat="1" ht="15.75" customHeight="1">
      <c r="B60" s="617" t="str">
        <f t="shared" si="0"/>
        <v>OR</v>
      </c>
      <c r="C60" s="601" t="s">
        <v>268</v>
      </c>
      <c r="D60" s="601" t="s">
        <v>631</v>
      </c>
      <c r="E60" s="602" t="s">
        <v>1512</v>
      </c>
      <c r="F60" s="661" t="s">
        <v>2839</v>
      </c>
      <c r="G60" s="616"/>
      <c r="H60" s="655" t="s">
        <v>2771</v>
      </c>
      <c r="J60" s="607" t="s">
        <v>2071</v>
      </c>
    </row>
    <row r="61" spans="2:10" s="607" customFormat="1" ht="15.75" customHeight="1">
      <c r="B61" s="617" t="str">
        <f t="shared" si="0"/>
        <v>Retrofit - basic</v>
      </c>
      <c r="C61" s="601" t="s">
        <v>263</v>
      </c>
      <c r="D61" s="601" t="s">
        <v>632</v>
      </c>
      <c r="E61" s="602" t="s">
        <v>864</v>
      </c>
      <c r="F61" s="661" t="s">
        <v>2840</v>
      </c>
      <c r="G61" s="616"/>
      <c r="H61" s="655" t="s">
        <v>2771</v>
      </c>
      <c r="J61" s="607" t="s">
        <v>2072</v>
      </c>
    </row>
    <row r="62" spans="2:10" s="607" customFormat="1" ht="15.75" customHeight="1">
      <c r="B62" s="617" t="str">
        <f t="shared" si="0"/>
        <v>Retrofit - Design Phase</v>
      </c>
      <c r="C62" s="601" t="s">
        <v>220</v>
      </c>
      <c r="D62" s="601" t="s">
        <v>633</v>
      </c>
      <c r="E62" s="602" t="s">
        <v>865</v>
      </c>
      <c r="F62" s="661" t="s">
        <v>2841</v>
      </c>
      <c r="G62" s="616"/>
      <c r="H62" s="655" t="s">
        <v>2771</v>
      </c>
      <c r="J62" s="607" t="s">
        <v>2073</v>
      </c>
    </row>
    <row r="63" spans="2:10" s="607" customFormat="1" ht="15.75" customHeight="1">
      <c r="B63" s="617" t="str">
        <f t="shared" si="0"/>
        <v>Retrofit - detailed</v>
      </c>
      <c r="C63" s="601" t="s">
        <v>264</v>
      </c>
      <c r="D63" s="601" t="s">
        <v>634</v>
      </c>
      <c r="E63" s="602" t="s">
        <v>866</v>
      </c>
      <c r="F63" s="661" t="s">
        <v>2842</v>
      </c>
      <c r="G63" s="616"/>
      <c r="H63" s="655" t="s">
        <v>2771</v>
      </c>
      <c r="J63" s="607" t="s">
        <v>2074</v>
      </c>
    </row>
    <row r="64" spans="2:10" s="607" customFormat="1" ht="15.75" customHeight="1">
      <c r="B64" s="617" t="str">
        <f t="shared" si="0"/>
        <v xml:space="preserve">Retrofit - Exploratory Phase </v>
      </c>
      <c r="C64" s="601" t="s">
        <v>351</v>
      </c>
      <c r="D64" s="601" t="s">
        <v>635</v>
      </c>
      <c r="E64" s="602" t="s">
        <v>867</v>
      </c>
      <c r="F64" s="661" t="s">
        <v>2843</v>
      </c>
      <c r="G64" s="616"/>
      <c r="H64" s="655" t="s">
        <v>2771</v>
      </c>
      <c r="J64" s="607" t="s">
        <v>2075</v>
      </c>
    </row>
    <row r="65" spans="2:12" s="607" customFormat="1" ht="15.75" customHeight="1">
      <c r="B65" s="617" t="str">
        <f t="shared" si="0"/>
        <v>Scope of tool</v>
      </c>
      <c r="C65" s="601" t="s">
        <v>246</v>
      </c>
      <c r="D65" s="601" t="s">
        <v>636</v>
      </c>
      <c r="E65" s="602" t="s">
        <v>868</v>
      </c>
      <c r="F65" s="661" t="s">
        <v>2844</v>
      </c>
      <c r="G65" s="616"/>
      <c r="H65" s="655" t="s">
        <v>2771</v>
      </c>
      <c r="J65" s="607" t="s">
        <v>2076</v>
      </c>
    </row>
    <row r="66" spans="2:12" s="607" customFormat="1" ht="15.75" customHeight="1">
      <c r="B66" s="617"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6" s="601" t="s">
        <v>218</v>
      </c>
      <c r="D66" s="601" t="s">
        <v>637</v>
      </c>
      <c r="E66" s="602" t="s">
        <v>1513</v>
      </c>
      <c r="F66" s="661" t="s">
        <v>2845</v>
      </c>
      <c r="G66" s="616"/>
      <c r="H66" s="655" t="s">
        <v>2771</v>
      </c>
      <c r="J66" s="607" t="s">
        <v>2077</v>
      </c>
    </row>
    <row r="67" spans="2:12" s="607" customFormat="1" ht="15.75" customHeight="1">
      <c r="B67" s="617" t="str">
        <f t="shared" si="0"/>
        <v xml:space="preserve">Single  Fixture </v>
      </c>
      <c r="C67" s="601" t="s">
        <v>352</v>
      </c>
      <c r="D67" s="601" t="s">
        <v>609</v>
      </c>
      <c r="E67" s="602" t="s">
        <v>1514</v>
      </c>
      <c r="F67" s="661" t="s">
        <v>2846</v>
      </c>
      <c r="G67" s="616"/>
      <c r="H67" s="655" t="s">
        <v>2771</v>
      </c>
      <c r="J67" s="607" t="s">
        <v>2078</v>
      </c>
    </row>
    <row r="68" spans="2:12" s="607" customFormat="1" ht="15.75" customHeight="1">
      <c r="B68" s="617" t="str">
        <f t="shared" si="0"/>
        <v>Specific Applications</v>
      </c>
      <c r="C68" s="601" t="s">
        <v>260</v>
      </c>
      <c r="D68" s="601" t="s">
        <v>638</v>
      </c>
      <c r="E68" s="602" t="s">
        <v>869</v>
      </c>
      <c r="F68" s="661" t="s">
        <v>2847</v>
      </c>
      <c r="G68" s="616"/>
      <c r="H68" s="655" t="s">
        <v>2771</v>
      </c>
      <c r="J68" s="607" t="s">
        <v>2079</v>
      </c>
    </row>
    <row r="69" spans="2:12" s="607" customFormat="1" ht="15.75" customHeight="1">
      <c r="B69" s="617" t="str">
        <f t="shared" si="0"/>
        <v>Start with an example:</v>
      </c>
      <c r="C69" s="601" t="s">
        <v>267</v>
      </c>
      <c r="D69" s="601" t="s">
        <v>598</v>
      </c>
      <c r="E69" s="602" t="s">
        <v>1515</v>
      </c>
      <c r="F69" s="661" t="s">
        <v>2848</v>
      </c>
      <c r="G69" s="616"/>
      <c r="H69" s="655" t="s">
        <v>2771</v>
      </c>
      <c r="J69" s="607" t="s">
        <v>2080</v>
      </c>
    </row>
    <row r="70" spans="2:12" s="607" customFormat="1" ht="15.75" customHeight="1">
      <c r="B70" s="617" t="str">
        <f t="shared" si="0"/>
        <v>Tab Descriptions</v>
      </c>
      <c r="C70" s="601" t="s">
        <v>247</v>
      </c>
      <c r="D70" s="601" t="s">
        <v>639</v>
      </c>
      <c r="E70" s="602" t="s">
        <v>870</v>
      </c>
      <c r="F70" s="661" t="s">
        <v>2849</v>
      </c>
      <c r="G70" s="616"/>
      <c r="H70" s="655" t="s">
        <v>2771</v>
      </c>
      <c r="J70" s="607" t="s">
        <v>2081</v>
      </c>
      <c r="L70" s="607" t="s">
        <v>2082</v>
      </c>
    </row>
    <row r="71" spans="2:12" s="607" customFormat="1" ht="15.75" customHeight="1">
      <c r="B71" s="617" t="str">
        <f t="shared" si="0"/>
        <v xml:space="preserve">The 'baseline' scenario can be ignored, or you can use the 'No fixture' fixture choice to set energy consumption of the baseline shown in the graphs to zero </v>
      </c>
      <c r="C71" s="601" t="s">
        <v>231</v>
      </c>
      <c r="D71" s="601" t="s">
        <v>640</v>
      </c>
      <c r="E71" s="602" t="s">
        <v>1516</v>
      </c>
      <c r="F71" s="663" t="s">
        <v>2850</v>
      </c>
      <c r="G71" s="616"/>
      <c r="H71" s="655" t="s">
        <v>2771</v>
      </c>
      <c r="J71" s="607" t="s">
        <v>2083</v>
      </c>
    </row>
    <row r="72" spans="2:12" s="607" customFormat="1" ht="15.75" customHeight="1">
      <c r="B72" s="617" t="str">
        <f t="shared" si="0"/>
        <v>The inputs tab gives you access to all required inputs, as well as navigation to all the other tabs relevant to the user. Start here, and if you get lost come back here and find the appropriate step.</v>
      </c>
      <c r="C72" s="601" t="s">
        <v>245</v>
      </c>
      <c r="D72" s="601" t="s">
        <v>641</v>
      </c>
      <c r="E72" s="602" t="s">
        <v>1517</v>
      </c>
      <c r="F72" s="661" t="s">
        <v>2851</v>
      </c>
      <c r="G72" s="616"/>
      <c r="H72" s="655" t="s">
        <v>2771</v>
      </c>
      <c r="J72" s="607" t="s">
        <v>2084</v>
      </c>
    </row>
    <row r="73" spans="2:12" s="607" customFormat="1" ht="15.75" customHeight="1">
      <c r="B73" s="617" t="str">
        <f t="shared" si="0"/>
        <v xml:space="preserve">The MGraphs page will show you which fixtures pass and fail your illuminance criteria for the given road geometry, ranked in order of lowest to highest energy consumption. </v>
      </c>
      <c r="C73" s="601" t="s">
        <v>240</v>
      </c>
      <c r="D73" s="601" t="s">
        <v>642</v>
      </c>
      <c r="E73" s="602" t="s">
        <v>1518</v>
      </c>
      <c r="F73" s="661" t="s">
        <v>2852</v>
      </c>
      <c r="G73" s="616"/>
      <c r="H73" s="655" t="s">
        <v>2771</v>
      </c>
      <c r="J73" s="607" t="s">
        <v>2085</v>
      </c>
      <c r="L73" s="607" t="s">
        <v>2086</v>
      </c>
    </row>
    <row r="74" spans="2:12" s="607" customFormat="1" ht="15.75" customHeight="1">
      <c r="B74" s="617"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74" s="601" t="s">
        <v>219</v>
      </c>
      <c r="D74" s="601" t="s">
        <v>643</v>
      </c>
      <c r="E74" s="602" t="s">
        <v>1519</v>
      </c>
      <c r="F74" s="661" t="s">
        <v>2853</v>
      </c>
      <c r="G74" s="616"/>
      <c r="H74" s="655" t="s">
        <v>2771</v>
      </c>
      <c r="J74" s="607" t="s">
        <v>2087</v>
      </c>
    </row>
    <row r="75" spans="2:12" s="607" customFormat="1" ht="15.75" customHeight="1">
      <c r="B75" s="617"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5" s="601" t="s">
        <v>248</v>
      </c>
      <c r="D75" s="601" t="s">
        <v>644</v>
      </c>
      <c r="E75" s="602" t="s">
        <v>1520</v>
      </c>
      <c r="F75" s="661" t="s">
        <v>2854</v>
      </c>
      <c r="G75" s="616"/>
      <c r="H75" s="655" t="s">
        <v>2771</v>
      </c>
      <c r="J75" s="607" t="s">
        <v>2088</v>
      </c>
    </row>
    <row r="76" spans="2:12" s="607" customFormat="1" ht="15.75" customHeight="1">
      <c r="B76" s="617" t="str">
        <f t="shared" ref="B76:B139" si="1">INDEX(C76:G76,MATCH($B$11,$C$11:$G$11,0))</f>
        <v xml:space="preserve">To compare additional scenarios , after saving the results you may change the inputs for the other steps and save the new results </v>
      </c>
      <c r="C76" s="601" t="s">
        <v>233</v>
      </c>
      <c r="D76" s="601" t="s">
        <v>645</v>
      </c>
      <c r="E76" s="602" t="s">
        <v>1521</v>
      </c>
      <c r="F76" s="661" t="s">
        <v>2855</v>
      </c>
      <c r="G76" s="616"/>
      <c r="H76" s="655" t="s">
        <v>2771</v>
      </c>
      <c r="J76" s="607" t="s">
        <v>2089</v>
      </c>
    </row>
    <row r="77" spans="2:12" s="607" customFormat="1" ht="15.75" customHeight="1">
      <c r="B77" s="617" t="str">
        <f t="shared" si="1"/>
        <v>Tools' -&gt; Macro -&gt; Security</v>
      </c>
      <c r="C77" s="601" t="s">
        <v>254</v>
      </c>
      <c r="D77" s="601" t="s">
        <v>646</v>
      </c>
      <c r="E77" s="602" t="s">
        <v>871</v>
      </c>
      <c r="F77" s="661" t="s">
        <v>254</v>
      </c>
      <c r="G77" s="616"/>
      <c r="H77" s="655" t="s">
        <v>2771</v>
      </c>
      <c r="J77" s="607" t="s">
        <v>2090</v>
      </c>
    </row>
    <row r="78" spans="2:12" s="607" customFormat="1" ht="15.75" customHeight="1">
      <c r="B78" s="617" t="str">
        <f t="shared" si="1"/>
        <v>Trusted publishers tab, click Trust all installed add-ins and templates</v>
      </c>
      <c r="C78" s="601" t="s">
        <v>255</v>
      </c>
      <c r="D78" s="601" t="s">
        <v>647</v>
      </c>
      <c r="E78" s="602" t="s">
        <v>872</v>
      </c>
      <c r="F78" s="661" t="s">
        <v>2856</v>
      </c>
      <c r="G78" s="616"/>
      <c r="H78" s="655" t="s">
        <v>2771</v>
      </c>
      <c r="J78" s="607" t="s">
        <v>2091</v>
      </c>
    </row>
    <row r="79" spans="2:12" s="607" customFormat="1" ht="15.75" customHeight="1">
      <c r="B79" s="617" t="str">
        <f t="shared" si="1"/>
        <v xml:space="preserve">Use the Add IES file button in step 3 to add this data to the tool. Be sure to check default values for fixture life, cost, and lumen depreciation in the Fixtures tab and make sure they are appropriate for your fixture </v>
      </c>
      <c r="C79" s="601" t="s">
        <v>237</v>
      </c>
      <c r="D79" s="601" t="s">
        <v>648</v>
      </c>
      <c r="E79" s="602" t="s">
        <v>1522</v>
      </c>
      <c r="F79" s="661" t="s">
        <v>2857</v>
      </c>
      <c r="G79" s="616"/>
      <c r="H79" s="655" t="s">
        <v>2771</v>
      </c>
      <c r="J79" s="607" t="s">
        <v>2092</v>
      </c>
    </row>
    <row r="80" spans="2:12" s="607" customFormat="1" ht="15.75" customHeight="1">
      <c r="B80" s="617" t="str">
        <f t="shared" si="1"/>
        <v>Using the Tool</v>
      </c>
      <c r="C80" s="601" t="s">
        <v>256</v>
      </c>
      <c r="D80" s="601" t="s">
        <v>649</v>
      </c>
      <c r="E80" s="602" t="s">
        <v>873</v>
      </c>
      <c r="F80" s="661" t="s">
        <v>2858</v>
      </c>
      <c r="G80" s="616"/>
      <c r="H80" s="655" t="s">
        <v>2771</v>
      </c>
      <c r="J80" s="607" t="s">
        <v>2093</v>
      </c>
    </row>
    <row r="81" spans="2:13" s="607" customFormat="1" ht="15.75" customHeight="1">
      <c r="B81" s="617" t="str">
        <f t="shared" si="1"/>
        <v xml:space="preserve">When choosing the upgrade fixture in Step 3, choose 'Multiple Fixtures' option and select some or all of the generic typical fixtures </v>
      </c>
      <c r="C81" s="601" t="s">
        <v>239</v>
      </c>
      <c r="D81" s="601" t="s">
        <v>650</v>
      </c>
      <c r="E81" s="602" t="s">
        <v>1523</v>
      </c>
      <c r="F81" s="661" t="s">
        <v>2859</v>
      </c>
      <c r="G81" s="616"/>
      <c r="H81" s="655" t="s">
        <v>2771</v>
      </c>
      <c r="J81" s="607" t="s">
        <v>2094</v>
      </c>
      <c r="L81" s="607" t="s">
        <v>2095</v>
      </c>
    </row>
    <row r="82" spans="2:13" s="607" customFormat="1" ht="15.75" customHeight="1">
      <c r="B82" s="617" t="str">
        <f t="shared" si="1"/>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82" s="601" t="s">
        <v>223</v>
      </c>
      <c r="D82" s="601" t="s">
        <v>1904</v>
      </c>
      <c r="E82" s="602" t="s">
        <v>1524</v>
      </c>
      <c r="F82" s="661" t="s">
        <v>2860</v>
      </c>
      <c r="G82" s="616"/>
      <c r="H82" s="655" t="s">
        <v>2771</v>
      </c>
      <c r="J82" s="607" t="s">
        <v>2096</v>
      </c>
    </row>
    <row r="83" spans="2:13" s="607" customFormat="1" ht="15.75" customHeight="1">
      <c r="B83" s="617" t="str">
        <f t="shared" si="1"/>
        <v xml:space="preserve"> - If TM 21 results are not available, ask for LM-80 test results, or comparable tests. This is the test method for determining LED depreciation at different junction temperatures. </v>
      </c>
      <c r="C83" s="601" t="s">
        <v>595</v>
      </c>
      <c r="D83" s="601" t="s">
        <v>835</v>
      </c>
      <c r="E83" s="608" t="s">
        <v>1905</v>
      </c>
      <c r="F83" s="661" t="s">
        <v>2861</v>
      </c>
      <c r="G83" s="616"/>
      <c r="H83" s="655"/>
      <c r="J83" s="607" t="s">
        <v>2097</v>
      </c>
    </row>
    <row r="84" spans="2:13" s="607" customFormat="1" ht="15.75" customHeight="1">
      <c r="B84" s="617"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84" s="601" t="s">
        <v>353</v>
      </c>
      <c r="D84" s="601" t="s">
        <v>651</v>
      </c>
      <c r="E84" s="608" t="s">
        <v>1525</v>
      </c>
      <c r="F84" s="661" t="s">
        <v>2862</v>
      </c>
      <c r="G84" s="616"/>
      <c r="H84" s="655"/>
      <c r="J84" s="607" t="s">
        <v>2098</v>
      </c>
    </row>
    <row r="85" spans="2:13" s="607" customFormat="1" ht="15.75" customHeight="1">
      <c r="B85" s="617" t="str">
        <f t="shared" si="1"/>
        <v xml:space="preserve">- With long LED life, other electronic components in the fixture may fail before the LED's. To guard against this, ask about surge protection, water sealing, and any certification or testing on the electronic components in the fixture. </v>
      </c>
      <c r="C85" s="601" t="s">
        <v>354</v>
      </c>
      <c r="D85" s="601" t="s">
        <v>1906</v>
      </c>
      <c r="E85" s="608" t="s">
        <v>1526</v>
      </c>
      <c r="F85" s="661" t="s">
        <v>2863</v>
      </c>
      <c r="G85" s="616"/>
      <c r="H85" s="655"/>
      <c r="J85" s="607" t="s">
        <v>2099</v>
      </c>
    </row>
    <row r="86" spans="2:13" s="607" customFormat="1" ht="15.75" customHeight="1">
      <c r="B86" s="617"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86" s="601" t="s">
        <v>355</v>
      </c>
      <c r="D86" s="601" t="s">
        <v>652</v>
      </c>
      <c r="E86" s="608" t="s">
        <v>1527</v>
      </c>
      <c r="F86" s="661" t="s">
        <v>2864</v>
      </c>
      <c r="G86" s="616"/>
      <c r="H86" s="655"/>
      <c r="J86" s="607" t="s">
        <v>2100</v>
      </c>
    </row>
    <row r="87" spans="2:13" s="607" customFormat="1" ht="15.75" customHeight="1">
      <c r="B87" s="617"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87" s="601" t="s">
        <v>311</v>
      </c>
      <c r="D87" s="601" t="s">
        <v>1907</v>
      </c>
      <c r="E87" s="602" t="s">
        <v>1528</v>
      </c>
      <c r="F87" s="661" t="s">
        <v>2865</v>
      </c>
      <c r="G87" s="616"/>
      <c r="H87" s="655"/>
      <c r="J87" s="607" t="s">
        <v>2101</v>
      </c>
    </row>
    <row r="88" spans="2:13" s="607" customFormat="1" ht="15.75" customHeight="1">
      <c r="B88" s="617" t="str">
        <f t="shared" si="1"/>
        <v>Ballast Factor</v>
      </c>
      <c r="C88" s="601" t="s">
        <v>287</v>
      </c>
      <c r="D88" s="601" t="s">
        <v>653</v>
      </c>
      <c r="E88" s="602" t="s">
        <v>875</v>
      </c>
      <c r="F88" s="661" t="s">
        <v>2866</v>
      </c>
      <c r="G88" s="616"/>
      <c r="H88" s="655"/>
      <c r="J88" s="607" t="s">
        <v>2102</v>
      </c>
      <c r="L88" s="607" t="s">
        <v>2103</v>
      </c>
    </row>
    <row r="89" spans="2:13" s="607" customFormat="1" ht="15.75" customHeight="1">
      <c r="B89" s="617" t="str">
        <f t="shared" si="1"/>
        <v>Fixture Cost</v>
      </c>
      <c r="C89" s="601" t="s">
        <v>83</v>
      </c>
      <c r="D89" s="601" t="s">
        <v>654</v>
      </c>
      <c r="E89" s="602" t="s">
        <v>1529</v>
      </c>
      <c r="F89" s="661" t="s">
        <v>2867</v>
      </c>
      <c r="G89" s="616"/>
      <c r="H89" s="655"/>
      <c r="J89" s="607" t="s">
        <v>2104</v>
      </c>
    </row>
    <row r="90" spans="2:13" s="607" customFormat="1" ht="15.75" customHeight="1">
      <c r="B90" s="617" t="str">
        <f t="shared" si="1"/>
        <v>Fixture Life (hours)</v>
      </c>
      <c r="C90" s="601" t="s">
        <v>82</v>
      </c>
      <c r="D90" s="601" t="s">
        <v>655</v>
      </c>
      <c r="E90" s="602" t="s">
        <v>1530</v>
      </c>
      <c r="F90" s="661" t="s">
        <v>2868</v>
      </c>
      <c r="G90" s="616"/>
      <c r="H90" s="655"/>
      <c r="J90" s="607" t="s">
        <v>2105</v>
      </c>
    </row>
    <row r="91" spans="2:13" s="607" customFormat="1" ht="15.75" customHeight="1">
      <c r="B91" s="617"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91" s="601" t="s">
        <v>302</v>
      </c>
      <c r="D91" s="601" t="s">
        <v>1908</v>
      </c>
      <c r="E91" s="602" t="s">
        <v>1909</v>
      </c>
      <c r="F91" s="661" t="s">
        <v>2869</v>
      </c>
      <c r="G91" s="616"/>
      <c r="H91" s="655"/>
      <c r="J91" s="607" t="s">
        <v>2106</v>
      </c>
    </row>
    <row r="92" spans="2:13" s="607" customFormat="1" ht="15.75" customHeight="1">
      <c r="B92" s="617"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92" s="601" t="s">
        <v>309</v>
      </c>
      <c r="D92" s="601" t="s">
        <v>1910</v>
      </c>
      <c r="E92" s="602" t="s">
        <v>1531</v>
      </c>
      <c r="F92" s="661" t="s">
        <v>2870</v>
      </c>
      <c r="G92" s="616"/>
      <c r="H92" s="655"/>
      <c r="J92" s="607" t="s">
        <v>2107</v>
      </c>
    </row>
    <row r="93" spans="2:13" s="607" customFormat="1" ht="15.75" customHeight="1">
      <c r="B93" s="617" t="str">
        <f t="shared" si="1"/>
        <v>For LED fixtures , fixture life can be very long - but a poorly designed fixture may have a much shorter life than typical. It's very important to assess manufacturer claims about typical life. To assess these claims, here are some tips:</v>
      </c>
      <c r="C93" s="601" t="s">
        <v>303</v>
      </c>
      <c r="D93" s="601" t="s">
        <v>1911</v>
      </c>
      <c r="E93" s="602" t="s">
        <v>1912</v>
      </c>
      <c r="F93" s="661" t="s">
        <v>2871</v>
      </c>
      <c r="G93" s="616"/>
      <c r="H93" s="655"/>
      <c r="J93" s="607" t="s">
        <v>2108</v>
      </c>
    </row>
    <row r="94" spans="2:13" s="607" customFormat="1" ht="15.75" customHeight="1">
      <c r="B94" s="617"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94" s="601" t="s">
        <v>308</v>
      </c>
      <c r="D94" s="601" t="s">
        <v>656</v>
      </c>
      <c r="E94" s="602" t="s">
        <v>1532</v>
      </c>
      <c r="F94" s="661" t="s">
        <v>2872</v>
      </c>
      <c r="G94" s="616"/>
      <c r="H94" s="655"/>
      <c r="J94" s="607" t="s">
        <v>2109</v>
      </c>
    </row>
    <row r="95" spans="2:13" s="607" customFormat="1" ht="15.75" customHeight="1">
      <c r="B95" s="617" t="str">
        <f t="shared" si="1"/>
        <v>Total Light Loss Factor</v>
      </c>
      <c r="C95" s="601" t="s">
        <v>547</v>
      </c>
      <c r="D95" s="601" t="s">
        <v>657</v>
      </c>
      <c r="E95" s="602" t="s">
        <v>1533</v>
      </c>
      <c r="F95" s="661" t="s">
        <v>2873</v>
      </c>
      <c r="G95" s="616"/>
      <c r="H95" s="655"/>
      <c r="J95" s="607" t="s">
        <v>2110</v>
      </c>
      <c r="L95" s="607" t="s">
        <v>2111</v>
      </c>
      <c r="M95" s="607" t="s">
        <v>2112</v>
      </c>
    </row>
    <row r="96" spans="2:13" s="607" customFormat="1" ht="15.75" customHeight="1">
      <c r="B96" s="617"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96" s="601" t="s">
        <v>307</v>
      </c>
      <c r="D96" s="601" t="s">
        <v>1913</v>
      </c>
      <c r="E96" s="602" t="s">
        <v>1534</v>
      </c>
      <c r="F96" s="661" t="s">
        <v>2874</v>
      </c>
      <c r="G96" s="616"/>
      <c r="H96" s="655"/>
      <c r="J96" s="607" t="s">
        <v>2113</v>
      </c>
    </row>
    <row r="97" spans="2:24" s="607" customFormat="1" ht="15.75" customHeight="1">
      <c r="B97" s="617"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97" s="601" t="s">
        <v>305</v>
      </c>
      <c r="D97" s="601" t="s">
        <v>1914</v>
      </c>
      <c r="E97" s="602" t="s">
        <v>1535</v>
      </c>
      <c r="F97" s="661" t="s">
        <v>3318</v>
      </c>
      <c r="G97" s="616"/>
      <c r="H97" s="655"/>
      <c r="J97" s="607" t="s">
        <v>2114</v>
      </c>
    </row>
    <row r="98" spans="2:24" s="607" customFormat="1" ht="15.75" customHeight="1">
      <c r="B98" s="617"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98" s="601" t="s">
        <v>310</v>
      </c>
      <c r="D98" s="601" t="s">
        <v>658</v>
      </c>
      <c r="E98" s="602" t="s">
        <v>1915</v>
      </c>
      <c r="F98" s="661" t="s">
        <v>2875</v>
      </c>
      <c r="G98" s="616"/>
      <c r="H98" s="655"/>
      <c r="J98" s="607" t="s">
        <v>2115</v>
      </c>
    </row>
    <row r="99" spans="2:24" s="607" customFormat="1" ht="15.75" customHeight="1">
      <c r="B99" s="617" t="str">
        <f t="shared" si="1"/>
        <v>Replacement Bulb Cost</v>
      </c>
      <c r="C99" s="601" t="s">
        <v>84</v>
      </c>
      <c r="D99" s="601" t="s">
        <v>1916</v>
      </c>
      <c r="E99" s="602" t="s">
        <v>1536</v>
      </c>
      <c r="F99" s="661" t="s">
        <v>2876</v>
      </c>
      <c r="G99" s="616"/>
      <c r="H99" s="655"/>
      <c r="J99" s="607" t="s">
        <v>2116</v>
      </c>
    </row>
    <row r="100" spans="2:24" s="607" customFormat="1" ht="15.75" customHeight="1">
      <c r="B100" s="617" t="str">
        <f t="shared" si="1"/>
        <v xml:space="preserve">This is actual power consumption of the fixture, including the bulb and any ballast or other electronics. It is read in from the IES file when other fixture data is captured. </v>
      </c>
      <c r="C100" s="601" t="s">
        <v>304</v>
      </c>
      <c r="D100" s="601" t="s">
        <v>659</v>
      </c>
      <c r="E100" s="602" t="s">
        <v>1537</v>
      </c>
      <c r="F100" s="661" t="s">
        <v>3317</v>
      </c>
      <c r="G100" s="616"/>
      <c r="H100" s="655"/>
      <c r="J100" s="607" t="s">
        <v>2117</v>
      </c>
    </row>
    <row r="101" spans="2:24" s="607" customFormat="1" ht="15.75" customHeight="1">
      <c r="B101" s="617" t="str">
        <f t="shared" si="1"/>
        <v>Type</v>
      </c>
      <c r="C101" s="601" t="s">
        <v>1</v>
      </c>
      <c r="D101" s="601" t="s">
        <v>660</v>
      </c>
      <c r="E101" s="602" t="s">
        <v>876</v>
      </c>
      <c r="F101" s="661" t="s">
        <v>2877</v>
      </c>
      <c r="G101" s="616"/>
      <c r="H101" s="655"/>
      <c r="J101" s="607" t="s">
        <v>2118</v>
      </c>
      <c r="L101" s="607" t="s">
        <v>2119</v>
      </c>
      <c r="M101" s="607" t="s">
        <v>2120</v>
      </c>
      <c r="N101" s="607" t="s">
        <v>2121</v>
      </c>
      <c r="O101" s="607" t="s">
        <v>2122</v>
      </c>
    </row>
    <row r="102" spans="2:24" s="607" customFormat="1" ht="15.75" customHeight="1">
      <c r="B102" s="617" t="str">
        <f t="shared" si="1"/>
        <v>Watts</v>
      </c>
      <c r="C102" s="601" t="s">
        <v>48</v>
      </c>
      <c r="D102" s="601" t="s">
        <v>48</v>
      </c>
      <c r="E102" s="602" t="s">
        <v>877</v>
      </c>
      <c r="F102" s="661" t="s">
        <v>2878</v>
      </c>
      <c r="G102" s="616"/>
      <c r="H102" s="655"/>
      <c r="J102" s="607" t="s">
        <v>2123</v>
      </c>
      <c r="L102" s="607" t="s">
        <v>2124</v>
      </c>
      <c r="M102" s="607" t="s">
        <v>2125</v>
      </c>
      <c r="N102" s="607" t="s">
        <v>2126</v>
      </c>
      <c r="O102" s="607" t="s">
        <v>2127</v>
      </c>
    </row>
    <row r="103" spans="2:24" s="607" customFormat="1" ht="15.75" customHeight="1">
      <c r="B103" s="617" t="str">
        <f t="shared" si="1"/>
        <v>Inputs</v>
      </c>
      <c r="C103" s="601" t="s">
        <v>105</v>
      </c>
      <c r="D103" s="601" t="s">
        <v>661</v>
      </c>
      <c r="E103" s="601" t="s">
        <v>878</v>
      </c>
      <c r="F103" s="661" t="s">
        <v>2879</v>
      </c>
      <c r="G103" s="616"/>
      <c r="H103" s="655"/>
      <c r="J103" s="607" t="s">
        <v>2128</v>
      </c>
      <c r="L103" s="607" t="s">
        <v>2129</v>
      </c>
      <c r="M103" s="607" t="s">
        <v>2130</v>
      </c>
      <c r="N103" s="607" t="s">
        <v>2131</v>
      </c>
      <c r="O103" s="607" t="s">
        <v>2132</v>
      </c>
      <c r="P103" s="607" t="s">
        <v>2133</v>
      </c>
      <c r="Q103" s="607" t="s">
        <v>2134</v>
      </c>
      <c r="R103" s="607" t="s">
        <v>2135</v>
      </c>
      <c r="S103" s="607" t="s">
        <v>2136</v>
      </c>
      <c r="T103" s="607" t="s">
        <v>2137</v>
      </c>
      <c r="U103" s="607" t="s">
        <v>2138</v>
      </c>
      <c r="V103" s="607" t="s">
        <v>2139</v>
      </c>
      <c r="W103" s="607" t="s">
        <v>2140</v>
      </c>
      <c r="X103" s="607" t="s">
        <v>2141</v>
      </c>
    </row>
    <row r="104" spans="2:24" s="607" customFormat="1" ht="15.75" customHeight="1">
      <c r="B104" s="617" t="str">
        <f t="shared" si="1"/>
        <v>Analysis Period (years)</v>
      </c>
      <c r="C104" s="601" t="s">
        <v>89</v>
      </c>
      <c r="D104" s="601" t="s">
        <v>662</v>
      </c>
      <c r="E104" s="602" t="s">
        <v>879</v>
      </c>
      <c r="F104" s="661" t="s">
        <v>2880</v>
      </c>
      <c r="G104" s="616"/>
      <c r="H104" s="655"/>
      <c r="J104" s="607" t="s">
        <v>2142</v>
      </c>
    </row>
    <row r="105" spans="2:24" s="607" customFormat="1" ht="15.75" customHeight="1">
      <c r="B105" s="617" t="str">
        <f t="shared" si="1"/>
        <v>Bulb Replacement Cost (labor only)</v>
      </c>
      <c r="C105" s="601" t="s">
        <v>213</v>
      </c>
      <c r="D105" s="601" t="s">
        <v>665</v>
      </c>
      <c r="E105" s="602" t="s">
        <v>1538</v>
      </c>
      <c r="F105" s="661" t="s">
        <v>2881</v>
      </c>
      <c r="G105" s="616"/>
      <c r="H105" s="655"/>
      <c r="J105" s="607" t="s">
        <v>2143</v>
      </c>
    </row>
    <row r="106" spans="2:24" s="607" customFormat="1" ht="15.75" customHeight="1">
      <c r="B106" s="617" t="str">
        <f t="shared" si="1"/>
        <v>Choose Baseline Fixture</v>
      </c>
      <c r="C106" s="601" t="s">
        <v>57</v>
      </c>
      <c r="D106" s="601" t="s">
        <v>666</v>
      </c>
      <c r="E106" s="602" t="s">
        <v>1539</v>
      </c>
      <c r="F106" s="661" t="s">
        <v>2882</v>
      </c>
      <c r="G106" s="616"/>
      <c r="H106" s="655"/>
      <c r="J106" s="607" t="s">
        <v>2144</v>
      </c>
    </row>
    <row r="107" spans="2:24" s="607" customFormat="1" ht="15.75" customHeight="1">
      <c r="B107" s="617" t="str">
        <f t="shared" si="1"/>
        <v>Choose Upgrade Fixture(s)</v>
      </c>
      <c r="C107" s="601" t="s">
        <v>1743</v>
      </c>
      <c r="D107" s="601" t="s">
        <v>1917</v>
      </c>
      <c r="E107" s="602" t="s">
        <v>1540</v>
      </c>
      <c r="F107" s="661" t="s">
        <v>3313</v>
      </c>
      <c r="G107" s="616"/>
      <c r="H107" s="655"/>
      <c r="J107" s="607" t="s">
        <v>2145</v>
      </c>
    </row>
    <row r="108" spans="2:24" s="607" customFormat="1" ht="15.75" customHeight="1">
      <c r="B108" s="617" t="str">
        <f t="shared" si="1"/>
        <v>Default 4380 assumes 12 hours per day</v>
      </c>
      <c r="C108" s="601" t="s">
        <v>286</v>
      </c>
      <c r="D108" s="601" t="s">
        <v>1918</v>
      </c>
      <c r="E108" s="602" t="s">
        <v>1541</v>
      </c>
      <c r="F108" s="661" t="s">
        <v>2883</v>
      </c>
      <c r="G108" s="616"/>
      <c r="H108" s="655"/>
      <c r="J108" s="607" t="s">
        <v>2146</v>
      </c>
    </row>
    <row r="109" spans="2:24" s="607" customFormat="1" ht="15.75" customHeight="1">
      <c r="B109" s="617" t="str">
        <f t="shared" si="1"/>
        <v>Energy Cost ($/kWh)</v>
      </c>
      <c r="C109" s="601" t="s">
        <v>81</v>
      </c>
      <c r="D109" s="601" t="s">
        <v>667</v>
      </c>
      <c r="E109" s="602" t="s">
        <v>880</v>
      </c>
      <c r="F109" s="661" t="s">
        <v>2884</v>
      </c>
      <c r="G109" s="616"/>
      <c r="H109" s="655"/>
      <c r="J109" s="607" t="s">
        <v>2147</v>
      </c>
      <c r="L109" s="607" t="s">
        <v>2148</v>
      </c>
    </row>
    <row r="110" spans="2:24" s="607" customFormat="1" ht="15.75" customHeight="1">
      <c r="B110" s="617" t="str">
        <f t="shared" si="1"/>
        <v>Fixture installation (labor)</v>
      </c>
      <c r="C110" s="601" t="s">
        <v>86</v>
      </c>
      <c r="D110" s="601" t="s">
        <v>668</v>
      </c>
      <c r="E110" s="602" t="s">
        <v>1542</v>
      </c>
      <c r="F110" s="661" t="s">
        <v>2885</v>
      </c>
      <c r="G110" s="616"/>
      <c r="H110" s="655"/>
      <c r="J110" s="607" t="s">
        <v>2149</v>
      </c>
    </row>
    <row r="111" spans="2:24" s="607" customFormat="1" ht="15.75" customHeight="1">
      <c r="B111" s="617" t="str">
        <f t="shared" si="1"/>
        <v>Fixture Name</v>
      </c>
      <c r="C111" s="601" t="s">
        <v>49</v>
      </c>
      <c r="D111" s="601" t="s">
        <v>669</v>
      </c>
      <c r="E111" s="602" t="s">
        <v>1543</v>
      </c>
      <c r="F111" s="661" t="s">
        <v>2886</v>
      </c>
      <c r="G111" s="616"/>
      <c r="H111" s="655"/>
      <c r="J111" s="607" t="s">
        <v>2150</v>
      </c>
      <c r="L111" s="607" t="s">
        <v>2151</v>
      </c>
      <c r="M111" s="607" t="s">
        <v>2152</v>
      </c>
      <c r="N111" s="607" t="s">
        <v>2153</v>
      </c>
    </row>
    <row r="112" spans="2:24" s="607" customFormat="1" ht="15.75" customHeight="1">
      <c r="B112" s="617" t="str">
        <f t="shared" si="1"/>
        <v>Lanes</v>
      </c>
      <c r="C112" s="601" t="s">
        <v>50</v>
      </c>
      <c r="D112" s="601" t="s">
        <v>670</v>
      </c>
      <c r="E112" s="602" t="s">
        <v>882</v>
      </c>
      <c r="F112" s="661" t="s">
        <v>2887</v>
      </c>
      <c r="G112" s="616"/>
      <c r="H112" s="655"/>
      <c r="J112" s="607" t="s">
        <v>2154</v>
      </c>
      <c r="L112" s="607" t="s">
        <v>2155</v>
      </c>
    </row>
    <row r="113" spans="2:33" s="607" customFormat="1" ht="15.75" customHeight="1">
      <c r="B113" s="617" t="str">
        <f t="shared" si="1"/>
        <v>Luminaire Dirt Depreciation</v>
      </c>
      <c r="C113" s="601" t="s">
        <v>94</v>
      </c>
      <c r="D113" s="601" t="s">
        <v>671</v>
      </c>
      <c r="E113" s="602" t="s">
        <v>1544</v>
      </c>
      <c r="F113" s="661" t="s">
        <v>2888</v>
      </c>
      <c r="G113" s="616"/>
      <c r="H113" s="655"/>
      <c r="J113" s="607" t="s">
        <v>2156</v>
      </c>
    </row>
    <row r="114" spans="2:33" s="607" customFormat="1" ht="15.75" customHeight="1">
      <c r="B114" s="617" t="str">
        <f t="shared" si="1"/>
        <v>Number of Lanes</v>
      </c>
      <c r="C114" s="601" t="s">
        <v>5</v>
      </c>
      <c r="D114" s="601" t="s">
        <v>672</v>
      </c>
      <c r="E114" s="602" t="s">
        <v>884</v>
      </c>
      <c r="F114" s="661" t="s">
        <v>2889</v>
      </c>
      <c r="G114" s="616"/>
      <c r="H114" s="655"/>
      <c r="J114" s="607" t="s">
        <v>2157</v>
      </c>
      <c r="L114" s="607" t="s">
        <v>2158</v>
      </c>
      <c r="M114" s="607" t="s">
        <v>2159</v>
      </c>
      <c r="N114" s="607" t="s">
        <v>2160</v>
      </c>
    </row>
    <row r="115" spans="2:33" s="607" customFormat="1" ht="15.75" customHeight="1">
      <c r="B115" s="617" t="str">
        <f t="shared" si="1"/>
        <v>Operating hours</v>
      </c>
      <c r="C115" s="601" t="s">
        <v>16</v>
      </c>
      <c r="D115" s="601" t="s">
        <v>673</v>
      </c>
      <c r="E115" s="602" t="s">
        <v>885</v>
      </c>
      <c r="F115" s="661" t="s">
        <v>2890</v>
      </c>
      <c r="G115" s="616"/>
      <c r="H115" s="655"/>
      <c r="J115" s="607" t="s">
        <v>2161</v>
      </c>
      <c r="L115" s="607" t="s">
        <v>2162</v>
      </c>
    </row>
    <row r="116" spans="2:33" s="607" customFormat="1" ht="15.75" customHeight="1">
      <c r="B116" s="617" t="str">
        <f t="shared" si="1"/>
        <v>Pole Placement</v>
      </c>
      <c r="C116" s="601" t="s">
        <v>15</v>
      </c>
      <c r="D116" s="601" t="s">
        <v>674</v>
      </c>
      <c r="E116" s="602" t="s">
        <v>886</v>
      </c>
      <c r="F116" s="661" t="s">
        <v>2891</v>
      </c>
      <c r="G116" s="616"/>
      <c r="H116" s="655"/>
      <c r="J116" s="607" t="s">
        <v>2163</v>
      </c>
      <c r="L116" s="607" t="s">
        <v>2164</v>
      </c>
      <c r="M116" s="607" t="s">
        <v>2165</v>
      </c>
      <c r="N116" s="607" t="s">
        <v>2166</v>
      </c>
    </row>
    <row r="117" spans="2:33" s="607" customFormat="1" ht="15.75" customHeight="1">
      <c r="B117" s="617" t="str">
        <f t="shared" si="1"/>
        <v>Luminance and Illuminance calculations can be done based on either IES or CIE standard. The output file reflects the method chosen here.</v>
      </c>
      <c r="C117" s="601" t="s">
        <v>1455</v>
      </c>
      <c r="D117" s="601" t="s">
        <v>1545</v>
      </c>
      <c r="E117" s="602" t="s">
        <v>1546</v>
      </c>
      <c r="F117" s="661" t="s">
        <v>2892</v>
      </c>
      <c r="G117" s="616"/>
      <c r="H117" s="655"/>
      <c r="J117" s="607" t="s">
        <v>2167</v>
      </c>
    </row>
    <row r="118" spans="2:33" s="607" customFormat="1" ht="15.75" customHeight="1">
      <c r="B118" s="617" t="str">
        <f t="shared" si="1"/>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18" s="601" t="s">
        <v>66</v>
      </c>
      <c r="D118" s="601" t="s">
        <v>676</v>
      </c>
      <c r="E118" s="602" t="s">
        <v>1548</v>
      </c>
      <c r="F118" s="661" t="s">
        <v>3308</v>
      </c>
      <c r="G118" s="616"/>
      <c r="H118" s="655"/>
      <c r="J118" s="607" t="s">
        <v>2168</v>
      </c>
    </row>
    <row r="119" spans="2:33" s="607" customFormat="1" ht="15.75" customHeight="1">
      <c r="B119" s="617" t="str">
        <f t="shared" si="1"/>
        <v>Select Calculation Method</v>
      </c>
      <c r="C119" s="601" t="s">
        <v>1761</v>
      </c>
      <c r="D119" s="601" t="s">
        <v>1763</v>
      </c>
      <c r="E119" s="602" t="s">
        <v>1762</v>
      </c>
      <c r="F119" s="661" t="s">
        <v>2893</v>
      </c>
      <c r="G119" s="616"/>
      <c r="H119" s="655"/>
      <c r="J119" s="607" t="s">
        <v>2169</v>
      </c>
    </row>
    <row r="120" spans="2:33" s="607" customFormat="1" ht="15.75" customHeight="1">
      <c r="B120" s="617" t="str">
        <f t="shared" si="1"/>
        <v>Temperature Effects</v>
      </c>
      <c r="C120" s="601" t="s">
        <v>306</v>
      </c>
      <c r="D120" s="601" t="s">
        <v>677</v>
      </c>
      <c r="E120" s="602" t="s">
        <v>887</v>
      </c>
      <c r="F120" s="661" t="s">
        <v>2894</v>
      </c>
      <c r="G120" s="616"/>
      <c r="H120" s="655"/>
      <c r="J120" s="607" t="s">
        <v>2170</v>
      </c>
    </row>
    <row r="121" spans="2:33" s="607" customFormat="1" ht="15.75" customHeight="1">
      <c r="B121" s="617" t="str">
        <f t="shared" si="1"/>
        <v>Units</v>
      </c>
      <c r="C121" s="601" t="s">
        <v>32</v>
      </c>
      <c r="D121" s="601" t="s">
        <v>678</v>
      </c>
      <c r="E121" s="602" t="s">
        <v>888</v>
      </c>
      <c r="F121" s="661" t="s">
        <v>2895</v>
      </c>
      <c r="G121" s="616"/>
      <c r="H121" s="655"/>
      <c r="J121" s="607" t="s">
        <v>2171</v>
      </c>
    </row>
    <row r="122" spans="2:33" s="607" customFormat="1" ht="15.75" customHeight="1">
      <c r="B122" s="617" t="str">
        <f t="shared" si="1"/>
        <v>Upgrade</v>
      </c>
      <c r="C122" s="601" t="s">
        <v>19</v>
      </c>
      <c r="D122" s="601" t="s">
        <v>679</v>
      </c>
      <c r="E122" s="602" t="s">
        <v>889</v>
      </c>
      <c r="F122" s="661" t="s">
        <v>2896</v>
      </c>
      <c r="G122" s="616"/>
      <c r="H122" s="655"/>
      <c r="I122" s="607" t="s">
        <v>2172</v>
      </c>
      <c r="J122" s="607" t="s">
        <v>2173</v>
      </c>
      <c r="L122" s="607" t="s">
        <v>2174</v>
      </c>
      <c r="M122" s="607" t="s">
        <v>2175</v>
      </c>
      <c r="N122" s="607" t="s">
        <v>2176</v>
      </c>
      <c r="O122" s="607" t="s">
        <v>2177</v>
      </c>
      <c r="P122" s="607" t="s">
        <v>2178</v>
      </c>
      <c r="Q122" s="607" t="s">
        <v>2179</v>
      </c>
      <c r="R122" s="607" t="s">
        <v>2180</v>
      </c>
      <c r="S122" s="607" t="s">
        <v>2181</v>
      </c>
      <c r="T122" s="607" t="s">
        <v>2182</v>
      </c>
      <c r="U122" s="607" t="s">
        <v>2183</v>
      </c>
      <c r="V122" s="607" t="s">
        <v>2184</v>
      </c>
      <c r="W122" s="607" t="s">
        <v>2185</v>
      </c>
      <c r="X122" s="607" t="s">
        <v>2186</v>
      </c>
      <c r="Y122" s="607" t="s">
        <v>2187</v>
      </c>
      <c r="Z122" s="607" t="s">
        <v>2188</v>
      </c>
      <c r="AA122" s="607" t="s">
        <v>2189</v>
      </c>
      <c r="AB122" s="607" t="s">
        <v>2190</v>
      </c>
      <c r="AC122" s="607" t="s">
        <v>2191</v>
      </c>
      <c r="AD122" s="607" t="s">
        <v>2192</v>
      </c>
      <c r="AE122" s="607" t="s">
        <v>2193</v>
      </c>
      <c r="AF122" s="607" t="s">
        <v>2194</v>
      </c>
      <c r="AG122" s="607" t="s">
        <v>2195</v>
      </c>
    </row>
    <row r="123" spans="2:33" s="607" customFormat="1" ht="15.75" customHeight="1">
      <c r="B123" s="617" t="str">
        <f t="shared" si="1"/>
        <v>IES</v>
      </c>
      <c r="C123" s="601" t="s">
        <v>1248</v>
      </c>
      <c r="D123" s="601" t="s">
        <v>1248</v>
      </c>
      <c r="E123" s="602" t="s">
        <v>1248</v>
      </c>
      <c r="F123" s="661" t="s">
        <v>1248</v>
      </c>
      <c r="G123" s="616"/>
      <c r="H123" s="655"/>
      <c r="I123" s="607" t="s">
        <v>2196</v>
      </c>
    </row>
    <row r="124" spans="2:33" s="607" customFormat="1" ht="15.75" customHeight="1">
      <c r="B124" s="617" t="str">
        <f t="shared" si="1"/>
        <v>CIE</v>
      </c>
      <c r="C124" s="601" t="s">
        <v>1249</v>
      </c>
      <c r="D124" s="601" t="s">
        <v>1249</v>
      </c>
      <c r="E124" s="602" t="s">
        <v>1249</v>
      </c>
      <c r="F124" s="661" t="s">
        <v>1249</v>
      </c>
      <c r="G124" s="616"/>
      <c r="H124" s="655"/>
      <c r="I124" s="607" t="s">
        <v>2196</v>
      </c>
    </row>
    <row r="125" spans="2:33" s="607" customFormat="1" ht="15.75" customHeight="1">
      <c r="B125" s="617" t="str">
        <f t="shared" si="1"/>
        <v>Both</v>
      </c>
      <c r="C125" s="601" t="s">
        <v>1244</v>
      </c>
      <c r="D125" s="601" t="s">
        <v>1350</v>
      </c>
      <c r="E125" s="602" t="s">
        <v>1351</v>
      </c>
      <c r="F125" s="661" t="s">
        <v>2897</v>
      </c>
      <c r="G125" s="616"/>
      <c r="H125" s="655"/>
      <c r="I125" s="607" t="s">
        <v>2197</v>
      </c>
    </row>
    <row r="126" spans="2:33" s="607" customFormat="1" ht="15.75" customHeight="1">
      <c r="B126" s="617" t="str">
        <f t="shared" si="1"/>
        <v>Go back</v>
      </c>
      <c r="C126" s="686" t="s">
        <v>3329</v>
      </c>
      <c r="D126" s="686" t="s">
        <v>3327</v>
      </c>
      <c r="E126" s="686" t="s">
        <v>3328</v>
      </c>
      <c r="F126" s="661" t="s">
        <v>3303</v>
      </c>
      <c r="G126" s="616"/>
      <c r="H126" s="655"/>
      <c r="J126" s="607" t="s">
        <v>2198</v>
      </c>
    </row>
    <row r="127" spans="2:33" s="607" customFormat="1" ht="15.75" customHeight="1">
      <c r="B127" s="617" t="str">
        <f t="shared" si="1"/>
        <v>Arm length</v>
      </c>
      <c r="C127" s="601" t="s">
        <v>4</v>
      </c>
      <c r="D127" s="601" t="s">
        <v>1334</v>
      </c>
      <c r="E127" s="602" t="s">
        <v>890</v>
      </c>
      <c r="F127" s="661" t="s">
        <v>2898</v>
      </c>
      <c r="G127" s="616"/>
      <c r="H127" s="655"/>
      <c r="J127" s="607" t="s">
        <v>2199</v>
      </c>
      <c r="L127" s="607" t="s">
        <v>2200</v>
      </c>
      <c r="M127" s="607" t="s">
        <v>2201</v>
      </c>
      <c r="N127" s="607" t="s">
        <v>2202</v>
      </c>
    </row>
    <row r="128" spans="2:33" s="607" customFormat="1" ht="15.75" customHeight="1">
      <c r="B128" s="617" t="str">
        <f t="shared" si="1"/>
        <v>Fixtures/km</v>
      </c>
      <c r="C128" s="601" t="s">
        <v>54</v>
      </c>
      <c r="D128" s="601" t="s">
        <v>680</v>
      </c>
      <c r="E128" s="602" t="s">
        <v>1549</v>
      </c>
      <c r="F128" s="661" t="s">
        <v>2899</v>
      </c>
      <c r="G128" s="616"/>
      <c r="H128" s="655"/>
      <c r="J128" s="607" t="s">
        <v>2203</v>
      </c>
      <c r="L128" s="607" t="s">
        <v>2204</v>
      </c>
      <c r="M128" s="607" t="s">
        <v>2205</v>
      </c>
      <c r="N128" s="607" t="s">
        <v>2206</v>
      </c>
    </row>
    <row r="129" spans="2:18" s="607" customFormat="1" ht="15.75" customHeight="1">
      <c r="B129" s="617" t="str">
        <f t="shared" si="1"/>
        <v>Median Width</v>
      </c>
      <c r="C129" s="601" t="s">
        <v>34</v>
      </c>
      <c r="D129" s="601" t="s">
        <v>681</v>
      </c>
      <c r="E129" s="602" t="s">
        <v>1550</v>
      </c>
      <c r="F129" s="661" t="s">
        <v>2900</v>
      </c>
      <c r="G129" s="616"/>
      <c r="H129" s="655"/>
      <c r="J129" s="607" t="s">
        <v>2207</v>
      </c>
      <c r="L129" s="607" t="s">
        <v>2208</v>
      </c>
      <c r="M129" s="607" t="s">
        <v>2209</v>
      </c>
      <c r="N129" s="607" t="s">
        <v>2210</v>
      </c>
    </row>
    <row r="130" spans="2:18" s="607" customFormat="1" ht="15.75" customHeight="1">
      <c r="B130" s="617" t="str">
        <f t="shared" si="1"/>
        <v>meters</v>
      </c>
      <c r="C130" s="601" t="s">
        <v>7</v>
      </c>
      <c r="D130" s="601" t="s">
        <v>682</v>
      </c>
      <c r="E130" s="602" t="s">
        <v>893</v>
      </c>
      <c r="F130" s="661" t="s">
        <v>2901</v>
      </c>
      <c r="G130" s="616"/>
      <c r="H130" s="655"/>
      <c r="J130" s="607" t="s">
        <v>2211</v>
      </c>
      <c r="L130" s="607" t="s">
        <v>2212</v>
      </c>
      <c r="M130" s="607" t="s">
        <v>2213</v>
      </c>
      <c r="N130" s="607" t="s">
        <v>2214</v>
      </c>
      <c r="O130" s="607" t="s">
        <v>2215</v>
      </c>
      <c r="P130" s="607" t="s">
        <v>2216</v>
      </c>
      <c r="Q130" s="607" t="s">
        <v>2217</v>
      </c>
      <c r="R130" s="607" t="s">
        <v>2218</v>
      </c>
    </row>
    <row r="131" spans="2:18" s="607" customFormat="1" ht="15.75" customHeight="1">
      <c r="B131" s="617" t="str">
        <f t="shared" si="1"/>
        <v>Luminaire Mounting Height</v>
      </c>
      <c r="C131" s="601" t="s">
        <v>1143</v>
      </c>
      <c r="D131" s="601" t="s">
        <v>1333</v>
      </c>
      <c r="E131" s="601" t="s">
        <v>1551</v>
      </c>
      <c r="F131" s="661" t="s">
        <v>2902</v>
      </c>
      <c r="G131" s="616"/>
      <c r="H131" s="655"/>
      <c r="J131" s="607" t="s">
        <v>2219</v>
      </c>
      <c r="L131" s="607" t="s">
        <v>2220</v>
      </c>
      <c r="M131" s="607" t="s">
        <v>2221</v>
      </c>
      <c r="N131" s="607" t="s">
        <v>2222</v>
      </c>
      <c r="O131" s="607" t="s">
        <v>2223</v>
      </c>
      <c r="P131" s="607" t="s">
        <v>2224</v>
      </c>
    </row>
    <row r="132" spans="2:18" s="607" customFormat="1" ht="15.75" customHeight="1">
      <c r="B132" s="617" t="str">
        <f t="shared" si="1"/>
        <v>Shoulder Width</v>
      </c>
      <c r="C132" s="601" t="s">
        <v>33</v>
      </c>
      <c r="D132" s="601" t="s">
        <v>683</v>
      </c>
      <c r="E132" s="602" t="s">
        <v>1552</v>
      </c>
      <c r="F132" s="661" t="s">
        <v>2903</v>
      </c>
      <c r="G132" s="616"/>
      <c r="H132" s="655"/>
      <c r="J132" s="607" t="s">
        <v>2225</v>
      </c>
      <c r="L132" s="607" t="s">
        <v>2226</v>
      </c>
    </row>
    <row r="133" spans="2:18" s="607" customFormat="1" ht="15.75" customHeight="1">
      <c r="B133" s="617" t="str">
        <f t="shared" si="1"/>
        <v>Spacing of Grid</v>
      </c>
      <c r="C133" s="601" t="s">
        <v>36</v>
      </c>
      <c r="D133" s="601" t="s">
        <v>684</v>
      </c>
      <c r="E133" s="602" t="s">
        <v>895</v>
      </c>
      <c r="F133" s="661" t="s">
        <v>2904</v>
      </c>
      <c r="G133" s="616"/>
      <c r="H133" s="655"/>
      <c r="J133" s="607" t="s">
        <v>2227</v>
      </c>
      <c r="L133" s="607" t="s">
        <v>2228</v>
      </c>
    </row>
    <row r="134" spans="2:18" s="607" customFormat="1" ht="15.75" customHeight="1">
      <c r="B134" s="617" t="str">
        <f t="shared" si="1"/>
        <v>Single-side</v>
      </c>
      <c r="C134" s="601" t="s">
        <v>319</v>
      </c>
      <c r="D134" s="601" t="s">
        <v>805</v>
      </c>
      <c r="E134" s="602" t="s">
        <v>1553</v>
      </c>
      <c r="F134" s="661" t="s">
        <v>3293</v>
      </c>
      <c r="G134" s="616"/>
      <c r="H134" s="655"/>
      <c r="I134" s="607" t="s">
        <v>2229</v>
      </c>
      <c r="J134" s="607" t="s">
        <v>2230</v>
      </c>
      <c r="L134" s="607" t="s">
        <v>2231</v>
      </c>
    </row>
    <row r="135" spans="2:18" s="607" customFormat="1" ht="15.75" customHeight="1">
      <c r="B135" s="617" t="str">
        <f t="shared" si="1"/>
        <v>Staggered</v>
      </c>
      <c r="C135" s="601" t="s">
        <v>366</v>
      </c>
      <c r="D135" s="601" t="s">
        <v>806</v>
      </c>
      <c r="E135" s="602" t="s">
        <v>989</v>
      </c>
      <c r="F135" s="661" t="s">
        <v>3294</v>
      </c>
      <c r="G135" s="616"/>
      <c r="H135" s="655"/>
      <c r="I135" s="607" t="s">
        <v>2229</v>
      </c>
      <c r="J135" s="607" t="s">
        <v>2230</v>
      </c>
      <c r="L135" s="607" t="s">
        <v>2231</v>
      </c>
    </row>
    <row r="136" spans="2:18" s="607" customFormat="1" ht="15.75" customHeight="1">
      <c r="B136" s="617" t="str">
        <f t="shared" si="1"/>
        <v>Median mounted</v>
      </c>
      <c r="C136" s="601" t="s">
        <v>1183</v>
      </c>
      <c r="D136" s="601" t="s">
        <v>1184</v>
      </c>
      <c r="E136" s="602" t="s">
        <v>1554</v>
      </c>
      <c r="F136" s="661" t="s">
        <v>2905</v>
      </c>
      <c r="G136" s="616"/>
      <c r="H136" s="655"/>
      <c r="I136" s="607" t="s">
        <v>2229</v>
      </c>
      <c r="J136" s="607" t="s">
        <v>2230</v>
      </c>
      <c r="L136" s="607" t="s">
        <v>2231</v>
      </c>
    </row>
    <row r="137" spans="2:18" s="607" customFormat="1" ht="15.75" customHeight="1">
      <c r="B137" s="617" t="str">
        <f t="shared" si="1"/>
        <v>Opposite</v>
      </c>
      <c r="C137" s="601" t="s">
        <v>1245</v>
      </c>
      <c r="D137" s="601" t="s">
        <v>1405</v>
      </c>
      <c r="E137" s="602" t="s">
        <v>1353</v>
      </c>
      <c r="F137" s="661" t="s">
        <v>2906</v>
      </c>
      <c r="G137" s="616"/>
      <c r="H137" s="655"/>
      <c r="I137" s="607" t="s">
        <v>2229</v>
      </c>
      <c r="J137" s="607" t="s">
        <v>2230</v>
      </c>
      <c r="L137" s="607" t="s">
        <v>2231</v>
      </c>
    </row>
    <row r="138" spans="2:18" s="607" customFormat="1" ht="15.75" customHeight="1">
      <c r="B138" s="617" t="str">
        <f t="shared" si="1"/>
        <v>Lighting Standards</v>
      </c>
      <c r="C138" s="601" t="s">
        <v>324</v>
      </c>
      <c r="D138" s="601" t="s">
        <v>685</v>
      </c>
      <c r="E138" s="601" t="s">
        <v>896</v>
      </c>
      <c r="F138" s="661" t="s">
        <v>2907</v>
      </c>
      <c r="G138" s="616"/>
      <c r="H138" s="655"/>
      <c r="J138" s="607" t="s">
        <v>2232</v>
      </c>
    </row>
    <row r="139" spans="2:18" s="607" customFormat="1" ht="15.75" customHeight="1">
      <c r="B139" s="617" t="str">
        <f t="shared" si="1"/>
        <v>Ambient luminance</v>
      </c>
      <c r="C139" s="601" t="s">
        <v>157</v>
      </c>
      <c r="D139" s="601" t="s">
        <v>686</v>
      </c>
      <c r="E139" s="602" t="s">
        <v>897</v>
      </c>
      <c r="F139" s="661" t="s">
        <v>2908</v>
      </c>
      <c r="G139" s="616"/>
      <c r="H139" s="655"/>
      <c r="J139" s="607" t="s">
        <v>2233</v>
      </c>
    </row>
    <row r="140" spans="2:18" s="607" customFormat="1" ht="15.75" customHeight="1">
      <c r="B140" s="617" t="str">
        <f t="shared" ref="B140:B203" si="2">INDEX(C140:G140,MATCH($B$11,$C$11:$G$11,0))</f>
        <v>Average Illuminance Target (Iavg)</v>
      </c>
      <c r="C140" s="601" t="s">
        <v>183</v>
      </c>
      <c r="D140" s="601" t="s">
        <v>663</v>
      </c>
      <c r="E140" s="602" t="s">
        <v>898</v>
      </c>
      <c r="F140" s="661" t="s">
        <v>2909</v>
      </c>
      <c r="G140" s="616"/>
      <c r="H140" s="655"/>
      <c r="J140" s="607" t="s">
        <v>2234</v>
      </c>
      <c r="L140" s="607" t="s">
        <v>2235</v>
      </c>
      <c r="M140" s="607" t="s">
        <v>2236</v>
      </c>
    </row>
    <row r="141" spans="2:18" s="607" customFormat="1" ht="15.75" customHeight="1">
      <c r="B141" s="617" t="str">
        <f t="shared" si="2"/>
        <v>Average Luminance Target (Lav)</v>
      </c>
      <c r="C141" s="601" t="s">
        <v>356</v>
      </c>
      <c r="D141" s="601" t="s">
        <v>664</v>
      </c>
      <c r="E141" s="602" t="s">
        <v>899</v>
      </c>
      <c r="F141" s="661" t="s">
        <v>2910</v>
      </c>
      <c r="G141" s="616"/>
      <c r="H141" s="655"/>
      <c r="J141" s="607" t="s">
        <v>2237</v>
      </c>
      <c r="L141" s="607" t="s">
        <v>2238</v>
      </c>
      <c r="M141" s="607" t="s">
        <v>2239</v>
      </c>
    </row>
    <row r="142" spans="2:18" s="607" customFormat="1" ht="15.75" customHeight="1">
      <c r="B142" s="617" t="str">
        <f t="shared" si="2"/>
        <v>Calculation Assumptions per:</v>
      </c>
      <c r="C142" s="601" t="s">
        <v>212</v>
      </c>
      <c r="D142" s="601" t="s">
        <v>687</v>
      </c>
      <c r="E142" s="602" t="s">
        <v>1557</v>
      </c>
      <c r="F142" s="661" t="s">
        <v>2911</v>
      </c>
      <c r="G142" s="616"/>
      <c r="H142" s="655"/>
    </row>
    <row r="143" spans="2:18" s="607" customFormat="1" ht="15.75" customHeight="1">
      <c r="B143" s="617" t="str">
        <f t="shared" si="2"/>
        <v>calculation method</v>
      </c>
      <c r="C143" s="601" t="s">
        <v>217</v>
      </c>
      <c r="D143" s="601" t="s">
        <v>688</v>
      </c>
      <c r="E143" s="602" t="s">
        <v>900</v>
      </c>
      <c r="F143" s="661" t="s">
        <v>2912</v>
      </c>
      <c r="G143" s="616"/>
      <c r="H143" s="655"/>
    </row>
    <row r="144" spans="2:18" s="607" customFormat="1" ht="15.75" customHeight="1">
      <c r="B144" s="617" t="str">
        <f t="shared" si="2"/>
        <v>cd/m2</v>
      </c>
      <c r="C144" s="601" t="s">
        <v>185</v>
      </c>
      <c r="D144" s="601" t="s">
        <v>185</v>
      </c>
      <c r="E144" s="602" t="s">
        <v>185</v>
      </c>
      <c r="F144" s="661" t="s">
        <v>2913</v>
      </c>
      <c r="G144" s="616"/>
      <c r="H144" s="655"/>
      <c r="J144" s="607" t="s">
        <v>2240</v>
      </c>
      <c r="L144" s="607" t="s">
        <v>2241</v>
      </c>
    </row>
    <row r="145" spans="2:22" s="607" customFormat="1" ht="15.75" customHeight="1">
      <c r="B145" s="617" t="str">
        <f t="shared" si="2"/>
        <v>Collector</v>
      </c>
      <c r="C145" s="601" t="s">
        <v>147</v>
      </c>
      <c r="D145" s="601" t="s">
        <v>689</v>
      </c>
      <c r="E145" s="602" t="s">
        <v>901</v>
      </c>
      <c r="F145" s="662" t="s">
        <v>2914</v>
      </c>
      <c r="G145" s="616"/>
      <c r="H145" s="655"/>
      <c r="J145" s="607" t="s">
        <v>2242</v>
      </c>
      <c r="L145" s="607" t="s">
        <v>2243</v>
      </c>
      <c r="M145" s="607" t="s">
        <v>2244</v>
      </c>
    </row>
    <row r="146" spans="2:22" s="607" customFormat="1" ht="15.75" customHeight="1">
      <c r="B146" s="617" t="str">
        <f t="shared" si="2"/>
        <v>Dry</v>
      </c>
      <c r="C146" s="601" t="s">
        <v>166</v>
      </c>
      <c r="D146" s="601" t="s">
        <v>690</v>
      </c>
      <c r="E146" s="602" t="s">
        <v>902</v>
      </c>
      <c r="F146" s="660" t="s">
        <v>2915</v>
      </c>
      <c r="G146" s="616"/>
      <c r="H146" s="655"/>
      <c r="J146" s="607" t="s">
        <v>2245</v>
      </c>
    </row>
    <row r="147" spans="2:22" s="607" customFormat="1" ht="15.75" customHeight="1">
      <c r="B147" s="617" t="str">
        <f t="shared" si="2"/>
        <v>Expressway</v>
      </c>
      <c r="C147" s="601" t="s">
        <v>139</v>
      </c>
      <c r="D147" s="601" t="s">
        <v>691</v>
      </c>
      <c r="E147" s="602" t="s">
        <v>1558</v>
      </c>
      <c r="F147" s="662" t="s">
        <v>2916</v>
      </c>
      <c r="G147" s="616"/>
      <c r="H147" s="655"/>
      <c r="J147" s="607" t="s">
        <v>2246</v>
      </c>
      <c r="L147" s="607" t="s">
        <v>2247</v>
      </c>
      <c r="M147" s="607" t="s">
        <v>2248</v>
      </c>
    </row>
    <row r="148" spans="2:22" s="607" customFormat="1" ht="15.75" customHeight="1">
      <c r="B148" s="617" t="str">
        <f t="shared" si="2"/>
        <v>Freeway Class A</v>
      </c>
      <c r="C148" s="601" t="s">
        <v>134</v>
      </c>
      <c r="D148" s="601" t="s">
        <v>692</v>
      </c>
      <c r="E148" s="602" t="s">
        <v>903</v>
      </c>
      <c r="F148" s="662" t="s">
        <v>2917</v>
      </c>
      <c r="G148" s="616"/>
      <c r="H148" s="655"/>
      <c r="J148" s="607" t="s">
        <v>2249</v>
      </c>
      <c r="L148" s="607" t="s">
        <v>2250</v>
      </c>
    </row>
    <row r="149" spans="2:22" s="607" customFormat="1" ht="15.75" customHeight="1">
      <c r="B149" s="617" t="str">
        <f t="shared" si="2"/>
        <v>Freeway Class B</v>
      </c>
      <c r="C149" s="601" t="s">
        <v>136</v>
      </c>
      <c r="D149" s="601" t="s">
        <v>693</v>
      </c>
      <c r="E149" s="602" t="s">
        <v>904</v>
      </c>
      <c r="F149" s="660" t="s">
        <v>2918</v>
      </c>
      <c r="G149" s="616"/>
      <c r="H149" s="655"/>
      <c r="J149" s="607" t="s">
        <v>2251</v>
      </c>
      <c r="L149" s="607" t="s">
        <v>2252</v>
      </c>
    </row>
    <row r="150" spans="2:22" s="607" customFormat="1" ht="15.75" customHeight="1">
      <c r="B150" s="617" t="str">
        <f t="shared" si="2"/>
        <v>High</v>
      </c>
      <c r="C150" s="601" t="s">
        <v>133</v>
      </c>
      <c r="D150" s="601" t="s">
        <v>694</v>
      </c>
      <c r="E150" s="602" t="s">
        <v>905</v>
      </c>
      <c r="F150" s="660" t="s">
        <v>2919</v>
      </c>
      <c r="G150" s="616"/>
      <c r="H150" s="655"/>
      <c r="J150" s="607" t="s">
        <v>2253</v>
      </c>
      <c r="L150" s="607" t="s">
        <v>2254</v>
      </c>
      <c r="M150" s="607" t="s">
        <v>2255</v>
      </c>
      <c r="N150" s="607" t="s">
        <v>2256</v>
      </c>
      <c r="O150" s="607" t="s">
        <v>2257</v>
      </c>
      <c r="P150" s="607" t="s">
        <v>2258</v>
      </c>
      <c r="Q150" s="607" t="s">
        <v>2259</v>
      </c>
      <c r="R150" s="607" t="s">
        <v>2260</v>
      </c>
      <c r="S150" s="607" t="s">
        <v>2261</v>
      </c>
      <c r="T150" s="607" t="s">
        <v>2262</v>
      </c>
      <c r="U150" s="607" t="s">
        <v>2263</v>
      </c>
      <c r="V150" s="607" t="s">
        <v>2264</v>
      </c>
    </row>
    <row r="151" spans="2:22" s="607" customFormat="1" ht="15.75" customHeight="1">
      <c r="B151" s="617" t="str">
        <f t="shared" si="2"/>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151" s="601" t="s">
        <v>357</v>
      </c>
      <c r="D151" s="601" t="s">
        <v>1919</v>
      </c>
      <c r="E151" s="602" t="s">
        <v>1559</v>
      </c>
      <c r="F151" s="661" t="s">
        <v>2920</v>
      </c>
      <c r="G151" s="616"/>
      <c r="H151" s="655"/>
    </row>
    <row r="152" spans="2:22" s="607" customFormat="1" ht="15.75" customHeight="1">
      <c r="B152" s="617" t="str">
        <f t="shared" si="2"/>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152" s="601" t="s">
        <v>214</v>
      </c>
      <c r="D152" s="601" t="s">
        <v>1920</v>
      </c>
      <c r="E152" s="602" t="s">
        <v>1560</v>
      </c>
      <c r="F152" s="660" t="s">
        <v>2921</v>
      </c>
      <c r="G152" s="616"/>
      <c r="H152" s="655"/>
      <c r="J152" s="607" t="s">
        <v>2265</v>
      </c>
    </row>
    <row r="153" spans="2:22" s="607" customFormat="1" ht="15.75" customHeight="1">
      <c r="B153" s="617" t="str">
        <f t="shared" si="2"/>
        <v>Illuminance Method</v>
      </c>
      <c r="C153" s="601" t="s">
        <v>211</v>
      </c>
      <c r="D153" s="601" t="s">
        <v>695</v>
      </c>
      <c r="E153" s="602" t="s">
        <v>906</v>
      </c>
      <c r="F153" s="660" t="s">
        <v>2922</v>
      </c>
      <c r="G153" s="616"/>
      <c r="H153" s="655"/>
      <c r="J153" s="607" t="s">
        <v>2266</v>
      </c>
    </row>
    <row r="154" spans="2:22" s="607" customFormat="1" ht="15.75" customHeight="1">
      <c r="B154" s="617" t="str">
        <f t="shared" si="2"/>
        <v>Illuminance Target (Iavg)</v>
      </c>
      <c r="C154" s="601" t="s">
        <v>358</v>
      </c>
      <c r="D154" s="601" t="s">
        <v>696</v>
      </c>
      <c r="E154" s="602" t="s">
        <v>907</v>
      </c>
      <c r="F154" s="660" t="s">
        <v>2923</v>
      </c>
      <c r="G154" s="616"/>
      <c r="H154" s="655"/>
      <c r="J154" s="607" t="s">
        <v>2267</v>
      </c>
    </row>
    <row r="155" spans="2:22" s="607" customFormat="1" ht="15.75" customHeight="1">
      <c r="B155" s="617" t="str">
        <f t="shared" si="2"/>
        <v>International Commission on Illumination (CIE)</v>
      </c>
      <c r="C155" s="601" t="s">
        <v>188</v>
      </c>
      <c r="D155" s="601" t="s">
        <v>697</v>
      </c>
      <c r="E155" s="602" t="s">
        <v>908</v>
      </c>
      <c r="F155" s="660" t="s">
        <v>2924</v>
      </c>
      <c r="G155" s="616"/>
      <c r="H155" s="655"/>
      <c r="J155" s="607" t="s">
        <v>2268</v>
      </c>
    </row>
    <row r="156" spans="2:22" s="607" customFormat="1" ht="15.75" customHeight="1">
      <c r="B156" s="617" t="str">
        <f t="shared" si="2"/>
        <v>Illumination Engineering Society of North America (IESNA)</v>
      </c>
      <c r="C156" s="601" t="s">
        <v>1660</v>
      </c>
      <c r="D156" s="601" t="s">
        <v>1660</v>
      </c>
      <c r="E156" s="602" t="s">
        <v>909</v>
      </c>
      <c r="F156" s="661" t="s">
        <v>1660</v>
      </c>
      <c r="G156" s="616"/>
      <c r="H156" s="655"/>
      <c r="J156" s="607" t="s">
        <v>2269</v>
      </c>
    </row>
    <row r="157" spans="2:22" s="607" customFormat="1" ht="15.75" customHeight="1">
      <c r="B157" s="617" t="str">
        <f t="shared" si="2"/>
        <v>Intersection density</v>
      </c>
      <c r="C157" s="601" t="s">
        <v>153</v>
      </c>
      <c r="D157" s="601" t="s">
        <v>698</v>
      </c>
      <c r="E157" s="602" t="s">
        <v>910</v>
      </c>
      <c r="F157" s="660" t="s">
        <v>2925</v>
      </c>
      <c r="G157" s="616"/>
      <c r="H157" s="655"/>
      <c r="J157" s="607" t="s">
        <v>2270</v>
      </c>
    </row>
    <row r="158" spans="2:22" s="607" customFormat="1" ht="15.75" customHeight="1">
      <c r="B158" s="617" t="str">
        <f t="shared" si="2"/>
        <v>Lighting class</v>
      </c>
      <c r="C158" s="601" t="s">
        <v>162</v>
      </c>
      <c r="D158" s="601" t="s">
        <v>699</v>
      </c>
      <c r="E158" s="602" t="s">
        <v>1561</v>
      </c>
      <c r="F158" s="660" t="s">
        <v>2926</v>
      </c>
      <c r="G158" s="616"/>
      <c r="H158" s="655"/>
      <c r="J158" s="607" t="s">
        <v>2271</v>
      </c>
    </row>
    <row r="159" spans="2:22" s="607" customFormat="1" ht="15.75" customHeight="1">
      <c r="B159" s="617" t="str">
        <f t="shared" si="2"/>
        <v>Local</v>
      </c>
      <c r="C159" s="601" t="s">
        <v>152</v>
      </c>
      <c r="D159" s="601" t="s">
        <v>152</v>
      </c>
      <c r="E159" s="602" t="s">
        <v>152</v>
      </c>
      <c r="F159" s="660" t="s">
        <v>2927</v>
      </c>
      <c r="G159" s="616"/>
      <c r="H159" s="655"/>
      <c r="J159" s="607" t="s">
        <v>2272</v>
      </c>
      <c r="L159" s="607" t="s">
        <v>2273</v>
      </c>
    </row>
    <row r="160" spans="2:22" s="607" customFormat="1" ht="15.75" customHeight="1">
      <c r="B160" s="617" t="str">
        <f t="shared" si="2"/>
        <v>Low</v>
      </c>
      <c r="C160" s="601" t="s">
        <v>141</v>
      </c>
      <c r="D160" s="601" t="s">
        <v>700</v>
      </c>
      <c r="E160" s="602" t="s">
        <v>911</v>
      </c>
      <c r="F160" s="660" t="s">
        <v>2928</v>
      </c>
      <c r="G160" s="616"/>
      <c r="H160" s="655"/>
      <c r="J160" s="607" t="s">
        <v>2274</v>
      </c>
      <c r="L160" s="607" t="s">
        <v>2275</v>
      </c>
      <c r="M160" s="607" t="s">
        <v>2276</v>
      </c>
      <c r="N160" s="607" t="s">
        <v>2277</v>
      </c>
      <c r="O160" s="607" t="s">
        <v>2278</v>
      </c>
      <c r="P160" s="607" t="s">
        <v>2279</v>
      </c>
      <c r="Q160" s="607" t="s">
        <v>2280</v>
      </c>
      <c r="R160" s="607" t="s">
        <v>2281</v>
      </c>
      <c r="S160" s="607" t="s">
        <v>2282</v>
      </c>
      <c r="T160" s="607" t="s">
        <v>2283</v>
      </c>
    </row>
    <row r="161" spans="2:14" s="607" customFormat="1" ht="15.75" customHeight="1">
      <c r="B161" s="617" t="str">
        <f t="shared" si="2"/>
        <v>Luminance Method</v>
      </c>
      <c r="C161" s="601" t="s">
        <v>1725</v>
      </c>
      <c r="D161" s="601" t="s">
        <v>1738</v>
      </c>
      <c r="E161" s="602" t="s">
        <v>1739</v>
      </c>
      <c r="F161" s="660" t="s">
        <v>2929</v>
      </c>
      <c r="G161" s="616"/>
      <c r="H161" s="655"/>
    </row>
    <row r="162" spans="2:14" s="607" customFormat="1" ht="15.75" customHeight="1">
      <c r="B162" s="617" t="str">
        <f t="shared" si="2"/>
        <v>Luminance Method for IES Standard</v>
      </c>
      <c r="C162" s="601" t="s">
        <v>1265</v>
      </c>
      <c r="D162" s="601" t="s">
        <v>1354</v>
      </c>
      <c r="E162" s="602" t="s">
        <v>1562</v>
      </c>
      <c r="F162" s="662" t="s">
        <v>2930</v>
      </c>
      <c r="G162" s="616"/>
      <c r="H162" s="655"/>
      <c r="J162" s="607" t="s">
        <v>2284</v>
      </c>
      <c r="L162" s="607" t="s">
        <v>2285</v>
      </c>
    </row>
    <row r="163" spans="2:14" s="607" customFormat="1" ht="15.75" customHeight="1">
      <c r="B163" s="617" t="str">
        <f t="shared" si="2"/>
        <v>Luminance Method for CIE Standard</v>
      </c>
      <c r="C163" s="601" t="s">
        <v>1266</v>
      </c>
      <c r="D163" s="601" t="s">
        <v>1355</v>
      </c>
      <c r="E163" s="602" t="s">
        <v>1563</v>
      </c>
      <c r="F163" s="662" t="s">
        <v>2931</v>
      </c>
      <c r="G163" s="616"/>
      <c r="H163" s="655"/>
      <c r="J163" s="607" t="s">
        <v>2286</v>
      </c>
    </row>
    <row r="164" spans="2:14" s="607" customFormat="1" ht="15.75" customHeight="1">
      <c r="B164" s="617" t="str">
        <f t="shared" si="2"/>
        <v>Lux</v>
      </c>
      <c r="C164" s="601" t="s">
        <v>18</v>
      </c>
      <c r="D164" s="601" t="s">
        <v>18</v>
      </c>
      <c r="E164" s="602" t="s">
        <v>18</v>
      </c>
      <c r="F164" s="660" t="s">
        <v>2932</v>
      </c>
      <c r="G164" s="616"/>
      <c r="H164" s="655"/>
      <c r="J164" s="607" t="s">
        <v>2287</v>
      </c>
      <c r="L164" s="607" t="s">
        <v>2288</v>
      </c>
    </row>
    <row r="165" spans="2:14" s="607" customFormat="1" ht="15.75" customHeight="1">
      <c r="B165" s="617" t="str">
        <f t="shared" si="2"/>
        <v>Major</v>
      </c>
      <c r="C165" s="601" t="s">
        <v>142</v>
      </c>
      <c r="D165" s="601" t="s">
        <v>701</v>
      </c>
      <c r="E165" s="602" t="s">
        <v>912</v>
      </c>
      <c r="F165" s="662" t="s">
        <v>2933</v>
      </c>
      <c r="G165" s="616"/>
      <c r="H165" s="655"/>
      <c r="J165" s="607" t="s">
        <v>2289</v>
      </c>
      <c r="L165" s="607" t="s">
        <v>2290</v>
      </c>
    </row>
    <row r="166" spans="2:14" s="607" customFormat="1" ht="15.75" customHeight="1">
      <c r="B166" s="617" t="str">
        <f t="shared" si="2"/>
        <v>Mixed</v>
      </c>
      <c r="C166" s="601" t="s">
        <v>146</v>
      </c>
      <c r="D166" s="601" t="s">
        <v>702</v>
      </c>
      <c r="E166" s="602" t="s">
        <v>913</v>
      </c>
      <c r="F166" s="660" t="s">
        <v>2934</v>
      </c>
      <c r="G166" s="616"/>
      <c r="H166" s="655"/>
      <c r="J166" s="607" t="s">
        <v>2291</v>
      </c>
    </row>
    <row r="167" spans="2:14" s="607" customFormat="1" ht="15.75" customHeight="1">
      <c r="B167" s="617" t="str">
        <f t="shared" si="2"/>
        <v>Mixed with high % non motorized</v>
      </c>
      <c r="C167" s="601" t="s">
        <v>145</v>
      </c>
      <c r="D167" s="601" t="s">
        <v>703</v>
      </c>
      <c r="E167" s="602" t="s">
        <v>914</v>
      </c>
      <c r="F167" s="660" t="s">
        <v>2935</v>
      </c>
      <c r="G167" s="616"/>
      <c r="H167" s="655"/>
      <c r="J167" s="607" t="s">
        <v>2292</v>
      </c>
    </row>
    <row r="168" spans="2:14" s="607" customFormat="1" ht="15.75" customHeight="1">
      <c r="B168" s="617" t="str">
        <f t="shared" si="2"/>
        <v>Moderate</v>
      </c>
      <c r="C168" s="601" t="s">
        <v>135</v>
      </c>
      <c r="D168" s="601" t="s">
        <v>704</v>
      </c>
      <c r="E168" s="602" t="s">
        <v>915</v>
      </c>
      <c r="F168" s="660" t="s">
        <v>2936</v>
      </c>
      <c r="G168" s="616"/>
      <c r="H168" s="655"/>
      <c r="J168" s="607" t="s">
        <v>2293</v>
      </c>
      <c r="L168" s="607" t="s">
        <v>2294</v>
      </c>
      <c r="M168" s="607" t="s">
        <v>2295</v>
      </c>
      <c r="N168" s="607" t="s">
        <v>2296</v>
      </c>
    </row>
    <row r="169" spans="2:14" s="607" customFormat="1" ht="15.75" customHeight="1">
      <c r="B169" s="617" t="str">
        <f t="shared" si="2"/>
        <v>Moderate or Good</v>
      </c>
      <c r="C169" s="601" t="s">
        <v>160</v>
      </c>
      <c r="D169" s="601" t="s">
        <v>705</v>
      </c>
      <c r="E169" s="602" t="s">
        <v>916</v>
      </c>
      <c r="F169" s="660" t="s">
        <v>2937</v>
      </c>
      <c r="G169" s="616"/>
      <c r="H169" s="655"/>
      <c r="J169" s="607" t="s">
        <v>2297</v>
      </c>
    </row>
    <row r="170" spans="2:14" s="607" customFormat="1" ht="15.75" customHeight="1">
      <c r="B170" s="617" t="str">
        <f t="shared" si="2"/>
        <v>Motorized only</v>
      </c>
      <c r="C170" s="601" t="s">
        <v>148</v>
      </c>
      <c r="D170" s="601" t="s">
        <v>706</v>
      </c>
      <c r="E170" s="602" t="s">
        <v>917</v>
      </c>
      <c r="F170" s="660" t="s">
        <v>2938</v>
      </c>
      <c r="G170" s="616"/>
      <c r="H170" s="655"/>
      <c r="J170" s="607" t="s">
        <v>2298</v>
      </c>
    </row>
    <row r="171" spans="2:14" s="607" customFormat="1" ht="15.75" customHeight="1">
      <c r="B171" s="617" t="str">
        <f t="shared" si="2"/>
        <v>No</v>
      </c>
      <c r="C171" s="601" t="s">
        <v>150</v>
      </c>
      <c r="D171" s="601" t="s">
        <v>707</v>
      </c>
      <c r="E171" s="602" t="s">
        <v>150</v>
      </c>
      <c r="F171" s="661" t="s">
        <v>2939</v>
      </c>
      <c r="G171" s="616"/>
      <c r="H171" s="655"/>
      <c r="J171" s="607" t="s">
        <v>2299</v>
      </c>
    </row>
    <row r="172" spans="2:14" s="607" customFormat="1" ht="15.75" customHeight="1">
      <c r="B172" s="617" t="str">
        <f t="shared" si="2"/>
        <v>Not present</v>
      </c>
      <c r="C172" s="601" t="s">
        <v>156</v>
      </c>
      <c r="D172" s="601" t="s">
        <v>708</v>
      </c>
      <c r="E172" s="602" t="s">
        <v>918</v>
      </c>
      <c r="F172" s="660" t="s">
        <v>2940</v>
      </c>
      <c r="G172" s="616"/>
      <c r="H172" s="655"/>
      <c r="J172" s="607" t="s">
        <v>2300</v>
      </c>
    </row>
    <row r="173" spans="2:14" s="607" customFormat="1" ht="15.75" customHeight="1">
      <c r="B173" s="617" t="str">
        <f t="shared" si="2"/>
        <v>Note CIE Uo is the inverse of IES Uo; value should be IES method, greater than one</v>
      </c>
      <c r="C173" s="601" t="s">
        <v>314</v>
      </c>
      <c r="D173" s="601" t="s">
        <v>709</v>
      </c>
      <c r="E173" s="602" t="s">
        <v>919</v>
      </c>
      <c r="F173" s="660" t="s">
        <v>2941</v>
      </c>
      <c r="G173" s="616"/>
      <c r="H173" s="655"/>
    </row>
    <row r="174" spans="2:14" s="607" customFormat="1" ht="15.75" customHeight="1">
      <c r="B174" s="617" t="str">
        <f t="shared" si="2"/>
        <v>Options</v>
      </c>
      <c r="C174" s="601" t="s">
        <v>126</v>
      </c>
      <c r="D174" s="601" t="s">
        <v>126</v>
      </c>
      <c r="E174" s="602" t="s">
        <v>920</v>
      </c>
      <c r="F174" s="660" t="s">
        <v>2942</v>
      </c>
      <c r="G174" s="616"/>
      <c r="H174" s="655"/>
      <c r="J174" s="607" t="s">
        <v>2301</v>
      </c>
    </row>
    <row r="175" spans="2:14" s="607" customFormat="1" ht="15.75" customHeight="1">
      <c r="B175" s="617" t="str">
        <f t="shared" si="2"/>
        <v>Uniformity Ratio (Lavg/Lmin)</v>
      </c>
      <c r="C175" s="601" t="s">
        <v>1144</v>
      </c>
      <c r="D175" s="601" t="s">
        <v>1145</v>
      </c>
      <c r="E175" s="602" t="s">
        <v>1146</v>
      </c>
      <c r="F175" s="662" t="s">
        <v>2943</v>
      </c>
      <c r="G175" s="616"/>
      <c r="H175" s="655"/>
      <c r="J175" s="607" t="s">
        <v>2302</v>
      </c>
      <c r="L175" s="607" t="s">
        <v>2303</v>
      </c>
    </row>
    <row r="176" spans="2:14" s="607" customFormat="1" ht="15.75" customHeight="1">
      <c r="B176" s="617" t="str">
        <f t="shared" si="2"/>
        <v>Uniformity Ratio (Lmax/Lmin)</v>
      </c>
      <c r="C176" s="601" t="s">
        <v>1190</v>
      </c>
      <c r="D176" s="601" t="s">
        <v>1191</v>
      </c>
      <c r="E176" s="602" t="s">
        <v>1564</v>
      </c>
      <c r="F176" s="662" t="s">
        <v>2944</v>
      </c>
      <c r="G176" s="616"/>
      <c r="H176" s="655"/>
      <c r="J176" s="607" t="s">
        <v>2304</v>
      </c>
      <c r="L176" s="607" t="s">
        <v>2305</v>
      </c>
    </row>
    <row r="177" spans="2:13" s="607" customFormat="1" ht="15.75" customHeight="1">
      <c r="B177" s="617" t="str">
        <f t="shared" si="2"/>
        <v>Parameter</v>
      </c>
      <c r="C177" s="601" t="s">
        <v>125</v>
      </c>
      <c r="D177" s="601" t="s">
        <v>710</v>
      </c>
      <c r="E177" s="602" t="s">
        <v>921</v>
      </c>
      <c r="F177" s="660" t="s">
        <v>2945</v>
      </c>
      <c r="G177" s="616"/>
      <c r="H177" s="655"/>
      <c r="J177" s="607" t="s">
        <v>2306</v>
      </c>
    </row>
    <row r="178" spans="2:13" s="607" customFormat="1" ht="15.75" customHeight="1">
      <c r="B178" s="617" t="str">
        <f t="shared" si="2"/>
        <v>Parked Vehicles</v>
      </c>
      <c r="C178" s="601" t="s">
        <v>154</v>
      </c>
      <c r="D178" s="601" t="s">
        <v>711</v>
      </c>
      <c r="E178" s="602" t="s">
        <v>922</v>
      </c>
      <c r="F178" s="662" t="s">
        <v>2946</v>
      </c>
      <c r="G178" s="616"/>
      <c r="H178" s="655"/>
      <c r="J178" s="607" t="s">
        <v>2307</v>
      </c>
    </row>
    <row r="179" spans="2:13" s="607" customFormat="1" ht="15.75" customHeight="1">
      <c r="B179" s="617" t="str">
        <f t="shared" si="2"/>
        <v>Pavement Classification
(Minimum Maintained Average Values)</v>
      </c>
      <c r="C179" s="601" t="s">
        <v>359</v>
      </c>
      <c r="D179" s="601" t="s">
        <v>712</v>
      </c>
      <c r="E179" s="602" t="s">
        <v>1565</v>
      </c>
      <c r="F179" s="661" t="s">
        <v>2947</v>
      </c>
      <c r="G179" s="616"/>
      <c r="H179" s="655"/>
      <c r="J179" s="607" t="s">
        <v>2308</v>
      </c>
    </row>
    <row r="180" spans="2:13" s="607" customFormat="1" ht="15.75" customHeight="1">
      <c r="B180" s="617" t="str">
        <f t="shared" si="2"/>
        <v>Pedestrian Conflict Areas</v>
      </c>
      <c r="C180" s="601" t="s">
        <v>130</v>
      </c>
      <c r="D180" s="601" t="s">
        <v>713</v>
      </c>
      <c r="E180" s="602" t="s">
        <v>923</v>
      </c>
      <c r="F180" s="660" t="s">
        <v>2948</v>
      </c>
      <c r="G180" s="616"/>
      <c r="H180" s="655"/>
      <c r="J180" s="607" t="s">
        <v>2309</v>
      </c>
      <c r="L180" s="607" t="s">
        <v>2310</v>
      </c>
    </row>
    <row r="181" spans="2:13" s="607" customFormat="1" ht="15.75" customHeight="1">
      <c r="B181" s="617" t="str">
        <f t="shared" si="2"/>
        <v>Poor</v>
      </c>
      <c r="C181" s="601" t="s">
        <v>159</v>
      </c>
      <c r="D181" s="601" t="s">
        <v>700</v>
      </c>
      <c r="E181" s="602" t="s">
        <v>924</v>
      </c>
      <c r="F181" s="660" t="s">
        <v>2949</v>
      </c>
      <c r="G181" s="616"/>
      <c r="H181" s="655"/>
      <c r="J181" s="607" t="s">
        <v>2311</v>
      </c>
    </row>
    <row r="182" spans="2:13" s="607" customFormat="1" ht="15.75" customHeight="1">
      <c r="B182" s="617" t="str">
        <f t="shared" si="2"/>
        <v>Present</v>
      </c>
      <c r="C182" s="601" t="s">
        <v>155</v>
      </c>
      <c r="D182" s="601" t="s">
        <v>714</v>
      </c>
      <c r="E182" s="602" t="s">
        <v>925</v>
      </c>
      <c r="F182" s="660" t="s">
        <v>2950</v>
      </c>
      <c r="G182" s="616"/>
      <c r="H182" s="655"/>
      <c r="J182" s="607" t="s">
        <v>2312</v>
      </c>
    </row>
    <row r="183" spans="2:13" s="607" customFormat="1" ht="15.75" customHeight="1">
      <c r="B183" s="617" t="str">
        <f t="shared" si="2"/>
        <v>Road</v>
      </c>
      <c r="C183" s="601" t="s">
        <v>129</v>
      </c>
      <c r="D183" s="601" t="s">
        <v>715</v>
      </c>
      <c r="E183" s="602" t="s">
        <v>1566</v>
      </c>
      <c r="F183" s="660" t="s">
        <v>2951</v>
      </c>
      <c r="G183" s="616"/>
      <c r="H183" s="655"/>
      <c r="J183" s="607" t="s">
        <v>2313</v>
      </c>
      <c r="L183" s="607" t="s">
        <v>2314</v>
      </c>
    </row>
    <row r="184" spans="2:13" s="607" customFormat="1" ht="15.75" customHeight="1">
      <c r="B184" s="617" t="str">
        <f t="shared" si="2"/>
        <v>Road and Pedestrian Conflict Area</v>
      </c>
      <c r="C184" s="601" t="s">
        <v>124</v>
      </c>
      <c r="D184" s="601" t="s">
        <v>716</v>
      </c>
      <c r="E184" s="602" t="s">
        <v>926</v>
      </c>
      <c r="F184" s="660" t="s">
        <v>2952</v>
      </c>
      <c r="G184" s="616"/>
      <c r="H184" s="655"/>
      <c r="J184" s="607" t="s">
        <v>2315</v>
      </c>
      <c r="L184" s="607" t="s">
        <v>2316</v>
      </c>
    </row>
    <row r="185" spans="2:13" s="607" customFormat="1" ht="15.75" customHeight="1">
      <c r="B185" s="617" t="str">
        <f t="shared" si="2"/>
        <v>Road Surface</v>
      </c>
      <c r="C185" s="601" t="s">
        <v>163</v>
      </c>
      <c r="D185" s="601" t="s">
        <v>717</v>
      </c>
      <c r="E185" s="602" t="s">
        <v>927</v>
      </c>
      <c r="F185" s="660" t="s">
        <v>2953</v>
      </c>
      <c r="G185" s="616"/>
      <c r="H185" s="655"/>
      <c r="J185" s="607" t="s">
        <v>2317</v>
      </c>
    </row>
    <row r="186" spans="2:13" s="607" customFormat="1" ht="15.75" customHeight="1">
      <c r="B186" s="617" t="str">
        <f t="shared" si="2"/>
        <v>Road Surface Type</v>
      </c>
      <c r="C186" s="601" t="s">
        <v>199</v>
      </c>
      <c r="D186" s="601" t="s">
        <v>718</v>
      </c>
      <c r="E186" s="602" t="s">
        <v>928</v>
      </c>
      <c r="F186" s="660" t="s">
        <v>2954</v>
      </c>
      <c r="G186" s="616"/>
      <c r="H186" s="655"/>
      <c r="J186" s="607" t="s">
        <v>2318</v>
      </c>
      <c r="L186" s="607" t="s">
        <v>2319</v>
      </c>
      <c r="M186" s="607" t="s">
        <v>2320</v>
      </c>
    </row>
    <row r="187" spans="2:13" s="607" customFormat="1" ht="15.75" customHeight="1">
      <c r="B187" s="617" t="str">
        <f t="shared" si="2"/>
        <v xml:space="preserve">Separation of carriageways
</v>
      </c>
      <c r="C187" s="601" t="s">
        <v>149</v>
      </c>
      <c r="D187" s="601" t="s">
        <v>719</v>
      </c>
      <c r="E187" s="602" t="s">
        <v>929</v>
      </c>
      <c r="F187" s="660" t="s">
        <v>2955</v>
      </c>
      <c r="G187" s="616"/>
      <c r="H187" s="655"/>
      <c r="J187" s="607" t="s">
        <v>2321</v>
      </c>
    </row>
    <row r="188" spans="2:13" s="607" customFormat="1" ht="15.75" customHeight="1">
      <c r="B188" s="617" t="str">
        <f t="shared" si="2"/>
        <v>Speed</v>
      </c>
      <c r="C188" s="601" t="s">
        <v>131</v>
      </c>
      <c r="D188" s="601" t="s">
        <v>720</v>
      </c>
      <c r="E188" s="602" t="s">
        <v>930</v>
      </c>
      <c r="F188" s="661" t="s">
        <v>2956</v>
      </c>
      <c r="G188" s="616"/>
      <c r="H188" s="655"/>
      <c r="J188" s="607" t="s">
        <v>2322</v>
      </c>
    </row>
    <row r="189" spans="2:13" s="607" customFormat="1" ht="15.75" customHeight="1">
      <c r="B189" s="617" t="str">
        <f t="shared" si="2"/>
        <v>Standard Surface</v>
      </c>
      <c r="C189" s="601" t="s">
        <v>201</v>
      </c>
      <c r="D189" s="601" t="s">
        <v>721</v>
      </c>
      <c r="E189" s="602" t="s">
        <v>931</v>
      </c>
      <c r="F189" s="660" t="s">
        <v>2957</v>
      </c>
      <c r="G189" s="616"/>
      <c r="H189" s="655"/>
      <c r="J189" s="607" t="s">
        <v>2323</v>
      </c>
    </row>
    <row r="190" spans="2:13" s="607" customFormat="1" ht="15.75" customHeight="1">
      <c r="B190" s="617" t="str">
        <f t="shared" si="2"/>
        <v>Surround ratio</v>
      </c>
      <c r="C190" s="601" t="s">
        <v>165</v>
      </c>
      <c r="D190" s="601" t="s">
        <v>722</v>
      </c>
      <c r="E190" s="602" t="s">
        <v>932</v>
      </c>
      <c r="F190" s="660" t="s">
        <v>2958</v>
      </c>
      <c r="G190" s="616"/>
      <c r="H190" s="655"/>
      <c r="J190" s="607" t="s">
        <v>2324</v>
      </c>
    </row>
    <row r="191" spans="2:13" s="607" customFormat="1" ht="15.75" customHeight="1">
      <c r="B191" s="617" t="str">
        <f t="shared" si="2"/>
        <v>Table 1: IESNA Illuminance Method - Recommended Values</v>
      </c>
      <c r="C191" s="601" t="s">
        <v>122</v>
      </c>
      <c r="D191" s="601" t="s">
        <v>723</v>
      </c>
      <c r="E191" s="602" t="s">
        <v>933</v>
      </c>
      <c r="F191" s="660" t="s">
        <v>2959</v>
      </c>
      <c r="G191" s="616"/>
      <c r="H191" s="655"/>
      <c r="J191" s="607" t="s">
        <v>2325</v>
      </c>
    </row>
    <row r="192" spans="2:13" s="607" customFormat="1" ht="15.75" customHeight="1">
      <c r="B192" s="617" t="str">
        <f t="shared" si="2"/>
        <v>Table 2: CIE Parameters for the Selection of M Lighting Class</v>
      </c>
      <c r="C192" s="601" t="s">
        <v>123</v>
      </c>
      <c r="D192" s="601" t="s">
        <v>724</v>
      </c>
      <c r="E192" s="602" t="s">
        <v>934</v>
      </c>
      <c r="F192" s="660" t="s">
        <v>2960</v>
      </c>
      <c r="G192" s="616"/>
      <c r="H192" s="655"/>
      <c r="J192" s="607" t="s">
        <v>2326</v>
      </c>
    </row>
    <row r="193" spans="2:14" s="607" customFormat="1" ht="15.75" customHeight="1">
      <c r="B193" s="617" t="str">
        <f t="shared" si="2"/>
        <v>Table 3: CIE Lighting classes for motorized traffic</v>
      </c>
      <c r="C193" s="601" t="s">
        <v>161</v>
      </c>
      <c r="D193" s="601" t="s">
        <v>725</v>
      </c>
      <c r="E193" s="602" t="s">
        <v>935</v>
      </c>
      <c r="F193" s="660" t="s">
        <v>2961</v>
      </c>
      <c r="G193" s="616"/>
      <c r="H193" s="655"/>
      <c r="J193" s="607" t="s">
        <v>2327</v>
      </c>
    </row>
    <row r="194" spans="2:14" s="607" customFormat="1" ht="15.75" customHeight="1">
      <c r="B194" s="617" t="str">
        <f t="shared" si="2"/>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194" s="601" t="s">
        <v>178</v>
      </c>
      <c r="D194" s="601" t="s">
        <v>726</v>
      </c>
      <c r="E194" s="602" t="s">
        <v>936</v>
      </c>
      <c r="F194" s="660" t="s">
        <v>2962</v>
      </c>
      <c r="G194" s="616"/>
      <c r="H194" s="655"/>
      <c r="J194" s="607" t="s">
        <v>2328</v>
      </c>
    </row>
    <row r="195" spans="2:14" s="607" customFormat="1" ht="15.75" customHeight="1">
      <c r="B195" s="617" t="str">
        <f t="shared" si="2"/>
        <v xml:space="preserve">The lighting class is calculated as: 
M = 6 - Vws
This calculation will result in a class number between 1 and 6.  If the result is not a whole number, use the next lower whole number.  
</v>
      </c>
      <c r="C195" s="601" t="s">
        <v>179</v>
      </c>
      <c r="D195" s="601" t="s">
        <v>727</v>
      </c>
      <c r="E195" s="602" t="s">
        <v>937</v>
      </c>
      <c r="F195" s="660" t="s">
        <v>2963</v>
      </c>
      <c r="G195" s="616"/>
      <c r="H195" s="655"/>
      <c r="J195" s="607" t="s">
        <v>2329</v>
      </c>
    </row>
    <row r="196" spans="2:14" s="607" customFormat="1" ht="15.75" customHeight="1">
      <c r="B196" s="617" t="str">
        <f t="shared" si="2"/>
        <v>Threshold increment</v>
      </c>
      <c r="C196" s="601" t="s">
        <v>164</v>
      </c>
      <c r="D196" s="601" t="s">
        <v>728</v>
      </c>
      <c r="E196" s="602" t="s">
        <v>938</v>
      </c>
      <c r="F196" s="660" t="s">
        <v>2964</v>
      </c>
      <c r="G196" s="616"/>
      <c r="H196" s="655"/>
      <c r="J196" s="607" t="s">
        <v>2330</v>
      </c>
    </row>
    <row r="197" spans="2:14" s="607" customFormat="1" ht="15.75" customHeight="1">
      <c r="B197" s="617" t="str">
        <f t="shared" si="2"/>
        <v>Traffic Composition</v>
      </c>
      <c r="C197" s="601" t="s">
        <v>144</v>
      </c>
      <c r="D197" s="601" t="s">
        <v>729</v>
      </c>
      <c r="E197" s="602" t="s">
        <v>939</v>
      </c>
      <c r="F197" s="660" t="s">
        <v>2965</v>
      </c>
      <c r="G197" s="616"/>
      <c r="H197" s="655"/>
      <c r="J197" s="607" t="s">
        <v>2331</v>
      </c>
    </row>
    <row r="198" spans="2:14" s="607" customFormat="1" ht="15.75" customHeight="1">
      <c r="B198" s="617" t="str">
        <f t="shared" si="2"/>
        <v>Traffic Volume</v>
      </c>
      <c r="C198" s="601" t="s">
        <v>137</v>
      </c>
      <c r="D198" s="601" t="s">
        <v>730</v>
      </c>
      <c r="E198" s="602" t="s">
        <v>940</v>
      </c>
      <c r="F198" s="660" t="s">
        <v>2966</v>
      </c>
      <c r="G198" s="616"/>
      <c r="H198" s="655"/>
      <c r="J198" s="607" t="s">
        <v>2332</v>
      </c>
    </row>
    <row r="199" spans="2:14" s="607" customFormat="1" ht="15.75" customHeight="1">
      <c r="B199" s="617" t="str">
        <f t="shared" si="2"/>
        <v>Uniformity Ratio Eavg/Emin</v>
      </c>
      <c r="C199" s="601" t="s">
        <v>360</v>
      </c>
      <c r="D199" s="601" t="s">
        <v>731</v>
      </c>
      <c r="E199" s="602" t="s">
        <v>941</v>
      </c>
      <c r="F199" s="662" t="s">
        <v>2967</v>
      </c>
      <c r="G199" s="616"/>
      <c r="H199" s="655"/>
      <c r="J199" s="607" t="s">
        <v>2333</v>
      </c>
    </row>
    <row r="200" spans="2:14" s="607" customFormat="1" ht="15.75" customHeight="1">
      <c r="B200" s="617" t="str">
        <f t="shared" si="2"/>
        <v>unitless</v>
      </c>
      <c r="C200" s="601" t="s">
        <v>182</v>
      </c>
      <c r="D200" s="601" t="s">
        <v>732</v>
      </c>
      <c r="E200" s="602" t="s">
        <v>942</v>
      </c>
      <c r="F200" s="660" t="s">
        <v>2968</v>
      </c>
      <c r="G200" s="616"/>
      <c r="H200" s="655"/>
      <c r="J200" s="607" t="s">
        <v>2334</v>
      </c>
      <c r="L200" s="607" t="s">
        <v>2335</v>
      </c>
      <c r="M200" s="607" t="s">
        <v>2336</v>
      </c>
      <c r="N200" s="607" t="s">
        <v>2337</v>
      </c>
    </row>
    <row r="201" spans="2:14" s="607" customFormat="1" ht="15.75" customHeight="1">
      <c r="B201" s="617" t="str">
        <f t="shared" si="2"/>
        <v>Veiling Luminance Ratio                   Lvmax/Lavg</v>
      </c>
      <c r="C201" s="601" t="s">
        <v>361</v>
      </c>
      <c r="D201" s="601" t="s">
        <v>733</v>
      </c>
      <c r="E201" s="602" t="s">
        <v>1567</v>
      </c>
      <c r="F201" s="662" t="s">
        <v>2969</v>
      </c>
      <c r="G201" s="616"/>
      <c r="H201" s="655"/>
      <c r="J201" s="607" t="s">
        <v>2338</v>
      </c>
    </row>
    <row r="202" spans="2:14" s="607" customFormat="1" ht="15.75" customHeight="1">
      <c r="B202" s="617" t="str">
        <f t="shared" si="2"/>
        <v>Very High</v>
      </c>
      <c r="C202" s="601" t="s">
        <v>132</v>
      </c>
      <c r="D202" s="601" t="s">
        <v>734</v>
      </c>
      <c r="E202" s="602" t="s">
        <v>943</v>
      </c>
      <c r="F202" s="660" t="s">
        <v>2970</v>
      </c>
      <c r="G202" s="616"/>
      <c r="H202" s="655"/>
      <c r="J202" s="607" t="s">
        <v>2339</v>
      </c>
    </row>
    <row r="203" spans="2:14" s="607" customFormat="1" ht="15.75" customHeight="1">
      <c r="B203" s="617" t="str">
        <f t="shared" si="2"/>
        <v>Very Low</v>
      </c>
      <c r="C203" s="601" t="s">
        <v>143</v>
      </c>
      <c r="D203" s="601" t="s">
        <v>735</v>
      </c>
      <c r="E203" s="602" t="s">
        <v>944</v>
      </c>
      <c r="F203" s="660" t="s">
        <v>2971</v>
      </c>
      <c r="G203" s="616"/>
      <c r="H203" s="655"/>
      <c r="J203" s="607" t="s">
        <v>2340</v>
      </c>
    </row>
    <row r="204" spans="2:14" s="607" customFormat="1" ht="15.75" customHeight="1">
      <c r="B204" s="617" t="str">
        <f t="shared" ref="B204:B267" si="3">INDEX(C204:G204,MATCH($B$11,$C$11:$G$11,0))</f>
        <v>View Description of a Standard Below:</v>
      </c>
      <c r="C204" s="601" t="s">
        <v>215</v>
      </c>
      <c r="D204" s="601" t="s">
        <v>736</v>
      </c>
      <c r="E204" s="602" t="s">
        <v>945</v>
      </c>
      <c r="F204" s="660" t="s">
        <v>2972</v>
      </c>
      <c r="G204" s="616"/>
      <c r="H204" s="655"/>
      <c r="J204" s="607" t="s">
        <v>2341</v>
      </c>
    </row>
    <row r="205" spans="2:14" s="607" customFormat="1" ht="15.75" customHeight="1">
      <c r="B205" s="617" t="str">
        <f t="shared" si="3"/>
        <v>Visual guidance/ traffic control</v>
      </c>
      <c r="C205" s="601" t="s">
        <v>158</v>
      </c>
      <c r="D205" s="601" t="s">
        <v>737</v>
      </c>
      <c r="E205" s="602" t="s">
        <v>946</v>
      </c>
      <c r="F205" s="660" t="s">
        <v>2973</v>
      </c>
      <c r="G205" s="616"/>
      <c r="H205" s="655"/>
      <c r="J205" s="607" t="s">
        <v>2342</v>
      </c>
    </row>
    <row r="206" spans="2:14" s="607" customFormat="1" ht="15.75" customHeight="1">
      <c r="B206" s="617" t="str">
        <f t="shared" si="3"/>
        <v>Vw Selected</v>
      </c>
      <c r="C206" s="601" t="s">
        <v>128</v>
      </c>
      <c r="D206" s="601" t="s">
        <v>738</v>
      </c>
      <c r="E206" s="602" t="s">
        <v>947</v>
      </c>
      <c r="F206" s="660" t="s">
        <v>2974</v>
      </c>
      <c r="G206" s="616"/>
      <c r="H206" s="655"/>
      <c r="J206" s="607" t="s">
        <v>2343</v>
      </c>
    </row>
    <row r="207" spans="2:14" s="607" customFormat="1" ht="15.75" customHeight="1">
      <c r="B207" s="617" t="str">
        <f t="shared" si="3"/>
        <v>Weighting Value Vw</v>
      </c>
      <c r="C207" s="601" t="s">
        <v>127</v>
      </c>
      <c r="D207" s="601" t="s">
        <v>739</v>
      </c>
      <c r="E207" s="602" t="s">
        <v>948</v>
      </c>
      <c r="F207" s="660" t="s">
        <v>2975</v>
      </c>
      <c r="G207" s="616"/>
      <c r="H207" s="655"/>
      <c r="J207" s="607" t="s">
        <v>2344</v>
      </c>
    </row>
    <row r="208" spans="2:14" s="607" customFormat="1" ht="15.75" customHeight="1">
      <c r="B208" s="617" t="str">
        <f t="shared" si="3"/>
        <v>Wet*</v>
      </c>
      <c r="C208" s="601" t="s">
        <v>167</v>
      </c>
      <c r="D208" s="601" t="s">
        <v>740</v>
      </c>
      <c r="E208" s="602" t="s">
        <v>949</v>
      </c>
      <c r="F208" s="660" t="s">
        <v>2976</v>
      </c>
      <c r="G208" s="616"/>
      <c r="H208" s="655"/>
      <c r="J208" s="607" t="s">
        <v>2345</v>
      </c>
    </row>
    <row r="209" spans="2:16" s="607" customFormat="1" ht="15.75" customHeight="1">
      <c r="B209" s="617" t="str">
        <f t="shared" si="3"/>
        <v>Yes</v>
      </c>
      <c r="C209" s="601" t="s">
        <v>151</v>
      </c>
      <c r="D209" s="601" t="s">
        <v>741</v>
      </c>
      <c r="E209" s="602" t="s">
        <v>950</v>
      </c>
      <c r="F209" s="661" t="s">
        <v>2977</v>
      </c>
      <c r="G209" s="616"/>
      <c r="H209" s="655"/>
      <c r="J209" s="607" t="s">
        <v>2346</v>
      </c>
    </row>
    <row r="210" spans="2:16" s="607" customFormat="1" ht="15.75" customHeight="1">
      <c r="B210" s="617"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210" s="601" t="s">
        <v>1921</v>
      </c>
      <c r="D210" s="601" t="s">
        <v>1894</v>
      </c>
      <c r="E210" s="602" t="s">
        <v>1922</v>
      </c>
      <c r="F210" s="661" t="s">
        <v>2978</v>
      </c>
      <c r="G210" s="616"/>
      <c r="H210" s="655"/>
      <c r="J210" s="607" t="s">
        <v>2347</v>
      </c>
    </row>
    <row r="211" spans="2:16" s="607" customFormat="1" ht="15.75" customHeight="1">
      <c r="B211" s="617" t="str">
        <f t="shared" si="3"/>
        <v xml:space="preserve">Design Criteria  Illuminance </v>
      </c>
      <c r="C211" s="601" t="s">
        <v>344</v>
      </c>
      <c r="D211" s="601" t="s">
        <v>742</v>
      </c>
      <c r="E211" s="602" t="s">
        <v>951</v>
      </c>
      <c r="F211" s="661" t="s">
        <v>2979</v>
      </c>
      <c r="G211" s="616"/>
      <c r="H211" s="655"/>
      <c r="J211" s="607" t="s">
        <v>2348</v>
      </c>
    </row>
    <row r="212" spans="2:16" s="607" customFormat="1" ht="15.75" customHeight="1">
      <c r="B212" s="617" t="str">
        <f t="shared" si="3"/>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212" s="601" t="s">
        <v>1923</v>
      </c>
      <c r="D212" s="601" t="s">
        <v>743</v>
      </c>
      <c r="E212" s="602" t="s">
        <v>1924</v>
      </c>
      <c r="F212" s="660" t="s">
        <v>2980</v>
      </c>
      <c r="G212" s="616"/>
      <c r="H212" s="655"/>
      <c r="J212" s="607" t="s">
        <v>2349</v>
      </c>
    </row>
    <row r="213" spans="2:16" s="607" customFormat="1" ht="15.75" customHeight="1">
      <c r="B213" s="617" t="str">
        <f t="shared" si="3"/>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213" s="601" t="s">
        <v>1941</v>
      </c>
      <c r="D213" s="601" t="s">
        <v>744</v>
      </c>
      <c r="E213" s="602" t="s">
        <v>1925</v>
      </c>
      <c r="F213" s="660" t="s">
        <v>2981</v>
      </c>
      <c r="G213" s="616"/>
      <c r="H213" s="655"/>
      <c r="J213" s="607" t="s">
        <v>2350</v>
      </c>
    </row>
    <row r="214" spans="2:16" s="607" customFormat="1" ht="15.75" customHeight="1">
      <c r="B214" s="617" t="str">
        <f t="shared" si="3"/>
        <v>CIE Classification Definitions</v>
      </c>
      <c r="C214" s="601" t="s">
        <v>492</v>
      </c>
      <c r="D214" s="601" t="s">
        <v>745</v>
      </c>
      <c r="E214" s="602" t="s">
        <v>952</v>
      </c>
      <c r="F214" s="660" t="s">
        <v>2982</v>
      </c>
      <c r="G214" s="616"/>
      <c r="H214" s="655"/>
      <c r="J214" s="607" t="s">
        <v>2351</v>
      </c>
      <c r="K214" s="601"/>
      <c r="L214" s="601"/>
      <c r="M214" s="601"/>
      <c r="N214" s="601"/>
      <c r="O214" s="601"/>
      <c r="P214" s="601"/>
    </row>
    <row r="215" spans="2:16" s="607" customFormat="1" ht="15.75" customHeight="1">
      <c r="B215" s="617" t="str">
        <f t="shared" si="3"/>
        <v>Average Luminance of the Road Surface (Lav)</v>
      </c>
      <c r="C215" s="601" t="s">
        <v>1942</v>
      </c>
      <c r="D215" s="601" t="s">
        <v>746</v>
      </c>
      <c r="E215" s="601" t="s">
        <v>1943</v>
      </c>
      <c r="F215" s="660" t="s">
        <v>2983</v>
      </c>
      <c r="G215" s="616"/>
      <c r="H215" s="655"/>
      <c r="J215" s="607" t="s">
        <v>2352</v>
      </c>
      <c r="K215" s="601"/>
      <c r="L215" s="601"/>
      <c r="M215" s="601"/>
      <c r="N215" s="601"/>
      <c r="O215" s="601"/>
      <c r="P215" s="601"/>
    </row>
    <row r="216" spans="2:16" s="607" customFormat="1" ht="15.75" customHeight="1">
      <c r="B216" s="617" t="str">
        <f t="shared" si="3"/>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216" s="601" t="s">
        <v>1944</v>
      </c>
      <c r="D216" s="601" t="s">
        <v>747</v>
      </c>
      <c r="E216" s="602" t="s">
        <v>1945</v>
      </c>
      <c r="F216" s="660" t="s">
        <v>2984</v>
      </c>
      <c r="G216" s="616"/>
      <c r="H216" s="655"/>
      <c r="J216" s="607" t="s">
        <v>2353</v>
      </c>
      <c r="K216" s="601"/>
      <c r="L216" s="601"/>
      <c r="M216" s="601"/>
      <c r="N216" s="601"/>
      <c r="O216" s="601"/>
      <c r="P216" s="601"/>
    </row>
    <row r="217" spans="2:16" s="607" customFormat="1" ht="15.75" customHeight="1">
      <c r="B217" s="617" t="str">
        <f t="shared" si="3"/>
        <v>The calculation of the average luminance of the road surface should be carried out in accordance with CIE 140-2000.</v>
      </c>
      <c r="C217" s="601" t="s">
        <v>493</v>
      </c>
      <c r="D217" s="601" t="s">
        <v>748</v>
      </c>
      <c r="E217" s="602" t="s">
        <v>1926</v>
      </c>
      <c r="F217" s="660" t="s">
        <v>2985</v>
      </c>
      <c r="G217" s="616"/>
      <c r="H217" s="655"/>
      <c r="J217" s="607" t="s">
        <v>2354</v>
      </c>
      <c r="K217" s="601"/>
      <c r="L217" s="601"/>
      <c r="M217" s="601"/>
      <c r="N217" s="601"/>
      <c r="O217" s="601"/>
      <c r="P217" s="601"/>
    </row>
    <row r="218" spans="2:16" s="607" customFormat="1" ht="15.75" customHeight="1">
      <c r="B218" s="617" t="str">
        <f t="shared" si="3"/>
        <v xml:space="preserve">Overall uniformity of Road Luminance (U0) </v>
      </c>
      <c r="C218" s="601" t="s">
        <v>1946</v>
      </c>
      <c r="D218" s="601" t="s">
        <v>749</v>
      </c>
      <c r="E218" s="601" t="s">
        <v>1947</v>
      </c>
      <c r="F218" s="660" t="s">
        <v>2986</v>
      </c>
      <c r="G218" s="616"/>
      <c r="H218" s="655"/>
      <c r="J218" s="607" t="s">
        <v>2355</v>
      </c>
      <c r="K218" s="601"/>
      <c r="L218" s="601"/>
      <c r="M218" s="601"/>
      <c r="N218" s="601"/>
      <c r="O218" s="601"/>
      <c r="P218" s="601"/>
    </row>
    <row r="219" spans="2:16" s="607" customFormat="1" ht="15.75" customHeight="1">
      <c r="B219" s="617" t="str">
        <f t="shared" si="3"/>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219" s="601" t="s">
        <v>1948</v>
      </c>
      <c r="D219" s="601" t="s">
        <v>750</v>
      </c>
      <c r="E219" s="601" t="s">
        <v>1949</v>
      </c>
      <c r="F219" s="662" t="s">
        <v>2987</v>
      </c>
      <c r="G219" s="616"/>
      <c r="H219" s="655"/>
      <c r="J219" s="607" t="s">
        <v>2356</v>
      </c>
      <c r="K219" s="601"/>
      <c r="L219" s="601"/>
      <c r="M219" s="601"/>
      <c r="N219" s="601"/>
      <c r="O219" s="601"/>
      <c r="P219" s="601"/>
    </row>
    <row r="220" spans="2:16" s="607" customFormat="1" ht="15.75" customHeight="1">
      <c r="B220" s="617" t="str">
        <f t="shared" si="3"/>
        <v xml:space="preserve">Longitudinal Uniformity of Road Surface Luminance (Ul): </v>
      </c>
      <c r="C220" s="601" t="s">
        <v>1950</v>
      </c>
      <c r="D220" s="601" t="s">
        <v>751</v>
      </c>
      <c r="E220" s="601" t="s">
        <v>1951</v>
      </c>
      <c r="F220" s="660" t="s">
        <v>2988</v>
      </c>
      <c r="G220" s="616"/>
      <c r="H220" s="655"/>
      <c r="J220" s="607" t="s">
        <v>2357</v>
      </c>
      <c r="K220" s="601"/>
      <c r="L220" s="601"/>
      <c r="M220" s="601"/>
      <c r="N220" s="601"/>
      <c r="O220" s="601"/>
      <c r="P220" s="601"/>
    </row>
    <row r="221" spans="2:16" s="607" customFormat="1" ht="15.75" customHeight="1">
      <c r="B221" s="617" t="str">
        <f t="shared" si="3"/>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221" s="601" t="s">
        <v>1952</v>
      </c>
      <c r="D221" s="601" t="s">
        <v>752</v>
      </c>
      <c r="E221" s="601" t="s">
        <v>1953</v>
      </c>
      <c r="F221" s="662" t="s">
        <v>2989</v>
      </c>
      <c r="G221" s="616"/>
      <c r="H221" s="655"/>
      <c r="J221" s="607" t="s">
        <v>2358</v>
      </c>
      <c r="K221" s="601"/>
      <c r="L221" s="601"/>
      <c r="M221" s="601"/>
      <c r="N221" s="601"/>
      <c r="O221" s="601"/>
      <c r="P221" s="601"/>
    </row>
    <row r="222" spans="2:16" s="607" customFormat="1" ht="15.75" customHeight="1">
      <c r="B222" s="617" t="str">
        <f t="shared" si="3"/>
        <v>Threshold Increment TI (fTI)</v>
      </c>
      <c r="C222" s="601" t="s">
        <v>1954</v>
      </c>
      <c r="D222" s="601" t="s">
        <v>753</v>
      </c>
      <c r="E222" s="601" t="s">
        <v>1955</v>
      </c>
      <c r="F222" s="660" t="s">
        <v>2990</v>
      </c>
      <c r="G222" s="616"/>
      <c r="H222" s="655"/>
      <c r="J222" s="607" t="s">
        <v>2359</v>
      </c>
      <c r="K222" s="601"/>
      <c r="L222" s="601"/>
      <c r="M222" s="601"/>
      <c r="N222" s="601"/>
      <c r="O222" s="601"/>
      <c r="P222" s="601"/>
    </row>
    <row r="223" spans="2:16" s="607" customFormat="1" ht="15.75" customHeight="1">
      <c r="B223" s="617" t="str">
        <f t="shared" si="3"/>
        <v>TI is a measure of the loss of visibility caused by the disability glare from the road lighting luminaires.  The formula from which it is calculated is given in CIE 140-2000.</v>
      </c>
      <c r="C223" s="601" t="s">
        <v>494</v>
      </c>
      <c r="D223" s="601" t="s">
        <v>754</v>
      </c>
      <c r="E223" s="602" t="s">
        <v>1568</v>
      </c>
      <c r="F223" s="660" t="s">
        <v>2991</v>
      </c>
      <c r="G223" s="616"/>
      <c r="H223" s="655"/>
      <c r="J223" s="607" t="s">
        <v>2360</v>
      </c>
      <c r="K223" s="601"/>
      <c r="L223" s="601"/>
      <c r="M223" s="601"/>
      <c r="N223" s="601"/>
      <c r="O223" s="601"/>
      <c r="P223" s="601"/>
    </row>
    <row r="224" spans="2:16" s="607" customFormat="1" ht="15.75" customHeight="1">
      <c r="B224" s="617" t="str">
        <f t="shared" si="3"/>
        <v>Surround Ratio SR (Rs)</v>
      </c>
      <c r="C224" s="601" t="s">
        <v>1956</v>
      </c>
      <c r="D224" s="601" t="s">
        <v>755</v>
      </c>
      <c r="E224" s="601" t="s">
        <v>1957</v>
      </c>
      <c r="F224" s="660" t="s">
        <v>2992</v>
      </c>
      <c r="G224" s="616"/>
      <c r="H224" s="655"/>
      <c r="J224" s="607" t="s">
        <v>2361</v>
      </c>
    </row>
    <row r="225" spans="2:14" s="607" customFormat="1" ht="15.75" customHeight="1">
      <c r="B225" s="617" t="str">
        <f t="shared" si="3"/>
        <v xml:space="preserve">The function of the surround ratio is to ensure that light direct on the surrounds is sufficient for the objects to be revealed.  In situations where lighting is already provided on the surroundes the use of surround ratio is rendered unnecessary.  </v>
      </c>
      <c r="C225" s="601" t="s">
        <v>495</v>
      </c>
      <c r="D225" s="601" t="s">
        <v>756</v>
      </c>
      <c r="E225" s="602" t="s">
        <v>1569</v>
      </c>
      <c r="F225" s="661" t="s">
        <v>2993</v>
      </c>
      <c r="G225" s="616"/>
      <c r="H225" s="655"/>
      <c r="J225" s="607" t="s">
        <v>2362</v>
      </c>
    </row>
    <row r="226" spans="2:14" s="607" customFormat="1" ht="15.75" customHeight="1">
      <c r="B226" s="617" t="str">
        <f t="shared" si="3"/>
        <v>Surround ratio is defined in CIE 140-2000.</v>
      </c>
      <c r="C226" s="601" t="s">
        <v>496</v>
      </c>
      <c r="D226" s="601" t="s">
        <v>757</v>
      </c>
      <c r="E226" s="602" t="s">
        <v>1570</v>
      </c>
      <c r="F226" s="662" t="s">
        <v>2994</v>
      </c>
      <c r="G226" s="616"/>
      <c r="H226" s="655"/>
      <c r="J226" s="607" t="s">
        <v>2363</v>
      </c>
    </row>
    <row r="227" spans="2:14" s="607" customFormat="1" ht="15.75" customHeight="1">
      <c r="B227" s="617" t="str">
        <f t="shared" si="3"/>
        <v>Fixtures</v>
      </c>
      <c r="C227" s="601" t="s">
        <v>37</v>
      </c>
      <c r="D227" s="601" t="s">
        <v>758</v>
      </c>
      <c r="E227" s="601" t="s">
        <v>1571</v>
      </c>
      <c r="F227" s="662" t="s">
        <v>2995</v>
      </c>
      <c r="G227" s="616"/>
      <c r="H227" s="655"/>
      <c r="J227" s="607" t="s">
        <v>2364</v>
      </c>
    </row>
    <row r="228" spans="2:14" s="607" customFormat="1" ht="15.75" customHeight="1">
      <c r="B228" s="617" t="str">
        <f t="shared" si="3"/>
        <v>Indicate which fixtures to run with an X in the 'Include?' column below</v>
      </c>
      <c r="C228" s="601" t="str">
        <f>"Indicate which fixtures to run with an X in the '"&amp;C232&amp;"' column below"</f>
        <v>Indicate which fixtures to run with an X in the 'Include?' column below</v>
      </c>
      <c r="D228" s="601" t="s">
        <v>1876</v>
      </c>
      <c r="E228" s="601" t="s">
        <v>1572</v>
      </c>
      <c r="F228" s="660" t="s">
        <v>3316</v>
      </c>
      <c r="G228" s="616"/>
      <c r="H228" s="655"/>
      <c r="J228" s="607" t="s">
        <v>2365</v>
      </c>
    </row>
    <row r="229" spans="2:14" s="607" customFormat="1" ht="15.75" customHeight="1">
      <c r="B229" s="617" t="str">
        <f t="shared" si="3"/>
        <v>Comments</v>
      </c>
      <c r="C229" s="601" t="s">
        <v>69</v>
      </c>
      <c r="D229" s="601" t="s">
        <v>759</v>
      </c>
      <c r="E229" s="602" t="s">
        <v>953</v>
      </c>
      <c r="F229" s="660" t="s">
        <v>2996</v>
      </c>
      <c r="G229" s="616"/>
      <c r="H229" s="655"/>
      <c r="J229" s="607" t="s">
        <v>2366</v>
      </c>
      <c r="L229" s="607" t="s">
        <v>2367</v>
      </c>
    </row>
    <row r="230" spans="2:14" s="607" customFormat="1" ht="15.75" customHeight="1">
      <c r="B230" s="617" t="str">
        <f t="shared" si="3"/>
        <v>Distribution Type</v>
      </c>
      <c r="C230" s="601" t="s">
        <v>70</v>
      </c>
      <c r="D230" s="601" t="s">
        <v>760</v>
      </c>
      <c r="E230" s="602" t="s">
        <v>954</v>
      </c>
      <c r="F230" s="660" t="s">
        <v>2997</v>
      </c>
      <c r="G230" s="616"/>
      <c r="H230" s="655"/>
      <c r="J230" s="607" t="s">
        <v>2368</v>
      </c>
      <c r="L230" s="607" t="s">
        <v>2369</v>
      </c>
    </row>
    <row r="231" spans="2:14" s="607" customFormat="1" ht="15.75" customHeight="1">
      <c r="B231" s="617" t="str">
        <f t="shared" si="3"/>
        <v>Fixture Data Row</v>
      </c>
      <c r="C231" s="601" t="s">
        <v>71</v>
      </c>
      <c r="D231" s="601" t="s">
        <v>761</v>
      </c>
      <c r="E231" s="602" t="s">
        <v>1573</v>
      </c>
      <c r="F231" s="660" t="s">
        <v>2998</v>
      </c>
      <c r="G231" s="616"/>
      <c r="H231" s="655"/>
      <c r="J231" s="607" t="s">
        <v>2370</v>
      </c>
    </row>
    <row r="232" spans="2:14" s="607" customFormat="1" ht="15.75" customHeight="1">
      <c r="B232" s="617" t="str">
        <f t="shared" si="3"/>
        <v>Include?</v>
      </c>
      <c r="C232" s="601" t="s">
        <v>1154</v>
      </c>
      <c r="D232" s="601" t="s">
        <v>1155</v>
      </c>
      <c r="E232" s="602" t="s">
        <v>1156</v>
      </c>
      <c r="F232" s="660" t="s">
        <v>2999</v>
      </c>
      <c r="G232" s="616"/>
      <c r="H232" s="655"/>
      <c r="J232" s="607" t="s">
        <v>2371</v>
      </c>
    </row>
    <row r="233" spans="2:14" s="607" customFormat="1" ht="15.75" customHeight="1">
      <c r="B233" s="617" t="str">
        <f t="shared" si="3"/>
        <v>Lamp Lumen Depreciation</v>
      </c>
      <c r="C233" s="601" t="s">
        <v>95</v>
      </c>
      <c r="D233" s="601" t="s">
        <v>762</v>
      </c>
      <c r="E233" s="602" t="s">
        <v>883</v>
      </c>
      <c r="F233" s="660" t="s">
        <v>3000</v>
      </c>
      <c r="G233" s="616"/>
      <c r="H233" s="655"/>
      <c r="J233" s="607" t="s">
        <v>2372</v>
      </c>
    </row>
    <row r="234" spans="2:14" s="607" customFormat="1" ht="15.75" customHeight="1">
      <c r="B234" s="617" t="str">
        <f t="shared" si="3"/>
        <v>Manufacturer</v>
      </c>
      <c r="C234" s="601" t="s">
        <v>67</v>
      </c>
      <c r="D234" s="601" t="s">
        <v>763</v>
      </c>
      <c r="E234" s="602" t="s">
        <v>955</v>
      </c>
      <c r="F234" s="660" t="s">
        <v>3001</v>
      </c>
      <c r="G234" s="616"/>
      <c r="H234" s="655"/>
      <c r="J234" s="607" t="s">
        <v>2373</v>
      </c>
      <c r="L234" s="607" t="s">
        <v>2374</v>
      </c>
    </row>
    <row r="235" spans="2:14" s="607" customFormat="1" ht="15.75" customHeight="1">
      <c r="B235" s="617" t="str">
        <f t="shared" si="3"/>
        <v>Model #</v>
      </c>
      <c r="C235" s="601" t="s">
        <v>68</v>
      </c>
      <c r="D235" s="601" t="s">
        <v>764</v>
      </c>
      <c r="E235" s="602" t="s">
        <v>956</v>
      </c>
      <c r="F235" s="660" t="s">
        <v>3002</v>
      </c>
      <c r="G235" s="616"/>
      <c r="H235" s="655"/>
      <c r="J235" s="607" t="s">
        <v>2375</v>
      </c>
      <c r="L235" s="607" t="s">
        <v>2376</v>
      </c>
    </row>
    <row r="236" spans="2:14" s="607" customFormat="1" ht="15.75" customHeight="1">
      <c r="B236" s="617" t="str">
        <f t="shared" si="3"/>
        <v>Defaults fixture prices are in dollars, but may be edited to match your currency</v>
      </c>
      <c r="C236" s="601" t="s">
        <v>548</v>
      </c>
      <c r="D236" s="601" t="s">
        <v>765</v>
      </c>
      <c r="E236" s="601" t="s">
        <v>1574</v>
      </c>
      <c r="F236" s="660" t="s">
        <v>3003</v>
      </c>
      <c r="G236" s="616"/>
      <c r="H236" s="655"/>
      <c r="J236" s="607" t="s">
        <v>2377</v>
      </c>
    </row>
    <row r="237" spans="2:14" s="607" customFormat="1" ht="15.75" customHeight="1">
      <c r="B237" s="617" t="str">
        <f t="shared" si="3"/>
        <v>Baseline</v>
      </c>
      <c r="C237" s="601" t="s">
        <v>22</v>
      </c>
      <c r="D237" s="601" t="s">
        <v>769</v>
      </c>
      <c r="E237" s="602" t="s">
        <v>961</v>
      </c>
      <c r="F237" s="660" t="s">
        <v>3004</v>
      </c>
      <c r="G237" s="616"/>
      <c r="H237" s="655"/>
      <c r="I237" s="607" t="s">
        <v>2378</v>
      </c>
      <c r="J237" s="607" t="s">
        <v>2379</v>
      </c>
      <c r="L237" s="607" t="s">
        <v>2380</v>
      </c>
    </row>
    <row r="238" spans="2:14" s="607" customFormat="1" ht="15.75" customHeight="1">
      <c r="B238" s="617" t="str">
        <f t="shared" si="3"/>
        <v>Average</v>
      </c>
      <c r="C238" s="601" t="s">
        <v>12</v>
      </c>
      <c r="D238" s="601" t="s">
        <v>766</v>
      </c>
      <c r="E238" s="602" t="s">
        <v>957</v>
      </c>
      <c r="F238" s="660" t="s">
        <v>3005</v>
      </c>
      <c r="G238" s="616"/>
      <c r="H238" s="655"/>
      <c r="J238" s="607" t="s">
        <v>2381</v>
      </c>
      <c r="L238" s="607" t="s">
        <v>2382</v>
      </c>
      <c r="M238" s="607" t="s">
        <v>2383</v>
      </c>
      <c r="N238" s="607" t="s">
        <v>2384</v>
      </c>
    </row>
    <row r="239" spans="2:14" s="607" customFormat="1" ht="15.75" customHeight="1">
      <c r="B239" s="617" t="str">
        <f t="shared" si="3"/>
        <v>Illuminance</v>
      </c>
      <c r="C239" s="601" t="s">
        <v>17</v>
      </c>
      <c r="D239" s="601" t="s">
        <v>767</v>
      </c>
      <c r="E239" s="602" t="s">
        <v>958</v>
      </c>
      <c r="F239" s="660" t="s">
        <v>3006</v>
      </c>
      <c r="G239" s="616"/>
      <c r="H239" s="655"/>
      <c r="J239" s="607" t="s">
        <v>2385</v>
      </c>
    </row>
    <row r="240" spans="2:14" s="607" customFormat="1" ht="15.75" customHeight="1">
      <c r="B240" s="617" t="str">
        <f t="shared" si="3"/>
        <v>Luminance</v>
      </c>
      <c r="C240" s="601" t="s">
        <v>198</v>
      </c>
      <c r="D240" s="601" t="s">
        <v>198</v>
      </c>
      <c r="E240" s="602" t="s">
        <v>959</v>
      </c>
      <c r="F240" s="660" t="s">
        <v>3007</v>
      </c>
      <c r="G240" s="616"/>
      <c r="H240" s="655"/>
      <c r="J240" s="607" t="s">
        <v>2386</v>
      </c>
    </row>
    <row r="241" spans="2:14" s="607" customFormat="1" ht="15.75" customHeight="1">
      <c r="B241" s="617" t="str">
        <f t="shared" si="3"/>
        <v>Uniformity</v>
      </c>
      <c r="C241" s="601" t="s">
        <v>51</v>
      </c>
      <c r="D241" s="601" t="s">
        <v>768</v>
      </c>
      <c r="E241" s="602" t="s">
        <v>960</v>
      </c>
      <c r="F241" s="660" t="s">
        <v>3008</v>
      </c>
      <c r="G241" s="616"/>
      <c r="H241" s="655"/>
      <c r="J241" s="607" t="s">
        <v>2387</v>
      </c>
      <c r="L241" s="607" t="s">
        <v>2388</v>
      </c>
      <c r="M241" s="607" t="s">
        <v>2389</v>
      </c>
    </row>
    <row r="242" spans="2:14" s="607" customFormat="1" ht="15.75" customHeight="1">
      <c r="B242" s="617" t="str">
        <f t="shared" si="3"/>
        <v>Baseline</v>
      </c>
      <c r="C242" s="601" t="s">
        <v>22</v>
      </c>
      <c r="D242" s="601" t="s">
        <v>769</v>
      </c>
      <c r="E242" s="602" t="s">
        <v>961</v>
      </c>
      <c r="F242" s="660" t="s">
        <v>3004</v>
      </c>
      <c r="G242" s="616"/>
      <c r="H242" s="655"/>
      <c r="J242" s="607" t="s">
        <v>2390</v>
      </c>
    </row>
    <row r="243" spans="2:14" s="607" customFormat="1" ht="15.75" customHeight="1">
      <c r="B243" s="617" t="str">
        <f t="shared" si="3"/>
        <v>RESULTS</v>
      </c>
      <c r="C243" s="601" t="s">
        <v>277</v>
      </c>
      <c r="D243" s="601" t="s">
        <v>770</v>
      </c>
      <c r="E243" s="602" t="s">
        <v>962</v>
      </c>
      <c r="F243" s="660" t="s">
        <v>3009</v>
      </c>
      <c r="G243" s="616"/>
      <c r="H243" s="655"/>
      <c r="I243" s="607" t="s">
        <v>2391</v>
      </c>
    </row>
    <row r="244" spans="2:14" s="607" customFormat="1" ht="15.75" customHeight="1">
      <c r="B244" s="617" t="str">
        <f t="shared" si="3"/>
        <v>$/kilometer/yr</v>
      </c>
      <c r="C244" s="601" t="s">
        <v>55</v>
      </c>
      <c r="D244" s="601" t="s">
        <v>771</v>
      </c>
      <c r="E244" s="601" t="s">
        <v>963</v>
      </c>
      <c r="F244" s="660" t="s">
        <v>3010</v>
      </c>
      <c r="G244" s="616"/>
      <c r="H244" s="655"/>
      <c r="J244" s="607" t="s">
        <v>2392</v>
      </c>
    </row>
    <row r="245" spans="2:14" s="607" customFormat="1" ht="15.75" customHeight="1">
      <c r="B245" s="617" t="str">
        <f t="shared" si="3"/>
        <v>Full NPV costs</v>
      </c>
      <c r="C245" s="601" t="s">
        <v>93</v>
      </c>
      <c r="D245" s="601" t="s">
        <v>772</v>
      </c>
      <c r="E245" s="602" t="s">
        <v>964</v>
      </c>
      <c r="F245" s="660" t="s">
        <v>3011</v>
      </c>
      <c r="G245" s="616"/>
      <c r="H245" s="655"/>
      <c r="J245" s="607" t="s">
        <v>2393</v>
      </c>
    </row>
    <row r="246" spans="2:14" s="607" customFormat="1" ht="15.75" customHeight="1">
      <c r="B246" s="617" t="str">
        <f t="shared" si="3"/>
        <v>Graph Data - Alignment</v>
      </c>
      <c r="C246" s="601" t="s">
        <v>63</v>
      </c>
      <c r="D246" s="601" t="s">
        <v>773</v>
      </c>
      <c r="E246" s="602" t="s">
        <v>965</v>
      </c>
      <c r="F246" s="660" t="s">
        <v>3012</v>
      </c>
      <c r="G246" s="616"/>
      <c r="H246" s="655"/>
      <c r="J246" s="607" t="s">
        <v>2394</v>
      </c>
    </row>
    <row r="247" spans="2:14" s="607" customFormat="1" ht="15.75" customHeight="1">
      <c r="B247" s="617" t="str">
        <f t="shared" si="3"/>
        <v>Installation $/km</v>
      </c>
      <c r="C247" s="601" t="s">
        <v>90</v>
      </c>
      <c r="D247" s="601" t="s">
        <v>774</v>
      </c>
      <c r="E247" s="601" t="s">
        <v>966</v>
      </c>
      <c r="F247" s="660" t="s">
        <v>3013</v>
      </c>
      <c r="G247" s="616"/>
      <c r="H247" s="655"/>
      <c r="J247" s="607" t="s">
        <v>2395</v>
      </c>
    </row>
    <row r="248" spans="2:14" s="607" customFormat="1" ht="15.75" customHeight="1">
      <c r="B248" s="617" t="str">
        <f t="shared" si="3"/>
        <v>kWh/kilometer/yr</v>
      </c>
      <c r="C248" s="601" t="s">
        <v>56</v>
      </c>
      <c r="D248" s="601" t="s">
        <v>775</v>
      </c>
      <c r="E248" s="601" t="s">
        <v>967</v>
      </c>
      <c r="F248" s="660" t="s">
        <v>3014</v>
      </c>
      <c r="G248" s="616"/>
      <c r="H248" s="655"/>
      <c r="J248" s="607" t="s">
        <v>2396</v>
      </c>
      <c r="L248" s="607" t="s">
        <v>2397</v>
      </c>
      <c r="M248" s="607" t="s">
        <v>2398</v>
      </c>
    </row>
    <row r="249" spans="2:14" s="607" customFormat="1" ht="15.75" customHeight="1">
      <c r="B249" s="617" t="str">
        <f t="shared" si="3"/>
        <v>Max</v>
      </c>
      <c r="C249" s="601" t="s">
        <v>11</v>
      </c>
      <c r="D249" s="601" t="s">
        <v>776</v>
      </c>
      <c r="E249" s="602" t="s">
        <v>968</v>
      </c>
      <c r="F249" s="661" t="s">
        <v>3015</v>
      </c>
      <c r="G249" s="616"/>
      <c r="H249" s="655"/>
      <c r="J249" s="607" t="s">
        <v>2399</v>
      </c>
      <c r="L249" s="607" t="s">
        <v>2400</v>
      </c>
      <c r="M249" s="607" t="s">
        <v>2401</v>
      </c>
      <c r="N249" s="607" t="s">
        <v>2402</v>
      </c>
    </row>
    <row r="250" spans="2:14" s="607" customFormat="1" ht="15.75" customHeight="1">
      <c r="B250" s="617" t="str">
        <f t="shared" si="3"/>
        <v>NPV Energy Cost $/km</v>
      </c>
      <c r="C250" s="601" t="s">
        <v>91</v>
      </c>
      <c r="D250" s="601" t="s">
        <v>1927</v>
      </c>
      <c r="E250" s="601" t="s">
        <v>969</v>
      </c>
      <c r="F250" s="660" t="s">
        <v>3016</v>
      </c>
      <c r="G250" s="616"/>
      <c r="H250" s="655"/>
      <c r="J250" s="607" t="s">
        <v>2403</v>
      </c>
    </row>
    <row r="251" spans="2:14" s="607" customFormat="1" ht="15.75" customHeight="1">
      <c r="B251" s="617" t="str">
        <f t="shared" si="3"/>
        <v>NPV Maintenance Cost ($/km)</v>
      </c>
      <c r="C251" s="601" t="s">
        <v>92</v>
      </c>
      <c r="D251" s="601" t="s">
        <v>777</v>
      </c>
      <c r="E251" s="601" t="s">
        <v>970</v>
      </c>
      <c r="F251" s="660" t="s">
        <v>3017</v>
      </c>
      <c r="G251" s="616"/>
      <c r="H251" s="655"/>
      <c r="J251" s="607" t="s">
        <v>2404</v>
      </c>
    </row>
    <row r="252" spans="2:14" s="607" customFormat="1" ht="15.75" customHeight="1">
      <c r="B252" s="617" t="str">
        <f t="shared" si="3"/>
        <v>Target - Avg Illuminance</v>
      </c>
      <c r="C252" s="601" t="s">
        <v>1051</v>
      </c>
      <c r="D252" s="601" t="s">
        <v>778</v>
      </c>
      <c r="E252" s="602" t="s">
        <v>1575</v>
      </c>
      <c r="F252" s="660" t="s">
        <v>3018</v>
      </c>
      <c r="G252" s="616"/>
      <c r="H252" s="655"/>
      <c r="J252" s="607" t="s">
        <v>2405</v>
      </c>
      <c r="L252" s="607" t="s">
        <v>2406</v>
      </c>
    </row>
    <row r="253" spans="2:14" s="607" customFormat="1" ht="15.75" customHeight="1">
      <c r="B253" s="617" t="str">
        <f t="shared" si="3"/>
        <v>Target - Min Illuminance</v>
      </c>
      <c r="C253" s="601" t="s">
        <v>1052</v>
      </c>
      <c r="D253" s="601" t="s">
        <v>779</v>
      </c>
      <c r="E253" s="602" t="s">
        <v>1576</v>
      </c>
      <c r="F253" s="660" t="s">
        <v>3019</v>
      </c>
      <c r="G253" s="616"/>
      <c r="H253" s="655"/>
      <c r="J253" s="607" t="s">
        <v>2407</v>
      </c>
    </row>
    <row r="254" spans="2:14" s="607" customFormat="1" ht="15.75" customHeight="1">
      <c r="B254" s="617" t="str">
        <f t="shared" si="3"/>
        <v>$/fixture</v>
      </c>
      <c r="C254" s="601" t="s">
        <v>23</v>
      </c>
      <c r="D254" s="601" t="s">
        <v>780</v>
      </c>
      <c r="E254" s="601" t="s">
        <v>1577</v>
      </c>
      <c r="F254" s="660" t="s">
        <v>3020</v>
      </c>
      <c r="G254" s="616"/>
      <c r="H254" s="655"/>
      <c r="J254" s="607" t="s">
        <v>2408</v>
      </c>
    </row>
    <row r="255" spans="2:14" s="607" customFormat="1" ht="15.75" customHeight="1">
      <c r="B255" s="617" t="str">
        <f t="shared" si="3"/>
        <v>Annual Energy</v>
      </c>
      <c r="C255" s="601" t="s">
        <v>20</v>
      </c>
      <c r="D255" s="601" t="s">
        <v>781</v>
      </c>
      <c r="E255" s="602" t="s">
        <v>971</v>
      </c>
      <c r="F255" s="662" t="s">
        <v>3021</v>
      </c>
      <c r="G255" s="616"/>
      <c r="H255" s="655"/>
      <c r="J255" s="607" t="s">
        <v>2409</v>
      </c>
    </row>
    <row r="256" spans="2:14" s="607" customFormat="1" ht="15.75" customHeight="1">
      <c r="B256" s="617" t="str">
        <f t="shared" si="3"/>
        <v>kWh/fixture</v>
      </c>
      <c r="C256" s="601" t="s">
        <v>21</v>
      </c>
      <c r="D256" s="601" t="s">
        <v>783</v>
      </c>
      <c r="E256" s="601" t="s">
        <v>1578</v>
      </c>
      <c r="F256" s="660" t="s">
        <v>3022</v>
      </c>
      <c r="G256" s="616"/>
      <c r="H256" s="655"/>
      <c r="J256" s="607" t="s">
        <v>2410</v>
      </c>
      <c r="L256" s="607" t="s">
        <v>2411</v>
      </c>
      <c r="M256" s="607" t="s">
        <v>2412</v>
      </c>
    </row>
    <row r="257" spans="2:15" s="607" customFormat="1" ht="15.75" customHeight="1">
      <c r="B257" s="617" t="str">
        <f t="shared" si="3"/>
        <v>Min</v>
      </c>
      <c r="C257" s="601" t="s">
        <v>10</v>
      </c>
      <c r="D257" s="601" t="s">
        <v>784</v>
      </c>
      <c r="E257" s="602" t="s">
        <v>974</v>
      </c>
      <c r="F257" s="661" t="s">
        <v>3023</v>
      </c>
      <c r="G257" s="616"/>
      <c r="H257" s="655"/>
      <c r="J257" s="607" t="s">
        <v>2413</v>
      </c>
      <c r="L257" s="607" t="s">
        <v>2414</v>
      </c>
      <c r="M257" s="607" t="s">
        <v>2415</v>
      </c>
      <c r="N257" s="607" t="s">
        <v>2416</v>
      </c>
    </row>
    <row r="258" spans="2:15" s="607" customFormat="1" ht="15.75" customHeight="1">
      <c r="B258" s="617" t="str">
        <f t="shared" si="3"/>
        <v>Discount Rate</v>
      </c>
      <c r="C258" s="601" t="s">
        <v>88</v>
      </c>
      <c r="D258" s="601" t="s">
        <v>786</v>
      </c>
      <c r="E258" s="602" t="s">
        <v>975</v>
      </c>
      <c r="F258" s="662" t="s">
        <v>3024</v>
      </c>
      <c r="G258" s="616"/>
      <c r="H258" s="655"/>
      <c r="J258" s="607" t="s">
        <v>2417</v>
      </c>
      <c r="L258" s="607" t="s">
        <v>2418</v>
      </c>
    </row>
    <row r="259" spans="2:15" s="607" customFormat="1" ht="15.75" customHeight="1">
      <c r="B259" s="617" t="str">
        <f t="shared" si="3"/>
        <v>Pole installation cost
(labor + materials)</v>
      </c>
      <c r="C259" s="601" t="s">
        <v>87</v>
      </c>
      <c r="D259" s="601" t="s">
        <v>787</v>
      </c>
      <c r="E259" s="602" t="s">
        <v>1579</v>
      </c>
      <c r="F259" s="660" t="s">
        <v>3025</v>
      </c>
      <c r="G259" s="616"/>
      <c r="H259" s="655"/>
      <c r="J259" s="607" t="s">
        <v>2419</v>
      </c>
    </row>
    <row r="260" spans="2:15" s="607" customFormat="1" ht="15.75" customHeight="1">
      <c r="B260" s="617" t="str">
        <f t="shared" si="3"/>
        <v>Description:</v>
      </c>
      <c r="C260" s="601" t="s">
        <v>31</v>
      </c>
      <c r="D260" s="601" t="s">
        <v>789</v>
      </c>
      <c r="E260" s="602" t="s">
        <v>976</v>
      </c>
      <c r="F260" s="660" t="s">
        <v>3026</v>
      </c>
      <c r="G260" s="616"/>
      <c r="H260" s="655"/>
      <c r="J260" s="607" t="s">
        <v>2420</v>
      </c>
    </row>
    <row r="261" spans="2:15" s="607" customFormat="1" ht="15.75" customHeight="1">
      <c r="B261" s="617" t="str">
        <f t="shared" si="3"/>
        <v>Lane Width</v>
      </c>
      <c r="C261" s="601" t="s">
        <v>6</v>
      </c>
      <c r="D261" s="601" t="s">
        <v>790</v>
      </c>
      <c r="E261" s="602" t="s">
        <v>977</v>
      </c>
      <c r="F261" s="660" t="s">
        <v>3027</v>
      </c>
      <c r="G261" s="616"/>
      <c r="H261" s="655"/>
      <c r="J261" s="607" t="s">
        <v>2421</v>
      </c>
      <c r="L261" s="607" t="s">
        <v>2422</v>
      </c>
      <c r="M261" s="607" t="s">
        <v>2423</v>
      </c>
      <c r="N261" s="607" t="s">
        <v>2424</v>
      </c>
      <c r="O261" s="607" t="s">
        <v>2425</v>
      </c>
    </row>
    <row r="262" spans="2:15" s="607" customFormat="1" ht="15.75" customHeight="1">
      <c r="B262" s="617" t="str">
        <f t="shared" si="3"/>
        <v>Light Geometry:</v>
      </c>
      <c r="C262" s="601" t="s">
        <v>13</v>
      </c>
      <c r="D262" s="601" t="s">
        <v>791</v>
      </c>
      <c r="E262" s="602" t="s">
        <v>978</v>
      </c>
      <c r="F262" s="660" t="s">
        <v>3028</v>
      </c>
      <c r="G262" s="616"/>
      <c r="H262" s="655"/>
      <c r="J262" s="607" t="s">
        <v>2426</v>
      </c>
      <c r="L262" s="607" t="s">
        <v>2427</v>
      </c>
    </row>
    <row r="263" spans="2:15" s="607" customFormat="1" ht="15.75" customHeight="1">
      <c r="B263" s="617" t="str">
        <f t="shared" si="3"/>
        <v>Number of Points in Grid</v>
      </c>
      <c r="C263" s="601" t="s">
        <v>35</v>
      </c>
      <c r="D263" s="601" t="s">
        <v>792</v>
      </c>
      <c r="E263" s="602" t="s">
        <v>979</v>
      </c>
      <c r="F263" s="661" t="s">
        <v>3029</v>
      </c>
      <c r="G263" s="616"/>
      <c r="H263" s="655"/>
      <c r="J263" s="607" t="s">
        <v>2428</v>
      </c>
      <c r="L263" s="607" t="s">
        <v>2429</v>
      </c>
      <c r="M263" s="607" t="s">
        <v>2430</v>
      </c>
    </row>
    <row r="264" spans="2:15" s="607" customFormat="1" ht="15.75" customHeight="1">
      <c r="B264" s="617" t="str">
        <f t="shared" si="3"/>
        <v>Pole Spacing</v>
      </c>
      <c r="C264" s="601" t="s">
        <v>2</v>
      </c>
      <c r="D264" s="601" t="s">
        <v>793</v>
      </c>
      <c r="E264" s="602" t="s">
        <v>1580</v>
      </c>
      <c r="F264" s="662" t="s">
        <v>3030</v>
      </c>
      <c r="G264" s="616"/>
      <c r="H264" s="655"/>
      <c r="J264" s="607" t="s">
        <v>2431</v>
      </c>
      <c r="L264" s="607" t="s">
        <v>2432</v>
      </c>
      <c r="M264" s="607" t="s">
        <v>2433</v>
      </c>
      <c r="N264" s="607" t="s">
        <v>2434</v>
      </c>
      <c r="O264" s="607" t="s">
        <v>2435</v>
      </c>
    </row>
    <row r="265" spans="2:15" s="607" customFormat="1" ht="15.75" customHeight="1">
      <c r="B265" s="617" t="str">
        <f t="shared" si="3"/>
        <v>Uniformity Ratio (Iavg/Imin)</v>
      </c>
      <c r="C265" s="601" t="s">
        <v>1075</v>
      </c>
      <c r="D265" s="601" t="s">
        <v>1076</v>
      </c>
      <c r="E265" s="602" t="s">
        <v>1077</v>
      </c>
      <c r="F265" s="662" t="s">
        <v>3031</v>
      </c>
      <c r="G265" s="616"/>
      <c r="H265" s="655"/>
      <c r="J265" s="607" t="s">
        <v>2436</v>
      </c>
      <c r="L265" s="607" t="s">
        <v>2437</v>
      </c>
      <c r="M265" s="607" t="s">
        <v>2438</v>
      </c>
    </row>
    <row r="266" spans="2:15" s="607" customFormat="1" ht="15.75" customHeight="1">
      <c r="B266" s="617" t="str">
        <f t="shared" si="3"/>
        <v>Uniformity Ratio (Imin/Iavg)</v>
      </c>
      <c r="C266" s="601" t="s">
        <v>1760</v>
      </c>
      <c r="D266" s="601" t="s">
        <v>1758</v>
      </c>
      <c r="E266" s="602" t="s">
        <v>1759</v>
      </c>
      <c r="F266" s="662" t="s">
        <v>3032</v>
      </c>
      <c r="G266" s="616"/>
      <c r="H266" s="655"/>
      <c r="J266" s="607" t="s">
        <v>2439</v>
      </c>
    </row>
    <row r="267" spans="2:15" s="607" customFormat="1" ht="15.75" customHeight="1">
      <c r="B267" s="617" t="str">
        <f t="shared" si="3"/>
        <v>Uniformity Ratio (IES - lavg/lmin; CIE - lmin/lavg)</v>
      </c>
      <c r="C267" s="601" t="s">
        <v>1928</v>
      </c>
      <c r="D267" s="601" t="s">
        <v>1356</v>
      </c>
      <c r="E267" s="602" t="s">
        <v>1357</v>
      </c>
      <c r="F267" s="662" t="s">
        <v>3033</v>
      </c>
      <c r="G267" s="616"/>
      <c r="H267" s="655"/>
      <c r="J267" s="607" t="s">
        <v>2440</v>
      </c>
    </row>
    <row r="268" spans="2:15" s="607" customFormat="1" ht="15.75" customHeight="1">
      <c r="B268" s="617" t="str">
        <f t="shared" ref="B268:B298" si="4">INDEX(C268:G268,MATCH($B$11,$C$11:$G$11,0))</f>
        <v>Average Illuminance</v>
      </c>
      <c r="C268" s="601" t="s">
        <v>38</v>
      </c>
      <c r="D268" s="601" t="s">
        <v>813</v>
      </c>
      <c r="E268" s="602" t="s">
        <v>1358</v>
      </c>
      <c r="F268" s="660" t="s">
        <v>3034</v>
      </c>
      <c r="G268" s="616"/>
      <c r="H268" s="655"/>
      <c r="J268" s="607" t="s">
        <v>2441</v>
      </c>
    </row>
    <row r="269" spans="2:15" s="607" customFormat="1" ht="15.75" customHeight="1">
      <c r="B269" s="617" t="str">
        <f t="shared" si="4"/>
        <v>Minimum Illuminance</v>
      </c>
      <c r="C269" s="601" t="s">
        <v>39</v>
      </c>
      <c r="D269" s="601" t="s">
        <v>814</v>
      </c>
      <c r="E269" s="602" t="s">
        <v>1359</v>
      </c>
      <c r="F269" s="661" t="s">
        <v>3035</v>
      </c>
      <c r="G269" s="616"/>
      <c r="H269" s="655"/>
      <c r="J269" s="607" t="s">
        <v>2442</v>
      </c>
    </row>
    <row r="270" spans="2:15" s="607" customFormat="1" ht="15.75" customHeight="1">
      <c r="B270" s="617" t="str">
        <f t="shared" si="4"/>
        <v>Maximum Illuminance</v>
      </c>
      <c r="C270" s="601" t="s">
        <v>53</v>
      </c>
      <c r="D270" s="601" t="s">
        <v>815</v>
      </c>
      <c r="E270" s="602" t="s">
        <v>1360</v>
      </c>
      <c r="F270" s="661" t="s">
        <v>3036</v>
      </c>
      <c r="G270" s="616"/>
      <c r="H270" s="655"/>
      <c r="J270" s="607" t="s">
        <v>2443</v>
      </c>
    </row>
    <row r="271" spans="2:15" s="607" customFormat="1" ht="15.75" customHeight="1">
      <c r="B271" s="617" t="str">
        <f t="shared" si="4"/>
        <v>Average Luminance</v>
      </c>
      <c r="C271" s="601" t="s">
        <v>202</v>
      </c>
      <c r="D271" s="604" t="s">
        <v>782</v>
      </c>
      <c r="E271" s="602" t="s">
        <v>1581</v>
      </c>
      <c r="F271" s="661" t="s">
        <v>3037</v>
      </c>
      <c r="G271" s="616"/>
      <c r="H271" s="655"/>
      <c r="J271" s="607" t="s">
        <v>2444</v>
      </c>
    </row>
    <row r="272" spans="2:15" s="607" customFormat="1" ht="15.75" customHeight="1">
      <c r="B272" s="617" t="str">
        <f t="shared" si="4"/>
        <v>Minimum Luminance</v>
      </c>
      <c r="C272" s="601" t="s">
        <v>203</v>
      </c>
      <c r="D272" s="604" t="s">
        <v>785</v>
      </c>
      <c r="E272" s="602" t="s">
        <v>1582</v>
      </c>
      <c r="F272" s="661" t="s">
        <v>3038</v>
      </c>
      <c r="G272" s="616"/>
      <c r="H272" s="655"/>
      <c r="J272" s="607" t="s">
        <v>2445</v>
      </c>
    </row>
    <row r="273" spans="1:18" s="607" customFormat="1" ht="15.75" customHeight="1">
      <c r="B273" s="617" t="str">
        <f t="shared" si="4"/>
        <v>Maximum Luminance</v>
      </c>
      <c r="C273" s="601" t="s">
        <v>1270</v>
      </c>
      <c r="D273" s="601" t="s">
        <v>1361</v>
      </c>
      <c r="E273" s="602" t="s">
        <v>1362</v>
      </c>
      <c r="F273" s="661" t="s">
        <v>3039</v>
      </c>
      <c r="G273" s="616"/>
      <c r="H273" s="655"/>
      <c r="J273" s="607" t="s">
        <v>2446</v>
      </c>
    </row>
    <row r="274" spans="1:18" s="607" customFormat="1" ht="15.75" customHeight="1">
      <c r="B274" s="617" t="str">
        <f t="shared" si="4"/>
        <v>Uniformity Ratio (Imax/Imin)</v>
      </c>
      <c r="C274" s="601" t="s">
        <v>1262</v>
      </c>
      <c r="D274" s="601" t="s">
        <v>1363</v>
      </c>
      <c r="E274" s="602" t="s">
        <v>1077</v>
      </c>
      <c r="F274" s="661" t="s">
        <v>3040</v>
      </c>
      <c r="G274" s="616"/>
      <c r="H274" s="655"/>
      <c r="J274" s="607" t="s">
        <v>2447</v>
      </c>
    </row>
    <row r="275" spans="1:18" s="607" customFormat="1" ht="15.75" customHeight="1">
      <c r="B275" s="617" t="str">
        <f t="shared" si="4"/>
        <v>HPS default lamp lumen depreciation</v>
      </c>
      <c r="C275" s="601" t="s">
        <v>102</v>
      </c>
      <c r="D275" s="601" t="s">
        <v>794</v>
      </c>
      <c r="E275" s="602" t="s">
        <v>1583</v>
      </c>
      <c r="F275" s="661" t="s">
        <v>3041</v>
      </c>
      <c r="G275" s="616"/>
      <c r="H275" s="655"/>
      <c r="J275" s="607" t="s">
        <v>2448</v>
      </c>
    </row>
    <row r="276" spans="1:18" s="607" customFormat="1" ht="15.75" customHeight="1">
      <c r="B276" s="617" t="str">
        <f t="shared" si="4"/>
        <v>HPS default life (hours)</v>
      </c>
      <c r="C276" s="601" t="s">
        <v>100</v>
      </c>
      <c r="D276" s="601" t="s">
        <v>1929</v>
      </c>
      <c r="E276" s="602" t="s">
        <v>1584</v>
      </c>
      <c r="F276" s="661" t="s">
        <v>3042</v>
      </c>
      <c r="G276" s="616"/>
      <c r="H276" s="655"/>
      <c r="J276" s="607" t="s">
        <v>2449</v>
      </c>
    </row>
    <row r="277" spans="1:18" s="607" customFormat="1" ht="15.75" customHeight="1">
      <c r="B277" s="617" t="str">
        <f t="shared" si="4"/>
        <v>LED default lamp lumen depreciation</v>
      </c>
      <c r="C277" s="601" t="s">
        <v>101</v>
      </c>
      <c r="D277" s="601" t="s">
        <v>795</v>
      </c>
      <c r="E277" s="602" t="s">
        <v>1585</v>
      </c>
      <c r="F277" s="661" t="s">
        <v>3043</v>
      </c>
      <c r="G277" s="616"/>
      <c r="H277" s="655"/>
      <c r="J277" s="607" t="s">
        <v>2450</v>
      </c>
    </row>
    <row r="278" spans="1:18" s="607" customFormat="1" ht="15.75" customHeight="1">
      <c r="B278" s="617" t="str">
        <f t="shared" si="4"/>
        <v>LED Default life (hours)</v>
      </c>
      <c r="C278" s="601" t="s">
        <v>99</v>
      </c>
      <c r="D278" s="601" t="s">
        <v>796</v>
      </c>
      <c r="E278" s="602" t="s">
        <v>981</v>
      </c>
      <c r="F278" s="661" t="s">
        <v>3044</v>
      </c>
      <c r="G278" s="616"/>
      <c r="H278" s="655"/>
      <c r="J278" s="607" t="s">
        <v>2451</v>
      </c>
    </row>
    <row r="279" spans="1:18" s="607" customFormat="1" ht="15.75" customHeight="1">
      <c r="B279" s="617" t="str">
        <f t="shared" si="4"/>
        <v>MH default lamp lumen depreciation</v>
      </c>
      <c r="C279" s="601" t="s">
        <v>332</v>
      </c>
      <c r="D279" s="601" t="s">
        <v>797</v>
      </c>
      <c r="E279" s="602" t="s">
        <v>1586</v>
      </c>
      <c r="F279" s="661" t="s">
        <v>3045</v>
      </c>
      <c r="G279" s="616"/>
      <c r="H279" s="655"/>
      <c r="J279" s="607" t="s">
        <v>2452</v>
      </c>
    </row>
    <row r="280" spans="1:18" s="607" customFormat="1" ht="15.75" customHeight="1">
      <c r="B280" s="617" t="str">
        <f t="shared" si="4"/>
        <v>MH default life (hours)</v>
      </c>
      <c r="C280" s="601" t="s">
        <v>331</v>
      </c>
      <c r="D280" s="601" t="s">
        <v>1930</v>
      </c>
      <c r="E280" s="602" t="s">
        <v>1587</v>
      </c>
      <c r="F280" s="661" t="s">
        <v>3046</v>
      </c>
      <c r="G280" s="616"/>
      <c r="H280" s="655"/>
      <c r="J280" s="607" t="s">
        <v>2453</v>
      </c>
    </row>
    <row r="281" spans="1:18" s="607" customFormat="1" ht="15.75" customHeight="1">
      <c r="B281" s="617" t="str">
        <f t="shared" si="4"/>
        <v>Notes</v>
      </c>
      <c r="C281" s="601" t="s">
        <v>98</v>
      </c>
      <c r="D281" s="601" t="s">
        <v>98</v>
      </c>
      <c r="E281" s="602" t="s">
        <v>982</v>
      </c>
      <c r="F281" s="661" t="s">
        <v>3047</v>
      </c>
      <c r="G281" s="616"/>
      <c r="H281" s="655"/>
      <c r="J281" s="607" t="s">
        <v>2454</v>
      </c>
    </row>
    <row r="282" spans="1:18" s="607" customFormat="1" ht="15.75" customHeight="1">
      <c r="B282" s="617" t="str">
        <f t="shared" si="4"/>
        <v>Value</v>
      </c>
      <c r="C282" s="601" t="s">
        <v>97</v>
      </c>
      <c r="D282" s="601" t="s">
        <v>798</v>
      </c>
      <c r="E282" s="602" t="s">
        <v>983</v>
      </c>
      <c r="F282" s="661" t="s">
        <v>3048</v>
      </c>
      <c r="G282" s="616"/>
      <c r="H282" s="655"/>
      <c r="J282" s="607" t="s">
        <v>2455</v>
      </c>
    </row>
    <row r="283" spans="1:18" s="607" customFormat="1" ht="15.75" customHeight="1">
      <c r="B283" s="617" t="str">
        <f t="shared" si="4"/>
        <v>Variable</v>
      </c>
      <c r="C283" s="601" t="s">
        <v>96</v>
      </c>
      <c r="D283" s="601" t="s">
        <v>96</v>
      </c>
      <c r="E283" s="602" t="s">
        <v>96</v>
      </c>
      <c r="F283" s="661" t="s">
        <v>3049</v>
      </c>
      <c r="G283" s="616"/>
      <c r="H283" s="655"/>
      <c r="J283" s="607" t="s">
        <v>2456</v>
      </c>
    </row>
    <row r="284" spans="1:18" s="607" customFormat="1" ht="15.75" customHeight="1">
      <c r="B284" s="617" t="str">
        <f t="shared" si="4"/>
        <v>EXAMPLES</v>
      </c>
      <c r="C284" s="601" t="s">
        <v>275</v>
      </c>
      <c r="D284" s="601" t="s">
        <v>799</v>
      </c>
      <c r="E284" s="602" t="s">
        <v>984</v>
      </c>
      <c r="F284" s="661" t="s">
        <v>3050</v>
      </c>
      <c r="G284" s="616"/>
      <c r="H284" s="655"/>
      <c r="J284" s="607" t="s">
        <v>2457</v>
      </c>
    </row>
    <row r="285" spans="1:18" s="607" customFormat="1" ht="15.75" customHeight="1">
      <c r="B285" s="617" t="str">
        <f t="shared" si="4"/>
        <v>SEAD Procurement Tool for Energy Efficient Street Lighting</v>
      </c>
      <c r="C285" s="601" t="s">
        <v>497</v>
      </c>
      <c r="D285" s="601" t="s">
        <v>800</v>
      </c>
      <c r="E285" s="602" t="s">
        <v>1588</v>
      </c>
      <c r="F285" s="661" t="s">
        <v>3051</v>
      </c>
      <c r="G285" s="616"/>
      <c r="H285" s="655"/>
      <c r="J285" s="607" t="s">
        <v>2458</v>
      </c>
    </row>
    <row r="286" spans="1:18" s="607" customFormat="1" ht="15.75" customHeight="1">
      <c r="A286" s="601"/>
      <c r="B286" s="617" t="str">
        <f t="shared" si="4"/>
        <v>Before you get started, please take some time to read the instructions located on the navigation worksheet .</v>
      </c>
      <c r="C286" s="601" t="s">
        <v>498</v>
      </c>
      <c r="D286" s="601" t="s">
        <v>801</v>
      </c>
      <c r="E286" s="602" t="s">
        <v>985</v>
      </c>
      <c r="F286" s="661" t="s">
        <v>3052</v>
      </c>
      <c r="G286" s="616"/>
      <c r="H286" s="655"/>
      <c r="I286" s="601"/>
      <c r="J286" s="601" t="s">
        <v>2459</v>
      </c>
      <c r="K286" s="601"/>
      <c r="L286" s="601"/>
      <c r="M286" s="601"/>
      <c r="N286" s="601"/>
    </row>
    <row r="287" spans="1:18" s="607" customFormat="1" ht="15.75" customHeight="1">
      <c r="B287" s="617" t="str">
        <f t="shared" si="4"/>
        <v>Table 2: IESNA Luminance Method - Recommended Values</v>
      </c>
      <c r="C287" s="601" t="s">
        <v>345</v>
      </c>
      <c r="D287" s="601" t="s">
        <v>802</v>
      </c>
      <c r="E287" s="601" t="s">
        <v>986</v>
      </c>
      <c r="F287" s="661" t="s">
        <v>3053</v>
      </c>
      <c r="G287" s="616"/>
      <c r="H287" s="655"/>
      <c r="J287" s="607" t="s">
        <v>2460</v>
      </c>
    </row>
    <row r="288" spans="1:18" s="607" customFormat="1" ht="15.75" customHeight="1">
      <c r="B288" s="617" t="str">
        <f t="shared" si="4"/>
        <v>Medium</v>
      </c>
      <c r="C288" s="601" t="s">
        <v>140</v>
      </c>
      <c r="D288" s="601" t="s">
        <v>803</v>
      </c>
      <c r="E288" s="602" t="s">
        <v>987</v>
      </c>
      <c r="F288" s="661" t="s">
        <v>3054</v>
      </c>
      <c r="G288" s="616"/>
      <c r="H288" s="655"/>
      <c r="J288" s="607" t="s">
        <v>2461</v>
      </c>
      <c r="L288" s="607" t="s">
        <v>2462</v>
      </c>
      <c r="M288" s="607" t="s">
        <v>2463</v>
      </c>
      <c r="N288" s="607" t="s">
        <v>2464</v>
      </c>
      <c r="O288" s="607" t="s">
        <v>2465</v>
      </c>
      <c r="P288" s="607" t="s">
        <v>2466</v>
      </c>
      <c r="Q288" s="607" t="s">
        <v>2467</v>
      </c>
      <c r="R288" s="607" t="s">
        <v>2468</v>
      </c>
    </row>
    <row r="289" spans="2:14" s="607" customFormat="1" ht="15.75" customHeight="1">
      <c r="B289" s="617" t="str">
        <f t="shared" si="4"/>
        <v>Results:</v>
      </c>
      <c r="C289" s="601" t="s">
        <v>373</v>
      </c>
      <c r="D289" s="601" t="s">
        <v>807</v>
      </c>
      <c r="E289" s="602" t="s">
        <v>990</v>
      </c>
      <c r="F289" s="661" t="s">
        <v>3055</v>
      </c>
      <c r="G289" s="616"/>
      <c r="H289" s="655"/>
      <c r="J289" s="607" t="s">
        <v>2469</v>
      </c>
    </row>
    <row r="290" spans="2:14" s="607" customFormat="1" ht="15.75" customHeight="1">
      <c r="B290" s="617" t="str">
        <f t="shared" si="4"/>
        <v>Class</v>
      </c>
      <c r="C290" s="601" t="s">
        <v>180</v>
      </c>
      <c r="D290" s="601" t="s">
        <v>808</v>
      </c>
      <c r="E290" s="602" t="s">
        <v>991</v>
      </c>
      <c r="F290" s="661" t="s">
        <v>3056</v>
      </c>
      <c r="G290" s="616"/>
      <c r="H290" s="655"/>
      <c r="J290" s="607" t="s">
        <v>2470</v>
      </c>
    </row>
    <row r="291" spans="2:14" s="607" customFormat="1" ht="15.75" customHeight="1">
      <c r="B291" s="617" t="str">
        <f t="shared" si="4"/>
        <v>Sum of Weighting Values (Vws)</v>
      </c>
      <c r="C291" s="601" t="s">
        <v>500</v>
      </c>
      <c r="D291" s="601" t="s">
        <v>804</v>
      </c>
      <c r="E291" s="602" t="s">
        <v>988</v>
      </c>
      <c r="F291" s="661" t="s">
        <v>3057</v>
      </c>
      <c r="G291" s="616"/>
      <c r="H291" s="655"/>
      <c r="J291" s="607" t="s">
        <v>2471</v>
      </c>
    </row>
    <row r="292" spans="2:14" s="607" customFormat="1" ht="15.75" customHeight="1">
      <c r="B292" s="617" t="str">
        <f t="shared" si="4"/>
        <v>Meets Illuminance?</v>
      </c>
      <c r="C292" s="601" t="s">
        <v>59</v>
      </c>
      <c r="D292" s="601" t="s">
        <v>1335</v>
      </c>
      <c r="E292" s="602" t="s">
        <v>992</v>
      </c>
      <c r="F292" s="661" t="s">
        <v>3058</v>
      </c>
      <c r="G292" s="616"/>
      <c r="H292" s="655"/>
      <c r="J292" s="607" t="s">
        <v>2472</v>
      </c>
      <c r="L292" s="607" t="s">
        <v>2473</v>
      </c>
    </row>
    <row r="293" spans="2:14" s="607" customFormat="1" ht="15.75" customHeight="1">
      <c r="B293" s="617" t="str">
        <f t="shared" si="4"/>
        <v>Target - Average Luminance</v>
      </c>
      <c r="C293" s="601" t="s">
        <v>839</v>
      </c>
      <c r="D293" s="601" t="s">
        <v>809</v>
      </c>
      <c r="E293" s="602" t="s">
        <v>993</v>
      </c>
      <c r="F293" s="661" t="s">
        <v>3059</v>
      </c>
      <c r="G293" s="616"/>
      <c r="H293" s="655"/>
      <c r="J293" s="607" t="s">
        <v>2474</v>
      </c>
      <c r="L293" s="607" t="s">
        <v>2475</v>
      </c>
    </row>
    <row r="294" spans="2:14" s="607" customFormat="1" ht="15.75" customHeight="1">
      <c r="B294" s="617" t="str">
        <f t="shared" si="4"/>
        <v>Target - Uniformity (average/minimum)</v>
      </c>
      <c r="C294" s="601" t="s">
        <v>1192</v>
      </c>
      <c r="D294" s="601" t="s">
        <v>1220</v>
      </c>
      <c r="E294" s="602" t="s">
        <v>1589</v>
      </c>
      <c r="F294" s="661" t="s">
        <v>3060</v>
      </c>
      <c r="G294" s="616"/>
      <c r="H294" s="655"/>
      <c r="J294" s="607" t="s">
        <v>2476</v>
      </c>
      <c r="L294" s="607" t="s">
        <v>2477</v>
      </c>
      <c r="M294" s="607" t="s">
        <v>2478</v>
      </c>
      <c r="N294" s="607" t="s">
        <v>2479</v>
      </c>
    </row>
    <row r="295" spans="2:14" s="607" customFormat="1" ht="15.75" customHeight="1">
      <c r="B295" s="617" t="str">
        <f t="shared" si="4"/>
        <v>Target - Uniformity (maximum/minimum)</v>
      </c>
      <c r="C295" s="601" t="s">
        <v>1193</v>
      </c>
      <c r="D295" s="601" t="s">
        <v>1221</v>
      </c>
      <c r="E295" s="602" t="s">
        <v>1590</v>
      </c>
      <c r="F295" s="661" t="s">
        <v>3061</v>
      </c>
      <c r="G295" s="616"/>
      <c r="H295" s="655"/>
      <c r="J295" s="607" t="s">
        <v>2480</v>
      </c>
    </row>
    <row r="296" spans="2:14" s="607" customFormat="1" ht="15.75" customHeight="1">
      <c r="B296" s="617" t="str">
        <f t="shared" si="4"/>
        <v>Meets Ill. Criteria</v>
      </c>
      <c r="C296" s="601" t="s">
        <v>60</v>
      </c>
      <c r="D296" s="601" t="s">
        <v>810</v>
      </c>
      <c r="E296" s="602" t="s">
        <v>994</v>
      </c>
      <c r="F296" s="661" t="s">
        <v>3062</v>
      </c>
      <c r="G296" s="616"/>
      <c r="H296" s="655"/>
      <c r="J296" s="607" t="s">
        <v>2481</v>
      </c>
      <c r="L296" s="607" t="s">
        <v>2482</v>
      </c>
    </row>
    <row r="297" spans="2:14" s="607" customFormat="1" ht="15.75" customHeight="1">
      <c r="B297" s="617" t="str">
        <f t="shared" si="4"/>
        <v>Fails Ill. Criteria</v>
      </c>
      <c r="C297" s="601" t="s">
        <v>61</v>
      </c>
      <c r="D297" s="601" t="s">
        <v>811</v>
      </c>
      <c r="E297" s="602" t="s">
        <v>995</v>
      </c>
      <c r="F297" s="661" t="s">
        <v>3062</v>
      </c>
      <c r="G297" s="616"/>
      <c r="H297" s="655"/>
      <c r="J297" s="607" t="s">
        <v>2483</v>
      </c>
      <c r="L297" s="607" t="s">
        <v>2484</v>
      </c>
    </row>
    <row r="298" spans="2:14" s="607" customFormat="1" ht="15.75" customHeight="1">
      <c r="B298" s="617" t="str">
        <f t="shared" si="4"/>
        <v>Pole Setback</v>
      </c>
      <c r="C298" s="601" t="s">
        <v>3</v>
      </c>
      <c r="D298" s="601" t="s">
        <v>812</v>
      </c>
      <c r="E298" s="602" t="s">
        <v>996</v>
      </c>
      <c r="F298" s="661" t="s">
        <v>3063</v>
      </c>
      <c r="G298" s="616"/>
      <c r="H298" s="655"/>
      <c r="J298" s="607" t="s">
        <v>2485</v>
      </c>
      <c r="L298" s="607" t="s">
        <v>2486</v>
      </c>
      <c r="M298" s="607" t="s">
        <v>2487</v>
      </c>
      <c r="N298" s="607" t="s">
        <v>2488</v>
      </c>
    </row>
    <row r="299" spans="2:14" s="607" customFormat="1" ht="15.75" customHeight="1">
      <c r="B299" s="617" t="s">
        <v>501</v>
      </c>
      <c r="C299" s="601" t="s">
        <v>501</v>
      </c>
      <c r="D299" s="601" t="s">
        <v>817</v>
      </c>
      <c r="E299" s="602" t="s">
        <v>997</v>
      </c>
      <c r="F299" s="661" t="s">
        <v>3064</v>
      </c>
      <c r="G299" s="616"/>
      <c r="H299" s="655"/>
      <c r="I299" s="607" t="s">
        <v>2489</v>
      </c>
    </row>
    <row r="300" spans="2:14" s="607" customFormat="1" ht="15.75" customHeight="1">
      <c r="B300" s="617" t="s">
        <v>502</v>
      </c>
      <c r="C300" s="601" t="s">
        <v>502</v>
      </c>
      <c r="D300" s="601" t="s">
        <v>818</v>
      </c>
      <c r="E300" s="602" t="s">
        <v>998</v>
      </c>
      <c r="F300" s="661" t="s">
        <v>3065</v>
      </c>
      <c r="G300" s="616"/>
      <c r="H300" s="655"/>
      <c r="I300" s="607" t="s">
        <v>2490</v>
      </c>
    </row>
    <row r="301" spans="2:14" s="607" customFormat="1" ht="15.75" customHeight="1">
      <c r="B301" s="617" t="s">
        <v>503</v>
      </c>
      <c r="C301" s="601" t="s">
        <v>503</v>
      </c>
      <c r="D301" s="601" t="s">
        <v>819</v>
      </c>
      <c r="E301" s="602" t="s">
        <v>999</v>
      </c>
      <c r="F301" s="661" t="s">
        <v>3066</v>
      </c>
      <c r="G301" s="616"/>
      <c r="H301" s="655"/>
      <c r="I301" s="607" t="s">
        <v>2491</v>
      </c>
    </row>
    <row r="302" spans="2:14" s="607" customFormat="1" ht="15.75" customHeight="1">
      <c r="B302" s="617" t="str">
        <f t="shared" ref="B302:B365" si="5">INDEX(C302:G302,MATCH($B$11,$C$11:$G$11,0))</f>
        <v>Custom fixture data may be added to the library of fixtures. You will first need to download the relevant IES data from the manufacturer. To continue, press ok"</v>
      </c>
      <c r="C302" s="601" t="s">
        <v>504</v>
      </c>
      <c r="D302" s="601" t="s">
        <v>820</v>
      </c>
      <c r="E302" s="602" t="s">
        <v>1591</v>
      </c>
      <c r="F302" s="661" t="s">
        <v>3067</v>
      </c>
      <c r="G302" s="616"/>
      <c r="H302" s="655"/>
      <c r="I302" s="607" t="s">
        <v>2492</v>
      </c>
    </row>
    <row r="303" spans="2:14" s="607" customFormat="1" ht="15.75" customHeight="1">
      <c r="B303" s="617" t="str">
        <f t="shared" si="5"/>
        <v>Enter the Fixture Reference Name</v>
      </c>
      <c r="C303" s="601" t="s">
        <v>505</v>
      </c>
      <c r="D303" s="601" t="s">
        <v>821</v>
      </c>
      <c r="E303" s="602" t="s">
        <v>1592</v>
      </c>
      <c r="F303" s="661" t="s">
        <v>3068</v>
      </c>
      <c r="G303" s="616"/>
      <c r="H303" s="655"/>
      <c r="I303" s="607" t="s">
        <v>2493</v>
      </c>
    </row>
    <row r="304" spans="2:14" s="607" customFormat="1" ht="15.75" customHeight="1">
      <c r="B304" s="617" t="str">
        <f t="shared" si="5"/>
        <v>Fixture Reference Name</v>
      </c>
      <c r="C304" s="601" t="s">
        <v>295</v>
      </c>
      <c r="D304" s="601" t="s">
        <v>822</v>
      </c>
      <c r="E304" s="602" t="s">
        <v>1593</v>
      </c>
      <c r="F304" s="661" t="s">
        <v>3069</v>
      </c>
      <c r="G304" s="616"/>
      <c r="H304" s="655"/>
      <c r="I304" s="607" t="s">
        <v>2494</v>
      </c>
    </row>
    <row r="305" spans="2:10" s="607" customFormat="1" ht="15.75" customHeight="1">
      <c r="B305" s="617" t="str">
        <f t="shared" si="5"/>
        <v>New Fixture Name</v>
      </c>
      <c r="C305" s="601" t="s">
        <v>506</v>
      </c>
      <c r="D305" s="601" t="s">
        <v>823</v>
      </c>
      <c r="E305" s="602" t="s">
        <v>1594</v>
      </c>
      <c r="F305" s="661" t="s">
        <v>3070</v>
      </c>
      <c r="G305" s="616"/>
      <c r="H305" s="655"/>
      <c r="I305" s="607" t="s">
        <v>2495</v>
      </c>
    </row>
    <row r="306" spans="2:10" s="607" customFormat="1" ht="15.75" customHeight="1">
      <c r="B306" s="617" t="str">
        <f t="shared" si="5"/>
        <v>Enter the Fixture Type</v>
      </c>
      <c r="C306" s="601" t="s">
        <v>507</v>
      </c>
      <c r="D306" s="601" t="s">
        <v>824</v>
      </c>
      <c r="E306" s="602" t="s">
        <v>1595</v>
      </c>
      <c r="F306" s="661" t="s">
        <v>3071</v>
      </c>
      <c r="G306" s="616"/>
      <c r="H306" s="655"/>
      <c r="I306" s="607" t="s">
        <v>2496</v>
      </c>
    </row>
    <row r="307" spans="2:10" s="607" customFormat="1" ht="15.75" customHeight="1">
      <c r="B307" s="617" t="str">
        <f t="shared" si="5"/>
        <v>Fixture Type</v>
      </c>
      <c r="C307" s="601" t="s">
        <v>508</v>
      </c>
      <c r="D307" s="601" t="s">
        <v>825</v>
      </c>
      <c r="E307" s="602" t="s">
        <v>1596</v>
      </c>
      <c r="F307" s="661" t="s">
        <v>3072</v>
      </c>
      <c r="G307" s="616"/>
      <c r="H307" s="655"/>
      <c r="I307" s="607" t="s">
        <v>2497</v>
      </c>
    </row>
    <row r="308" spans="2:10" s="607" customFormat="1" ht="15.75" customHeight="1">
      <c r="B308" s="617" t="str">
        <f t="shared" si="5"/>
        <v>Fixture type must be LED or HPS - please try again</v>
      </c>
      <c r="C308" s="601" t="s">
        <v>509</v>
      </c>
      <c r="D308" s="601" t="s">
        <v>826</v>
      </c>
      <c r="E308" s="602" t="s">
        <v>1597</v>
      </c>
      <c r="F308" s="661" t="s">
        <v>3073</v>
      </c>
      <c r="G308" s="616"/>
      <c r="H308" s="655"/>
      <c r="I308" s="607" t="s">
        <v>2498</v>
      </c>
    </row>
    <row r="309" spans="2:10" s="607" customFormat="1" ht="15.75" customHeight="1">
      <c r="B309" s="617" t="str">
        <f t="shared" si="5"/>
        <v xml:space="preserve">Can't add fixture, the IES file has too many vertical angles for this tool format. If you are running Excel 2007 or later, save the file as a .xlsx or .xlsm file and rerun the tool. Excel 2003 and earlier cannot accommodate this IES file. </v>
      </c>
      <c r="C309" s="601" t="s">
        <v>1048</v>
      </c>
      <c r="D309" s="601" t="s">
        <v>1157</v>
      </c>
      <c r="E309" s="601" t="s">
        <v>1598</v>
      </c>
      <c r="F309" s="661" t="s">
        <v>3074</v>
      </c>
      <c r="G309" s="616"/>
      <c r="H309" s="655"/>
      <c r="I309" s="607" t="s">
        <v>2499</v>
      </c>
    </row>
    <row r="310" spans="2:10" s="607" customFormat="1" ht="15.75" customHeight="1">
      <c r="B310" s="617" t="str">
        <f t="shared" si="5"/>
        <v>Do you want to clear the saved results before adding new ones?</v>
      </c>
      <c r="C310" s="601" t="s">
        <v>1096</v>
      </c>
      <c r="D310" s="601" t="s">
        <v>1931</v>
      </c>
      <c r="E310" s="601" t="s">
        <v>1226</v>
      </c>
      <c r="F310" s="661" t="s">
        <v>3075</v>
      </c>
      <c r="G310" s="616"/>
      <c r="H310" s="655"/>
      <c r="I310" s="607" t="s">
        <v>2500</v>
      </c>
    </row>
    <row r="311" spans="2:10" s="607" customFormat="1" ht="15.75" customHeight="1">
      <c r="B311" s="617" t="str">
        <f t="shared" si="5"/>
        <v>1) Select fixture data to remove from the tool:</v>
      </c>
      <c r="C311" s="601" t="s">
        <v>581</v>
      </c>
      <c r="D311" s="601" t="s">
        <v>829</v>
      </c>
      <c r="E311" s="601" t="s">
        <v>1600</v>
      </c>
      <c r="F311" s="661" t="s">
        <v>3076</v>
      </c>
      <c r="G311" s="616"/>
      <c r="H311" s="655"/>
      <c r="J311" s="607" t="s">
        <v>2501</v>
      </c>
    </row>
    <row r="312" spans="2:10" s="607" customFormat="1" ht="15.75" customHeight="1">
      <c r="B312" s="617" t="str">
        <f t="shared" si="5"/>
        <v>Selected File:</v>
      </c>
      <c r="C312" s="601" t="s">
        <v>577</v>
      </c>
      <c r="D312" s="601" t="s">
        <v>830</v>
      </c>
      <c r="E312" s="601" t="s">
        <v>1001</v>
      </c>
      <c r="F312" s="661" t="s">
        <v>3077</v>
      </c>
      <c r="G312" s="616"/>
      <c r="H312" s="655"/>
      <c r="J312" s="607" t="s">
        <v>2502</v>
      </c>
    </row>
    <row r="313" spans="2:10" s="607" customFormat="1" ht="15.75" customHeight="1">
      <c r="B313" s="617" t="str">
        <f t="shared" si="5"/>
        <v>2) Confirm deletion (cannot be undone)</v>
      </c>
      <c r="C313" s="601" t="s">
        <v>578</v>
      </c>
      <c r="D313" s="601" t="s">
        <v>831</v>
      </c>
      <c r="E313" s="601" t="s">
        <v>1002</v>
      </c>
      <c r="F313" s="661" t="s">
        <v>3078</v>
      </c>
      <c r="G313" s="616"/>
      <c r="H313" s="655"/>
      <c r="J313" s="607" t="s">
        <v>2503</v>
      </c>
    </row>
    <row r="314" spans="2:10" s="607" customFormat="1" ht="15.75" customHeight="1">
      <c r="B314" s="617" t="str">
        <f t="shared" si="5"/>
        <v>Have comments or feedback? Send an email to sltoolkit@superefficient.org</v>
      </c>
      <c r="C314" s="603" t="s">
        <v>1932</v>
      </c>
      <c r="D314" s="601" t="s">
        <v>833</v>
      </c>
      <c r="E314" s="603" t="s">
        <v>1003</v>
      </c>
      <c r="F314" s="661" t="s">
        <v>3301</v>
      </c>
      <c r="G314" s="616"/>
      <c r="H314" s="655"/>
      <c r="J314" s="607" t="s">
        <v>2504</v>
      </c>
    </row>
    <row r="315" spans="2:10" s="607" customFormat="1" ht="15.75" customHeight="1">
      <c r="B315" s="617" t="str">
        <f t="shared" si="5"/>
        <v>This tool and accompanying street lighting technology profile are available at www.superefficient.org</v>
      </c>
      <c r="C315" s="603" t="s">
        <v>546</v>
      </c>
      <c r="D315" s="601" t="s">
        <v>834</v>
      </c>
      <c r="E315" s="603" t="s">
        <v>1602</v>
      </c>
      <c r="F315" s="661" t="s">
        <v>3079</v>
      </c>
      <c r="G315" s="616"/>
      <c r="H315" s="655"/>
      <c r="J315" s="607" t="s">
        <v>2505</v>
      </c>
    </row>
    <row r="316" spans="2:10" s="607" customFormat="1" ht="15.75" customHeight="1">
      <c r="B316" s="617" t="str">
        <f t="shared" si="5"/>
        <v>Provide the full path of where the file is located on your computer, including the filename.ies</v>
      </c>
      <c r="C316" s="601" t="s">
        <v>539</v>
      </c>
      <c r="D316" s="601" t="s">
        <v>840</v>
      </c>
      <c r="E316" s="601" t="s">
        <v>1603</v>
      </c>
      <c r="F316" s="661" t="s">
        <v>3080</v>
      </c>
      <c r="G316" s="616"/>
      <c r="H316" s="655"/>
      <c r="J316" s="607" t="s">
        <v>2506</v>
      </c>
    </row>
    <row r="317" spans="2:10" s="607" customFormat="1" ht="15.75" customHeight="1">
      <c r="B317" s="617" t="str">
        <f t="shared" si="5"/>
        <v>Enter a unique name you can use to identify the fixture</v>
      </c>
      <c r="C317" s="601" t="s">
        <v>537</v>
      </c>
      <c r="D317" s="601" t="s">
        <v>841</v>
      </c>
      <c r="E317" s="601" t="s">
        <v>1604</v>
      </c>
      <c r="F317" s="661" t="s">
        <v>3081</v>
      </c>
      <c r="G317" s="616"/>
      <c r="H317" s="655"/>
      <c r="J317" s="607" t="s">
        <v>2507</v>
      </c>
    </row>
    <row r="318" spans="2:10" s="607" customFormat="1" ht="15.75" customHeight="1">
      <c r="B318" s="617" t="str">
        <f t="shared" si="5"/>
        <v>Enter the fixture type</v>
      </c>
      <c r="C318" s="601" t="s">
        <v>538</v>
      </c>
      <c r="D318" s="601" t="s">
        <v>824</v>
      </c>
      <c r="E318" s="601" t="s">
        <v>1605</v>
      </c>
      <c r="F318" s="661" t="s">
        <v>3082</v>
      </c>
      <c r="G318" s="616"/>
      <c r="H318" s="655"/>
      <c r="J318" s="607" t="s">
        <v>2508</v>
      </c>
    </row>
    <row r="319" spans="2:10" s="607" customFormat="1" ht="15.75" customHeight="1">
      <c r="B319" s="617" t="str">
        <f t="shared" si="5"/>
        <v>Filepath</v>
      </c>
      <c r="C319" s="601" t="s">
        <v>294</v>
      </c>
      <c r="D319" s="601" t="s">
        <v>842</v>
      </c>
      <c r="E319" s="601" t="s">
        <v>1606</v>
      </c>
      <c r="F319" s="661" t="s">
        <v>3083</v>
      </c>
      <c r="G319" s="616"/>
      <c r="H319" s="655"/>
      <c r="J319" s="607" t="s">
        <v>2509</v>
      </c>
    </row>
    <row r="320" spans="2:10" s="607" customFormat="1" ht="15.75" customHeight="1">
      <c r="B320" s="617" t="str">
        <f t="shared" si="5"/>
        <v>Fixture Reference Name</v>
      </c>
      <c r="C320" s="601" t="s">
        <v>295</v>
      </c>
      <c r="D320" s="601" t="s">
        <v>822</v>
      </c>
      <c r="E320" s="601" t="s">
        <v>1607</v>
      </c>
      <c r="F320" s="661" t="s">
        <v>3084</v>
      </c>
      <c r="G320" s="616"/>
      <c r="H320" s="655"/>
      <c r="J320" s="607" t="s">
        <v>2510</v>
      </c>
    </row>
    <row r="321" spans="2:13" s="607" customFormat="1" ht="15.75" customHeight="1">
      <c r="B321" s="617" t="str">
        <f t="shared" si="5"/>
        <v>Fixture Type (HPS, MH or LED)</v>
      </c>
      <c r="C321" s="601" t="s">
        <v>536</v>
      </c>
      <c r="D321" s="601" t="s">
        <v>1720</v>
      </c>
      <c r="E321" s="601" t="s">
        <v>1608</v>
      </c>
      <c r="F321" s="661" t="s">
        <v>3085</v>
      </c>
      <c r="G321" s="616"/>
      <c r="H321" s="655"/>
      <c r="J321" s="607" t="s">
        <v>2511</v>
      </c>
    </row>
    <row r="322" spans="2:13" s="607" customFormat="1" ht="15.75" customHeight="1">
      <c r="B322" s="617" t="str">
        <f t="shared" si="5"/>
        <v>Use this sheet to load IES files</v>
      </c>
      <c r="C322" s="601" t="s">
        <v>1681</v>
      </c>
      <c r="D322" s="601" t="s">
        <v>1682</v>
      </c>
      <c r="E322" s="601" t="s">
        <v>1683</v>
      </c>
      <c r="F322" s="661" t="s">
        <v>3086</v>
      </c>
      <c r="G322" s="616"/>
      <c r="H322" s="655"/>
      <c r="J322" s="607" t="s">
        <v>2512</v>
      </c>
    </row>
    <row r="323" spans="2:13" s="607" customFormat="1" ht="15.75" customHeight="1">
      <c r="B323" s="617" t="str">
        <f t="shared" si="5"/>
        <v>Baseline</v>
      </c>
      <c r="C323" s="603" t="s">
        <v>22</v>
      </c>
      <c r="D323" s="601" t="s">
        <v>769</v>
      </c>
      <c r="E323" s="601" t="s">
        <v>1609</v>
      </c>
      <c r="F323" s="661" t="s">
        <v>3087</v>
      </c>
      <c r="G323" s="616"/>
      <c r="H323" s="655"/>
      <c r="I323" s="607" t="s">
        <v>2513</v>
      </c>
    </row>
    <row r="324" spans="2:13" s="607" customFormat="1" ht="15.75" customHeight="1">
      <c r="B324" s="617" t="str">
        <f t="shared" si="5"/>
        <v>Installation Cost ($/fixture)</v>
      </c>
      <c r="C324" s="603" t="s">
        <v>1064</v>
      </c>
      <c r="D324" s="603" t="s">
        <v>1158</v>
      </c>
      <c r="E324" s="601" t="s">
        <v>1610</v>
      </c>
      <c r="F324" s="661" t="s">
        <v>3088</v>
      </c>
      <c r="G324" s="616"/>
      <c r="H324" s="655"/>
      <c r="J324" s="607" t="s">
        <v>2514</v>
      </c>
      <c r="L324" s="607" t="s">
        <v>2515</v>
      </c>
      <c r="M324" s="607" t="s">
        <v>2516</v>
      </c>
    </row>
    <row r="325" spans="2:13" s="607" customFormat="1" ht="15.75" customHeight="1">
      <c r="B325" s="617" t="str">
        <f t="shared" si="5"/>
        <v>The installation cost should be the all-in cost for installing the fixture, including street closure costs, labor costs, etc. as relevant. If this is your baseline fixture (i.e. already installed), this cost should be zero</v>
      </c>
      <c r="C325" s="601" t="s">
        <v>1108</v>
      </c>
      <c r="D325" s="601" t="s">
        <v>1877</v>
      </c>
      <c r="E325" s="601" t="s">
        <v>1611</v>
      </c>
      <c r="F325" s="661" t="s">
        <v>3319</v>
      </c>
      <c r="G325" s="616"/>
      <c r="H325" s="655"/>
      <c r="J325" s="607" t="s">
        <v>2517</v>
      </c>
    </row>
    <row r="326" spans="2:13" s="607" customFormat="1" ht="15.75" customHeight="1">
      <c r="B326" s="617" t="str">
        <f t="shared" si="5"/>
        <v>Energy Cost</v>
      </c>
      <c r="C326" s="603" t="s">
        <v>1006</v>
      </c>
      <c r="D326" s="604" t="s">
        <v>1022</v>
      </c>
      <c r="E326" s="601" t="s">
        <v>1933</v>
      </c>
      <c r="F326" s="661" t="s">
        <v>3089</v>
      </c>
      <c r="G326" s="616"/>
      <c r="H326" s="655"/>
      <c r="J326" s="607" t="s">
        <v>2518</v>
      </c>
    </row>
    <row r="327" spans="2:13" s="607" customFormat="1" ht="15.75" customHeight="1">
      <c r="B327" s="617" t="str">
        <f t="shared" si="5"/>
        <v xml:space="preserve">Enter the average cost of electricity that will be paid over the life of the fixture. If you wish to include energy cost increase assumptions, this should be done manually and entered as the average cost over the analysis period in today's currency. 
</v>
      </c>
      <c r="C327" s="603" t="s">
        <v>1007</v>
      </c>
      <c r="D327" s="604" t="s">
        <v>1023</v>
      </c>
      <c r="E327" s="601" t="s">
        <v>1612</v>
      </c>
      <c r="F327" s="661" t="s">
        <v>3326</v>
      </c>
      <c r="G327" s="616"/>
      <c r="H327" s="655"/>
      <c r="J327" s="607" t="s">
        <v>2519</v>
      </c>
    </row>
    <row r="328" spans="2:13" s="607" customFormat="1" ht="15.75" customHeight="1">
      <c r="B328" s="617" t="str">
        <f t="shared" si="5"/>
        <v>Discount Rate</v>
      </c>
      <c r="C328" s="603" t="s">
        <v>88</v>
      </c>
      <c r="D328" s="604" t="s">
        <v>786</v>
      </c>
      <c r="E328" s="601" t="s">
        <v>1008</v>
      </c>
      <c r="F328" s="661" t="s">
        <v>3090</v>
      </c>
      <c r="G328" s="616"/>
      <c r="H328" s="655"/>
      <c r="J328" s="607" t="s">
        <v>2520</v>
      </c>
    </row>
    <row r="329" spans="2:13" s="607" customFormat="1" ht="15.75" customHeight="1">
      <c r="B329" s="617" t="str">
        <f t="shared" si="5"/>
        <v xml:space="preserve">Enter the assumed discount rate for calculating the net present value of future energy and maintenance cost savings
</v>
      </c>
      <c r="C329" s="603" t="s">
        <v>1115</v>
      </c>
      <c r="D329" s="604" t="s">
        <v>1024</v>
      </c>
      <c r="E329" s="601" t="s">
        <v>1242</v>
      </c>
      <c r="F329" s="661" t="s">
        <v>3091</v>
      </c>
      <c r="G329" s="616"/>
      <c r="H329" s="655"/>
      <c r="J329" s="607" t="s">
        <v>2521</v>
      </c>
    </row>
    <row r="330" spans="2:13" s="607" customFormat="1" ht="15.75" customHeight="1">
      <c r="B330" s="617" t="str">
        <f t="shared" si="5"/>
        <v>Analysis Period</v>
      </c>
      <c r="C330" s="603" t="s">
        <v>1009</v>
      </c>
      <c r="D330" s="604" t="s">
        <v>1025</v>
      </c>
      <c r="E330" s="601" t="s">
        <v>1010</v>
      </c>
      <c r="F330" s="661" t="s">
        <v>3092</v>
      </c>
      <c r="G330" s="616"/>
      <c r="H330" s="655"/>
      <c r="J330" s="607" t="s">
        <v>2522</v>
      </c>
    </row>
    <row r="331" spans="2:13" s="607" customFormat="1" ht="15.75" customHeight="1">
      <c r="B331" s="617" t="str">
        <f t="shared" si="5"/>
        <v xml:space="preserve">Enter the time period over which you'd like to evaluate the differences in maintenance, bulb replacement, and energy costs between the scenarios
</v>
      </c>
      <c r="C331" s="603" t="s">
        <v>1011</v>
      </c>
      <c r="D331" s="604" t="s">
        <v>1026</v>
      </c>
      <c r="E331" s="601" t="s">
        <v>1613</v>
      </c>
      <c r="F331" s="661" t="s">
        <v>3093</v>
      </c>
      <c r="G331" s="616"/>
      <c r="H331" s="655"/>
      <c r="J331" s="607" t="s">
        <v>2523</v>
      </c>
    </row>
    <row r="332" spans="2:13" s="607" customFormat="1" ht="15.75" customHeight="1">
      <c r="B332" s="617" t="str">
        <f t="shared" si="5"/>
        <v>Number of Lanes</v>
      </c>
      <c r="C332" s="603" t="s">
        <v>5</v>
      </c>
      <c r="D332" s="604" t="s">
        <v>672</v>
      </c>
      <c r="E332" s="601" t="s">
        <v>1934</v>
      </c>
      <c r="F332" s="661" t="s">
        <v>2889</v>
      </c>
      <c r="G332" s="616"/>
      <c r="H332" s="655"/>
      <c r="J332" s="607" t="s">
        <v>2524</v>
      </c>
    </row>
    <row r="333" spans="2:13" s="607" customFormat="1" ht="15.75" customHeight="1">
      <c r="B333" s="617" t="str">
        <f t="shared" si="5"/>
        <v xml:space="preserve">Indicate the total number of lanes (both travel directions)
</v>
      </c>
      <c r="C333" s="601" t="s">
        <v>1012</v>
      </c>
      <c r="D333" s="604" t="s">
        <v>1027</v>
      </c>
      <c r="E333" s="601" t="s">
        <v>1614</v>
      </c>
      <c r="F333" s="661" t="s">
        <v>3094</v>
      </c>
      <c r="G333" s="616"/>
      <c r="H333" s="655"/>
      <c r="J333" s="607" t="s">
        <v>2525</v>
      </c>
    </row>
    <row r="334" spans="2:13" s="607" customFormat="1" ht="15.75" customHeight="1">
      <c r="B334" s="617" t="str">
        <f t="shared" si="5"/>
        <v>Lane Width</v>
      </c>
      <c r="C334" s="601" t="s">
        <v>6</v>
      </c>
      <c r="D334" s="604" t="s">
        <v>1028</v>
      </c>
      <c r="E334" s="601" t="s">
        <v>1013</v>
      </c>
      <c r="F334" s="661" t="s">
        <v>3095</v>
      </c>
      <c r="G334" s="616"/>
      <c r="H334" s="655"/>
      <c r="J334" s="607" t="s">
        <v>2526</v>
      </c>
    </row>
    <row r="335" spans="2:13" s="607" customFormat="1" ht="15.75" customHeight="1">
      <c r="B335" s="617" t="str">
        <f t="shared" si="5"/>
        <v xml:space="preserve">Indicate the width of each lane, in meters. All lanes are assumed to be the same width.
</v>
      </c>
      <c r="C335" s="601" t="s">
        <v>1014</v>
      </c>
      <c r="D335" s="604" t="s">
        <v>1029</v>
      </c>
      <c r="E335" s="601" t="s">
        <v>1615</v>
      </c>
      <c r="F335" s="661" t="s">
        <v>3096</v>
      </c>
      <c r="G335" s="616"/>
      <c r="H335" s="655"/>
      <c r="J335" s="607" t="s">
        <v>2527</v>
      </c>
    </row>
    <row r="336" spans="2:13" s="607" customFormat="1" ht="15.75" customHeight="1">
      <c r="B336" s="617" t="str">
        <f t="shared" si="5"/>
        <v>Median Width</v>
      </c>
      <c r="C336" s="601" t="s">
        <v>34</v>
      </c>
      <c r="D336" s="604" t="s">
        <v>1030</v>
      </c>
      <c r="E336" s="601" t="s">
        <v>1550</v>
      </c>
      <c r="F336" s="661" t="s">
        <v>3097</v>
      </c>
      <c r="G336" s="616"/>
      <c r="H336" s="655"/>
      <c r="J336" s="607" t="s">
        <v>2528</v>
      </c>
    </row>
    <row r="337" spans="2:13" s="607" customFormat="1" ht="15.75" customHeight="1">
      <c r="B337" s="617" t="str">
        <f t="shared" si="5"/>
        <v xml:space="preserve">Indicate the width of the median. If there is no median, use zero. 
</v>
      </c>
      <c r="C337" s="601" t="s">
        <v>1015</v>
      </c>
      <c r="D337" s="604" t="s">
        <v>1031</v>
      </c>
      <c r="E337" s="601" t="s">
        <v>1616</v>
      </c>
      <c r="F337" s="661" t="s">
        <v>3098</v>
      </c>
      <c r="G337" s="616"/>
      <c r="H337" s="655"/>
      <c r="J337" s="607" t="s">
        <v>2529</v>
      </c>
    </row>
    <row r="338" spans="2:13" s="607" customFormat="1" ht="15.75" customHeight="1">
      <c r="B338" s="617" t="str">
        <f t="shared" si="5"/>
        <v>Pole Placement</v>
      </c>
      <c r="C338" s="601" t="s">
        <v>15</v>
      </c>
      <c r="D338" s="604" t="s">
        <v>1032</v>
      </c>
      <c r="E338" s="601" t="s">
        <v>1617</v>
      </c>
      <c r="F338" s="661" t="s">
        <v>3099</v>
      </c>
      <c r="G338" s="616"/>
      <c r="H338" s="655"/>
      <c r="J338" s="607" t="s">
        <v>2530</v>
      </c>
    </row>
    <row r="339" spans="2:13" s="607" customFormat="1" ht="15.75" customHeight="1">
      <c r="B339" s="617" t="str">
        <f t="shared" si="5"/>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339" s="601" t="s">
        <v>1246</v>
      </c>
      <c r="D339" s="604" t="s">
        <v>1033</v>
      </c>
      <c r="E339" s="601" t="s">
        <v>1935</v>
      </c>
      <c r="F339" s="664" t="s">
        <v>3100</v>
      </c>
      <c r="G339" s="616"/>
      <c r="H339" s="655"/>
      <c r="J339" s="607" t="s">
        <v>2531</v>
      </c>
    </row>
    <row r="340" spans="2:13" s="607" customFormat="1" ht="15.75" customHeight="1">
      <c r="B340" s="617" t="str">
        <f t="shared" si="5"/>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340" s="601" t="s">
        <v>1016</v>
      </c>
      <c r="D340" s="604" t="s">
        <v>1034</v>
      </c>
      <c r="E340" s="601" t="s">
        <v>1936</v>
      </c>
      <c r="F340" s="660" t="s">
        <v>3101</v>
      </c>
      <c r="G340" s="616"/>
      <c r="H340" s="655"/>
      <c r="J340" s="607" t="s">
        <v>2532</v>
      </c>
    </row>
    <row r="341" spans="2:13" s="607" customFormat="1" ht="15.75" customHeight="1">
      <c r="B341" s="617" t="str">
        <f t="shared" si="5"/>
        <v>Pole Spacing</v>
      </c>
      <c r="C341" s="601" t="s">
        <v>2</v>
      </c>
      <c r="D341" s="604" t="s">
        <v>1035</v>
      </c>
      <c r="E341" s="601" t="s">
        <v>1618</v>
      </c>
      <c r="F341" s="662" t="s">
        <v>3030</v>
      </c>
      <c r="G341" s="616"/>
      <c r="H341" s="655"/>
      <c r="J341" s="607" t="s">
        <v>2533</v>
      </c>
    </row>
    <row r="342" spans="2:13" s="607" customFormat="1" ht="15.75" customHeight="1">
      <c r="B342" s="617" t="str">
        <f t="shared" si="5"/>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342" s="601" t="s">
        <v>1017</v>
      </c>
      <c r="D342" s="604" t="s">
        <v>1036</v>
      </c>
      <c r="E342" s="601" t="s">
        <v>1619</v>
      </c>
      <c r="F342" s="660" t="s">
        <v>3102</v>
      </c>
      <c r="G342" s="616"/>
      <c r="H342" s="655"/>
      <c r="J342" s="607" t="s">
        <v>2534</v>
      </c>
    </row>
    <row r="343" spans="2:13" s="607" customFormat="1" ht="15.75" customHeight="1">
      <c r="B343" s="617" t="str">
        <f t="shared" si="5"/>
        <v>Pole Setback</v>
      </c>
      <c r="C343" s="601" t="s">
        <v>3</v>
      </c>
      <c r="D343" s="604" t="s">
        <v>1037</v>
      </c>
      <c r="E343" s="602" t="s">
        <v>1620</v>
      </c>
      <c r="F343" s="660" t="s">
        <v>3103</v>
      </c>
      <c r="G343" s="616"/>
      <c r="H343" s="655"/>
      <c r="J343" s="607" t="s">
        <v>2535</v>
      </c>
    </row>
    <row r="344" spans="2:13" s="607" customFormat="1" ht="15.75" customHeight="1">
      <c r="B344" s="617" t="str">
        <f t="shared" si="5"/>
        <v xml:space="preserve">Distance from the pole mounting to the edge of the road. Only applies to single-side and staggered configurations. 
</v>
      </c>
      <c r="C344" s="601" t="s">
        <v>1018</v>
      </c>
      <c r="D344" s="604" t="s">
        <v>1038</v>
      </c>
      <c r="E344" s="601" t="s">
        <v>1621</v>
      </c>
      <c r="F344" s="661" t="s">
        <v>3104</v>
      </c>
      <c r="G344" s="616"/>
      <c r="H344" s="655"/>
      <c r="J344" s="607" t="s">
        <v>2536</v>
      </c>
    </row>
    <row r="345" spans="2:13" s="607" customFormat="1" ht="15.75" customHeight="1">
      <c r="B345" s="617" t="str">
        <f t="shared" si="5"/>
        <v>Arm Length</v>
      </c>
      <c r="C345" s="601" t="s">
        <v>1019</v>
      </c>
      <c r="D345" s="604" t="s">
        <v>1039</v>
      </c>
      <c r="E345" s="601" t="s">
        <v>890</v>
      </c>
      <c r="F345" s="660" t="s">
        <v>3105</v>
      </c>
      <c r="G345" s="616"/>
      <c r="H345" s="655"/>
      <c r="J345" s="607" t="s">
        <v>2537</v>
      </c>
    </row>
    <row r="346" spans="2:13" s="607" customFormat="1" ht="15.75" customHeight="1">
      <c r="B346" s="617" t="str">
        <f t="shared" si="5"/>
        <v>Number of Points in Grid</v>
      </c>
      <c r="C346" s="601" t="s">
        <v>35</v>
      </c>
      <c r="D346" s="604" t="s">
        <v>1041</v>
      </c>
      <c r="E346" s="601" t="s">
        <v>1021</v>
      </c>
      <c r="F346" s="661" t="s">
        <v>3106</v>
      </c>
      <c r="G346" s="616"/>
      <c r="H346" s="655"/>
      <c r="J346" s="607" t="s">
        <v>2538</v>
      </c>
    </row>
    <row r="347" spans="2:13" s="607" customFormat="1" ht="15.75" customHeight="1">
      <c r="B347" s="617" t="str">
        <f t="shared" si="5"/>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347" s="601" t="s">
        <v>1020</v>
      </c>
      <c r="D347" s="604" t="s">
        <v>1042</v>
      </c>
      <c r="E347" s="601" t="s">
        <v>1937</v>
      </c>
      <c r="F347" s="660" t="s">
        <v>3107</v>
      </c>
      <c r="G347" s="616"/>
      <c r="H347" s="655"/>
      <c r="J347" s="607" t="s">
        <v>2539</v>
      </c>
    </row>
    <row r="348" spans="2:13" s="607" customFormat="1" ht="15.75" customHeight="1">
      <c r="B348" s="617" t="str">
        <f t="shared" si="5"/>
        <v xml:space="preserve">Would you like to delete saved results on the Mresults tab before running the new scenario? If you do not delete, new results will be added to the table of existing results. </v>
      </c>
      <c r="C348" s="601" t="s">
        <v>1057</v>
      </c>
      <c r="D348" s="601" t="s">
        <v>1159</v>
      </c>
      <c r="E348" s="601" t="s">
        <v>1227</v>
      </c>
      <c r="F348" s="661" t="s">
        <v>3108</v>
      </c>
      <c r="G348" s="616"/>
      <c r="H348" s="655"/>
    </row>
    <row r="349" spans="2:13" s="607" customFormat="1" ht="15.75" customHeight="1">
      <c r="B349" s="617" t="str">
        <f t="shared" si="5"/>
        <v>(for information only)</v>
      </c>
      <c r="C349" s="601" t="s">
        <v>1058</v>
      </c>
      <c r="D349" s="601" t="s">
        <v>1938</v>
      </c>
      <c r="E349" s="601" t="s">
        <v>1228</v>
      </c>
      <c r="F349" s="660" t="s">
        <v>3109</v>
      </c>
      <c r="G349" s="616"/>
      <c r="H349" s="655"/>
      <c r="J349" s="607" t="s">
        <v>2540</v>
      </c>
    </row>
    <row r="350" spans="2:13" s="607" customFormat="1" ht="15.75" customHeight="1">
      <c r="B350" s="617" t="str">
        <f t="shared" si="5"/>
        <v>The assumptions below are the default costs used when adding a new IES file. They can be overwritten for each individual fixture on the 'Fixtures' tab</v>
      </c>
      <c r="C350" s="601" t="s">
        <v>1059</v>
      </c>
      <c r="D350" s="601" t="s">
        <v>1160</v>
      </c>
      <c r="E350" s="601" t="s">
        <v>1623</v>
      </c>
      <c r="F350" s="661" t="s">
        <v>3110</v>
      </c>
      <c r="G350" s="616"/>
      <c r="H350" s="655"/>
      <c r="J350" s="607" t="s">
        <v>2541</v>
      </c>
    </row>
    <row r="351" spans="2:13" s="607" customFormat="1" ht="15.75" customHeight="1">
      <c r="B351" s="617" t="str">
        <f t="shared" si="5"/>
        <v>and/or</v>
      </c>
      <c r="C351" s="601" t="s">
        <v>1060</v>
      </c>
      <c r="D351" s="601" t="s">
        <v>1878</v>
      </c>
      <c r="E351" s="601" t="s">
        <v>1229</v>
      </c>
      <c r="F351" s="661" t="s">
        <v>3111</v>
      </c>
      <c r="G351" s="616"/>
      <c r="H351" s="655"/>
    </row>
    <row r="352" spans="2:13" s="607" customFormat="1" ht="15.75" customHeight="1">
      <c r="B352" s="617" t="str">
        <f t="shared" si="5"/>
        <v>Equipment Cost ($/fixture)</v>
      </c>
      <c r="C352" s="601" t="s">
        <v>1063</v>
      </c>
      <c r="D352" s="601" t="s">
        <v>1879</v>
      </c>
      <c r="E352" s="601" t="s">
        <v>1624</v>
      </c>
      <c r="F352" s="661" t="s">
        <v>3112</v>
      </c>
      <c r="G352" s="616"/>
      <c r="H352" s="655"/>
      <c r="J352" s="607" t="s">
        <v>2542</v>
      </c>
      <c r="L352" s="607" t="s">
        <v>2543</v>
      </c>
      <c r="M352" s="607" t="s">
        <v>2544</v>
      </c>
    </row>
    <row r="353" spans="2:13" s="607" customFormat="1" ht="15.75" customHeight="1">
      <c r="B353" s="617" t="str">
        <f t="shared" si="5"/>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353" s="601" t="s">
        <v>1109</v>
      </c>
      <c r="D353" s="601" t="s">
        <v>1880</v>
      </c>
      <c r="E353" s="601" t="s">
        <v>1625</v>
      </c>
      <c r="F353" s="661" t="s">
        <v>3320</v>
      </c>
      <c r="G353" s="616"/>
      <c r="H353" s="655"/>
      <c r="J353" s="607" t="s">
        <v>2545</v>
      </c>
    </row>
    <row r="354" spans="2:13" s="607" customFormat="1" ht="15.75" customHeight="1">
      <c r="B354" s="617" t="str">
        <f t="shared" si="5"/>
        <v>One-time Rebate or Subsidy ($/fixture)</v>
      </c>
      <c r="C354" s="601" t="s">
        <v>1065</v>
      </c>
      <c r="D354" s="601" t="s">
        <v>1881</v>
      </c>
      <c r="E354" s="601" t="s">
        <v>1626</v>
      </c>
      <c r="F354" s="661" t="s">
        <v>3113</v>
      </c>
      <c r="G354" s="616"/>
      <c r="H354" s="655"/>
      <c r="J354" s="607" t="s">
        <v>2546</v>
      </c>
      <c r="L354" s="607" t="s">
        <v>2547</v>
      </c>
      <c r="M354" s="607" t="s">
        <v>2548</v>
      </c>
    </row>
    <row r="355" spans="2:13" s="607" customFormat="1" ht="15.75" customHeight="1">
      <c r="B355" s="617" t="str">
        <f t="shared" si="5"/>
        <v xml:space="preserve">Enter any rebates or subsidies to be removed from the overall equipment cost on a per fixture basis. </v>
      </c>
      <c r="C355" s="601" t="s">
        <v>1110</v>
      </c>
      <c r="D355" s="601" t="s">
        <v>1882</v>
      </c>
      <c r="E355" s="601" t="s">
        <v>1627</v>
      </c>
      <c r="F355" s="661" t="s">
        <v>3114</v>
      </c>
      <c r="G355" s="616"/>
      <c r="H355" s="655"/>
      <c r="J355" s="607" t="s">
        <v>2549</v>
      </c>
    </row>
    <row r="356" spans="2:13" s="607" customFormat="1" ht="15.75" customHeight="1">
      <c r="B356" s="617" t="str">
        <f t="shared" si="5"/>
        <v>Annual Maintenance Cost ($/year)</v>
      </c>
      <c r="C356" s="601" t="s">
        <v>1066</v>
      </c>
      <c r="D356" s="601" t="s">
        <v>1883</v>
      </c>
      <c r="E356" s="601" t="s">
        <v>1230</v>
      </c>
      <c r="F356" s="661" t="s">
        <v>3315</v>
      </c>
      <c r="G356" s="616"/>
      <c r="H356" s="655"/>
      <c r="J356" s="607" t="s">
        <v>2550</v>
      </c>
      <c r="L356" s="607" t="s">
        <v>2551</v>
      </c>
      <c r="M356" s="607" t="s">
        <v>2552</v>
      </c>
    </row>
    <row r="357" spans="2:13" s="607" customFormat="1" ht="15.75" customHeight="1">
      <c r="B357" s="617" t="str">
        <f t="shared" si="5"/>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357" s="601" t="s">
        <v>1111</v>
      </c>
      <c r="D357" s="601" t="s">
        <v>1161</v>
      </c>
      <c r="E357" s="601" t="s">
        <v>1628</v>
      </c>
      <c r="F357" s="661" t="s">
        <v>3321</v>
      </c>
      <c r="G357" s="616"/>
      <c r="H357" s="655"/>
      <c r="J357" s="607" t="s">
        <v>2553</v>
      </c>
    </row>
    <row r="358" spans="2:13" s="607" customFormat="1" ht="15.75" customHeight="1">
      <c r="B358" s="617" t="str">
        <f t="shared" si="5"/>
        <v>Maintenance inflation rate (%/year)</v>
      </c>
      <c r="C358" s="601" t="s">
        <v>1067</v>
      </c>
      <c r="D358" s="601" t="s">
        <v>1884</v>
      </c>
      <c r="E358" s="601" t="s">
        <v>1629</v>
      </c>
      <c r="F358" s="661" t="s">
        <v>3314</v>
      </c>
      <c r="G358" s="616"/>
      <c r="H358" s="655"/>
      <c r="J358" s="607" t="s">
        <v>2554</v>
      </c>
      <c r="L358" s="607" t="s">
        <v>2555</v>
      </c>
      <c r="M358" s="607" t="s">
        <v>2556</v>
      </c>
    </row>
    <row r="359" spans="2:13" s="607" customFormat="1" ht="15.75" customHeight="1">
      <c r="B359" s="617" t="str">
        <f t="shared" si="5"/>
        <v xml:space="preserve">Enter the estimated inflation rate of maintenance rates due to increased labor costs, etc. </v>
      </c>
      <c r="C359" s="601" t="s">
        <v>1112</v>
      </c>
      <c r="D359" s="601" t="s">
        <v>1162</v>
      </c>
      <c r="E359" s="601" t="s">
        <v>1630</v>
      </c>
      <c r="F359" s="661" t="s">
        <v>3322</v>
      </c>
      <c r="G359" s="616"/>
      <c r="H359" s="655"/>
      <c r="J359" s="607" t="s">
        <v>2557</v>
      </c>
    </row>
    <row r="360" spans="2:13" s="607" customFormat="1" ht="15.75" customHeight="1">
      <c r="B360" s="617" t="str">
        <f t="shared" si="5"/>
        <v>Lamp Lumen Depreciation</v>
      </c>
      <c r="C360" s="601" t="s">
        <v>95</v>
      </c>
      <c r="D360" s="601" t="s">
        <v>1885</v>
      </c>
      <c r="E360" s="601" t="s">
        <v>1631</v>
      </c>
      <c r="F360" s="661" t="s">
        <v>3000</v>
      </c>
      <c r="G360" s="616"/>
      <c r="H360" s="655"/>
      <c r="J360" s="607" t="s">
        <v>2558</v>
      </c>
    </row>
    <row r="361" spans="2:13" s="607" customFormat="1" ht="15.75" customHeight="1">
      <c r="B361" s="617" t="str">
        <f t="shared" si="5"/>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361" s="601" t="s">
        <v>1113</v>
      </c>
      <c r="D361" s="601" t="s">
        <v>1163</v>
      </c>
      <c r="E361" s="601" t="s">
        <v>1632</v>
      </c>
      <c r="F361" s="661" t="s">
        <v>3323</v>
      </c>
      <c r="G361" s="616"/>
      <c r="H361" s="655"/>
      <c r="J361" s="607" t="s">
        <v>2559</v>
      </c>
    </row>
    <row r="362" spans="2:13" s="607" customFormat="1" ht="15.75" customHeight="1">
      <c r="B362" s="617" t="str">
        <f t="shared" si="5"/>
        <v>Luminaire Dirt Depreciation (design year)</v>
      </c>
      <c r="C362" s="601" t="s">
        <v>1079</v>
      </c>
      <c r="D362" s="601" t="s">
        <v>1886</v>
      </c>
      <c r="E362" s="602" t="s">
        <v>1633</v>
      </c>
      <c r="F362" s="661" t="s">
        <v>3115</v>
      </c>
      <c r="G362" s="616"/>
      <c r="H362" s="655"/>
      <c r="J362" s="607" t="s">
        <v>2560</v>
      </c>
      <c r="L362" s="607" t="s">
        <v>2561</v>
      </c>
    </row>
    <row r="363" spans="2:13" s="607" customFormat="1" ht="15.75" customHeight="1">
      <c r="B363" s="617" t="str">
        <f t="shared" si="5"/>
        <v xml:space="preserve">Enter the fraction of light output that actually leaves the fixture when dirty. Fixture output can be reduced due to dirt, soot, etc. Typical values can be found in appropriate lighting standards based on the cleanliness of the air and environment. </v>
      </c>
      <c r="C363" s="601" t="s">
        <v>1114</v>
      </c>
      <c r="D363" s="601" t="s">
        <v>1164</v>
      </c>
      <c r="E363" s="601" t="s">
        <v>1634</v>
      </c>
      <c r="F363" s="661" t="s">
        <v>3324</v>
      </c>
      <c r="G363" s="616"/>
      <c r="H363" s="655"/>
      <c r="J363" s="607" t="s">
        <v>2562</v>
      </c>
    </row>
    <row r="364" spans="2:13" s="607" customFormat="1" ht="15.75" customHeight="1">
      <c r="B364" s="617" t="str">
        <f t="shared" si="5"/>
        <v>Desired fixture not available in the table below?</v>
      </c>
      <c r="C364" s="603" t="s">
        <v>1082</v>
      </c>
      <c r="D364" s="603" t="s">
        <v>1887</v>
      </c>
      <c r="E364" s="601" t="s">
        <v>1635</v>
      </c>
      <c r="F364" s="661" t="s">
        <v>3116</v>
      </c>
      <c r="G364" s="616"/>
      <c r="H364" s="655"/>
      <c r="J364" s="607" t="s">
        <v>2563</v>
      </c>
    </row>
    <row r="365" spans="2:13" s="607" customFormat="1" ht="15.75" customHeight="1">
      <c r="B365" s="617" t="str">
        <f t="shared" si="5"/>
        <v>IES files describe the light output of a fixture. You can obtain them from fixture manufacturers</v>
      </c>
      <c r="C365" s="603" t="s">
        <v>1084</v>
      </c>
      <c r="D365" s="603" t="s">
        <v>1165</v>
      </c>
      <c r="E365" s="601" t="s">
        <v>1636</v>
      </c>
      <c r="F365" s="661" t="s">
        <v>3117</v>
      </c>
      <c r="G365" s="616"/>
      <c r="H365" s="655"/>
      <c r="J365" s="607" t="s">
        <v>2564</v>
      </c>
      <c r="L365" s="607" t="s">
        <v>2565</v>
      </c>
    </row>
    <row r="366" spans="2:13" s="607" customFormat="1" ht="15.75" customHeight="1">
      <c r="B366" s="617" t="str">
        <f t="shared" ref="B366:B429" si="6">INDEX(C366:G366,MATCH($B$11,$C$11:$G$11,0))</f>
        <v>Need to remove a fixture?</v>
      </c>
      <c r="C366" s="603" t="s">
        <v>1083</v>
      </c>
      <c r="D366" s="603" t="s">
        <v>1166</v>
      </c>
      <c r="E366" s="601" t="s">
        <v>1637</v>
      </c>
      <c r="F366" s="661" t="s">
        <v>3118</v>
      </c>
      <c r="G366" s="616"/>
      <c r="H366" s="655"/>
    </row>
    <row r="367" spans="2:13" s="607" customFormat="1" ht="15.75" customHeight="1">
      <c r="B367" s="617" t="str">
        <f t="shared" si="6"/>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367" s="601" t="s">
        <v>1732</v>
      </c>
      <c r="D367" s="601" t="s">
        <v>1733</v>
      </c>
      <c r="E367" s="601" t="s">
        <v>1735</v>
      </c>
      <c r="F367" s="660" t="s">
        <v>3119</v>
      </c>
      <c r="G367" s="616"/>
      <c r="H367" s="655"/>
    </row>
    <row r="368" spans="2:13" s="607" customFormat="1" ht="15.75" customHeight="1">
      <c r="B368" s="617" t="str">
        <f t="shared" si="6"/>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368" s="603" t="s">
        <v>1737</v>
      </c>
      <c r="D368" s="603" t="s">
        <v>1734</v>
      </c>
      <c r="E368" s="601" t="s">
        <v>1736</v>
      </c>
      <c r="F368" s="661" t="s">
        <v>3307</v>
      </c>
      <c r="G368" s="616"/>
      <c r="H368" s="655"/>
      <c r="J368" s="607" t="s">
        <v>2566</v>
      </c>
    </row>
    <row r="369" spans="2:31" s="607" customFormat="1" ht="15.75" customHeight="1">
      <c r="B369" s="617" t="str">
        <f t="shared" si="6"/>
        <v>Notes:</v>
      </c>
      <c r="C369" s="603" t="s">
        <v>1078</v>
      </c>
      <c r="D369" s="603" t="s">
        <v>1888</v>
      </c>
      <c r="E369" s="601" t="s">
        <v>1231</v>
      </c>
      <c r="F369" s="661" t="s">
        <v>3120</v>
      </c>
      <c r="G369" s="616"/>
      <c r="H369" s="655"/>
    </row>
    <row r="370" spans="2:31" s="607" customFormat="1" ht="15.75" customHeight="1">
      <c r="B370" s="617" t="str">
        <f t="shared" si="6"/>
        <v>Fixture purchase costs, installation costs, and maintenance costs are entered individually for each fixture. Default values are provided based on the fixture type; to edit them, go to the Fixture selection tab</v>
      </c>
      <c r="C370" s="603" t="s">
        <v>1093</v>
      </c>
      <c r="D370" s="603" t="s">
        <v>1167</v>
      </c>
      <c r="E370" s="601" t="s">
        <v>1638</v>
      </c>
      <c r="F370" s="661" t="s">
        <v>3121</v>
      </c>
      <c r="G370" s="616"/>
      <c r="H370" s="655"/>
    </row>
    <row r="371" spans="2:31" s="607" customFormat="1" ht="15.75" customHeight="1">
      <c r="B371" s="617" t="str">
        <f t="shared" si="6"/>
        <v>Energy Inflation Rate (%/year)</v>
      </c>
      <c r="C371" s="603" t="s">
        <v>1068</v>
      </c>
      <c r="D371" s="603" t="s">
        <v>1889</v>
      </c>
      <c r="E371" s="601" t="s">
        <v>1232</v>
      </c>
      <c r="F371" s="661" t="s">
        <v>3131</v>
      </c>
      <c r="G371" s="616"/>
      <c r="H371" s="655"/>
      <c r="J371" s="607" t="s">
        <v>2567</v>
      </c>
    </row>
    <row r="372" spans="2:31" s="607" customFormat="1" ht="15.75" customHeight="1">
      <c r="B372" s="617" t="str">
        <f t="shared" si="6"/>
        <v>Simple Payback</v>
      </c>
      <c r="C372" s="603" t="s">
        <v>1124</v>
      </c>
      <c r="D372" s="603" t="s">
        <v>1336</v>
      </c>
      <c r="E372" s="601" t="s">
        <v>1233</v>
      </c>
      <c r="F372" s="661" t="s">
        <v>3122</v>
      </c>
      <c r="G372" s="616"/>
      <c r="H372" s="655"/>
      <c r="J372" s="607" t="s">
        <v>2568</v>
      </c>
    </row>
    <row r="373" spans="2:31" s="607" customFormat="1" ht="15.75" customHeight="1">
      <c r="B373" s="617" t="str">
        <f t="shared" si="6"/>
        <v>Total Installation Cost</v>
      </c>
      <c r="C373" s="603" t="s">
        <v>1125</v>
      </c>
      <c r="D373" s="603" t="s">
        <v>1337</v>
      </c>
      <c r="E373" s="601" t="s">
        <v>1234</v>
      </c>
      <c r="F373" s="661" t="s">
        <v>3123</v>
      </c>
      <c r="G373" s="616"/>
      <c r="H373" s="655"/>
      <c r="J373" s="607" t="s">
        <v>2569</v>
      </c>
    </row>
    <row r="374" spans="2:31" s="607" customFormat="1" ht="15.75" customHeight="1">
      <c r="B374" s="617" t="str">
        <f t="shared" si="6"/>
        <v>Total Annual Cost</v>
      </c>
      <c r="C374" s="603" t="s">
        <v>1126</v>
      </c>
      <c r="D374" s="603" t="s">
        <v>1338</v>
      </c>
      <c r="E374" s="601" t="s">
        <v>1235</v>
      </c>
      <c r="F374" s="661" t="s">
        <v>3124</v>
      </c>
      <c r="G374" s="616"/>
      <c r="H374" s="655"/>
      <c r="J374" s="607" t="s">
        <v>2570</v>
      </c>
    </row>
    <row r="375" spans="2:31" s="607" customFormat="1" ht="15.75" customHeight="1">
      <c r="B375" s="617" t="str">
        <f t="shared" si="6"/>
        <v>Installation Cost Difference (to baseline)</v>
      </c>
      <c r="C375" s="603" t="s">
        <v>1128</v>
      </c>
      <c r="D375" s="603" t="s">
        <v>1168</v>
      </c>
      <c r="E375" s="601" t="s">
        <v>1236</v>
      </c>
      <c r="F375" s="661" t="s">
        <v>3125</v>
      </c>
      <c r="G375" s="616"/>
      <c r="H375" s="655"/>
      <c r="J375" s="607" t="s">
        <v>2571</v>
      </c>
    </row>
    <row r="376" spans="2:31" s="607" customFormat="1" ht="15.75" customHeight="1">
      <c r="B376" s="617" t="str">
        <f t="shared" si="6"/>
        <v>Annual Cost Savings (to baseline)</v>
      </c>
      <c r="C376" s="603" t="s">
        <v>1127</v>
      </c>
      <c r="D376" s="603" t="s">
        <v>1169</v>
      </c>
      <c r="E376" s="601" t="s">
        <v>1639</v>
      </c>
      <c r="F376" s="661" t="s">
        <v>3126</v>
      </c>
      <c r="G376" s="616"/>
      <c r="H376" s="655"/>
      <c r="J376" s="607" t="s">
        <v>2572</v>
      </c>
    </row>
    <row r="377" spans="2:31" s="607" customFormat="1" ht="15.75" customHeight="1">
      <c r="B377" s="617" t="str">
        <f t="shared" si="6"/>
        <v>Net Present Value - Total Cost of Ownership</v>
      </c>
      <c r="C377" s="603" t="s">
        <v>1132</v>
      </c>
      <c r="D377" s="603" t="s">
        <v>1170</v>
      </c>
      <c r="E377" s="601" t="s">
        <v>1238</v>
      </c>
      <c r="F377" s="661" t="s">
        <v>3127</v>
      </c>
      <c r="G377" s="616"/>
      <c r="H377" s="655"/>
      <c r="J377" s="607" t="s">
        <v>2573</v>
      </c>
      <c r="L377" s="607" t="s">
        <v>2574</v>
      </c>
    </row>
    <row r="378" spans="2:31" s="607" customFormat="1" ht="15.75" customHeight="1">
      <c r="B378" s="617" t="str">
        <f t="shared" si="6"/>
        <v>Year</v>
      </c>
      <c r="C378" s="603" t="s">
        <v>1133</v>
      </c>
      <c r="D378" s="603" t="s">
        <v>1890</v>
      </c>
      <c r="E378" s="601" t="s">
        <v>1239</v>
      </c>
      <c r="F378" s="661" t="s">
        <v>3128</v>
      </c>
      <c r="G378" s="616"/>
      <c r="H378" s="655"/>
      <c r="J378" s="607" t="s">
        <v>2575</v>
      </c>
      <c r="L378" s="607" t="s">
        <v>2576</v>
      </c>
      <c r="M378" s="607" t="s">
        <v>2577</v>
      </c>
      <c r="N378" s="607" t="s">
        <v>2578</v>
      </c>
      <c r="O378" s="607" t="s">
        <v>2579</v>
      </c>
      <c r="P378" s="607" t="s">
        <v>2580</v>
      </c>
      <c r="Q378" s="607" t="s">
        <v>2581</v>
      </c>
      <c r="R378" s="607" t="s">
        <v>2582</v>
      </c>
      <c r="S378" s="607" t="s">
        <v>2583</v>
      </c>
      <c r="T378" s="607" t="s">
        <v>2584</v>
      </c>
      <c r="U378" s="607" t="s">
        <v>2585</v>
      </c>
      <c r="V378" s="607" t="s">
        <v>2586</v>
      </c>
      <c r="W378" s="607" t="s">
        <v>2587</v>
      </c>
      <c r="X378" s="607" t="s">
        <v>2588</v>
      </c>
      <c r="Y378" s="607" t="s">
        <v>2589</v>
      </c>
      <c r="Z378" s="607" t="s">
        <v>2590</v>
      </c>
      <c r="AA378" s="607" t="s">
        <v>2591</v>
      </c>
      <c r="AB378" s="607" t="s">
        <v>2592</v>
      </c>
      <c r="AC378" s="607" t="s">
        <v>2593</v>
      </c>
      <c r="AD378" s="607" t="s">
        <v>2594</v>
      </c>
      <c r="AE378" s="607" t="s">
        <v>2595</v>
      </c>
    </row>
    <row r="379" spans="2:31" s="607" customFormat="1" ht="15.75" customHeight="1">
      <c r="B379" s="617" t="str">
        <f t="shared" si="6"/>
        <v>Inputs for both Baseline and Upgrade are required; however if there is no change in the road geometry, values in both columns can be the same</v>
      </c>
      <c r="C379" s="603" t="s">
        <v>1142</v>
      </c>
      <c r="D379" s="603" t="s">
        <v>1891</v>
      </c>
      <c r="E379" s="601" t="s">
        <v>1640</v>
      </c>
      <c r="F379" s="661" t="s">
        <v>3129</v>
      </c>
      <c r="G379" s="616"/>
      <c r="H379" s="655"/>
    </row>
    <row r="380" spans="2:31" s="607" customFormat="1" ht="15.75" customHeight="1">
      <c r="B380" s="617" t="str">
        <f t="shared" si="6"/>
        <v>Create output file</v>
      </c>
      <c r="C380" s="603" t="s">
        <v>1148</v>
      </c>
      <c r="D380" s="603" t="s">
        <v>1892</v>
      </c>
      <c r="E380" s="601" t="s">
        <v>1240</v>
      </c>
      <c r="F380" s="661" t="s">
        <v>3130</v>
      </c>
      <c r="G380" s="616"/>
      <c r="H380" s="655"/>
    </row>
    <row r="381" spans="2:31" s="607" customFormat="1" ht="15.75" customHeight="1">
      <c r="B381" s="617" t="str">
        <f t="shared" si="6"/>
        <v>Energy Inflation Rate (%/year)</v>
      </c>
      <c r="C381" s="603" t="s">
        <v>1068</v>
      </c>
      <c r="D381" s="603" t="s">
        <v>1889</v>
      </c>
      <c r="E381" s="601" t="s">
        <v>1232</v>
      </c>
      <c r="F381" s="661" t="s">
        <v>3131</v>
      </c>
      <c r="G381" s="616"/>
      <c r="H381" s="655"/>
    </row>
    <row r="382" spans="2:31" s="607" customFormat="1" ht="15.75" customHeight="1">
      <c r="B382" s="617" t="str">
        <f t="shared" si="6"/>
        <v xml:space="preserve">The annual increase in energy cost per year. This can be obtained from looking at past increases in rates paid to your utility company. </v>
      </c>
      <c r="C382" s="603" t="s">
        <v>1151</v>
      </c>
      <c r="D382" s="603" t="s">
        <v>1893</v>
      </c>
      <c r="E382" s="601" t="s">
        <v>1641</v>
      </c>
      <c r="F382" s="661" t="s">
        <v>3132</v>
      </c>
      <c r="G382" s="616"/>
      <c r="H382" s="655"/>
    </row>
    <row r="383" spans="2:31" s="607" customFormat="1" ht="15.75" customHeight="1">
      <c r="B383" s="617" t="str">
        <f t="shared" si="6"/>
        <v>(enter values here)</v>
      </c>
      <c r="C383" s="603" t="s">
        <v>1153</v>
      </c>
      <c r="D383" s="604" t="s">
        <v>1176</v>
      </c>
      <c r="E383" s="604" t="s">
        <v>1177</v>
      </c>
      <c r="F383" s="661" t="s">
        <v>3133</v>
      </c>
      <c r="G383" s="616"/>
      <c r="H383" s="655"/>
    </row>
    <row r="384" spans="2:31" s="607" customFormat="1" ht="15.75" customHeight="1">
      <c r="B384" s="617" t="str">
        <f t="shared" si="6"/>
        <v>(read me)</v>
      </c>
      <c r="C384" s="603" t="s">
        <v>1140</v>
      </c>
      <c r="D384" s="604" t="s">
        <v>1179</v>
      </c>
      <c r="E384" s="604" t="s">
        <v>1178</v>
      </c>
      <c r="F384" s="661" t="s">
        <v>3134</v>
      </c>
      <c r="G384" s="616"/>
      <c r="H384" s="655"/>
    </row>
    <row r="385" spans="2:10" s="607" customFormat="1" ht="15.75" customHeight="1">
      <c r="B385" s="617" t="str">
        <f t="shared" si="6"/>
        <v>(navigate)</v>
      </c>
      <c r="C385" s="603" t="s">
        <v>1141</v>
      </c>
      <c r="D385" s="604" t="s">
        <v>1180</v>
      </c>
      <c r="E385" s="604" t="s">
        <v>1181</v>
      </c>
      <c r="F385" s="661" t="s">
        <v>3135</v>
      </c>
      <c r="G385" s="616"/>
      <c r="H385" s="655"/>
    </row>
    <row r="386" spans="2:10" s="607" customFormat="1" ht="15.75" customHeight="1">
      <c r="B386" s="617" t="str">
        <f t="shared" si="6"/>
        <v>Single-side</v>
      </c>
      <c r="C386" s="601" t="s">
        <v>319</v>
      </c>
      <c r="D386" s="601" t="s">
        <v>1182</v>
      </c>
      <c r="E386" s="601" t="s">
        <v>1553</v>
      </c>
      <c r="F386" s="661" t="s">
        <v>3293</v>
      </c>
      <c r="G386" s="616"/>
      <c r="H386" s="655"/>
    </row>
    <row r="387" spans="2:10" s="607" customFormat="1" ht="15.75" customHeight="1">
      <c r="B387" s="617" t="str">
        <f t="shared" si="6"/>
        <v>Staggered</v>
      </c>
      <c r="C387" s="601" t="s">
        <v>366</v>
      </c>
      <c r="D387" s="601" t="s">
        <v>806</v>
      </c>
      <c r="E387" s="601" t="s">
        <v>989</v>
      </c>
      <c r="F387" s="661" t="s">
        <v>3294</v>
      </c>
      <c r="G387" s="616"/>
      <c r="H387" s="655"/>
    </row>
    <row r="388" spans="2:10" s="607" customFormat="1" ht="15.75" customHeight="1">
      <c r="B388" s="617" t="str">
        <f t="shared" si="6"/>
        <v>Median mounted</v>
      </c>
      <c r="C388" s="601" t="s">
        <v>1183</v>
      </c>
      <c r="D388" s="601" t="s">
        <v>1184</v>
      </c>
      <c r="E388" s="601" t="s">
        <v>1352</v>
      </c>
      <c r="F388" s="661" t="s">
        <v>3295</v>
      </c>
      <c r="G388" s="616"/>
      <c r="H388" s="655"/>
    </row>
    <row r="389" spans="2:10" s="607" customFormat="1" ht="15.75" customHeight="1">
      <c r="B389" s="617" t="str">
        <f t="shared" si="6"/>
        <v>Opposite</v>
      </c>
      <c r="C389" s="601" t="s">
        <v>1245</v>
      </c>
      <c r="D389" s="609" t="s">
        <v>1405</v>
      </c>
      <c r="E389" s="601" t="s">
        <v>1353</v>
      </c>
      <c r="F389" s="661" t="s">
        <v>2906</v>
      </c>
      <c r="G389" s="616"/>
      <c r="H389" s="655"/>
    </row>
    <row r="390" spans="2:10" s="607" customFormat="1" ht="15.75" customHeight="1">
      <c r="B390" s="617" t="str">
        <f t="shared" si="6"/>
        <v>Please select an IES file from the folder containing the IES files you would like to upload and all filepaths will be listed in column A</v>
      </c>
      <c r="C390" s="601" t="s">
        <v>1187</v>
      </c>
      <c r="D390" s="601" t="s">
        <v>1222</v>
      </c>
      <c r="E390" s="601" t="s">
        <v>1241</v>
      </c>
      <c r="F390" s="661" t="s">
        <v>3136</v>
      </c>
      <c r="G390" s="616"/>
      <c r="H390" s="655"/>
      <c r="I390" s="607" t="s">
        <v>2596</v>
      </c>
    </row>
    <row r="391" spans="2:10" s="607" customFormat="1" ht="15.75" customHeight="1">
      <c r="B391" s="617" t="str">
        <f t="shared" si="6"/>
        <v>1) Add files to list below</v>
      </c>
      <c r="C391" s="601" t="s">
        <v>1750</v>
      </c>
      <c r="D391" s="601" t="s">
        <v>1751</v>
      </c>
      <c r="E391" s="601" t="s">
        <v>1752</v>
      </c>
      <c r="F391" s="661" t="s">
        <v>3137</v>
      </c>
      <c r="G391" s="616"/>
      <c r="H391" s="655"/>
    </row>
    <row r="392" spans="2:10" s="607" customFormat="1" ht="15.75" customHeight="1">
      <c r="B392" s="617" t="str">
        <f t="shared" si="6"/>
        <v xml:space="preserve">Be sure to enter values for Filepath, Fixture Name and Fixture Type for all fixtures! Fixtures without a Fixture Type will not be uploaded. Press cancel to stop upload, or Ok to continue. </v>
      </c>
      <c r="C392" s="601" t="s">
        <v>1195</v>
      </c>
      <c r="D392" s="601" t="s">
        <v>1223</v>
      </c>
      <c r="E392" s="601" t="s">
        <v>1642</v>
      </c>
      <c r="F392" s="661" t="s">
        <v>3138</v>
      </c>
      <c r="G392" s="616"/>
      <c r="H392" s="655"/>
      <c r="I392" s="607" t="s">
        <v>2597</v>
      </c>
    </row>
    <row r="393" spans="2:10" s="607" customFormat="1" ht="15.75" customHeight="1">
      <c r="B393" s="617" t="str">
        <f t="shared" si="6"/>
        <v>Be sure to add the Fixture Type and edit the Fixture Name if desired</v>
      </c>
      <c r="C393" s="601" t="s">
        <v>1196</v>
      </c>
      <c r="D393" s="601" t="s">
        <v>1224</v>
      </c>
      <c r="E393" s="601" t="s">
        <v>1643</v>
      </c>
      <c r="F393" s="661" t="s">
        <v>3139</v>
      </c>
      <c r="G393" s="616"/>
      <c r="H393" s="655"/>
      <c r="I393" s="607" t="s">
        <v>2598</v>
      </c>
    </row>
    <row r="394" spans="2:10" s="607" customFormat="1" ht="15.75" customHeight="1">
      <c r="B394" s="617" t="str">
        <f t="shared" si="6"/>
        <v xml:space="preserve">If the fixture is already installed, installation cost will be zero. Instead of editing this in the large table below, you can override the values for just the baseline fixture here. </v>
      </c>
      <c r="C394" s="601" t="s">
        <v>1349</v>
      </c>
      <c r="D394" s="601" t="s">
        <v>1644</v>
      </c>
      <c r="E394" s="601" t="s">
        <v>1645</v>
      </c>
      <c r="F394" s="661" t="s">
        <v>3140</v>
      </c>
      <c r="G394" s="616"/>
      <c r="H394" s="655"/>
      <c r="J394" s="607" t="s">
        <v>2599</v>
      </c>
    </row>
    <row r="395" spans="2:10" s="607" customFormat="1" ht="15.75" customHeight="1">
      <c r="B395" s="617" t="str">
        <f t="shared" si="6"/>
        <v>Fixture already installed (mark with 'x')</v>
      </c>
      <c r="C395" s="601" t="s">
        <v>1123</v>
      </c>
      <c r="D395" s="601" t="s">
        <v>1208</v>
      </c>
      <c r="E395" s="601" t="s">
        <v>1646</v>
      </c>
      <c r="F395" s="661" t="s">
        <v>3312</v>
      </c>
      <c r="G395" s="616"/>
      <c r="H395" s="655"/>
      <c r="J395" s="607" t="s">
        <v>2600</v>
      </c>
    </row>
    <row r="396" spans="2:10" s="607" customFormat="1" ht="15.75" customHeight="1">
      <c r="B396" s="617" t="str">
        <f t="shared" si="6"/>
        <v>Inputs</v>
      </c>
      <c r="C396" s="601" t="s">
        <v>105</v>
      </c>
      <c r="D396" s="601" t="s">
        <v>1209</v>
      </c>
      <c r="E396" s="602" t="s">
        <v>878</v>
      </c>
      <c r="F396" s="661" t="s">
        <v>3141</v>
      </c>
      <c r="G396" s="616"/>
      <c r="H396" s="655"/>
      <c r="J396" s="607" t="s">
        <v>2601</v>
      </c>
    </row>
    <row r="397" spans="2:10" s="607" customFormat="1" ht="15.75" customHeight="1">
      <c r="B397" s="617" t="str">
        <f t="shared" si="6"/>
        <v>IES calculations will be performed. It will take some time, be patient. Press Ok to continue</v>
      </c>
      <c r="C397" s="601" t="s">
        <v>1304</v>
      </c>
      <c r="D397" s="609" t="s">
        <v>1408</v>
      </c>
      <c r="E397" s="601" t="s">
        <v>1456</v>
      </c>
      <c r="F397" s="661" t="s">
        <v>3142</v>
      </c>
      <c r="G397" s="616"/>
      <c r="H397" s="655"/>
      <c r="I397" s="607" t="s">
        <v>2602</v>
      </c>
    </row>
    <row r="398" spans="2:10" s="607" customFormat="1" ht="15.75" customHeight="1">
      <c r="B398" s="617" t="str">
        <f t="shared" si="6"/>
        <v>CIE calculations will be performed. It will take some time, be patient. Press Ok to continue</v>
      </c>
      <c r="C398" s="601" t="s">
        <v>1305</v>
      </c>
      <c r="D398" s="609" t="s">
        <v>1408</v>
      </c>
      <c r="E398" s="601" t="s">
        <v>1457</v>
      </c>
      <c r="F398" s="661" t="s">
        <v>3143</v>
      </c>
      <c r="G398" s="616"/>
      <c r="H398" s="655"/>
      <c r="I398" s="607" t="s">
        <v>2603</v>
      </c>
    </row>
    <row r="399" spans="2:10" s="607" customFormat="1" ht="15.75" customHeight="1">
      <c r="B399" s="617" t="str">
        <f t="shared" si="6"/>
        <v>First, IES calculations will be performed. It will take some time, be patient. Press Ok to continue</v>
      </c>
      <c r="C399" s="601" t="s">
        <v>1306</v>
      </c>
      <c r="D399" s="609" t="s">
        <v>1409</v>
      </c>
      <c r="E399" s="601" t="s">
        <v>1458</v>
      </c>
      <c r="F399" s="661" t="s">
        <v>3144</v>
      </c>
      <c r="G399" s="616"/>
      <c r="H399" s="655"/>
      <c r="I399" s="607" t="s">
        <v>2604</v>
      </c>
    </row>
    <row r="400" spans="2:10" s="607" customFormat="1" ht="15.75" customHeight="1">
      <c r="B400" s="617" t="str">
        <f t="shared" si="6"/>
        <v>Now, CIE calculations will be performed. It will take some time, be patient. Press Ok to continue</v>
      </c>
      <c r="C400" s="601" t="s">
        <v>1307</v>
      </c>
      <c r="D400" s="609" t="s">
        <v>1410</v>
      </c>
      <c r="E400" s="601" t="s">
        <v>1459</v>
      </c>
      <c r="F400" s="661" t="s">
        <v>3145</v>
      </c>
      <c r="G400" s="616"/>
      <c r="H400" s="655"/>
      <c r="I400" s="607" t="s">
        <v>2605</v>
      </c>
    </row>
    <row r="401" spans="1:10" s="607" customFormat="1" ht="15.75" customHeight="1">
      <c r="B401" s="617" t="str">
        <f t="shared" si="6"/>
        <v xml:space="preserve">Output file is generated successfully in </v>
      </c>
      <c r="C401" s="601" t="s">
        <v>1308</v>
      </c>
      <c r="D401" s="601" t="s">
        <v>1411</v>
      </c>
      <c r="E401" s="601" t="s">
        <v>1460</v>
      </c>
      <c r="F401" s="661" t="s">
        <v>3146</v>
      </c>
      <c r="G401" s="616"/>
      <c r="H401" s="655"/>
      <c r="I401" s="607" t="s">
        <v>2606</v>
      </c>
    </row>
    <row r="402" spans="1:10" s="607" customFormat="1" ht="15.75" customHeight="1">
      <c r="B402" s="617" t="str">
        <f t="shared" si="6"/>
        <v>Others</v>
      </c>
      <c r="C402" s="601" t="s">
        <v>1259</v>
      </c>
      <c r="D402" s="601" t="s">
        <v>1364</v>
      </c>
      <c r="E402" s="601" t="s">
        <v>1365</v>
      </c>
      <c r="F402" s="661" t="s">
        <v>3147</v>
      </c>
      <c r="G402" s="616"/>
      <c r="H402" s="655"/>
    </row>
    <row r="403" spans="1:10" s="607" customFormat="1" ht="15.75" customHeight="1">
      <c r="B403" s="618" t="str">
        <f t="shared" si="6"/>
        <v>Illuminance Calculations</v>
      </c>
      <c r="C403" s="603" t="s">
        <v>1260</v>
      </c>
      <c r="D403" s="604" t="s">
        <v>788</v>
      </c>
      <c r="E403" s="601" t="s">
        <v>1647</v>
      </c>
      <c r="F403" s="661" t="s">
        <v>3148</v>
      </c>
      <c r="G403" s="616"/>
      <c r="H403" s="655"/>
      <c r="J403" s="607" t="s">
        <v>2607</v>
      </c>
    </row>
    <row r="404" spans="1:10" s="607" customFormat="1" ht="15.75" customHeight="1">
      <c r="B404" s="618" t="str">
        <f t="shared" si="6"/>
        <v>Luminance Calculations</v>
      </c>
      <c r="C404" s="603" t="s">
        <v>1261</v>
      </c>
      <c r="D404" s="604" t="s">
        <v>1366</v>
      </c>
      <c r="E404" s="601" t="s">
        <v>1648</v>
      </c>
      <c r="F404" s="661" t="s">
        <v>3149</v>
      </c>
      <c r="G404" s="616"/>
      <c r="H404" s="655"/>
      <c r="J404" s="607" t="s">
        <v>2608</v>
      </c>
    </row>
    <row r="405" spans="1:10" s="607" customFormat="1" ht="15.75" customHeight="1">
      <c r="B405" s="618" t="str">
        <f t="shared" si="6"/>
        <v>The table below displays Illuminance at every gridpoint</v>
      </c>
      <c r="C405" s="603" t="s">
        <v>1263</v>
      </c>
      <c r="D405" s="603" t="s">
        <v>1412</v>
      </c>
      <c r="E405" s="601" t="s">
        <v>1649</v>
      </c>
      <c r="F405" s="661" t="s">
        <v>3150</v>
      </c>
      <c r="G405" s="616"/>
      <c r="H405" s="655"/>
      <c r="J405" s="607" t="s">
        <v>2609</v>
      </c>
    </row>
    <row r="406" spans="1:10" s="607" customFormat="1" ht="15.75" customHeight="1">
      <c r="B406" s="618" t="str">
        <f t="shared" si="6"/>
        <v>The table below displays Luminance at every gridpoint</v>
      </c>
      <c r="C406" s="603" t="s">
        <v>1264</v>
      </c>
      <c r="D406" s="603" t="s">
        <v>1412</v>
      </c>
      <c r="E406" s="601" t="s">
        <v>1650</v>
      </c>
      <c r="F406" s="661" t="s">
        <v>3151</v>
      </c>
      <c r="G406" s="616"/>
      <c r="H406" s="655"/>
      <c r="J406" s="607" t="s">
        <v>2610</v>
      </c>
    </row>
    <row r="407" spans="1:10" s="607" customFormat="1" ht="15.75" customHeight="1">
      <c r="B407" s="618" t="str">
        <f t="shared" si="6"/>
        <v>Average</v>
      </c>
      <c r="C407" s="603" t="s">
        <v>12</v>
      </c>
      <c r="D407" s="604" t="s">
        <v>766</v>
      </c>
      <c r="E407" s="604" t="s">
        <v>957</v>
      </c>
      <c r="F407" s="660" t="s">
        <v>3005</v>
      </c>
      <c r="G407" s="616"/>
      <c r="H407" s="655"/>
      <c r="J407" s="607" t="s">
        <v>2611</v>
      </c>
    </row>
    <row r="408" spans="1:10" s="607" customFormat="1" ht="15.75" customHeight="1">
      <c r="B408" s="618" t="str">
        <f t="shared" si="6"/>
        <v>Minimum</v>
      </c>
      <c r="C408" s="603" t="s">
        <v>1267</v>
      </c>
      <c r="D408" s="604" t="s">
        <v>1367</v>
      </c>
      <c r="E408" s="604" t="s">
        <v>1368</v>
      </c>
      <c r="F408" s="661" t="s">
        <v>3152</v>
      </c>
      <c r="G408" s="616"/>
      <c r="H408" s="655"/>
      <c r="J408" s="607" t="s">
        <v>2612</v>
      </c>
    </row>
    <row r="409" spans="1:10" s="607" customFormat="1" ht="15.75" customHeight="1">
      <c r="B409" s="618" t="str">
        <f t="shared" si="6"/>
        <v>Maximum</v>
      </c>
      <c r="C409" s="603" t="s">
        <v>1268</v>
      </c>
      <c r="D409" s="604" t="s">
        <v>1369</v>
      </c>
      <c r="E409" s="604" t="s">
        <v>1370</v>
      </c>
      <c r="F409" s="661" t="s">
        <v>3153</v>
      </c>
      <c r="G409" s="616"/>
      <c r="H409" s="655"/>
      <c r="J409" s="607" t="s">
        <v>2613</v>
      </c>
    </row>
    <row r="410" spans="1:10" s="607" customFormat="1" ht="15.75" customHeight="1">
      <c r="B410" s="618" t="str">
        <f t="shared" si="6"/>
        <v>Minimum/Average</v>
      </c>
      <c r="C410" s="603" t="s">
        <v>1322</v>
      </c>
      <c r="D410" s="604" t="s">
        <v>1371</v>
      </c>
      <c r="E410" s="604" t="s">
        <v>1372</v>
      </c>
      <c r="F410" s="661" t="s">
        <v>3154</v>
      </c>
      <c r="G410" s="616"/>
      <c r="H410" s="655"/>
      <c r="J410" s="607" t="s">
        <v>2614</v>
      </c>
    </row>
    <row r="411" spans="1:10" s="607" customFormat="1" ht="15.75" customHeight="1">
      <c r="B411" s="618" t="str">
        <f t="shared" si="6"/>
        <v>Maximum/Minimum</v>
      </c>
      <c r="C411" s="603" t="s">
        <v>1323</v>
      </c>
      <c r="D411" s="604" t="s">
        <v>1373</v>
      </c>
      <c r="E411" s="604" t="s">
        <v>1374</v>
      </c>
      <c r="F411" s="661" t="s">
        <v>3155</v>
      </c>
      <c r="G411" s="616"/>
      <c r="H411" s="655"/>
      <c r="J411" s="607" t="s">
        <v>2615</v>
      </c>
    </row>
    <row r="412" spans="1:10" s="607" customFormat="1" ht="15.75" customHeight="1">
      <c r="B412" s="618" t="str">
        <f t="shared" si="6"/>
        <v>(enter values here)</v>
      </c>
      <c r="C412" s="603" t="s">
        <v>1153</v>
      </c>
      <c r="D412" s="604" t="s">
        <v>1176</v>
      </c>
      <c r="E412" s="604" t="s">
        <v>1177</v>
      </c>
      <c r="F412" s="661" t="s">
        <v>3156</v>
      </c>
      <c r="G412" s="616"/>
      <c r="H412" s="655"/>
    </row>
    <row r="413" spans="1:10" s="607" customFormat="1" ht="15.75" customHeight="1">
      <c r="B413" s="618" t="str">
        <f t="shared" si="6"/>
        <v>(read me)</v>
      </c>
      <c r="C413" s="603" t="s">
        <v>1140</v>
      </c>
      <c r="D413" s="604" t="s">
        <v>1179</v>
      </c>
      <c r="E413" s="604" t="s">
        <v>1178</v>
      </c>
      <c r="F413" s="661" t="s">
        <v>3134</v>
      </c>
      <c r="G413" s="616"/>
      <c r="H413" s="655"/>
    </row>
    <row r="414" spans="1:10" s="607" customFormat="1" ht="15.75" customHeight="1">
      <c r="B414" s="618" t="str">
        <f t="shared" si="6"/>
        <v>(navigate)</v>
      </c>
      <c r="C414" s="603" t="s">
        <v>1141</v>
      </c>
      <c r="D414" s="604" t="s">
        <v>1180</v>
      </c>
      <c r="E414" s="604" t="s">
        <v>1181</v>
      </c>
      <c r="F414" s="661" t="s">
        <v>3135</v>
      </c>
      <c r="G414" s="616"/>
      <c r="H414" s="655"/>
    </row>
    <row r="415" spans="1:10" s="607" customFormat="1" ht="15.75" customHeight="1">
      <c r="B415" s="618" t="str">
        <f t="shared" si="6"/>
        <v>Output</v>
      </c>
      <c r="C415" s="603" t="s">
        <v>1309</v>
      </c>
      <c r="D415" s="604" t="s">
        <v>1454</v>
      </c>
      <c r="E415" s="604" t="s">
        <v>1461</v>
      </c>
      <c r="F415" s="661" t="s">
        <v>3157</v>
      </c>
      <c r="G415" s="616"/>
      <c r="H415" s="655"/>
    </row>
    <row r="416" spans="1:10" s="607" customFormat="1" ht="15.75" customHeight="1">
      <c r="A416" s="607">
        <v>416</v>
      </c>
      <c r="B416" s="618" t="str">
        <f t="shared" si="6"/>
        <v>Illuminance vs Wattage</v>
      </c>
      <c r="C416" s="603" t="s">
        <v>1310</v>
      </c>
      <c r="D416" s="604" t="s">
        <v>1413</v>
      </c>
      <c r="E416" s="604" t="s">
        <v>1462</v>
      </c>
      <c r="F416" s="661" t="s">
        <v>3158</v>
      </c>
      <c r="G416" s="616"/>
      <c r="H416" s="655"/>
    </row>
    <row r="417" spans="1:17" s="607" customFormat="1" ht="15.75" customHeight="1">
      <c r="A417" s="607">
        <v>417</v>
      </c>
      <c r="B417" s="618" t="str">
        <f t="shared" si="6"/>
        <v>Target vs Actual Avg Illuminance</v>
      </c>
      <c r="C417" s="603" t="s">
        <v>1311</v>
      </c>
      <c r="D417" s="604" t="s">
        <v>1414</v>
      </c>
      <c r="E417" s="604" t="s">
        <v>1463</v>
      </c>
      <c r="F417" s="661" t="s">
        <v>3159</v>
      </c>
      <c r="G417" s="616"/>
      <c r="H417" s="655"/>
    </row>
    <row r="418" spans="1:17" s="607" customFormat="1" ht="15.75" customHeight="1">
      <c r="A418" s="607">
        <v>418</v>
      </c>
      <c r="B418" s="618" t="str">
        <f t="shared" si="6"/>
        <v>Uniformity (Illuminance)</v>
      </c>
      <c r="C418" s="603" t="s">
        <v>1342</v>
      </c>
      <c r="D418" s="604" t="s">
        <v>1485</v>
      </c>
      <c r="E418" s="604" t="s">
        <v>1487</v>
      </c>
      <c r="F418" s="661" t="s">
        <v>3160</v>
      </c>
      <c r="G418" s="616"/>
      <c r="H418" s="655"/>
    </row>
    <row r="419" spans="1:17" s="607" customFormat="1" ht="15.75" customHeight="1">
      <c r="A419" s="607">
        <v>419</v>
      </c>
      <c r="B419" s="618" t="str">
        <f t="shared" si="6"/>
        <v>Luminance vs Wattage</v>
      </c>
      <c r="C419" s="601" t="s">
        <v>1312</v>
      </c>
      <c r="D419" s="601" t="s">
        <v>1651</v>
      </c>
      <c r="E419" s="601" t="s">
        <v>1464</v>
      </c>
      <c r="F419" s="661" t="s">
        <v>3161</v>
      </c>
      <c r="G419" s="616"/>
      <c r="H419" s="655"/>
    </row>
    <row r="420" spans="1:17" s="607" customFormat="1" ht="15.75" customHeight="1">
      <c r="A420" s="607">
        <v>420</v>
      </c>
      <c r="B420" s="618" t="str">
        <f t="shared" si="6"/>
        <v>Target vs Actual Avg Luminance</v>
      </c>
      <c r="C420" s="601" t="s">
        <v>1313</v>
      </c>
      <c r="D420" s="601" t="s">
        <v>1652</v>
      </c>
      <c r="E420" s="601" t="s">
        <v>1465</v>
      </c>
      <c r="F420" s="661" t="s">
        <v>3162</v>
      </c>
      <c r="G420" s="616"/>
      <c r="H420" s="655"/>
    </row>
    <row r="421" spans="1:17" s="607" customFormat="1" ht="15.75" customHeight="1">
      <c r="A421" s="607">
        <v>421</v>
      </c>
      <c r="B421" s="617" t="str">
        <f t="shared" si="6"/>
        <v>Uniformity (Luminance)</v>
      </c>
      <c r="C421" s="601" t="s">
        <v>1341</v>
      </c>
      <c r="D421" s="604" t="s">
        <v>1486</v>
      </c>
      <c r="E421" s="604" t="s">
        <v>1488</v>
      </c>
      <c r="F421" s="661" t="s">
        <v>3163</v>
      </c>
      <c r="G421" s="616"/>
      <c r="H421" s="655"/>
    </row>
    <row r="422" spans="1:17" s="607" customFormat="1" ht="15.75" customHeight="1">
      <c r="A422" s="607">
        <v>422</v>
      </c>
      <c r="B422" s="617" t="str">
        <f t="shared" si="6"/>
        <v>Net Present Value - Total Cost of Ownership</v>
      </c>
      <c r="C422" s="601" t="s">
        <v>1132</v>
      </c>
      <c r="D422" s="604" t="s">
        <v>1170</v>
      </c>
      <c r="E422" s="604" t="s">
        <v>1238</v>
      </c>
      <c r="F422" s="661" t="s">
        <v>3164</v>
      </c>
      <c r="G422" s="616"/>
      <c r="H422" s="655"/>
    </row>
    <row r="423" spans="1:17" s="607" customFormat="1" ht="15.75" customHeight="1">
      <c r="A423" s="607">
        <v>423</v>
      </c>
      <c r="B423" s="617" t="str">
        <f t="shared" si="6"/>
        <v>Dashboard</v>
      </c>
      <c r="C423" s="601" t="s">
        <v>1269</v>
      </c>
      <c r="D423" s="601" t="s">
        <v>1415</v>
      </c>
      <c r="E423" s="601" t="s">
        <v>1466</v>
      </c>
      <c r="F423" s="660" t="s">
        <v>3165</v>
      </c>
      <c r="G423" s="616"/>
      <c r="H423" s="655"/>
      <c r="J423" s="607" t="s">
        <v>2616</v>
      </c>
    </row>
    <row r="424" spans="1:17" s="607" customFormat="1" ht="15.75" customHeight="1">
      <c r="A424" s="607">
        <v>424</v>
      </c>
      <c r="B424" s="617" t="str">
        <f t="shared" si="6"/>
        <v>Inputs</v>
      </c>
      <c r="C424" s="601" t="s">
        <v>105</v>
      </c>
      <c r="D424" s="604" t="s">
        <v>661</v>
      </c>
      <c r="E424" s="604" t="s">
        <v>878</v>
      </c>
      <c r="F424" s="661" t="s">
        <v>3141</v>
      </c>
      <c r="G424" s="616"/>
      <c r="H424" s="655"/>
      <c r="J424" s="607" t="s">
        <v>2617</v>
      </c>
    </row>
    <row r="425" spans="1:17" s="607" customFormat="1" ht="15.75" customHeight="1">
      <c r="A425" s="607">
        <v>425</v>
      </c>
      <c r="B425" s="617" t="str">
        <f t="shared" si="6"/>
        <v>Simulation ID</v>
      </c>
      <c r="C425" s="601" t="s">
        <v>1050</v>
      </c>
      <c r="D425" s="601" t="s">
        <v>1050</v>
      </c>
      <c r="E425" s="601" t="s">
        <v>1467</v>
      </c>
      <c r="F425" s="661" t="s">
        <v>3166</v>
      </c>
      <c r="G425" s="616"/>
      <c r="H425" s="655"/>
      <c r="J425" s="607" t="s">
        <v>2618</v>
      </c>
      <c r="L425" s="607" t="s">
        <v>2619</v>
      </c>
      <c r="M425" s="607" t="s">
        <v>2620</v>
      </c>
      <c r="N425" s="607" t="s">
        <v>2621</v>
      </c>
      <c r="O425" s="607" t="s">
        <v>2622</v>
      </c>
      <c r="P425" s="607" t="s">
        <v>2623</v>
      </c>
      <c r="Q425" s="607" t="s">
        <v>2624</v>
      </c>
    </row>
    <row r="426" spans="1:17" s="607" customFormat="1" ht="15.75" customHeight="1">
      <c r="A426" s="607">
        <v>426</v>
      </c>
      <c r="B426" s="617" t="str">
        <f t="shared" si="6"/>
        <v>Fixture Name</v>
      </c>
      <c r="C426" s="601" t="s">
        <v>49</v>
      </c>
      <c r="D426" s="604" t="s">
        <v>669</v>
      </c>
      <c r="E426" s="604" t="s">
        <v>881</v>
      </c>
      <c r="F426" s="661" t="s">
        <v>3167</v>
      </c>
      <c r="G426" s="616"/>
      <c r="H426" s="655"/>
      <c r="J426" s="607" t="s">
        <v>2625</v>
      </c>
      <c r="L426" s="607" t="s">
        <v>2626</v>
      </c>
      <c r="M426" s="607" t="s">
        <v>2627</v>
      </c>
      <c r="N426" s="607" t="s">
        <v>2628</v>
      </c>
      <c r="O426" s="607" t="s">
        <v>2629</v>
      </c>
      <c r="P426" s="607" t="s">
        <v>2630</v>
      </c>
      <c r="Q426" s="607" t="s">
        <v>2631</v>
      </c>
    </row>
    <row r="427" spans="1:17" s="607" customFormat="1" ht="15.75" customHeight="1">
      <c r="A427" s="607">
        <v>427</v>
      </c>
      <c r="B427" s="617" t="str">
        <f t="shared" si="6"/>
        <v>Type</v>
      </c>
      <c r="C427" s="601" t="s">
        <v>1</v>
      </c>
      <c r="D427" s="604" t="s">
        <v>660</v>
      </c>
      <c r="E427" s="604" t="s">
        <v>876</v>
      </c>
      <c r="F427" s="661" t="s">
        <v>2877</v>
      </c>
      <c r="G427" s="616"/>
      <c r="H427" s="655"/>
      <c r="J427" s="607" t="s">
        <v>2632</v>
      </c>
      <c r="L427" s="607" t="s">
        <v>2633</v>
      </c>
      <c r="M427" s="607" t="s">
        <v>2634</v>
      </c>
      <c r="N427" s="607" t="s">
        <v>2635</v>
      </c>
      <c r="O427" s="607" t="s">
        <v>2636</v>
      </c>
      <c r="P427" s="607" t="s">
        <v>2637</v>
      </c>
      <c r="Q427" s="607" t="s">
        <v>2638</v>
      </c>
    </row>
    <row r="428" spans="1:17" s="607" customFormat="1" ht="15.75" customHeight="1">
      <c r="A428" s="607">
        <v>428</v>
      </c>
      <c r="B428" s="617" t="str">
        <f t="shared" si="6"/>
        <v>Watts</v>
      </c>
      <c r="C428" s="601" t="s">
        <v>48</v>
      </c>
      <c r="D428" s="604" t="s">
        <v>48</v>
      </c>
      <c r="E428" s="604" t="s">
        <v>877</v>
      </c>
      <c r="F428" s="661" t="s">
        <v>2878</v>
      </c>
      <c r="G428" s="616"/>
      <c r="H428" s="655"/>
      <c r="J428" s="607" t="s">
        <v>2639</v>
      </c>
      <c r="L428" s="607" t="s">
        <v>2640</v>
      </c>
      <c r="M428" s="607" t="s">
        <v>2641</v>
      </c>
      <c r="N428" s="607" t="s">
        <v>2642</v>
      </c>
      <c r="O428" s="607" t="s">
        <v>2643</v>
      </c>
      <c r="P428" s="607" t="s">
        <v>2644</v>
      </c>
      <c r="Q428" s="607" t="s">
        <v>2645</v>
      </c>
    </row>
    <row r="429" spans="1:17" s="607" customFormat="1" ht="15.75" customHeight="1">
      <c r="B429" s="617" t="str">
        <f t="shared" si="6"/>
        <v>Fixtures/km</v>
      </c>
      <c r="C429" s="601" t="s">
        <v>54</v>
      </c>
      <c r="D429" s="604" t="s">
        <v>680</v>
      </c>
      <c r="E429" s="604" t="s">
        <v>891</v>
      </c>
      <c r="F429" s="661" t="s">
        <v>2899</v>
      </c>
      <c r="G429" s="616"/>
      <c r="H429" s="655"/>
      <c r="J429" s="607" t="s">
        <v>2646</v>
      </c>
    </row>
    <row r="430" spans="1:17" s="607" customFormat="1" ht="15.75" customHeight="1">
      <c r="B430" s="617" t="str">
        <f t="shared" ref="B430:B493" si="7">INDEX(C430:G430,MATCH($B$11,$C$11:$G$11,0))</f>
        <v>Number of Lanes</v>
      </c>
      <c r="C430" s="601" t="s">
        <v>5</v>
      </c>
      <c r="D430" s="604" t="s">
        <v>672</v>
      </c>
      <c r="E430" s="604" t="s">
        <v>884</v>
      </c>
      <c r="F430" s="661" t="s">
        <v>2889</v>
      </c>
      <c r="G430" s="616"/>
      <c r="H430" s="655"/>
      <c r="J430" s="607" t="s">
        <v>2647</v>
      </c>
    </row>
    <row r="431" spans="1:17" s="607" customFormat="1" ht="15.75" customHeight="1">
      <c r="B431" s="617" t="str">
        <f t="shared" si="7"/>
        <v>Lane Width</v>
      </c>
      <c r="C431" s="601" t="s">
        <v>6</v>
      </c>
      <c r="D431" s="604" t="s">
        <v>790</v>
      </c>
      <c r="E431" s="604" t="s">
        <v>977</v>
      </c>
      <c r="F431" s="661" t="s">
        <v>3027</v>
      </c>
      <c r="G431" s="616"/>
      <c r="H431" s="655"/>
      <c r="J431" s="607" t="s">
        <v>2648</v>
      </c>
    </row>
    <row r="432" spans="1:17" s="607" customFormat="1" ht="15.75" customHeight="1">
      <c r="B432" s="617" t="str">
        <f t="shared" si="7"/>
        <v>Shoulder Width</v>
      </c>
      <c r="C432" s="601" t="s">
        <v>33</v>
      </c>
      <c r="D432" s="604" t="s">
        <v>683</v>
      </c>
      <c r="E432" s="604" t="s">
        <v>894</v>
      </c>
      <c r="F432" s="661" t="s">
        <v>3168</v>
      </c>
      <c r="G432" s="616"/>
      <c r="H432" s="655"/>
    </row>
    <row r="433" spans="2:12" s="607" customFormat="1" ht="15.75" customHeight="1">
      <c r="B433" s="617" t="str">
        <f t="shared" si="7"/>
        <v>Median Width</v>
      </c>
      <c r="C433" s="601" t="s">
        <v>34</v>
      </c>
      <c r="D433" s="604" t="s">
        <v>681</v>
      </c>
      <c r="E433" s="604" t="s">
        <v>892</v>
      </c>
      <c r="F433" s="661" t="s">
        <v>3169</v>
      </c>
      <c r="G433" s="616"/>
      <c r="H433" s="655"/>
      <c r="J433" s="607" t="s">
        <v>2649</v>
      </c>
    </row>
    <row r="434" spans="2:12" s="607" customFormat="1" ht="15.75" customHeight="1">
      <c r="B434" s="617" t="str">
        <f t="shared" si="7"/>
        <v>Pole Placement</v>
      </c>
      <c r="C434" s="601" t="s">
        <v>15</v>
      </c>
      <c r="D434" s="604" t="s">
        <v>674</v>
      </c>
      <c r="E434" s="604" t="s">
        <v>886</v>
      </c>
      <c r="F434" s="661" t="s">
        <v>3170</v>
      </c>
      <c r="G434" s="616"/>
      <c r="H434" s="655"/>
      <c r="J434" s="607" t="s">
        <v>2650</v>
      </c>
    </row>
    <row r="435" spans="2:12" s="607" customFormat="1" ht="15.75" customHeight="1">
      <c r="B435" s="617" t="str">
        <f t="shared" si="7"/>
        <v>Luminaire Mounting Height</v>
      </c>
      <c r="C435" s="601" t="s">
        <v>1143</v>
      </c>
      <c r="D435" s="604" t="s">
        <v>1333</v>
      </c>
      <c r="E435" s="604" t="s">
        <v>1225</v>
      </c>
      <c r="F435" s="661" t="s">
        <v>3171</v>
      </c>
      <c r="G435" s="616"/>
      <c r="H435" s="655"/>
      <c r="J435" s="607" t="s">
        <v>2651</v>
      </c>
    </row>
    <row r="436" spans="2:12" s="607" customFormat="1" ht="15.75" customHeight="1">
      <c r="B436" s="617" t="str">
        <f t="shared" si="7"/>
        <v>Pole Spacing</v>
      </c>
      <c r="C436" s="601" t="s">
        <v>2</v>
      </c>
      <c r="D436" s="604" t="s">
        <v>793</v>
      </c>
      <c r="E436" s="604" t="s">
        <v>980</v>
      </c>
      <c r="F436" s="661" t="s">
        <v>3172</v>
      </c>
      <c r="G436" s="616"/>
      <c r="H436" s="655"/>
      <c r="J436" s="607" t="s">
        <v>2652</v>
      </c>
    </row>
    <row r="437" spans="2:12" s="607" customFormat="1" ht="15.75" customHeight="1">
      <c r="B437" s="617" t="str">
        <f t="shared" si="7"/>
        <v>Pole Setback</v>
      </c>
      <c r="C437" s="601" t="s">
        <v>3</v>
      </c>
      <c r="D437" s="604" t="s">
        <v>812</v>
      </c>
      <c r="E437" s="604" t="s">
        <v>996</v>
      </c>
      <c r="F437" s="661" t="s">
        <v>3173</v>
      </c>
      <c r="G437" s="616"/>
      <c r="H437" s="655"/>
      <c r="J437" s="607" t="s">
        <v>2653</v>
      </c>
    </row>
    <row r="438" spans="2:12" s="607" customFormat="1" ht="15.75" customHeight="1">
      <c r="B438" s="617" t="str">
        <f t="shared" si="7"/>
        <v>Arm Length</v>
      </c>
      <c r="C438" s="601" t="s">
        <v>1019</v>
      </c>
      <c r="D438" s="604" t="s">
        <v>1334</v>
      </c>
      <c r="E438" s="604" t="s">
        <v>890</v>
      </c>
      <c r="F438" s="661" t="s">
        <v>3105</v>
      </c>
      <c r="G438" s="616"/>
      <c r="H438" s="655"/>
      <c r="J438" s="607" t="s">
        <v>2654</v>
      </c>
    </row>
    <row r="439" spans="2:12" s="607" customFormat="1" ht="15.75" customHeight="1">
      <c r="B439" s="617" t="str">
        <f t="shared" si="7"/>
        <v>Lighting Output Multiplier</v>
      </c>
      <c r="C439" s="601" t="s">
        <v>1053</v>
      </c>
      <c r="D439" s="601" t="s">
        <v>1653</v>
      </c>
      <c r="E439" s="601" t="s">
        <v>1654</v>
      </c>
      <c r="F439" s="661" t="s">
        <v>3174</v>
      </c>
      <c r="G439" s="616"/>
      <c r="H439" s="655"/>
      <c r="J439" s="607" t="s">
        <v>2655</v>
      </c>
    </row>
    <row r="440" spans="2:12" s="607" customFormat="1" ht="15.75" customHeight="1">
      <c r="B440" s="617" t="str">
        <f t="shared" si="7"/>
        <v>Annual Energy</v>
      </c>
      <c r="C440" s="601" t="s">
        <v>20</v>
      </c>
      <c r="D440" s="604" t="s">
        <v>781</v>
      </c>
      <c r="E440" s="604" t="s">
        <v>971</v>
      </c>
      <c r="F440" s="661" t="s">
        <v>3175</v>
      </c>
      <c r="G440" s="616"/>
      <c r="H440" s="655"/>
      <c r="J440" s="607" t="s">
        <v>2656</v>
      </c>
    </row>
    <row r="441" spans="2:12" s="607" customFormat="1" ht="15.75" customHeight="1">
      <c r="B441" s="617" t="str">
        <f t="shared" si="7"/>
        <v>kWh/fixture</v>
      </c>
      <c r="C441" s="601" t="s">
        <v>21</v>
      </c>
      <c r="D441" s="604" t="s">
        <v>783</v>
      </c>
      <c r="E441" s="604" t="s">
        <v>973</v>
      </c>
      <c r="F441" s="661" t="s">
        <v>3176</v>
      </c>
      <c r="G441" s="616"/>
      <c r="H441" s="655"/>
      <c r="J441" s="607" t="s">
        <v>2657</v>
      </c>
    </row>
    <row r="442" spans="2:12" s="607" customFormat="1" ht="15.75" customHeight="1">
      <c r="B442" s="617" t="str">
        <f t="shared" si="7"/>
        <v>kWh/kilometer/yr</v>
      </c>
      <c r="C442" s="601" t="s">
        <v>56</v>
      </c>
      <c r="D442" s="604" t="s">
        <v>775</v>
      </c>
      <c r="E442" s="604" t="s">
        <v>967</v>
      </c>
      <c r="F442" s="661" t="s">
        <v>3177</v>
      </c>
      <c r="G442" s="616"/>
      <c r="H442" s="655"/>
      <c r="J442" s="607" t="s">
        <v>2658</v>
      </c>
    </row>
    <row r="443" spans="2:12" s="607" customFormat="1" ht="15.75" customHeight="1">
      <c r="B443" s="617" t="str">
        <f t="shared" si="7"/>
        <v>Illuminance</v>
      </c>
      <c r="C443" s="601" t="s">
        <v>17</v>
      </c>
      <c r="D443" s="604" t="s">
        <v>767</v>
      </c>
      <c r="E443" s="604" t="s">
        <v>958</v>
      </c>
      <c r="F443" s="661" t="s">
        <v>3178</v>
      </c>
      <c r="G443" s="616"/>
      <c r="H443" s="655"/>
      <c r="J443" s="607" t="s">
        <v>2659</v>
      </c>
    </row>
    <row r="444" spans="2:12" s="607" customFormat="1" ht="15.75" customHeight="1">
      <c r="B444" s="617" t="str">
        <f t="shared" si="7"/>
        <v>Average</v>
      </c>
      <c r="C444" s="601" t="s">
        <v>12</v>
      </c>
      <c r="D444" s="604" t="s">
        <v>766</v>
      </c>
      <c r="E444" s="604" t="s">
        <v>957</v>
      </c>
      <c r="F444" s="661" t="s">
        <v>3054</v>
      </c>
      <c r="G444" s="616"/>
      <c r="H444" s="655"/>
      <c r="J444" s="607" t="s">
        <v>2660</v>
      </c>
      <c r="L444" s="607" t="s">
        <v>2661</v>
      </c>
    </row>
    <row r="445" spans="2:12" s="607" customFormat="1" ht="15.75" customHeight="1">
      <c r="B445" s="617" t="str">
        <f t="shared" si="7"/>
        <v>Minimum</v>
      </c>
      <c r="C445" s="601" t="s">
        <v>1267</v>
      </c>
      <c r="D445" s="601" t="s">
        <v>1367</v>
      </c>
      <c r="E445" s="601" t="s">
        <v>1368</v>
      </c>
      <c r="F445" s="661" t="s">
        <v>3179</v>
      </c>
      <c r="G445" s="616"/>
      <c r="H445" s="655"/>
      <c r="J445" s="607" t="s">
        <v>2662</v>
      </c>
      <c r="L445" s="607" t="s">
        <v>2663</v>
      </c>
    </row>
    <row r="446" spans="2:12" s="607" customFormat="1" ht="15.75" customHeight="1">
      <c r="B446" s="617" t="str">
        <f t="shared" si="7"/>
        <v>Maximum</v>
      </c>
      <c r="C446" s="601" t="s">
        <v>1268</v>
      </c>
      <c r="D446" s="604" t="s">
        <v>1369</v>
      </c>
      <c r="E446" s="604" t="s">
        <v>1370</v>
      </c>
      <c r="F446" s="661" t="s">
        <v>3180</v>
      </c>
      <c r="G446" s="616"/>
      <c r="H446" s="655"/>
      <c r="J446" s="607" t="s">
        <v>2664</v>
      </c>
      <c r="L446" s="607" t="s">
        <v>2665</v>
      </c>
    </row>
    <row r="447" spans="2:12" s="607" customFormat="1" ht="15.75" customHeight="1">
      <c r="B447" s="617" t="str">
        <f t="shared" si="7"/>
        <v>Uniformity</v>
      </c>
      <c r="C447" s="601" t="s">
        <v>51</v>
      </c>
      <c r="D447" s="604" t="s">
        <v>768</v>
      </c>
      <c r="E447" s="604" t="s">
        <v>960</v>
      </c>
      <c r="F447" s="661" t="s">
        <v>3181</v>
      </c>
      <c r="G447" s="616"/>
      <c r="H447" s="655"/>
      <c r="J447" s="607" t="s">
        <v>2666</v>
      </c>
    </row>
    <row r="448" spans="2:12" s="607" customFormat="1" ht="15.75" customHeight="1">
      <c r="B448" s="617" t="str">
        <f t="shared" si="7"/>
        <v>Target Average</v>
      </c>
      <c r="C448" s="601" t="s">
        <v>1275</v>
      </c>
      <c r="D448" s="601" t="s">
        <v>1416</v>
      </c>
      <c r="E448" s="601" t="s">
        <v>1468</v>
      </c>
      <c r="F448" s="661" t="s">
        <v>3182</v>
      </c>
      <c r="G448" s="616"/>
      <c r="H448" s="655"/>
      <c r="J448" s="607" t="s">
        <v>2667</v>
      </c>
      <c r="L448" s="607" t="s">
        <v>2668</v>
      </c>
    </row>
    <row r="449" spans="2:13" s="607" customFormat="1" ht="15.75" customHeight="1">
      <c r="B449" s="617" t="str">
        <f t="shared" si="7"/>
        <v>Target Minimum</v>
      </c>
      <c r="C449" s="601" t="s">
        <v>1276</v>
      </c>
      <c r="D449" s="601" t="s">
        <v>1417</v>
      </c>
      <c r="E449" s="601" t="s">
        <v>1469</v>
      </c>
      <c r="F449" s="661" t="s">
        <v>3183</v>
      </c>
      <c r="G449" s="616"/>
      <c r="H449" s="655"/>
    </row>
    <row r="450" spans="2:13" s="607" customFormat="1" ht="15.75" customHeight="1">
      <c r="B450" s="617" t="str">
        <f t="shared" si="7"/>
        <v>Meets Illuminance?</v>
      </c>
      <c r="C450" s="601" t="s">
        <v>59</v>
      </c>
      <c r="D450" s="604" t="s">
        <v>1335</v>
      </c>
      <c r="E450" s="604" t="s">
        <v>992</v>
      </c>
      <c r="F450" s="661" t="s">
        <v>3184</v>
      </c>
      <c r="G450" s="616"/>
      <c r="H450" s="655"/>
      <c r="J450" s="607" t="s">
        <v>2669</v>
      </c>
    </row>
    <row r="451" spans="2:13" s="607" customFormat="1" ht="15.75" customHeight="1">
      <c r="B451" s="617" t="str">
        <f t="shared" si="7"/>
        <v>Luminance</v>
      </c>
      <c r="C451" s="601" t="s">
        <v>198</v>
      </c>
      <c r="D451" s="604" t="s">
        <v>198</v>
      </c>
      <c r="E451" s="604" t="s">
        <v>959</v>
      </c>
      <c r="F451" s="661" t="s">
        <v>3185</v>
      </c>
      <c r="G451" s="616"/>
      <c r="H451" s="655"/>
      <c r="J451" s="607" t="s">
        <v>2670</v>
      </c>
    </row>
    <row r="452" spans="2:13" s="607" customFormat="1" ht="15.75" customHeight="1">
      <c r="B452" s="617" t="str">
        <f t="shared" si="7"/>
        <v>Uniformity - Lavg/Lmin</v>
      </c>
      <c r="C452" s="601" t="s">
        <v>1277</v>
      </c>
      <c r="D452" s="601" t="s">
        <v>1375</v>
      </c>
      <c r="E452" s="601" t="s">
        <v>1376</v>
      </c>
      <c r="F452" s="661" t="s">
        <v>3186</v>
      </c>
      <c r="G452" s="616"/>
      <c r="H452" s="655"/>
      <c r="I452" s="607" t="s">
        <v>2671</v>
      </c>
    </row>
    <row r="453" spans="2:13" s="607" customFormat="1" ht="15.75" customHeight="1">
      <c r="B453" s="617" t="str">
        <f t="shared" si="7"/>
        <v>Uniformity - Lmax/Lmin</v>
      </c>
      <c r="C453" s="601" t="s">
        <v>1278</v>
      </c>
      <c r="D453" s="601" t="s">
        <v>1377</v>
      </c>
      <c r="E453" s="601" t="s">
        <v>1378</v>
      </c>
      <c r="F453" s="661" t="s">
        <v>3187</v>
      </c>
      <c r="G453" s="616"/>
      <c r="H453" s="655"/>
      <c r="I453" s="607" t="s">
        <v>2672</v>
      </c>
    </row>
    <row r="454" spans="2:13" s="607" customFormat="1" ht="15.75" customHeight="1">
      <c r="B454" s="617" t="str">
        <f t="shared" si="7"/>
        <v>Overall Uniformity (min/avg)</v>
      </c>
      <c r="C454" s="601" t="s">
        <v>1324</v>
      </c>
      <c r="D454" s="601" t="s">
        <v>1379</v>
      </c>
      <c r="E454" s="601" t="s">
        <v>1380</v>
      </c>
      <c r="F454" s="661" t="s">
        <v>3188</v>
      </c>
      <c r="G454" s="616"/>
      <c r="H454" s="655"/>
      <c r="I454" s="607" t="s">
        <v>2673</v>
      </c>
      <c r="J454" s="607" t="s">
        <v>2674</v>
      </c>
      <c r="L454" s="607" t="s">
        <v>2303</v>
      </c>
    </row>
    <row r="455" spans="2:13" s="607" customFormat="1" ht="15.75" customHeight="1">
      <c r="B455" s="617" t="str">
        <f t="shared" si="7"/>
        <v>Longitudinal Uniformity (min/max)</v>
      </c>
      <c r="C455" s="601" t="s">
        <v>1348</v>
      </c>
      <c r="D455" s="601" t="s">
        <v>1381</v>
      </c>
      <c r="E455" s="601" t="s">
        <v>1382</v>
      </c>
      <c r="F455" s="661" t="s">
        <v>3189</v>
      </c>
      <c r="G455" s="616"/>
      <c r="H455" s="655"/>
      <c r="I455" s="607" t="s">
        <v>2675</v>
      </c>
      <c r="J455" s="607" t="s">
        <v>2676</v>
      </c>
      <c r="L455" s="607" t="s">
        <v>2305</v>
      </c>
    </row>
    <row r="456" spans="2:13" s="607" customFormat="1" ht="15.75" customHeight="1">
      <c r="B456" s="617" t="str">
        <f t="shared" si="7"/>
        <v>Target Uniformity - avg/min</v>
      </c>
      <c r="C456" s="601" t="s">
        <v>1279</v>
      </c>
      <c r="D456" s="601" t="s">
        <v>1418</v>
      </c>
      <c r="E456" s="601" t="s">
        <v>1470</v>
      </c>
      <c r="F456" s="661" t="s">
        <v>3190</v>
      </c>
      <c r="G456" s="616"/>
      <c r="H456" s="655"/>
      <c r="I456" s="607" t="s">
        <v>2677</v>
      </c>
    </row>
    <row r="457" spans="2:13" s="607" customFormat="1" ht="15.75" customHeight="1">
      <c r="B457" s="617" t="str">
        <f t="shared" si="7"/>
        <v>Target Uniformity - max/min</v>
      </c>
      <c r="C457" s="601" t="s">
        <v>1280</v>
      </c>
      <c r="D457" s="601" t="s">
        <v>1419</v>
      </c>
      <c r="E457" s="601" t="s">
        <v>1471</v>
      </c>
      <c r="F457" s="661" t="s">
        <v>3191</v>
      </c>
      <c r="G457" s="616"/>
      <c r="H457" s="655"/>
      <c r="I457" s="607" t="s">
        <v>2678</v>
      </c>
    </row>
    <row r="458" spans="2:13" s="607" customFormat="1" ht="15.75" customHeight="1">
      <c r="B458" s="617" t="str">
        <f t="shared" si="7"/>
        <v>Meets Luminance?</v>
      </c>
      <c r="C458" s="601" t="s">
        <v>208</v>
      </c>
      <c r="D458" s="604" t="s">
        <v>816</v>
      </c>
      <c r="E458" s="604" t="s">
        <v>992</v>
      </c>
      <c r="F458" s="661" t="s">
        <v>3192</v>
      </c>
      <c r="G458" s="616"/>
      <c r="H458" s="655"/>
      <c r="I458" s="607" t="s">
        <v>2679</v>
      </c>
      <c r="J458" s="607" t="s">
        <v>2680</v>
      </c>
    </row>
    <row r="459" spans="2:13" s="607" customFormat="1" ht="15.75" customHeight="1">
      <c r="B459" s="617" t="str">
        <f t="shared" si="7"/>
        <v>Target Overall Uniformity (min/avg)</v>
      </c>
      <c r="C459" s="601" t="s">
        <v>1325</v>
      </c>
      <c r="D459" s="601" t="s">
        <v>1420</v>
      </c>
      <c r="E459" s="601" t="s">
        <v>1472</v>
      </c>
      <c r="F459" s="661" t="s">
        <v>3193</v>
      </c>
      <c r="G459" s="616"/>
      <c r="H459" s="655"/>
      <c r="I459" s="607" t="s">
        <v>2681</v>
      </c>
      <c r="J459" s="607" t="s">
        <v>2476</v>
      </c>
      <c r="L459" s="607" t="s">
        <v>2477</v>
      </c>
      <c r="M459" s="607" t="s">
        <v>2479</v>
      </c>
    </row>
    <row r="460" spans="2:13" s="607" customFormat="1" ht="15.75" customHeight="1">
      <c r="B460" s="617" t="str">
        <f t="shared" si="7"/>
        <v>Target Longitudinal Uniformity (max/min)</v>
      </c>
      <c r="C460" s="601" t="s">
        <v>1326</v>
      </c>
      <c r="D460" s="601" t="s">
        <v>1421</v>
      </c>
      <c r="E460" s="601" t="s">
        <v>1473</v>
      </c>
      <c r="F460" s="661" t="s">
        <v>3194</v>
      </c>
      <c r="G460" s="616"/>
      <c r="H460" s="655"/>
      <c r="I460" s="607" t="s">
        <v>2682</v>
      </c>
      <c r="J460" s="607" t="s">
        <v>2480</v>
      </c>
    </row>
    <row r="461" spans="2:13" s="607" customFormat="1" ht="15.75" customHeight="1">
      <c r="B461" s="617" t="str">
        <f t="shared" si="7"/>
        <v>Simple Payback</v>
      </c>
      <c r="C461" s="601" t="s">
        <v>1124</v>
      </c>
      <c r="D461" s="604" t="s">
        <v>1336</v>
      </c>
      <c r="E461" s="604" t="s">
        <v>1233</v>
      </c>
      <c r="F461" s="661" t="s">
        <v>3122</v>
      </c>
      <c r="G461" s="616"/>
      <c r="H461" s="655"/>
      <c r="J461" s="607" t="s">
        <v>2683</v>
      </c>
    </row>
    <row r="462" spans="2:13" s="607" customFormat="1" ht="15.75" customHeight="1">
      <c r="B462" s="617" t="str">
        <f t="shared" si="7"/>
        <v>Total Installation Cost</v>
      </c>
      <c r="C462" s="601" t="s">
        <v>1125</v>
      </c>
      <c r="D462" s="604" t="s">
        <v>1337</v>
      </c>
      <c r="E462" s="604" t="s">
        <v>1234</v>
      </c>
      <c r="F462" s="661" t="s">
        <v>3123</v>
      </c>
      <c r="G462" s="616"/>
      <c r="H462" s="655"/>
      <c r="J462" s="607" t="s">
        <v>2684</v>
      </c>
    </row>
    <row r="463" spans="2:13" s="607" customFormat="1" ht="15.75" customHeight="1">
      <c r="B463" s="617" t="str">
        <f t="shared" si="7"/>
        <v>Total Annual Cost</v>
      </c>
      <c r="C463" s="601" t="s">
        <v>1126</v>
      </c>
      <c r="D463" s="604" t="s">
        <v>1338</v>
      </c>
      <c r="E463" s="604" t="s">
        <v>1235</v>
      </c>
      <c r="F463" s="661" t="s">
        <v>3124</v>
      </c>
      <c r="G463" s="616"/>
      <c r="H463" s="655"/>
      <c r="J463" s="607" t="s">
        <v>2685</v>
      </c>
    </row>
    <row r="464" spans="2:13" s="607" customFormat="1" ht="15.75" customHeight="1">
      <c r="B464" s="617" t="str">
        <f t="shared" si="7"/>
        <v>Installation Cost Difference (to baseline)</v>
      </c>
      <c r="C464" s="601" t="s">
        <v>1128</v>
      </c>
      <c r="D464" s="604" t="s">
        <v>1168</v>
      </c>
      <c r="E464" s="604" t="s">
        <v>1236</v>
      </c>
      <c r="F464" s="661" t="s">
        <v>3195</v>
      </c>
      <c r="G464" s="616"/>
      <c r="H464" s="655"/>
      <c r="J464" s="607" t="s">
        <v>2686</v>
      </c>
    </row>
    <row r="465" spans="2:12" s="607" customFormat="1" ht="15.75" customHeight="1">
      <c r="B465" s="617" t="str">
        <f t="shared" si="7"/>
        <v>Annual Cost Savings (to baseline)</v>
      </c>
      <c r="C465" s="601" t="s">
        <v>1127</v>
      </c>
      <c r="D465" s="604" t="s">
        <v>1169</v>
      </c>
      <c r="E465" s="604" t="s">
        <v>1237</v>
      </c>
      <c r="F465" s="661" t="s">
        <v>3196</v>
      </c>
      <c r="G465" s="616"/>
      <c r="H465" s="655"/>
      <c r="J465" s="607" t="s">
        <v>2687</v>
      </c>
    </row>
    <row r="466" spans="2:12" s="607" customFormat="1" ht="15.75" customHeight="1">
      <c r="B466" s="617" t="str">
        <f t="shared" si="7"/>
        <v>Simple Payback</v>
      </c>
      <c r="C466" s="601" t="s">
        <v>1124</v>
      </c>
      <c r="D466" s="604" t="s">
        <v>1336</v>
      </c>
      <c r="E466" s="604" t="s">
        <v>1233</v>
      </c>
      <c r="F466" s="661" t="s">
        <v>3122</v>
      </c>
      <c r="G466" s="616"/>
      <c r="H466" s="655"/>
      <c r="J466" s="607" t="s">
        <v>2688</v>
      </c>
    </row>
    <row r="467" spans="2:12" s="607" customFormat="1" ht="15.75" customHeight="1">
      <c r="B467" s="617" t="str">
        <f t="shared" si="7"/>
        <v>Net Present Value - Total Cost of Ownership</v>
      </c>
      <c r="C467" s="601" t="s">
        <v>1132</v>
      </c>
      <c r="D467" s="604" t="s">
        <v>1170</v>
      </c>
      <c r="E467" s="604" t="s">
        <v>1238</v>
      </c>
      <c r="F467" s="661" t="s">
        <v>3127</v>
      </c>
      <c r="G467" s="616"/>
      <c r="H467" s="655"/>
      <c r="J467" s="607" t="s">
        <v>2689</v>
      </c>
    </row>
    <row r="468" spans="2:12" s="607" customFormat="1" ht="15.75" customHeight="1">
      <c r="B468" s="617" t="str">
        <f t="shared" si="7"/>
        <v>Year 0</v>
      </c>
      <c r="C468" s="601" t="s">
        <v>1281</v>
      </c>
      <c r="D468" s="601" t="s">
        <v>1422</v>
      </c>
      <c r="E468" s="603" t="s">
        <v>1383</v>
      </c>
      <c r="F468" s="661" t="s">
        <v>3197</v>
      </c>
      <c r="G468" s="616"/>
      <c r="H468" s="655"/>
      <c r="J468" s="607" t="s">
        <v>2690</v>
      </c>
    </row>
    <row r="469" spans="2:12" s="607" customFormat="1" ht="15.75" customHeight="1">
      <c r="B469" s="617" t="str">
        <f t="shared" si="7"/>
        <v>Year 1</v>
      </c>
      <c r="C469" s="601" t="s">
        <v>1282</v>
      </c>
      <c r="D469" s="601" t="s">
        <v>1423</v>
      </c>
      <c r="E469" s="603" t="s">
        <v>1384</v>
      </c>
      <c r="F469" s="662" t="s">
        <v>3198</v>
      </c>
      <c r="G469" s="616"/>
      <c r="H469" s="655"/>
      <c r="J469" s="607" t="s">
        <v>2691</v>
      </c>
      <c r="L469" s="607" t="s">
        <v>2692</v>
      </c>
    </row>
    <row r="470" spans="2:12" s="607" customFormat="1" ht="15.75" customHeight="1">
      <c r="B470" s="617" t="str">
        <f t="shared" si="7"/>
        <v>Year 2</v>
      </c>
      <c r="C470" s="601" t="s">
        <v>1283</v>
      </c>
      <c r="D470" s="601" t="s">
        <v>1424</v>
      </c>
      <c r="E470" s="603" t="s">
        <v>1385</v>
      </c>
      <c r="F470" s="661" t="s">
        <v>3199</v>
      </c>
      <c r="G470" s="616"/>
      <c r="H470" s="655"/>
      <c r="J470" s="607" t="s">
        <v>2693</v>
      </c>
      <c r="L470" s="607" t="s">
        <v>2694</v>
      </c>
    </row>
    <row r="471" spans="2:12" s="607" customFormat="1" ht="15.75" customHeight="1">
      <c r="B471" s="617" t="str">
        <f t="shared" si="7"/>
        <v>Year 3</v>
      </c>
      <c r="C471" s="601" t="s">
        <v>1284</v>
      </c>
      <c r="D471" s="601" t="s">
        <v>1425</v>
      </c>
      <c r="E471" s="603" t="s">
        <v>1386</v>
      </c>
      <c r="F471" s="661" t="s">
        <v>3200</v>
      </c>
      <c r="G471" s="616"/>
      <c r="H471" s="655"/>
      <c r="J471" s="607" t="s">
        <v>2695</v>
      </c>
      <c r="L471" s="607" t="s">
        <v>2696</v>
      </c>
    </row>
    <row r="472" spans="2:12" s="607" customFormat="1" ht="15.75" customHeight="1">
      <c r="B472" s="617" t="str">
        <f t="shared" si="7"/>
        <v>Year 4</v>
      </c>
      <c r="C472" s="601" t="s">
        <v>1285</v>
      </c>
      <c r="D472" s="601" t="s">
        <v>1426</v>
      </c>
      <c r="E472" s="603" t="s">
        <v>1387</v>
      </c>
      <c r="F472" s="662" t="s">
        <v>3201</v>
      </c>
      <c r="G472" s="616"/>
      <c r="H472" s="655"/>
      <c r="J472" s="607" t="s">
        <v>2697</v>
      </c>
      <c r="L472" s="607" t="s">
        <v>2698</v>
      </c>
    </row>
    <row r="473" spans="2:12" s="607" customFormat="1" ht="15.75" customHeight="1">
      <c r="B473" s="617" t="str">
        <f t="shared" si="7"/>
        <v>Year 5</v>
      </c>
      <c r="C473" s="601" t="s">
        <v>1286</v>
      </c>
      <c r="D473" s="601" t="s">
        <v>1427</v>
      </c>
      <c r="E473" s="603" t="s">
        <v>1388</v>
      </c>
      <c r="F473" s="661" t="s">
        <v>3202</v>
      </c>
      <c r="G473" s="616"/>
      <c r="H473" s="655"/>
      <c r="J473" s="607" t="s">
        <v>2699</v>
      </c>
      <c r="L473" s="607" t="s">
        <v>2700</v>
      </c>
    </row>
    <row r="474" spans="2:12" s="607" customFormat="1" ht="15.75" customHeight="1">
      <c r="B474" s="617" t="str">
        <f t="shared" si="7"/>
        <v>Year 6</v>
      </c>
      <c r="C474" s="601" t="s">
        <v>1287</v>
      </c>
      <c r="D474" s="601" t="s">
        <v>1428</v>
      </c>
      <c r="E474" s="603" t="s">
        <v>1389</v>
      </c>
      <c r="F474" s="662" t="s">
        <v>3203</v>
      </c>
      <c r="G474" s="616"/>
      <c r="H474" s="655"/>
      <c r="J474" s="607" t="s">
        <v>2701</v>
      </c>
      <c r="L474" s="607" t="s">
        <v>2702</v>
      </c>
    </row>
    <row r="475" spans="2:12" s="607" customFormat="1" ht="15.75" customHeight="1">
      <c r="B475" s="617" t="str">
        <f t="shared" si="7"/>
        <v>Year 7</v>
      </c>
      <c r="C475" s="601" t="s">
        <v>1288</v>
      </c>
      <c r="D475" s="601" t="s">
        <v>1429</v>
      </c>
      <c r="E475" s="603" t="s">
        <v>1390</v>
      </c>
      <c r="F475" s="661" t="s">
        <v>3204</v>
      </c>
      <c r="G475" s="616"/>
      <c r="H475" s="655"/>
      <c r="J475" s="607" t="s">
        <v>2703</v>
      </c>
      <c r="L475" s="607" t="s">
        <v>2704</v>
      </c>
    </row>
    <row r="476" spans="2:12" s="607" customFormat="1" ht="15.75" customHeight="1">
      <c r="B476" s="617" t="str">
        <f t="shared" si="7"/>
        <v>Year 8</v>
      </c>
      <c r="C476" s="601" t="s">
        <v>1289</v>
      </c>
      <c r="D476" s="601" t="s">
        <v>1430</v>
      </c>
      <c r="E476" s="603" t="s">
        <v>1391</v>
      </c>
      <c r="F476" s="662" t="s">
        <v>3205</v>
      </c>
      <c r="G476" s="616"/>
      <c r="H476" s="655"/>
      <c r="J476" s="607" t="s">
        <v>2705</v>
      </c>
      <c r="L476" s="607" t="s">
        <v>2706</v>
      </c>
    </row>
    <row r="477" spans="2:12" s="607" customFormat="1" ht="15.75" customHeight="1">
      <c r="B477" s="617" t="str">
        <f t="shared" si="7"/>
        <v>Year 9</v>
      </c>
      <c r="C477" s="601" t="s">
        <v>1290</v>
      </c>
      <c r="D477" s="601" t="s">
        <v>1431</v>
      </c>
      <c r="E477" s="603" t="s">
        <v>1392</v>
      </c>
      <c r="F477" s="662" t="s">
        <v>3206</v>
      </c>
      <c r="G477" s="616"/>
      <c r="H477" s="655"/>
      <c r="J477" s="607" t="s">
        <v>2707</v>
      </c>
      <c r="L477" s="607" t="s">
        <v>2708</v>
      </c>
    </row>
    <row r="478" spans="2:12" s="607" customFormat="1" ht="15.75" customHeight="1">
      <c r="B478" s="617" t="str">
        <f t="shared" si="7"/>
        <v>Year 10</v>
      </c>
      <c r="C478" s="601" t="s">
        <v>1291</v>
      </c>
      <c r="D478" s="601" t="s">
        <v>1432</v>
      </c>
      <c r="E478" s="603" t="s">
        <v>1393</v>
      </c>
      <c r="F478" s="662" t="s">
        <v>3207</v>
      </c>
      <c r="G478" s="616"/>
      <c r="H478" s="655"/>
      <c r="J478" s="607" t="s">
        <v>2709</v>
      </c>
      <c r="L478" s="607" t="s">
        <v>2710</v>
      </c>
    </row>
    <row r="479" spans="2:12" s="607" customFormat="1" ht="15.75" customHeight="1">
      <c r="B479" s="617" t="str">
        <f t="shared" si="7"/>
        <v>Year 11</v>
      </c>
      <c r="C479" s="601" t="s">
        <v>1292</v>
      </c>
      <c r="D479" s="601" t="s">
        <v>1433</v>
      </c>
      <c r="E479" s="603" t="s">
        <v>1394</v>
      </c>
      <c r="F479" s="662" t="s">
        <v>3208</v>
      </c>
      <c r="G479" s="616"/>
      <c r="H479" s="655"/>
      <c r="J479" s="607" t="s">
        <v>2711</v>
      </c>
      <c r="L479" s="607" t="s">
        <v>2712</v>
      </c>
    </row>
    <row r="480" spans="2:12" s="607" customFormat="1" ht="15.75" customHeight="1">
      <c r="B480" s="617" t="str">
        <f t="shared" si="7"/>
        <v>Year 12</v>
      </c>
      <c r="C480" s="601" t="s">
        <v>1293</v>
      </c>
      <c r="D480" s="601" t="s">
        <v>1434</v>
      </c>
      <c r="E480" s="603" t="s">
        <v>1395</v>
      </c>
      <c r="F480" s="662" t="s">
        <v>3209</v>
      </c>
      <c r="G480" s="616"/>
      <c r="H480" s="655"/>
      <c r="J480" s="607" t="s">
        <v>2713</v>
      </c>
      <c r="L480" s="607" t="s">
        <v>2714</v>
      </c>
    </row>
    <row r="481" spans="2:12" s="607" customFormat="1" ht="15.75" customHeight="1">
      <c r="B481" s="617" t="str">
        <f t="shared" si="7"/>
        <v>Year 13</v>
      </c>
      <c r="C481" s="601" t="s">
        <v>1294</v>
      </c>
      <c r="D481" s="601" t="s">
        <v>1435</v>
      </c>
      <c r="E481" s="603" t="s">
        <v>1396</v>
      </c>
      <c r="F481" s="662" t="s">
        <v>3210</v>
      </c>
      <c r="G481" s="616"/>
      <c r="H481" s="655"/>
      <c r="J481" s="607" t="s">
        <v>2715</v>
      </c>
      <c r="L481" s="607" t="s">
        <v>2716</v>
      </c>
    </row>
    <row r="482" spans="2:12" s="607" customFormat="1" ht="15.75" customHeight="1">
      <c r="B482" s="617" t="str">
        <f t="shared" si="7"/>
        <v>Year 14</v>
      </c>
      <c r="C482" s="601" t="s">
        <v>1295</v>
      </c>
      <c r="D482" s="601" t="s">
        <v>1436</v>
      </c>
      <c r="E482" s="603" t="s">
        <v>1397</v>
      </c>
      <c r="F482" s="662" t="s">
        <v>3211</v>
      </c>
      <c r="G482" s="616"/>
      <c r="H482" s="655"/>
      <c r="J482" s="607" t="s">
        <v>2717</v>
      </c>
      <c r="L482" s="607" t="s">
        <v>2718</v>
      </c>
    </row>
    <row r="483" spans="2:12" s="607" customFormat="1" ht="15.75" customHeight="1">
      <c r="B483" s="617" t="str">
        <f t="shared" si="7"/>
        <v>Year 15</v>
      </c>
      <c r="C483" s="601" t="s">
        <v>1296</v>
      </c>
      <c r="D483" s="601" t="s">
        <v>1437</v>
      </c>
      <c r="E483" s="603" t="s">
        <v>1398</v>
      </c>
      <c r="F483" s="662" t="s">
        <v>3212</v>
      </c>
      <c r="G483" s="616"/>
      <c r="H483" s="655"/>
      <c r="J483" s="607" t="s">
        <v>2719</v>
      </c>
      <c r="L483" s="607" t="s">
        <v>2720</v>
      </c>
    </row>
    <row r="484" spans="2:12" s="607" customFormat="1" ht="15.75" customHeight="1">
      <c r="B484" s="617" t="str">
        <f t="shared" si="7"/>
        <v>Year 16</v>
      </c>
      <c r="C484" s="601" t="s">
        <v>1297</v>
      </c>
      <c r="D484" s="601" t="s">
        <v>1438</v>
      </c>
      <c r="E484" s="603" t="s">
        <v>1399</v>
      </c>
      <c r="F484" s="662" t="s">
        <v>3213</v>
      </c>
      <c r="G484" s="616"/>
      <c r="H484" s="655"/>
      <c r="J484" s="607" t="s">
        <v>2721</v>
      </c>
      <c r="L484" s="607" t="s">
        <v>2722</v>
      </c>
    </row>
    <row r="485" spans="2:12" s="607" customFormat="1" ht="15.75" customHeight="1">
      <c r="B485" s="617" t="str">
        <f t="shared" si="7"/>
        <v>Year 17</v>
      </c>
      <c r="C485" s="601" t="s">
        <v>1298</v>
      </c>
      <c r="D485" s="601" t="s">
        <v>1439</v>
      </c>
      <c r="E485" s="603" t="s">
        <v>1400</v>
      </c>
      <c r="F485" s="662" t="s">
        <v>3214</v>
      </c>
      <c r="G485" s="616"/>
      <c r="H485" s="655"/>
      <c r="J485" s="607" t="s">
        <v>2723</v>
      </c>
      <c r="L485" s="607" t="s">
        <v>2724</v>
      </c>
    </row>
    <row r="486" spans="2:12" s="607" customFormat="1" ht="15.75" customHeight="1">
      <c r="B486" s="617" t="str">
        <f t="shared" si="7"/>
        <v>Year 18</v>
      </c>
      <c r="C486" s="601" t="s">
        <v>1299</v>
      </c>
      <c r="D486" s="601" t="s">
        <v>1440</v>
      </c>
      <c r="E486" s="603" t="s">
        <v>1401</v>
      </c>
      <c r="F486" s="661" t="s">
        <v>3215</v>
      </c>
      <c r="G486" s="616"/>
      <c r="H486" s="655"/>
      <c r="J486" s="607" t="s">
        <v>2725</v>
      </c>
      <c r="L486" s="607" t="s">
        <v>2726</v>
      </c>
    </row>
    <row r="487" spans="2:12" s="607" customFormat="1" ht="15.75" customHeight="1">
      <c r="B487" s="617" t="str">
        <f t="shared" si="7"/>
        <v>Year 19</v>
      </c>
      <c r="C487" s="601" t="s">
        <v>1300</v>
      </c>
      <c r="D487" s="601" t="s">
        <v>1441</v>
      </c>
      <c r="E487" s="603" t="s">
        <v>1402</v>
      </c>
      <c r="F487" s="661" t="s">
        <v>3216</v>
      </c>
      <c r="G487" s="616"/>
      <c r="H487" s="655"/>
      <c r="J487" s="607" t="s">
        <v>2727</v>
      </c>
      <c r="L487" s="607" t="s">
        <v>2728</v>
      </c>
    </row>
    <row r="488" spans="2:12" s="607" customFormat="1" ht="15.75" customHeight="1">
      <c r="B488" s="617" t="str">
        <f t="shared" si="7"/>
        <v>Year 20</v>
      </c>
      <c r="C488" s="601" t="s">
        <v>1301</v>
      </c>
      <c r="D488" s="601" t="s">
        <v>1442</v>
      </c>
      <c r="E488" s="603" t="s">
        <v>1403</v>
      </c>
      <c r="F488" s="662" t="s">
        <v>3217</v>
      </c>
      <c r="G488" s="616"/>
      <c r="H488" s="655"/>
      <c r="J488" s="607" t="s">
        <v>2729</v>
      </c>
      <c r="L488" s="607" t="s">
        <v>2730</v>
      </c>
    </row>
    <row r="489" spans="2:12" s="607" customFormat="1" ht="15.75" customHeight="1">
      <c r="B489" s="617" t="str">
        <f t="shared" si="7"/>
        <v>Charts</v>
      </c>
      <c r="C489" s="601" t="s">
        <v>1314</v>
      </c>
      <c r="D489" s="601" t="s">
        <v>1443</v>
      </c>
      <c r="E489" s="601" t="s">
        <v>1474</v>
      </c>
      <c r="F489" s="660" t="s">
        <v>3218</v>
      </c>
      <c r="G489" s="616"/>
      <c r="H489" s="655"/>
    </row>
    <row r="490" spans="2:12" s="607" customFormat="1" ht="15.75" customHeight="1">
      <c r="B490" s="617" t="str">
        <f t="shared" si="7"/>
        <v>Wattage</v>
      </c>
      <c r="C490" s="601" t="s">
        <v>40</v>
      </c>
      <c r="D490" s="601" t="s">
        <v>1444</v>
      </c>
      <c r="E490" s="601" t="s">
        <v>1475</v>
      </c>
      <c r="F490" s="660" t="s">
        <v>3219</v>
      </c>
      <c r="G490" s="616"/>
      <c r="H490" s="655"/>
    </row>
    <row r="491" spans="2:12" s="607" customFormat="1" ht="15.75" customHeight="1">
      <c r="B491" s="617" t="str">
        <f t="shared" si="7"/>
        <v>Illuminance</v>
      </c>
      <c r="C491" s="601" t="s">
        <v>17</v>
      </c>
      <c r="D491" s="604" t="s">
        <v>767</v>
      </c>
      <c r="E491" s="604" t="s">
        <v>958</v>
      </c>
      <c r="F491" s="660" t="s">
        <v>3006</v>
      </c>
      <c r="G491" s="616"/>
      <c r="H491" s="655"/>
    </row>
    <row r="492" spans="2:12" s="607" customFormat="1" ht="15.75" customHeight="1">
      <c r="B492" s="617" t="str">
        <f t="shared" si="7"/>
        <v>Luminance</v>
      </c>
      <c r="C492" s="601" t="s">
        <v>198</v>
      </c>
      <c r="D492" s="604" t="s">
        <v>198</v>
      </c>
      <c r="E492" s="604" t="s">
        <v>959</v>
      </c>
      <c r="F492" s="660" t="s">
        <v>3007</v>
      </c>
      <c r="G492" s="616"/>
      <c r="H492" s="655"/>
    </row>
    <row r="493" spans="2:12" s="607" customFormat="1" ht="15.75" customHeight="1">
      <c r="B493" s="617" t="str">
        <f t="shared" si="7"/>
        <v>Baseline</v>
      </c>
      <c r="C493" s="601" t="s">
        <v>22</v>
      </c>
      <c r="D493" s="601" t="s">
        <v>1452</v>
      </c>
      <c r="E493" s="601" t="s">
        <v>1453</v>
      </c>
      <c r="F493" s="661" t="s">
        <v>3004</v>
      </c>
      <c r="G493" s="616"/>
      <c r="H493" s="655"/>
    </row>
    <row r="494" spans="2:12" s="607" customFormat="1" ht="15.75" customHeight="1">
      <c r="B494" s="617" t="str">
        <f t="shared" ref="B494:B557" si="8">INDEX(C494:G494,MATCH($B$11,$C$11:$G$11,0))</f>
        <v>Passes</v>
      </c>
      <c r="C494" s="601" t="s">
        <v>1315</v>
      </c>
      <c r="D494" s="601" t="s">
        <v>1445</v>
      </c>
      <c r="E494" s="604" t="s">
        <v>1476</v>
      </c>
      <c r="F494" s="660" t="s">
        <v>3220</v>
      </c>
      <c r="G494" s="616"/>
      <c r="H494" s="655"/>
    </row>
    <row r="495" spans="2:12" s="607" customFormat="1" ht="15.75" customHeight="1">
      <c r="B495" s="617" t="str">
        <f t="shared" si="8"/>
        <v>Fails</v>
      </c>
      <c r="C495" s="601" t="s">
        <v>1316</v>
      </c>
      <c r="D495" s="601" t="s">
        <v>1446</v>
      </c>
      <c r="E495" s="604" t="s">
        <v>1477</v>
      </c>
      <c r="F495" s="660" t="s">
        <v>3221</v>
      </c>
      <c r="G495" s="616"/>
      <c r="H495" s="655"/>
    </row>
    <row r="496" spans="2:12" s="607" customFormat="1" ht="15.75" customHeight="1">
      <c r="B496" s="617" t="str">
        <f t="shared" si="8"/>
        <v>Target-Average Illuminance</v>
      </c>
      <c r="C496" s="601" t="s">
        <v>1317</v>
      </c>
      <c r="D496" s="601" t="s">
        <v>1447</v>
      </c>
      <c r="E496" s="601" t="s">
        <v>1478</v>
      </c>
      <c r="F496" s="662" t="s">
        <v>3222</v>
      </c>
      <c r="G496" s="616"/>
      <c r="H496" s="655"/>
    </row>
    <row r="497" spans="2:13" s="607" customFormat="1" ht="15.75" customHeight="1">
      <c r="B497" s="617" t="str">
        <f t="shared" si="8"/>
        <v>Average Illuminance</v>
      </c>
      <c r="C497" s="601" t="s">
        <v>38</v>
      </c>
      <c r="D497" s="601" t="s">
        <v>813</v>
      </c>
      <c r="E497" s="601" t="s">
        <v>1358</v>
      </c>
      <c r="F497" s="660" t="s">
        <v>3034</v>
      </c>
      <c r="G497" s="616"/>
      <c r="H497" s="655"/>
    </row>
    <row r="498" spans="2:13" s="607" customFormat="1" ht="15.75" customHeight="1">
      <c r="B498" s="617" t="str">
        <f t="shared" si="8"/>
        <v>Target-Average Luminance</v>
      </c>
      <c r="C498" s="601" t="s">
        <v>1318</v>
      </c>
      <c r="D498" s="601" t="s">
        <v>1655</v>
      </c>
      <c r="E498" s="601" t="s">
        <v>1479</v>
      </c>
      <c r="F498" s="660" t="s">
        <v>3223</v>
      </c>
      <c r="G498" s="616"/>
      <c r="H498" s="655"/>
    </row>
    <row r="499" spans="2:13" s="607" customFormat="1" ht="15.75" customHeight="1">
      <c r="B499" s="617" t="str">
        <f t="shared" si="8"/>
        <v>Average Luminance</v>
      </c>
      <c r="C499" s="601" t="s">
        <v>202</v>
      </c>
      <c r="D499" s="601" t="s">
        <v>1404</v>
      </c>
      <c r="E499" s="604" t="s">
        <v>972</v>
      </c>
      <c r="F499" s="660" t="s">
        <v>3224</v>
      </c>
      <c r="G499" s="616"/>
      <c r="H499" s="655"/>
    </row>
    <row r="500" spans="2:13" s="607" customFormat="1" ht="15.75" customHeight="1">
      <c r="B500" s="617" t="str">
        <f t="shared" si="8"/>
        <v>Min to Avg</v>
      </c>
      <c r="C500" s="601" t="s">
        <v>1319</v>
      </c>
      <c r="D500" s="601" t="s">
        <v>1448</v>
      </c>
      <c r="E500" s="601" t="s">
        <v>1480</v>
      </c>
      <c r="F500" s="661" t="s">
        <v>3225</v>
      </c>
      <c r="G500" s="616"/>
      <c r="H500" s="655"/>
    </row>
    <row r="501" spans="2:13" s="607" customFormat="1" ht="15.75" customHeight="1">
      <c r="B501" s="617" t="str">
        <f t="shared" si="8"/>
        <v>Min to Max</v>
      </c>
      <c r="C501" s="601" t="s">
        <v>1320</v>
      </c>
      <c r="D501" s="601" t="s">
        <v>1449</v>
      </c>
      <c r="E501" s="601" t="s">
        <v>1481</v>
      </c>
      <c r="F501" s="662" t="s">
        <v>3226</v>
      </c>
      <c r="G501" s="616"/>
      <c r="H501" s="655"/>
    </row>
    <row r="502" spans="2:13" s="607" customFormat="1" ht="15.75" customHeight="1">
      <c r="B502" s="617" t="str">
        <f t="shared" si="8"/>
        <v>Avg to Min</v>
      </c>
      <c r="C502" s="601" t="s">
        <v>1327</v>
      </c>
      <c r="D502" s="601" t="s">
        <v>1450</v>
      </c>
      <c r="E502" s="601" t="s">
        <v>1482</v>
      </c>
      <c r="F502" s="662" t="s">
        <v>3227</v>
      </c>
      <c r="G502" s="616"/>
      <c r="H502" s="655"/>
    </row>
    <row r="503" spans="2:13" s="607" customFormat="1" ht="15.75" customHeight="1">
      <c r="B503" s="617" t="str">
        <f t="shared" si="8"/>
        <v>Max to Min</v>
      </c>
      <c r="C503" s="601" t="s">
        <v>1328</v>
      </c>
      <c r="D503" s="601" t="s">
        <v>1451</v>
      </c>
      <c r="E503" s="601" t="s">
        <v>1483</v>
      </c>
      <c r="F503" s="662" t="s">
        <v>3228</v>
      </c>
      <c r="G503" s="616"/>
      <c r="H503" s="655"/>
    </row>
    <row r="504" spans="2:13" s="607" customFormat="1" ht="15.75" customHeight="1">
      <c r="B504" s="617" t="str">
        <f t="shared" si="8"/>
        <v>Each set of values below  represent luminace as observed from different observer positions. Observers are assumed to be in the middle of each lane.</v>
      </c>
      <c r="C504" s="601" t="s">
        <v>1329</v>
      </c>
      <c r="D504" s="601" t="s">
        <v>1656</v>
      </c>
      <c r="E504" s="601" t="s">
        <v>1484</v>
      </c>
      <c r="F504" s="660" t="s">
        <v>3229</v>
      </c>
      <c r="G504" s="616"/>
      <c r="H504" s="655"/>
      <c r="J504" s="607" t="s">
        <v>2731</v>
      </c>
    </row>
    <row r="505" spans="2:13" s="607" customFormat="1" ht="15.75" customHeight="1">
      <c r="B505" s="617" t="str">
        <f t="shared" si="8"/>
        <v>Optional Inputs</v>
      </c>
      <c r="C505" s="601" t="s">
        <v>1662</v>
      </c>
      <c r="D505" s="601" t="s">
        <v>1827</v>
      </c>
      <c r="E505" s="601" t="s">
        <v>1703</v>
      </c>
      <c r="F505" s="660" t="s">
        <v>3230</v>
      </c>
      <c r="G505" s="616"/>
      <c r="H505" s="655"/>
      <c r="J505" s="607" t="s">
        <v>2732</v>
      </c>
    </row>
    <row r="506" spans="2:13" s="607" customFormat="1" ht="15.75" customHeight="1">
      <c r="B506" s="617" t="str">
        <f t="shared" si="8"/>
        <v>If desired, enter the value for each fixture in the appropriate column. If you wish to use the default value, leave the column blank.</v>
      </c>
      <c r="C506" s="601" t="s">
        <v>1663</v>
      </c>
      <c r="D506" s="601" t="s">
        <v>1828</v>
      </c>
      <c r="E506" s="601" t="s">
        <v>1704</v>
      </c>
      <c r="F506" s="660" t="s">
        <v>3231</v>
      </c>
      <c r="G506" s="616"/>
      <c r="H506" s="655"/>
      <c r="J506" s="607" t="s">
        <v>2733</v>
      </c>
    </row>
    <row r="507" spans="2:13" s="607" customFormat="1" ht="15.75" customHeight="1">
      <c r="B507" s="617" t="str">
        <f t="shared" si="8"/>
        <v>Blue indicates values that are not default</v>
      </c>
      <c r="C507" s="601" t="s">
        <v>1667</v>
      </c>
      <c r="D507" s="601" t="s">
        <v>1829</v>
      </c>
      <c r="E507" s="601" t="s">
        <v>1705</v>
      </c>
      <c r="F507" s="660" t="s">
        <v>3232</v>
      </c>
      <c r="G507" s="616"/>
      <c r="H507" s="655"/>
    </row>
    <row r="508" spans="2:13" s="607" customFormat="1" ht="15.75" customHeight="1">
      <c r="B508" s="617" t="str">
        <f t="shared" si="8"/>
        <v>Return on Investment (after 'x' years)</v>
      </c>
      <c r="C508" s="601" t="s">
        <v>1669</v>
      </c>
      <c r="D508" s="601" t="s">
        <v>1830</v>
      </c>
      <c r="E508" s="601" t="s">
        <v>1706</v>
      </c>
      <c r="F508" s="660" t="s">
        <v>3233</v>
      </c>
      <c r="G508" s="616"/>
      <c r="H508" s="655"/>
      <c r="J508" s="607" t="s">
        <v>2734</v>
      </c>
      <c r="L508" s="607" t="s">
        <v>2735</v>
      </c>
      <c r="M508" s="607" t="s">
        <v>2736</v>
      </c>
    </row>
    <row r="509" spans="2:13" s="607" customFormat="1" ht="15.75" customHeight="1">
      <c r="B509" s="617" t="str">
        <f t="shared" si="8"/>
        <v>Upgrade is cheaper to install than baseline!</v>
      </c>
      <c r="C509" s="601" t="s">
        <v>1674</v>
      </c>
      <c r="D509" s="601" t="s">
        <v>1831</v>
      </c>
      <c r="E509" s="601" t="s">
        <v>1707</v>
      </c>
      <c r="F509" s="660" t="s">
        <v>3234</v>
      </c>
      <c r="G509" s="616"/>
      <c r="H509" s="655"/>
      <c r="J509" s="607" t="s">
        <v>2737</v>
      </c>
    </row>
    <row r="510" spans="2:13" s="607" customFormat="1" ht="15.75" customHeight="1">
      <c r="B510" s="617" t="str">
        <f t="shared" si="8"/>
        <v>Upgrade is more costly to operate!</v>
      </c>
      <c r="C510" s="601" t="s">
        <v>1675</v>
      </c>
      <c r="D510" s="601" t="s">
        <v>1832</v>
      </c>
      <c r="E510" s="601" t="s">
        <v>1708</v>
      </c>
      <c r="F510" s="660" t="s">
        <v>3235</v>
      </c>
      <c r="G510" s="616"/>
      <c r="H510" s="655"/>
      <c r="J510" s="607" t="s">
        <v>2737</v>
      </c>
    </row>
    <row r="511" spans="2:13" s="607" customFormat="1" ht="15.75" customHeight="1">
      <c r="B511" s="617" t="str">
        <f t="shared" si="8"/>
        <v>Return on Investment is calculated using the Internal Rate of Return (IRR) method, including maintenance and energy escalation rates but not the user-entered discount rate</v>
      </c>
      <c r="C511" s="601" t="s">
        <v>1680</v>
      </c>
      <c r="D511" s="601" t="s">
        <v>1833</v>
      </c>
      <c r="E511" s="601" t="s">
        <v>1709</v>
      </c>
      <c r="F511" s="660" t="s">
        <v>3236</v>
      </c>
      <c r="G511" s="616"/>
      <c r="H511" s="655"/>
      <c r="J511" s="607" t="s">
        <v>2738</v>
      </c>
    </row>
    <row r="512" spans="2:13" s="607" customFormat="1" ht="15.75" customHeight="1">
      <c r="B512" s="617" t="str">
        <f t="shared" si="8"/>
        <v>Required Inputs</v>
      </c>
      <c r="C512" s="601" t="s">
        <v>1686</v>
      </c>
      <c r="D512" s="601" t="s">
        <v>1834</v>
      </c>
      <c r="E512" s="602" t="s">
        <v>1710</v>
      </c>
      <c r="F512" s="660" t="s">
        <v>3237</v>
      </c>
      <c r="G512" s="616"/>
      <c r="H512" s="655"/>
      <c r="J512" s="607" t="s">
        <v>2739</v>
      </c>
    </row>
    <row r="513" spans="2:10" s="607" customFormat="1" ht="15.75" customHeight="1">
      <c r="B513" s="617" t="str">
        <f t="shared" si="8"/>
        <v>Step 1: Save the IES files you would like to upload to the tool into a folder on your hard drive</v>
      </c>
      <c r="C513" s="601" t="s">
        <v>1939</v>
      </c>
      <c r="D513" s="601" t="s">
        <v>1835</v>
      </c>
      <c r="E513" s="601" t="s">
        <v>1711</v>
      </c>
      <c r="F513" s="660" t="s">
        <v>3238</v>
      </c>
      <c r="G513" s="616"/>
      <c r="H513" s="655"/>
      <c r="J513" s="607" t="s">
        <v>2740</v>
      </c>
    </row>
    <row r="514" spans="2:10" s="607" customFormat="1" ht="15.75" customHeight="1">
      <c r="B514" s="617" t="str">
        <f t="shared" si="8"/>
        <v>Step 2: Select “Add files to list below”</v>
      </c>
      <c r="C514" s="601" t="s">
        <v>1940</v>
      </c>
      <c r="D514" s="601" t="s">
        <v>1836</v>
      </c>
      <c r="E514" s="601" t="s">
        <v>1712</v>
      </c>
      <c r="F514" s="660" t="s">
        <v>3239</v>
      </c>
      <c r="G514" s="616"/>
      <c r="H514" s="655"/>
      <c r="J514" s="607" t="s">
        <v>2741</v>
      </c>
    </row>
    <row r="515" spans="2:10" s="607" customFormat="1" ht="15.75" customHeight="1">
      <c r="B515" s="617" t="str">
        <f t="shared" si="8"/>
        <v>Step 3: Use the dialog box to find the folder where the files are saved on your hard drive. Select one of the files in the folder and click “Open”</v>
      </c>
      <c r="C515" s="601" t="s">
        <v>1687</v>
      </c>
      <c r="D515" s="601" t="s">
        <v>1837</v>
      </c>
      <c r="E515" s="601" t="s">
        <v>1713</v>
      </c>
      <c r="F515" s="660" t="s">
        <v>3240</v>
      </c>
      <c r="G515" s="616"/>
      <c r="H515" s="655"/>
      <c r="J515" s="607" t="s">
        <v>2742</v>
      </c>
    </row>
    <row r="516" spans="2:10" s="607" customFormat="1" ht="15.75" customHeight="1">
      <c r="B516" s="617" t="str">
        <f t="shared" si="8"/>
        <v>Step 4: Enter a name for the fixture that you can use to identify the fixture in the tool analysis (the default will be the file name)</v>
      </c>
      <c r="C516" s="601" t="s">
        <v>1688</v>
      </c>
      <c r="D516" s="601" t="s">
        <v>1838</v>
      </c>
      <c r="E516" s="601" t="s">
        <v>1714</v>
      </c>
      <c r="F516" s="660" t="s">
        <v>3241</v>
      </c>
      <c r="G516" s="616"/>
      <c r="H516" s="655"/>
      <c r="J516" s="607" t="s">
        <v>2743</v>
      </c>
    </row>
    <row r="517" spans="2:10" s="607" customFormat="1" ht="15.75" customHeight="1">
      <c r="B517" s="617" t="str">
        <f t="shared" si="8"/>
        <v>Step 5: Enter the Fixture Type (HPS, MH, or LED)</v>
      </c>
      <c r="C517" s="601" t="s">
        <v>1689</v>
      </c>
      <c r="D517" s="601" t="s">
        <v>1839</v>
      </c>
      <c r="E517" s="602" t="s">
        <v>1715</v>
      </c>
      <c r="F517" s="660" t="s">
        <v>3242</v>
      </c>
      <c r="G517" s="616"/>
      <c r="H517" s="655"/>
      <c r="J517" s="607" t="s">
        <v>2744</v>
      </c>
    </row>
    <row r="518" spans="2:10" s="607" customFormat="1" ht="15.75" customHeight="1">
      <c r="B518" s="617" t="str">
        <f t="shared" si="8"/>
        <v>Step 6: If desired, enter data for optional inputs found in columns D-K</v>
      </c>
      <c r="C518" s="601" t="s">
        <v>1692</v>
      </c>
      <c r="D518" s="601" t="s">
        <v>1840</v>
      </c>
      <c r="E518" s="601" t="s">
        <v>1716</v>
      </c>
      <c r="F518" s="660" t="s">
        <v>3243</v>
      </c>
      <c r="G518" s="616"/>
      <c r="H518" s="655"/>
      <c r="J518" s="607" t="s">
        <v>2745</v>
      </c>
    </row>
    <row r="519" spans="2:10" s="607" customFormat="1" ht="15.75" customHeight="1">
      <c r="B519" s="617" t="str">
        <f t="shared" si="8"/>
        <v>Step 7: Select "Begin upload of IES files listed below"</v>
      </c>
      <c r="C519" s="601" t="s">
        <v>1690</v>
      </c>
      <c r="D519" s="601" t="s">
        <v>1841</v>
      </c>
      <c r="E519" s="601" t="s">
        <v>1717</v>
      </c>
      <c r="F519" s="660" t="s">
        <v>3244</v>
      </c>
      <c r="G519" s="616"/>
      <c r="H519" s="655"/>
      <c r="J519" s="607" t="s">
        <v>2746</v>
      </c>
    </row>
    <row r="520" spans="2:10" s="607" customFormat="1" ht="15.75" customHeight="1">
      <c r="B520" s="617" t="str">
        <f t="shared" si="8"/>
        <v>Step 8: Return to “Fixtures” tab and select the fixtures that you want to include in this analysis</v>
      </c>
      <c r="C520" s="601" t="s">
        <v>1691</v>
      </c>
      <c r="D520" s="601" t="s">
        <v>1842</v>
      </c>
      <c r="E520" s="601" t="s">
        <v>1718</v>
      </c>
      <c r="F520" s="660" t="s">
        <v>3245</v>
      </c>
      <c r="G520" s="616"/>
      <c r="H520" s="655"/>
      <c r="J520" s="607" t="s">
        <v>2747</v>
      </c>
    </row>
    <row r="521" spans="2:10" s="607" customFormat="1" ht="15.75" customHeight="1">
      <c r="B521" s="617" t="str">
        <f t="shared" si="8"/>
        <v>Error! Check the value entered for 'pole configuration' and try again</v>
      </c>
      <c r="C521" s="601" t="s">
        <v>1697</v>
      </c>
      <c r="D521" s="601" t="s">
        <v>1843</v>
      </c>
      <c r="E521" s="601" t="s">
        <v>1719</v>
      </c>
      <c r="F521" s="660" t="s">
        <v>3246</v>
      </c>
      <c r="G521" s="616"/>
      <c r="H521" s="655"/>
      <c r="I521" s="607" t="s">
        <v>2748</v>
      </c>
    </row>
    <row r="522" spans="2:10" s="607" customFormat="1" ht="15.75" customHeight="1">
      <c r="B522" s="617" t="str">
        <f t="shared" si="8"/>
        <v>Calculations can be performed using assumptions from the CIE method, IES method or both. Would you like to view the grid spacing for the CIE or the IES method?</v>
      </c>
      <c r="C522" s="601" t="s">
        <v>1728</v>
      </c>
      <c r="D522" s="601" t="s">
        <v>1844</v>
      </c>
      <c r="E522" s="601" t="s">
        <v>1796</v>
      </c>
      <c r="F522" s="660" t="s">
        <v>3247</v>
      </c>
      <c r="G522" s="616"/>
      <c r="H522" s="655"/>
      <c r="I522" s="607" t="s">
        <v>2749</v>
      </c>
    </row>
    <row r="523" spans="2:10" s="607" customFormat="1" ht="15.75" customHeight="1">
      <c r="B523" s="617" t="str">
        <f t="shared" si="8"/>
        <v>Pavement Type (only required for luminance calculations)</v>
      </c>
      <c r="C523" s="601" t="s">
        <v>1729</v>
      </c>
      <c r="D523" s="601" t="s">
        <v>1845</v>
      </c>
      <c r="E523" s="601" t="s">
        <v>1797</v>
      </c>
      <c r="F523" s="660" t="s">
        <v>3248</v>
      </c>
      <c r="G523" s="616"/>
      <c r="H523" s="655"/>
      <c r="J523" s="607" t="s">
        <v>2750</v>
      </c>
    </row>
    <row r="524" spans="2:10" s="607" customFormat="1" ht="15.75" customHeight="1">
      <c r="B524" s="617" t="str">
        <f t="shared" si="8"/>
        <v>View your inputs:</v>
      </c>
      <c r="C524" s="601" t="s">
        <v>1730</v>
      </c>
      <c r="D524" s="601" t="s">
        <v>1846</v>
      </c>
      <c r="E524" s="601" t="s">
        <v>1798</v>
      </c>
      <c r="F524" s="662" t="s">
        <v>3249</v>
      </c>
      <c r="G524" s="616"/>
      <c r="H524" s="655"/>
      <c r="J524" s="607" t="s">
        <v>2751</v>
      </c>
    </row>
    <row r="525" spans="2:10" s="607" customFormat="1" ht="15.75" customHeight="1">
      <c r="B525" s="617" t="str">
        <f t="shared" si="8"/>
        <v>Previous</v>
      </c>
      <c r="C525" s="601" t="s">
        <v>1740</v>
      </c>
      <c r="D525" s="601" t="s">
        <v>1847</v>
      </c>
      <c r="E525" s="601" t="s">
        <v>1799</v>
      </c>
      <c r="F525" s="660" t="s">
        <v>3303</v>
      </c>
      <c r="G525" s="616"/>
      <c r="H525" s="655"/>
    </row>
    <row r="526" spans="2:10" s="607" customFormat="1" ht="15.75" customHeight="1">
      <c r="B526" s="617" t="str">
        <f t="shared" si="8"/>
        <v>Next</v>
      </c>
      <c r="C526" s="601" t="s">
        <v>491</v>
      </c>
      <c r="D526" s="601" t="s">
        <v>1848</v>
      </c>
      <c r="E526" s="601" t="s">
        <v>874</v>
      </c>
      <c r="F526" s="660" t="s">
        <v>3302</v>
      </c>
      <c r="G526" s="616"/>
      <c r="H526" s="655"/>
    </row>
    <row r="527" spans="2:10" s="607" customFormat="1" ht="15.75" customHeight="1">
      <c r="B527" s="617" t="str">
        <f t="shared" si="8"/>
        <v>All yellow fields can be edited with your specific input assumptions</v>
      </c>
      <c r="C527" s="601" t="s">
        <v>1746</v>
      </c>
      <c r="D527" s="601" t="s">
        <v>1849</v>
      </c>
      <c r="E527" s="601" t="s">
        <v>1800</v>
      </c>
      <c r="F527" s="660" t="s">
        <v>3250</v>
      </c>
      <c r="G527" s="616"/>
      <c r="H527" s="655" t="str">
        <f>IF(AND(I527="",J527=""),"Remove","Check")</f>
        <v>Remove</v>
      </c>
    </row>
    <row r="528" spans="2:10" s="607" customFormat="1" ht="15.75" customHeight="1">
      <c r="B528" s="617" t="str">
        <f t="shared" si="8"/>
        <v>IES Method</v>
      </c>
      <c r="C528" s="601" t="s">
        <v>1756</v>
      </c>
      <c r="D528" s="601" t="s">
        <v>1850</v>
      </c>
      <c r="E528" s="601" t="s">
        <v>1801</v>
      </c>
      <c r="F528" s="662" t="s">
        <v>3251</v>
      </c>
      <c r="G528" s="616"/>
      <c r="H528" s="655"/>
      <c r="J528" s="607" t="s">
        <v>2752</v>
      </c>
    </row>
    <row r="529" spans="2:10" s="607" customFormat="1" ht="15.75" customHeight="1">
      <c r="B529" s="617" t="str">
        <f t="shared" si="8"/>
        <v>CIE Method</v>
      </c>
      <c r="C529" s="601" t="s">
        <v>1757</v>
      </c>
      <c r="D529" s="601" t="s">
        <v>1851</v>
      </c>
      <c r="E529" s="601" t="s">
        <v>1802</v>
      </c>
      <c r="F529" s="662" t="s">
        <v>3252</v>
      </c>
      <c r="G529" s="616"/>
      <c r="H529" s="655"/>
      <c r="J529" s="607" t="s">
        <v>2753</v>
      </c>
    </row>
    <row r="530" spans="2:10" s="607" customFormat="1" ht="15.75" customHeight="1">
      <c r="B530" s="617" t="str">
        <f t="shared" si="8"/>
        <v>Only the first 125 selected fixtures are shown</v>
      </c>
      <c r="C530" s="603" t="s">
        <v>1774</v>
      </c>
      <c r="D530" s="601" t="s">
        <v>1852</v>
      </c>
      <c r="E530" s="601" t="s">
        <v>1803</v>
      </c>
      <c r="F530" s="660" t="s">
        <v>3253</v>
      </c>
      <c r="G530" s="616"/>
      <c r="H530" s="655"/>
      <c r="J530" s="607" t="s">
        <v>2754</v>
      </c>
    </row>
    <row r="531" spans="2:10" s="607" customFormat="1" ht="15.75" customHeight="1">
      <c r="B531" s="617" t="str">
        <f t="shared" si="8"/>
        <v>Road configuration is same between baseline and upgrade</v>
      </c>
      <c r="C531" s="601" t="s">
        <v>1769</v>
      </c>
      <c r="D531" s="601" t="s">
        <v>1853</v>
      </c>
      <c r="E531" s="601" t="s">
        <v>1804</v>
      </c>
      <c r="F531" s="660" t="s">
        <v>3254</v>
      </c>
      <c r="G531" s="616"/>
      <c r="H531" s="655"/>
      <c r="J531" s="607" t="s">
        <v>2755</v>
      </c>
    </row>
    <row r="532" spans="2:10" s="607" customFormat="1" ht="15.75" customHeight="1">
      <c r="B532" s="617" t="str">
        <f t="shared" si="8"/>
        <v>Baseline road configuration is different from the Upgrade configuration - is this intentional?</v>
      </c>
      <c r="C532" s="601" t="s">
        <v>1775</v>
      </c>
      <c r="D532" s="601" t="s">
        <v>1854</v>
      </c>
      <c r="E532" s="601" t="s">
        <v>1805</v>
      </c>
      <c r="F532" s="660" t="s">
        <v>3255</v>
      </c>
      <c r="G532" s="616"/>
      <c r="H532" s="655"/>
      <c r="J532" s="607" t="s">
        <v>2755</v>
      </c>
    </row>
    <row r="533" spans="2:10" s="607" customFormat="1" ht="15.75" customHeight="1">
      <c r="B533" s="617" t="str">
        <f t="shared" si="8"/>
        <v>The IES calculation method is selected</v>
      </c>
      <c r="C533" s="601" t="s">
        <v>1771</v>
      </c>
      <c r="D533" s="601" t="s">
        <v>1855</v>
      </c>
      <c r="E533" s="601" t="s">
        <v>1806</v>
      </c>
      <c r="F533" s="660" t="s">
        <v>3256</v>
      </c>
      <c r="G533" s="616"/>
      <c r="H533" s="655"/>
      <c r="J533" s="607" t="s">
        <v>2756</v>
      </c>
    </row>
    <row r="534" spans="2:10" s="607" customFormat="1" ht="15.75" customHeight="1">
      <c r="B534" s="617" t="str">
        <f t="shared" si="8"/>
        <v>The CIE calculation method is selected</v>
      </c>
      <c r="C534" s="601" t="s">
        <v>1776</v>
      </c>
      <c r="D534" s="601" t="s">
        <v>1856</v>
      </c>
      <c r="E534" s="601" t="s">
        <v>1807</v>
      </c>
      <c r="F534" s="660" t="s">
        <v>3257</v>
      </c>
      <c r="G534" s="616"/>
      <c r="H534" s="655"/>
      <c r="J534" s="607" t="s">
        <v>2756</v>
      </c>
    </row>
    <row r="535" spans="2:10" s="607" customFormat="1" ht="15.75" customHeight="1">
      <c r="B535" s="617" t="str">
        <f t="shared" si="8"/>
        <v>Both calculation methods are selected</v>
      </c>
      <c r="C535" s="601" t="s">
        <v>1777</v>
      </c>
      <c r="D535" s="601" t="s">
        <v>1857</v>
      </c>
      <c r="E535" s="601" t="s">
        <v>1808</v>
      </c>
      <c r="F535" s="660" t="s">
        <v>3258</v>
      </c>
      <c r="G535" s="616"/>
      <c r="H535" s="655"/>
      <c r="J535" s="607" t="s">
        <v>2756</v>
      </c>
    </row>
    <row r="536" spans="2:10" s="607" customFormat="1" ht="15.75" customHeight="1">
      <c r="B536" s="617" t="str">
        <f t="shared" si="8"/>
        <v>No calculation method is selected</v>
      </c>
      <c r="C536" s="601" t="s">
        <v>1795</v>
      </c>
      <c r="D536" s="601" t="s">
        <v>1858</v>
      </c>
      <c r="E536" s="601" t="s">
        <v>1809</v>
      </c>
      <c r="F536" s="660" t="s">
        <v>3259</v>
      </c>
      <c r="G536" s="616"/>
      <c r="H536" s="655"/>
      <c r="J536" s="607" t="s">
        <v>2756</v>
      </c>
    </row>
    <row r="537" spans="2:10" s="607" customFormat="1" ht="15.75" customHeight="1">
      <c r="B537" s="617" t="str">
        <f t="shared" si="8"/>
        <v>You have entered all lighting targets for the IES method</v>
      </c>
      <c r="C537" s="601" t="s">
        <v>1783</v>
      </c>
      <c r="D537" s="601" t="s">
        <v>1859</v>
      </c>
      <c r="E537" s="601" t="s">
        <v>1810</v>
      </c>
      <c r="F537" s="660" t="s">
        <v>3260</v>
      </c>
      <c r="G537" s="616"/>
      <c r="H537" s="655"/>
      <c r="J537" s="607" t="s">
        <v>2757</v>
      </c>
    </row>
    <row r="538" spans="2:10" s="607" customFormat="1" ht="15.75" customHeight="1">
      <c r="B538" s="617" t="str">
        <f t="shared" si="8"/>
        <v>You have NOT completed the lighting targets for the IES method</v>
      </c>
      <c r="C538" s="601" t="s">
        <v>1782</v>
      </c>
      <c r="D538" s="601" t="s">
        <v>1860</v>
      </c>
      <c r="E538" s="601" t="s">
        <v>1811</v>
      </c>
      <c r="F538" s="660" t="s">
        <v>3261</v>
      </c>
      <c r="G538" s="616"/>
      <c r="H538" s="655"/>
      <c r="J538" s="607" t="s">
        <v>2757</v>
      </c>
    </row>
    <row r="539" spans="2:10" s="607" customFormat="1" ht="15.75" customHeight="1">
      <c r="B539" s="617" t="str">
        <f t="shared" si="8"/>
        <v>You have entered all lighting targets for the CIE method</v>
      </c>
      <c r="C539" s="601" t="s">
        <v>1784</v>
      </c>
      <c r="D539" s="601" t="s">
        <v>1861</v>
      </c>
      <c r="E539" s="601" t="s">
        <v>1812</v>
      </c>
      <c r="F539" s="660" t="s">
        <v>3262</v>
      </c>
      <c r="G539" s="616"/>
      <c r="H539" s="655"/>
      <c r="J539" s="607" t="s">
        <v>2758</v>
      </c>
    </row>
    <row r="540" spans="2:10" s="607" customFormat="1" ht="15.75" customHeight="1">
      <c r="B540" s="617" t="str">
        <f t="shared" si="8"/>
        <v>You have NOT completed the lighting targets for the CIE method</v>
      </c>
      <c r="C540" s="601" t="s">
        <v>1781</v>
      </c>
      <c r="D540" s="601" t="s">
        <v>1862</v>
      </c>
      <c r="E540" s="601" t="s">
        <v>1813</v>
      </c>
      <c r="F540" s="660" t="s">
        <v>3263</v>
      </c>
      <c r="G540" s="616"/>
      <c r="H540" s="655"/>
      <c r="J540" s="607" t="s">
        <v>2758</v>
      </c>
    </row>
    <row r="541" spans="2:10" s="607" customFormat="1" ht="15.75" customHeight="1">
      <c r="B541" s="617" t="str">
        <f t="shared" si="8"/>
        <v>A baseline fixture is selected</v>
      </c>
      <c r="C541" s="601" t="s">
        <v>1772</v>
      </c>
      <c r="D541" s="601" t="s">
        <v>1863</v>
      </c>
      <c r="E541" s="601" t="s">
        <v>1814</v>
      </c>
      <c r="F541" s="660" t="s">
        <v>3264</v>
      </c>
      <c r="G541" s="616"/>
      <c r="H541" s="655"/>
      <c r="J541" s="607" t="s">
        <v>2759</v>
      </c>
    </row>
    <row r="542" spans="2:10" s="607" customFormat="1" ht="15.75" customHeight="1">
      <c r="B542" s="617" t="str">
        <f t="shared" si="8"/>
        <v>No baseline fixture is selected</v>
      </c>
      <c r="C542" s="601" t="s">
        <v>1778</v>
      </c>
      <c r="D542" s="601" t="s">
        <v>1864</v>
      </c>
      <c r="E542" s="601" t="s">
        <v>1815</v>
      </c>
      <c r="F542" s="660" t="s">
        <v>3265</v>
      </c>
      <c r="G542" s="616"/>
      <c r="H542" s="655"/>
      <c r="J542" s="607" t="s">
        <v>2759</v>
      </c>
    </row>
    <row r="543" spans="2:10" s="607" customFormat="1" ht="15.75" customHeight="1">
      <c r="B543" s="617" t="str">
        <f t="shared" si="8"/>
        <v xml:space="preserve"> upgrade fixtures are selected</v>
      </c>
      <c r="C543" s="601" t="s">
        <v>1785</v>
      </c>
      <c r="D543" s="601" t="s">
        <v>1966</v>
      </c>
      <c r="E543" s="601" t="s">
        <v>1967</v>
      </c>
      <c r="F543" s="662" t="s">
        <v>3266</v>
      </c>
      <c r="G543" s="616"/>
      <c r="H543" s="655"/>
      <c r="J543" s="607" t="s">
        <v>2760</v>
      </c>
    </row>
    <row r="544" spans="2:10" s="607" customFormat="1" ht="15.75" customHeight="1">
      <c r="B544" s="617" t="str">
        <f t="shared" si="8"/>
        <v>Review the inputs below to make sure you have entered all necessary values and the assumptions accurately reflect your road and fixtures.</v>
      </c>
      <c r="C544" s="601" t="s">
        <v>1768</v>
      </c>
      <c r="D544" s="601" t="s">
        <v>1865</v>
      </c>
      <c r="E544" s="601" t="s">
        <v>1816</v>
      </c>
      <c r="F544" s="661" t="s">
        <v>3267</v>
      </c>
      <c r="G544" s="616"/>
      <c r="H544" s="655"/>
      <c r="J544" s="607" t="s">
        <v>2761</v>
      </c>
    </row>
    <row r="545" spans="2:10" s="607" customFormat="1" ht="15.75" customHeight="1">
      <c r="B545" s="617" t="str">
        <f t="shared" si="8"/>
        <v>Quick check:</v>
      </c>
      <c r="C545" s="603" t="s">
        <v>1770</v>
      </c>
      <c r="D545" s="601" t="s">
        <v>1866</v>
      </c>
      <c r="E545" s="601" t="s">
        <v>1817</v>
      </c>
      <c r="F545" s="660" t="s">
        <v>3268</v>
      </c>
      <c r="G545" s="616"/>
      <c r="H545" s="655"/>
      <c r="J545" s="607" t="s">
        <v>2762</v>
      </c>
    </row>
    <row r="546" spans="2:10" s="607" customFormat="1" ht="15.75" customHeight="1">
      <c r="B546" s="617" t="str">
        <f t="shared" si="8"/>
        <v>Review All Inputs</v>
      </c>
      <c r="C546" s="603" t="s">
        <v>1773</v>
      </c>
      <c r="D546" s="601" t="s">
        <v>1867</v>
      </c>
      <c r="E546" s="601" t="s">
        <v>1818</v>
      </c>
      <c r="F546" s="660" t="s">
        <v>3269</v>
      </c>
      <c r="G546" s="616"/>
      <c r="H546" s="655"/>
      <c r="J546" s="607" t="s">
        <v>2763</v>
      </c>
    </row>
    <row r="547" spans="2:10" s="607" customFormat="1" ht="15.75" customHeight="1">
      <c r="B547" s="617" t="str">
        <f t="shared" si="8"/>
        <v>Currently selected fixtures:</v>
      </c>
      <c r="C547" s="603" t="s">
        <v>1744</v>
      </c>
      <c r="D547" s="601" t="s">
        <v>1868</v>
      </c>
      <c r="E547" s="601" t="s">
        <v>1819</v>
      </c>
      <c r="F547" s="660" t="s">
        <v>3270</v>
      </c>
      <c r="G547" s="616"/>
      <c r="H547" s="655"/>
      <c r="J547" s="607" t="s">
        <v>2764</v>
      </c>
    </row>
    <row r="548" spans="2:10" s="607" customFormat="1" ht="15.75" customHeight="1">
      <c r="B548" s="617" t="str">
        <f t="shared" si="8"/>
        <v>Select one of the fixtures from the list below. To edit the fixture assumptions, find the fixture in the table below</v>
      </c>
      <c r="C548" s="603" t="s">
        <v>1748</v>
      </c>
      <c r="D548" s="601" t="s">
        <v>1869</v>
      </c>
      <c r="E548" s="601" t="s">
        <v>1820</v>
      </c>
      <c r="F548" s="661" t="s">
        <v>3271</v>
      </c>
      <c r="G548" s="616"/>
      <c r="H548" s="655"/>
      <c r="J548" s="607" t="s">
        <v>2765</v>
      </c>
    </row>
    <row r="549" spans="2:10" s="607" customFormat="1" ht="15.75" customHeight="1">
      <c r="B549" s="617" t="str">
        <f t="shared" si="8"/>
        <v>Baseline Fixture Summary</v>
      </c>
      <c r="C549" s="603" t="s">
        <v>1747</v>
      </c>
      <c r="D549" s="601" t="s">
        <v>1870</v>
      </c>
      <c r="E549" s="601" t="s">
        <v>1821</v>
      </c>
      <c r="F549" s="660" t="s">
        <v>3272</v>
      </c>
      <c r="G549" s="616"/>
      <c r="H549" s="655"/>
    </row>
    <row r="550" spans="2:10" s="607" customFormat="1" ht="15.75" customHeight="1">
      <c r="B550" s="617" t="str">
        <f t="shared" si="8"/>
        <v>Describe Road</v>
      </c>
      <c r="C550" s="603" t="s">
        <v>1789</v>
      </c>
      <c r="D550" s="601" t="s">
        <v>1871</v>
      </c>
      <c r="E550" s="601" t="s">
        <v>1822</v>
      </c>
      <c r="F550" s="660" t="s">
        <v>3311</v>
      </c>
      <c r="G550" s="616"/>
      <c r="H550" s="655"/>
    </row>
    <row r="551" spans="2:10" s="607" customFormat="1" ht="15.75" customHeight="1">
      <c r="B551" s="617" t="str">
        <f t="shared" si="8"/>
        <v>Set Lighting Targets</v>
      </c>
      <c r="C551" s="603" t="s">
        <v>1790</v>
      </c>
      <c r="D551" s="601" t="s">
        <v>1872</v>
      </c>
      <c r="E551" s="601" t="s">
        <v>1823</v>
      </c>
      <c r="F551" s="660" t="s">
        <v>3304</v>
      </c>
      <c r="G551" s="616"/>
      <c r="H551" s="655"/>
    </row>
    <row r="552" spans="2:10" s="607" customFormat="1" ht="15.75" customHeight="1">
      <c r="B552" s="617" t="str">
        <f t="shared" si="8"/>
        <v>Choose Fixtures</v>
      </c>
      <c r="C552" s="603" t="s">
        <v>1791</v>
      </c>
      <c r="D552" s="601" t="s">
        <v>1873</v>
      </c>
      <c r="E552" s="601" t="s">
        <v>1824</v>
      </c>
      <c r="F552" s="660" t="s">
        <v>3310</v>
      </c>
      <c r="G552" s="616"/>
      <c r="H552" s="655"/>
    </row>
    <row r="553" spans="2:10" s="607" customFormat="1" ht="15.75" customHeight="1">
      <c r="B553" s="617" t="str">
        <f t="shared" si="8"/>
        <v>Identify Costs</v>
      </c>
      <c r="C553" s="603" t="s">
        <v>1792</v>
      </c>
      <c r="D553" s="601" t="s">
        <v>1874</v>
      </c>
      <c r="E553" s="601" t="s">
        <v>1825</v>
      </c>
      <c r="F553" s="660" t="s">
        <v>3309</v>
      </c>
      <c r="G553" s="616"/>
      <c r="H553" s="655"/>
    </row>
    <row r="554" spans="2:10" s="607" customFormat="1" ht="15.75" customHeight="1">
      <c r="B554" s="617" t="str">
        <f t="shared" si="8"/>
        <v>Confirm Inputs</v>
      </c>
      <c r="C554" s="603" t="s">
        <v>1767</v>
      </c>
      <c r="D554" s="601" t="s">
        <v>1875</v>
      </c>
      <c r="E554" s="601" t="s">
        <v>1826</v>
      </c>
      <c r="F554" s="660" t="s">
        <v>3273</v>
      </c>
      <c r="G554" s="616"/>
      <c r="H554" s="655"/>
      <c r="J554" s="607" t="s">
        <v>2766</v>
      </c>
    </row>
    <row r="555" spans="2:10" ht="15.75" customHeight="1">
      <c r="B555" s="617" t="str">
        <f t="shared" si="8"/>
        <v>Add a fixture</v>
      </c>
      <c r="C555" s="623" t="s">
        <v>1724</v>
      </c>
      <c r="D555" s="601" t="s">
        <v>1968</v>
      </c>
      <c r="E555" s="602" t="s">
        <v>1969</v>
      </c>
      <c r="F555" s="660" t="s">
        <v>3274</v>
      </c>
    </row>
    <row r="556" spans="2:10" ht="15.75" customHeight="1">
      <c r="B556" s="617" t="str">
        <f t="shared" si="8"/>
        <v>Delete a Fixture</v>
      </c>
      <c r="C556" s="601" t="s">
        <v>580</v>
      </c>
      <c r="D556" s="601" t="s">
        <v>832</v>
      </c>
      <c r="E556" s="601" t="s">
        <v>1601</v>
      </c>
      <c r="F556" s="661" t="s">
        <v>3275</v>
      </c>
    </row>
    <row r="557" spans="2:10" ht="15.75" customHeight="1">
      <c r="B557" s="617" t="str">
        <f t="shared" si="8"/>
        <v xml:space="preserve">Indicates the horizontal distance from the center of the pole mounting to the fixture centerline. This should include  half of the length of the fixture.
</v>
      </c>
      <c r="C557" s="605" t="s">
        <v>1661</v>
      </c>
      <c r="D557" s="611" t="s">
        <v>1040</v>
      </c>
      <c r="E557" s="606" t="s">
        <v>1622</v>
      </c>
      <c r="F557" s="661" t="s">
        <v>3276</v>
      </c>
      <c r="J557" s="610" t="s">
        <v>2767</v>
      </c>
    </row>
    <row r="558" spans="2:10" ht="15.75" customHeight="1">
      <c r="B558" s="617" t="str">
        <f>INDEX(C558:G558,MATCH($B$11,$C$11:$G$11,0))</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558" s="605" t="s">
        <v>1749</v>
      </c>
      <c r="D558" s="612" t="s">
        <v>1741</v>
      </c>
      <c r="E558" s="606" t="s">
        <v>1742</v>
      </c>
      <c r="F558" s="661" t="s">
        <v>3277</v>
      </c>
      <c r="J558" s="610" t="s">
        <v>2768</v>
      </c>
    </row>
    <row r="559" spans="2:10" ht="15.75" customHeight="1">
      <c r="B559" s="617" t="str">
        <f>INDEX(C559:G559,MATCH($B$11,$C$11:$G$11,0))</f>
        <v>Road geometry inputs describe the size and shape of the road section, as well as the placement and size of poles. Enter values for both baseline and upgrade. If you are replacing fixtures only, enter the same values in both columns.</v>
      </c>
      <c r="C559" s="605" t="s">
        <v>1727</v>
      </c>
      <c r="D559" s="606" t="s">
        <v>675</v>
      </c>
      <c r="E559" s="613" t="s">
        <v>1547</v>
      </c>
      <c r="F559" s="661" t="s">
        <v>3305</v>
      </c>
      <c r="J559" s="610" t="s">
        <v>1996</v>
      </c>
    </row>
    <row r="560" spans="2:10" ht="15.75" customHeight="1">
      <c r="B560" s="617" t="str">
        <f>INDEX(C560:G560,MATCH($B$11,$C$11:$G$11,0))</f>
        <v xml:space="preserve">The fixtures below are those that have been selected for analysis in the previous step. Review the cost assumptions in the table; however if you have any edits you should make them to the larger table in the previous step (3: Choose Fixtures). </v>
      </c>
      <c r="C560" s="624" t="s">
        <v>1765</v>
      </c>
      <c r="D560" s="605" t="s">
        <v>1970</v>
      </c>
      <c r="E560" s="605" t="s">
        <v>1970</v>
      </c>
      <c r="F560" s="660" t="s">
        <v>3325</v>
      </c>
      <c r="J560" s="610" t="s">
        <v>1997</v>
      </c>
    </row>
    <row r="561" spans="2:9" ht="15.75" customHeight="1">
      <c r="B561" s="617" t="str">
        <f>INDEX(C561:G561,MATCH($B$11,$C$11:$G$11,0))</f>
        <v>You're missing an input on the Road Geometry tab. Please fix it and try again!</v>
      </c>
      <c r="C561" s="624" t="s">
        <v>1973</v>
      </c>
      <c r="D561" s="605" t="s">
        <v>1974</v>
      </c>
      <c r="E561" s="605" t="s">
        <v>1974</v>
      </c>
      <c r="F561" s="665" t="s">
        <v>3278</v>
      </c>
      <c r="I561" s="610" t="s">
        <v>1998</v>
      </c>
    </row>
    <row r="562" spans="2:9" ht="15.75" customHeight="1">
      <c r="B562" s="617" t="str">
        <f>INDEX(C562:G562,MATCH($B$11,$C$11:$G$11,0))</f>
        <v>Upload Complete</v>
      </c>
      <c r="C562" s="614" t="s">
        <v>1987</v>
      </c>
      <c r="D562" s="615" t="s">
        <v>1988</v>
      </c>
      <c r="E562" s="615" t="s">
        <v>1989</v>
      </c>
      <c r="F562" s="660" t="s">
        <v>3279</v>
      </c>
      <c r="I562" s="610" t="s">
        <v>1999</v>
      </c>
    </row>
    <row r="563" spans="2:9" ht="15.75" customHeight="1">
      <c r="B563" s="617" t="str">
        <f t="shared" ref="B563:B579" si="9">INDEX(C563:G563,MATCH($B$11,$C$11:$G$11,0))</f>
        <v>Update Baseline View</v>
      </c>
      <c r="C563" s="601" t="s">
        <v>1272</v>
      </c>
      <c r="D563" s="601" t="s">
        <v>1406</v>
      </c>
      <c r="E563" s="602" t="s">
        <v>1555</v>
      </c>
      <c r="F563" s="661" t="s">
        <v>3280</v>
      </c>
    </row>
    <row r="564" spans="2:9" ht="15.75" customHeight="1">
      <c r="B564" s="617" t="str">
        <f t="shared" si="9"/>
        <v>Update Upgrade View</v>
      </c>
      <c r="C564" s="601" t="s">
        <v>1273</v>
      </c>
      <c r="D564" s="601" t="s">
        <v>1407</v>
      </c>
      <c r="E564" s="602" t="s">
        <v>1556</v>
      </c>
      <c r="F564" s="662" t="s">
        <v>3306</v>
      </c>
    </row>
    <row r="565" spans="2:9" ht="15.75" customHeight="1">
      <c r="B565" s="617" t="str">
        <f t="shared" si="9"/>
        <v xml:space="preserve">Calculate Scenario Results </v>
      </c>
      <c r="C565" s="601" t="s">
        <v>1147</v>
      </c>
      <c r="D565" s="601" t="s">
        <v>1219</v>
      </c>
      <c r="E565" s="601" t="s">
        <v>1243</v>
      </c>
      <c r="F565" s="660" t="s">
        <v>3281</v>
      </c>
    </row>
    <row r="566" spans="2:9" ht="15.75" customHeight="1">
      <c r="B566" s="617" t="str">
        <f>INDEX(C566:G566,MATCH($B$11,$C$11:$G$11,0))</f>
        <v>General Costs</v>
      </c>
      <c r="C566" s="605" t="s">
        <v>85</v>
      </c>
      <c r="D566" s="605" t="s">
        <v>1970</v>
      </c>
      <c r="E566" s="605" t="s">
        <v>1970</v>
      </c>
      <c r="F566" s="660" t="s">
        <v>3282</v>
      </c>
    </row>
    <row r="567" spans="2:9" ht="15.75" customHeight="1">
      <c r="B567" s="617" t="str">
        <f t="shared" si="9"/>
        <v>Fixture Costs</v>
      </c>
      <c r="C567" s="605" t="s">
        <v>1764</v>
      </c>
      <c r="D567" s="605" t="s">
        <v>1970</v>
      </c>
      <c r="E567" s="605" t="s">
        <v>1970</v>
      </c>
      <c r="F567" s="660" t="s">
        <v>3283</v>
      </c>
    </row>
    <row r="568" spans="2:9" ht="15.75" customHeight="1">
      <c r="B568" s="617" t="str">
        <f t="shared" si="9"/>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568" s="605" t="s">
        <v>1766</v>
      </c>
      <c r="D568" s="605" t="s">
        <v>1970</v>
      </c>
      <c r="E568" s="605" t="s">
        <v>1970</v>
      </c>
      <c r="F568" s="660" t="s">
        <v>3284</v>
      </c>
    </row>
    <row r="569" spans="2:9" ht="15.75" customHeight="1">
      <c r="B569" s="617" t="str">
        <f t="shared" si="9"/>
        <v>1) Add files to list below</v>
      </c>
      <c r="C569" s="601" t="s">
        <v>1750</v>
      </c>
      <c r="D569" s="601" t="s">
        <v>1751</v>
      </c>
      <c r="E569" s="601" t="s">
        <v>1752</v>
      </c>
      <c r="F569" s="660" t="s">
        <v>3285</v>
      </c>
    </row>
    <row r="570" spans="2:9" ht="15.75" customHeight="1">
      <c r="B570" s="617" t="str">
        <f t="shared" si="9"/>
        <v>2) Begin upload of IES files listed below</v>
      </c>
      <c r="C570" s="601" t="s">
        <v>1755</v>
      </c>
      <c r="D570" s="601" t="s">
        <v>1753</v>
      </c>
      <c r="E570" s="601" t="s">
        <v>1754</v>
      </c>
      <c r="F570" s="660" t="s">
        <v>3286</v>
      </c>
    </row>
    <row r="571" spans="2:9" ht="15.75" customHeight="1">
      <c r="B571" s="617" t="str">
        <f t="shared" si="9"/>
        <v>Error log</v>
      </c>
      <c r="C571" s="601" t="s">
        <v>1047</v>
      </c>
      <c r="D571" s="605" t="s">
        <v>1970</v>
      </c>
      <c r="E571" s="605" t="s">
        <v>1970</v>
      </c>
      <c r="F571" s="660" t="s">
        <v>3287</v>
      </c>
    </row>
    <row r="572" spans="2:9" ht="15.75" customHeight="1">
      <c r="B572" s="617" t="str">
        <f t="shared" si="9"/>
        <v>Do you want to delete the data on the Results page?</v>
      </c>
      <c r="C572" s="601" t="s">
        <v>510</v>
      </c>
      <c r="D572" s="601" t="s">
        <v>827</v>
      </c>
      <c r="E572" s="602" t="s">
        <v>1000</v>
      </c>
      <c r="F572" s="661" t="s">
        <v>3288</v>
      </c>
    </row>
    <row r="573" spans="2:9" ht="15.75" customHeight="1">
      <c r="B573" s="617" t="str">
        <f t="shared" si="9"/>
        <v>Delete Results?</v>
      </c>
      <c r="C573" s="601" t="s">
        <v>511</v>
      </c>
      <c r="D573" s="601" t="s">
        <v>828</v>
      </c>
      <c r="E573" s="602" t="s">
        <v>1599</v>
      </c>
      <c r="F573" s="661" t="s">
        <v>3289</v>
      </c>
    </row>
    <row r="574" spans="2:9" ht="15.75" customHeight="1">
      <c r="B574" s="617" t="str">
        <f t="shared" si="9"/>
        <v>Status...</v>
      </c>
      <c r="C574" s="615" t="s">
        <v>2784</v>
      </c>
      <c r="D574" s="615" t="s">
        <v>2786</v>
      </c>
      <c r="E574" s="615" t="s">
        <v>2787</v>
      </c>
      <c r="F574" s="615" t="s">
        <v>3290</v>
      </c>
    </row>
    <row r="575" spans="2:9" ht="15.75" customHeight="1">
      <c r="B575" s="617" t="str">
        <f t="shared" si="9"/>
        <v>Performing calculations, please wait...</v>
      </c>
      <c r="C575" s="615" t="s">
        <v>2783</v>
      </c>
      <c r="D575" s="615" t="s">
        <v>2789</v>
      </c>
      <c r="E575" s="615" t="s">
        <v>2788</v>
      </c>
      <c r="F575" s="615" t="s">
        <v>3291</v>
      </c>
    </row>
    <row r="576" spans="2:9" ht="15.75" customHeight="1">
      <c r="B576" s="617" t="str">
        <f t="shared" si="9"/>
        <v>Uploading fixtures, please wait…</v>
      </c>
      <c r="C576" s="615" t="s">
        <v>2785</v>
      </c>
      <c r="D576" s="615" t="s">
        <v>2791</v>
      </c>
      <c r="E576" s="615" t="s">
        <v>2790</v>
      </c>
      <c r="F576" s="615" t="s">
        <v>3292</v>
      </c>
    </row>
    <row r="577" spans="2:6" ht="15.75" customHeight="1">
      <c r="B577" s="617" t="str">
        <f t="shared" si="9"/>
        <v>The annual increase in nominal price of electricity.</v>
      </c>
      <c r="C577" s="615" t="s">
        <v>3330</v>
      </c>
      <c r="D577" s="687" t="s">
        <v>3332</v>
      </c>
      <c r="E577" s="687" t="s">
        <v>3333</v>
      </c>
      <c r="F577" s="687" t="s">
        <v>3331</v>
      </c>
    </row>
    <row r="578" spans="2:6" ht="15.75" customHeight="1">
      <c r="B578" s="617" t="str">
        <f t="shared" si="9"/>
        <v>Tilt (degrees)</v>
      </c>
      <c r="C578" s="615" t="s">
        <v>3342</v>
      </c>
      <c r="D578" s="615" t="s">
        <v>3346</v>
      </c>
      <c r="E578" s="615" t="s">
        <v>3345</v>
      </c>
      <c r="F578" s="615" t="s">
        <v>3344</v>
      </c>
    </row>
    <row r="579" spans="2:6" ht="15.75" customHeight="1">
      <c r="B579" s="617" t="str">
        <f t="shared" si="9"/>
        <v>Set installation cost to zero?</v>
      </c>
      <c r="C579" s="615" t="s">
        <v>1745</v>
      </c>
      <c r="D579" s="615" t="s">
        <v>3350</v>
      </c>
      <c r="E579" s="615" t="s">
        <v>3351</v>
      </c>
      <c r="F579" s="615" t="s">
        <v>3352</v>
      </c>
    </row>
  </sheetData>
  <dataConsolidate/>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48"/>
  <sheetViews>
    <sheetView showGridLines="0" workbookViewId="0">
      <selection activeCell="B8" sqref="B8"/>
    </sheetView>
  </sheetViews>
  <sheetFormatPr defaultRowHeight="15"/>
  <cols>
    <col min="1" max="1" width="15.42578125" customWidth="1"/>
    <col min="2" max="2" width="25" customWidth="1"/>
    <col min="3" max="3" width="10.7109375" bestFit="1" customWidth="1"/>
    <col min="8" max="8" width="9.140625" style="119"/>
  </cols>
  <sheetData>
    <row r="1" spans="1:9">
      <c r="I1" s="2" t="s">
        <v>531</v>
      </c>
    </row>
    <row r="2" spans="1:9">
      <c r="B2" s="31" t="s">
        <v>298</v>
      </c>
      <c r="C2" s="31" t="s">
        <v>3354</v>
      </c>
      <c r="I2" s="34" t="s">
        <v>118</v>
      </c>
    </row>
    <row r="3" spans="1:9">
      <c r="B3" s="31" t="s">
        <v>300</v>
      </c>
      <c r="C3" s="258">
        <v>42031</v>
      </c>
      <c r="I3" t="s">
        <v>119</v>
      </c>
    </row>
    <row r="4" spans="1:9">
      <c r="B4" s="31" t="s">
        <v>299</v>
      </c>
      <c r="C4" s="258">
        <v>42095</v>
      </c>
      <c r="I4" t="s">
        <v>120</v>
      </c>
    </row>
    <row r="5" spans="1:9">
      <c r="C5" s="109"/>
      <c r="I5" t="s">
        <v>121</v>
      </c>
    </row>
    <row r="7" spans="1:9">
      <c r="I7" t="s">
        <v>1698</v>
      </c>
    </row>
    <row r="12" spans="1:9">
      <c r="A12" s="108" t="s">
        <v>297</v>
      </c>
      <c r="B12" t="s">
        <v>192</v>
      </c>
    </row>
    <row r="13" spans="1:9">
      <c r="A13" t="s">
        <v>278</v>
      </c>
      <c r="B13" t="s">
        <v>279</v>
      </c>
    </row>
    <row r="14" spans="1:9">
      <c r="A14" t="s">
        <v>280</v>
      </c>
      <c r="B14" t="s">
        <v>281</v>
      </c>
    </row>
    <row r="15" spans="1:9">
      <c r="A15" t="s">
        <v>283</v>
      </c>
      <c r="B15" t="s">
        <v>284</v>
      </c>
    </row>
    <row r="16" spans="1:9">
      <c r="B16" t="s">
        <v>288</v>
      </c>
    </row>
    <row r="17" spans="1:2">
      <c r="B17" t="s">
        <v>289</v>
      </c>
    </row>
    <row r="18" spans="1:2">
      <c r="B18" t="s">
        <v>290</v>
      </c>
    </row>
    <row r="19" spans="1:2">
      <c r="B19" t="s">
        <v>291</v>
      </c>
    </row>
    <row r="20" spans="1:2">
      <c r="B20" t="s">
        <v>292</v>
      </c>
    </row>
    <row r="21" spans="1:2">
      <c r="A21" t="s">
        <v>293</v>
      </c>
      <c r="B21" t="s">
        <v>296</v>
      </c>
    </row>
    <row r="22" spans="1:2">
      <c r="B22" t="s">
        <v>301</v>
      </c>
    </row>
    <row r="23" spans="1:2">
      <c r="B23" t="s">
        <v>312</v>
      </c>
    </row>
    <row r="24" spans="1:2">
      <c r="B24" t="s">
        <v>313</v>
      </c>
    </row>
    <row r="25" spans="1:2">
      <c r="B25" t="s">
        <v>328</v>
      </c>
    </row>
    <row r="26" spans="1:2">
      <c r="B26" t="s">
        <v>329</v>
      </c>
    </row>
    <row r="27" spans="1:2">
      <c r="A27" t="s">
        <v>377</v>
      </c>
      <c r="B27" t="s">
        <v>378</v>
      </c>
    </row>
    <row r="28" spans="1:2">
      <c r="A28" t="s">
        <v>379</v>
      </c>
      <c r="B28" t="s">
        <v>380</v>
      </c>
    </row>
    <row r="29" spans="1:2">
      <c r="A29" t="s">
        <v>525</v>
      </c>
      <c r="B29" t="s">
        <v>526</v>
      </c>
    </row>
    <row r="30" spans="1:2">
      <c r="B30" t="s">
        <v>527</v>
      </c>
    </row>
    <row r="31" spans="1:2">
      <c r="A31" s="34" t="s">
        <v>530</v>
      </c>
      <c r="B31" t="s">
        <v>529</v>
      </c>
    </row>
    <row r="32" spans="1:2">
      <c r="A32" t="s">
        <v>532</v>
      </c>
      <c r="B32" t="s">
        <v>533</v>
      </c>
    </row>
    <row r="33" spans="1:2">
      <c r="B33" t="s">
        <v>534</v>
      </c>
    </row>
    <row r="34" spans="1:2">
      <c r="B34" t="s">
        <v>535</v>
      </c>
    </row>
    <row r="35" spans="1:2">
      <c r="A35" t="s">
        <v>543</v>
      </c>
      <c r="B35" t="s">
        <v>544</v>
      </c>
    </row>
    <row r="36" spans="1:2">
      <c r="B36" t="s">
        <v>545</v>
      </c>
    </row>
    <row r="37" spans="1:2">
      <c r="A37" t="s">
        <v>582</v>
      </c>
      <c r="B37" t="s">
        <v>583</v>
      </c>
    </row>
    <row r="38" spans="1:2">
      <c r="B38" t="s">
        <v>584</v>
      </c>
    </row>
    <row r="39" spans="1:2">
      <c r="B39" t="s">
        <v>585</v>
      </c>
    </row>
    <row r="40" spans="1:2">
      <c r="B40" t="s">
        <v>586</v>
      </c>
    </row>
    <row r="41" spans="1:2">
      <c r="B41" t="s">
        <v>587</v>
      </c>
    </row>
    <row r="42" spans="1:2">
      <c r="A42" t="s">
        <v>592</v>
      </c>
      <c r="B42" s="270" t="s">
        <v>588</v>
      </c>
    </row>
    <row r="43" spans="1:2">
      <c r="B43" t="s">
        <v>589</v>
      </c>
    </row>
    <row r="44" spans="1:2">
      <c r="B44" t="s">
        <v>590</v>
      </c>
    </row>
    <row r="45" spans="1:2">
      <c r="B45" t="s">
        <v>591</v>
      </c>
    </row>
    <row r="46" spans="1:2">
      <c r="B46" t="s">
        <v>593</v>
      </c>
    </row>
    <row r="47" spans="1:2">
      <c r="B47" t="s">
        <v>594</v>
      </c>
    </row>
    <row r="48" spans="1:2">
      <c r="A48" t="s">
        <v>836</v>
      </c>
      <c r="B48" t="s">
        <v>837</v>
      </c>
    </row>
    <row r="49" spans="1:2">
      <c r="B49" t="s">
        <v>838</v>
      </c>
    </row>
    <row r="50" spans="1:2">
      <c r="B50" t="s">
        <v>1043</v>
      </c>
    </row>
    <row r="51" spans="1:2">
      <c r="A51" t="s">
        <v>1044</v>
      </c>
      <c r="B51" t="s">
        <v>1045</v>
      </c>
    </row>
    <row r="52" spans="1:2">
      <c r="A52" t="s">
        <v>1054</v>
      </c>
      <c r="B52" t="s">
        <v>1055</v>
      </c>
    </row>
    <row r="53" spans="1:2">
      <c r="B53" t="s">
        <v>1056</v>
      </c>
    </row>
    <row r="54" spans="1:2">
      <c r="B54" t="s">
        <v>1061</v>
      </c>
    </row>
    <row r="55" spans="1:2">
      <c r="B55" t="s">
        <v>1062</v>
      </c>
    </row>
    <row r="57" spans="1:2">
      <c r="A57" t="s">
        <v>1085</v>
      </c>
      <c r="B57" t="s">
        <v>1086</v>
      </c>
    </row>
    <row r="58" spans="1:2">
      <c r="B58" s="34" t="s">
        <v>1087</v>
      </c>
    </row>
    <row r="59" spans="1:2">
      <c r="A59" t="s">
        <v>1088</v>
      </c>
      <c r="B59" t="s">
        <v>1089</v>
      </c>
    </row>
    <row r="60" spans="1:2">
      <c r="B60" t="s">
        <v>1090</v>
      </c>
    </row>
    <row r="61" spans="1:2">
      <c r="B61" t="s">
        <v>1091</v>
      </c>
    </row>
    <row r="62" spans="1:2">
      <c r="B62" t="s">
        <v>1092</v>
      </c>
    </row>
    <row r="63" spans="1:2">
      <c r="A63" t="s">
        <v>1094</v>
      </c>
      <c r="B63" t="s">
        <v>1095</v>
      </c>
    </row>
    <row r="64" spans="1:2">
      <c r="A64" t="s">
        <v>1116</v>
      </c>
      <c r="B64" t="s">
        <v>1117</v>
      </c>
    </row>
    <row r="65" spans="1:2">
      <c r="B65" t="s">
        <v>1118</v>
      </c>
    </row>
    <row r="66" spans="1:2">
      <c r="A66" t="s">
        <v>1119</v>
      </c>
      <c r="B66" t="s">
        <v>1120</v>
      </c>
    </row>
    <row r="67" spans="1:2">
      <c r="B67" t="s">
        <v>1121</v>
      </c>
    </row>
    <row r="68" spans="1:2">
      <c r="B68" s="42" t="s">
        <v>1122</v>
      </c>
    </row>
    <row r="69" spans="1:2">
      <c r="A69" t="s">
        <v>1129</v>
      </c>
      <c r="B69" t="s">
        <v>1130</v>
      </c>
    </row>
    <row r="70" spans="1:2">
      <c r="B70" t="s">
        <v>1131</v>
      </c>
    </row>
    <row r="71" spans="1:2">
      <c r="A71" t="s">
        <v>1134</v>
      </c>
      <c r="B71" t="s">
        <v>1135</v>
      </c>
    </row>
    <row r="72" spans="1:2">
      <c r="A72" t="s">
        <v>1136</v>
      </c>
      <c r="B72" t="s">
        <v>1137</v>
      </c>
    </row>
    <row r="73" spans="1:2">
      <c r="B73" t="s">
        <v>1138</v>
      </c>
    </row>
    <row r="74" spans="1:2">
      <c r="B74" t="s">
        <v>1139</v>
      </c>
    </row>
    <row r="75" spans="1:2">
      <c r="B75" t="s">
        <v>1149</v>
      </c>
    </row>
    <row r="76" spans="1:2">
      <c r="B76" t="s">
        <v>1150</v>
      </c>
    </row>
    <row r="77" spans="1:2">
      <c r="A77" t="s">
        <v>1171</v>
      </c>
      <c r="B77" t="s">
        <v>1172</v>
      </c>
    </row>
    <row r="78" spans="1:2">
      <c r="B78" t="s">
        <v>1173</v>
      </c>
    </row>
    <row r="79" spans="1:2" ht="13.5" customHeight="1">
      <c r="B79" t="s">
        <v>1174</v>
      </c>
    </row>
    <row r="80" spans="1:2">
      <c r="B80" t="s">
        <v>1175</v>
      </c>
    </row>
    <row r="81" spans="1:2">
      <c r="B81" t="s">
        <v>1185</v>
      </c>
    </row>
    <row r="82" spans="1:2">
      <c r="B82" t="s">
        <v>1186</v>
      </c>
    </row>
    <row r="83" spans="1:2">
      <c r="A83" t="s">
        <v>1188</v>
      </c>
      <c r="B83" t="s">
        <v>1189</v>
      </c>
    </row>
    <row r="84" spans="1:2">
      <c r="B84" t="s">
        <v>1194</v>
      </c>
    </row>
    <row r="85" spans="1:2">
      <c r="A85" t="s">
        <v>1197</v>
      </c>
      <c r="B85" t="s">
        <v>1198</v>
      </c>
    </row>
    <row r="86" spans="1:2">
      <c r="B86" t="s">
        <v>1199</v>
      </c>
    </row>
    <row r="87" spans="1:2">
      <c r="A87" t="s">
        <v>1200</v>
      </c>
      <c r="B87" t="s">
        <v>1201</v>
      </c>
    </row>
    <row r="88" spans="1:2">
      <c r="A88" t="s">
        <v>1202</v>
      </c>
      <c r="B88" t="s">
        <v>1204</v>
      </c>
    </row>
    <row r="89" spans="1:2">
      <c r="A89" t="s">
        <v>1203</v>
      </c>
      <c r="B89" t="s">
        <v>1205</v>
      </c>
    </row>
    <row r="90" spans="1:2">
      <c r="A90" t="s">
        <v>1207</v>
      </c>
      <c r="B90" t="s">
        <v>1211</v>
      </c>
    </row>
    <row r="91" spans="1:2">
      <c r="A91" t="s">
        <v>1210</v>
      </c>
      <c r="B91" t="s">
        <v>1212</v>
      </c>
    </row>
    <row r="92" spans="1:2">
      <c r="A92" t="s">
        <v>1213</v>
      </c>
      <c r="B92" t="s">
        <v>1214</v>
      </c>
    </row>
    <row r="93" spans="1:2">
      <c r="A93" t="s">
        <v>1215</v>
      </c>
      <c r="B93" t="s">
        <v>1216</v>
      </c>
    </row>
    <row r="94" spans="1:2">
      <c r="A94" t="s">
        <v>1217</v>
      </c>
      <c r="B94" t="s">
        <v>1218</v>
      </c>
    </row>
    <row r="95" spans="1:2">
      <c r="A95" s="120">
        <v>1.3</v>
      </c>
      <c r="B95" t="s">
        <v>1247</v>
      </c>
    </row>
    <row r="96" spans="1:2">
      <c r="A96" t="s">
        <v>1274</v>
      </c>
      <c r="B96" t="s">
        <v>1271</v>
      </c>
    </row>
    <row r="97" spans="1:2">
      <c r="A97" t="s">
        <v>1302</v>
      </c>
      <c r="B97" t="s">
        <v>1303</v>
      </c>
    </row>
    <row r="98" spans="1:2">
      <c r="A98" t="s">
        <v>1330</v>
      </c>
      <c r="B98" t="s">
        <v>1344</v>
      </c>
    </row>
    <row r="99" spans="1:2">
      <c r="A99" t="s">
        <v>1331</v>
      </c>
      <c r="B99" t="s">
        <v>1332</v>
      </c>
    </row>
    <row r="100" spans="1:2">
      <c r="A100" t="s">
        <v>1343</v>
      </c>
      <c r="B100" t="s">
        <v>1345</v>
      </c>
    </row>
    <row r="101" spans="1:2">
      <c r="A101" t="s">
        <v>1346</v>
      </c>
      <c r="B101" t="s">
        <v>1347</v>
      </c>
    </row>
    <row r="102" spans="1:2">
      <c r="A102" s="481" t="s">
        <v>1657</v>
      </c>
      <c r="B102" s="481" t="s">
        <v>1658</v>
      </c>
    </row>
    <row r="103" spans="1:2">
      <c r="A103" s="481"/>
      <c r="B103" s="481" t="s">
        <v>1659</v>
      </c>
    </row>
    <row r="104" spans="1:2">
      <c r="A104" t="s">
        <v>1676</v>
      </c>
      <c r="B104" t="s">
        <v>1677</v>
      </c>
    </row>
    <row r="105" spans="1:2">
      <c r="A105" t="s">
        <v>1678</v>
      </c>
      <c r="B105" t="s">
        <v>1679</v>
      </c>
    </row>
    <row r="106" spans="1:2">
      <c r="A106" t="s">
        <v>1684</v>
      </c>
      <c r="B106" t="s">
        <v>1685</v>
      </c>
    </row>
    <row r="107" spans="1:2">
      <c r="A107" t="s">
        <v>1693</v>
      </c>
      <c r="B107" t="s">
        <v>1694</v>
      </c>
    </row>
    <row r="108" spans="1:2">
      <c r="A108" t="s">
        <v>1699</v>
      </c>
      <c r="B108" t="s">
        <v>1700</v>
      </c>
    </row>
    <row r="109" spans="1:2">
      <c r="B109" t="s">
        <v>1701</v>
      </c>
    </row>
    <row r="110" spans="1:2">
      <c r="B110" t="s">
        <v>1702</v>
      </c>
    </row>
    <row r="111" spans="1:2">
      <c r="A111" t="s">
        <v>1721</v>
      </c>
      <c r="B111" t="s">
        <v>1722</v>
      </c>
    </row>
    <row r="112" spans="1:2">
      <c r="B112" t="s">
        <v>1723</v>
      </c>
    </row>
    <row r="113" spans="1:2">
      <c r="A113" t="s">
        <v>1793</v>
      </c>
      <c r="B113" t="s">
        <v>1794</v>
      </c>
    </row>
    <row r="114" spans="1:2">
      <c r="A114" t="s">
        <v>1958</v>
      </c>
      <c r="B114" t="s">
        <v>1959</v>
      </c>
    </row>
    <row r="115" spans="1:2">
      <c r="B115" t="s">
        <v>1960</v>
      </c>
    </row>
    <row r="116" spans="1:2">
      <c r="B116" t="s">
        <v>1961</v>
      </c>
    </row>
    <row r="117" spans="1:2">
      <c r="A117" t="s">
        <v>1962</v>
      </c>
      <c r="B117" t="s">
        <v>1963</v>
      </c>
    </row>
    <row r="118" spans="1:2">
      <c r="A118" t="s">
        <v>1971</v>
      </c>
      <c r="B118" t="s">
        <v>1972</v>
      </c>
    </row>
    <row r="119" spans="1:2">
      <c r="A119" t="s">
        <v>1975</v>
      </c>
      <c r="B119" t="s">
        <v>1976</v>
      </c>
    </row>
    <row r="120" spans="1:2">
      <c r="B120" t="s">
        <v>1977</v>
      </c>
    </row>
    <row r="121" spans="1:2">
      <c r="B121" t="s">
        <v>1980</v>
      </c>
    </row>
    <row r="122" spans="1:2">
      <c r="B122" t="s">
        <v>1981</v>
      </c>
    </row>
    <row r="123" spans="1:2">
      <c r="B123" t="s">
        <v>1986</v>
      </c>
    </row>
    <row r="124" spans="1:2">
      <c r="B124" t="s">
        <v>1990</v>
      </c>
    </row>
    <row r="125" spans="1:2">
      <c r="B125" t="s">
        <v>1991</v>
      </c>
    </row>
    <row r="126" spans="1:2">
      <c r="A126" t="s">
        <v>1992</v>
      </c>
      <c r="B126" t="s">
        <v>1993</v>
      </c>
    </row>
    <row r="127" spans="1:2">
      <c r="B127" t="s">
        <v>1995</v>
      </c>
    </row>
    <row r="129" spans="1:2">
      <c r="B129" t="s">
        <v>1978</v>
      </c>
    </row>
    <row r="130" spans="1:2">
      <c r="B130" t="s">
        <v>1979</v>
      </c>
    </row>
    <row r="131" spans="1:2">
      <c r="A131" t="s">
        <v>2772</v>
      </c>
      <c r="B131" t="s">
        <v>2773</v>
      </c>
    </row>
    <row r="132" spans="1:2">
      <c r="A132" t="s">
        <v>2774</v>
      </c>
      <c r="B132" t="s">
        <v>2775</v>
      </c>
    </row>
    <row r="133" spans="1:2">
      <c r="A133" t="s">
        <v>2776</v>
      </c>
      <c r="B133" t="s">
        <v>2778</v>
      </c>
    </row>
    <row r="134" spans="1:2">
      <c r="B134" t="s">
        <v>1078</v>
      </c>
    </row>
    <row r="135" spans="1:2">
      <c r="B135" t="s">
        <v>2779</v>
      </c>
    </row>
    <row r="136" spans="1:2">
      <c r="B136" t="s">
        <v>2780</v>
      </c>
    </row>
    <row r="137" spans="1:2">
      <c r="A137" t="s">
        <v>2781</v>
      </c>
      <c r="B137" t="s">
        <v>2782</v>
      </c>
    </row>
    <row r="138" spans="1:2">
      <c r="B138" t="s">
        <v>2792</v>
      </c>
    </row>
    <row r="139" spans="1:2">
      <c r="B139" t="s">
        <v>2793</v>
      </c>
    </row>
    <row r="140" spans="1:2">
      <c r="B140" t="s">
        <v>2794</v>
      </c>
    </row>
    <row r="141" spans="1:2">
      <c r="A141" t="s">
        <v>3297</v>
      </c>
      <c r="B141" t="s">
        <v>3298</v>
      </c>
    </row>
    <row r="142" spans="1:2">
      <c r="A142" t="s">
        <v>3299</v>
      </c>
      <c r="B142" t="s">
        <v>3300</v>
      </c>
    </row>
    <row r="143" spans="1:2">
      <c r="A143" s="481" t="s">
        <v>3334</v>
      </c>
      <c r="B143" s="481" t="s">
        <v>3335</v>
      </c>
    </row>
    <row r="144" spans="1:2">
      <c r="B144" s="481" t="s">
        <v>3336</v>
      </c>
    </row>
    <row r="145" spans="1:2">
      <c r="B145" s="481" t="s">
        <v>3337</v>
      </c>
    </row>
    <row r="146" spans="1:2">
      <c r="B146" t="s">
        <v>3338</v>
      </c>
    </row>
    <row r="147" spans="1:2">
      <c r="A147" t="s">
        <v>3347</v>
      </c>
      <c r="B147" t="s">
        <v>3348</v>
      </c>
    </row>
    <row r="148" spans="1:2">
      <c r="B148" t="s">
        <v>3349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Scratch"/>
  <dimension ref="A1:AP22"/>
  <sheetViews>
    <sheetView zoomScale="70" zoomScaleNormal="70" workbookViewId="0">
      <selection activeCell="H19" sqref="A1:XFD1048576"/>
    </sheetView>
  </sheetViews>
  <sheetFormatPr defaultRowHeight="15" outlineLevelCol="1"/>
  <cols>
    <col min="41" max="42" width="9.140625" outlineLevel="1"/>
  </cols>
  <sheetData>
    <row r="1" spans="1:1" ht="23.25">
      <c r="A1" s="690"/>
    </row>
    <row r="12" spans="1:1" s="64" customFormat="1"/>
    <row r="13" spans="1:1" s="64" customFormat="1"/>
    <row r="21" s="64" customFormat="1"/>
    <row r="22" s="64" customFormat="1"/>
  </sheetData>
  <conditionalFormatting sqref="A9:XFD16">
    <cfRule type="colorScale" priority="8">
      <colorScale>
        <cfvo type="min"/>
        <cfvo type="percentile" val="50"/>
        <cfvo type="max"/>
        <color rgb="FF63BE7B"/>
        <color rgb="FFFFEB84"/>
        <color rgb="FFF8696B"/>
      </colorScale>
    </cfRule>
  </conditionalFormatting>
  <conditionalFormatting sqref="A18:XFD25">
    <cfRule type="colorScale" priority="7">
      <colorScale>
        <cfvo type="min"/>
        <cfvo type="percentile" val="50"/>
        <cfvo type="max"/>
        <color rgb="FF63BE7B"/>
        <color rgb="FFFFEB84"/>
        <color rgb="FFF8696B"/>
      </colorScale>
    </cfRule>
  </conditionalFormatting>
  <conditionalFormatting sqref="A27:XFD34">
    <cfRule type="colorScale" priority="6">
      <colorScale>
        <cfvo type="min"/>
        <cfvo type="percentile" val="50"/>
        <cfvo type="max"/>
        <color rgb="FF63BE7B"/>
        <color rgb="FFFFEB84"/>
        <color rgb="FFF8696B"/>
      </colorScale>
    </cfRule>
  </conditionalFormatting>
  <conditionalFormatting sqref="A36:XFD43">
    <cfRule type="colorScale" priority="5">
      <colorScale>
        <cfvo type="min"/>
        <cfvo type="percentile" val="50"/>
        <cfvo type="max"/>
        <color rgb="FF63BE7B"/>
        <color rgb="FFFFEB84"/>
        <color rgb="FFF8696B"/>
      </colorScale>
    </cfRule>
  </conditionalFormatting>
  <conditionalFormatting sqref="A45:XFD52">
    <cfRule type="colorScale" priority="4">
      <colorScale>
        <cfvo type="min"/>
        <cfvo type="percentile" val="50"/>
        <cfvo type="max"/>
        <color rgb="FF63BE7B"/>
        <color rgb="FFFFEB84"/>
        <color rgb="FFF8696B"/>
      </colorScale>
    </cfRule>
  </conditionalFormatting>
  <conditionalFormatting sqref="A54:XFD61">
    <cfRule type="colorScale" priority="3">
      <colorScale>
        <cfvo type="min"/>
        <cfvo type="percentile" val="50"/>
        <cfvo type="max"/>
        <color rgb="FF63BE7B"/>
        <color rgb="FFFFEB84"/>
        <color rgb="FFF8696B"/>
      </colorScale>
    </cfRule>
  </conditionalFormatting>
  <conditionalFormatting sqref="A63:XFD70">
    <cfRule type="colorScale" priority="2">
      <colorScale>
        <cfvo type="min"/>
        <cfvo type="percentile" val="50"/>
        <cfvo type="max"/>
        <color rgb="FF63BE7B"/>
        <color rgb="FFFFEB84"/>
        <color rgb="FFF8696B"/>
      </colorScale>
    </cfRule>
  </conditionalFormatting>
  <conditionalFormatting sqref="A72:XFD79">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C61"/>
  <sheetViews>
    <sheetView showGridLines="0" workbookViewId="0">
      <selection activeCell="D18" sqref="D18"/>
    </sheetView>
  </sheetViews>
  <sheetFormatPr defaultRowHeight="15"/>
  <cols>
    <col min="28" max="28" width="29" customWidth="1"/>
  </cols>
  <sheetData>
    <row r="1" spans="1:29" ht="59.25" customHeight="1">
      <c r="A1" s="127"/>
      <c r="B1" s="385" t="str">
        <f>Translation!B423</f>
        <v>Dashboard</v>
      </c>
      <c r="C1" s="386"/>
      <c r="D1" s="386"/>
      <c r="E1" s="386"/>
      <c r="F1" s="386"/>
      <c r="G1" s="386"/>
      <c r="H1" s="386"/>
      <c r="I1" s="386"/>
      <c r="J1" s="386"/>
      <c r="K1" s="386"/>
      <c r="L1" s="386"/>
      <c r="M1" s="386"/>
      <c r="N1" s="386"/>
      <c r="O1" s="386"/>
      <c r="P1" s="386"/>
      <c r="Q1" s="386"/>
      <c r="R1" s="386"/>
      <c r="S1" s="386"/>
      <c r="T1" s="386"/>
      <c r="U1" s="126"/>
      <c r="V1" s="126"/>
      <c r="W1" s="126"/>
      <c r="X1" s="126"/>
      <c r="Y1" s="126"/>
      <c r="Z1" s="126"/>
      <c r="AA1" s="126"/>
    </row>
    <row r="2" spans="1:29">
      <c r="A2" s="366"/>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row>
    <row r="3" spans="1:29">
      <c r="A3" s="366"/>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row>
    <row r="4" spans="1:29">
      <c r="A4" s="366"/>
      <c r="B4" s="366"/>
      <c r="C4" s="366"/>
      <c r="D4" s="366"/>
      <c r="E4" s="366"/>
      <c r="F4" s="366"/>
      <c r="G4" s="366"/>
      <c r="H4" s="366"/>
      <c r="I4" s="366"/>
      <c r="J4" s="366"/>
      <c r="K4" s="366"/>
      <c r="L4" s="366"/>
      <c r="M4" s="366"/>
      <c r="N4" s="366"/>
      <c r="O4" s="366"/>
      <c r="P4" s="366"/>
      <c r="Q4" s="366"/>
      <c r="R4" s="366"/>
      <c r="S4" s="366"/>
      <c r="T4" s="366"/>
      <c r="U4" s="366"/>
      <c r="V4" s="366"/>
      <c r="W4" s="366"/>
      <c r="X4" s="366"/>
      <c r="Y4" s="366"/>
      <c r="Z4" s="366"/>
      <c r="AA4" s="366"/>
      <c r="AC4" t="str">
        <f>tIlluminanceVsWattage</f>
        <v>Illuminance vs Wattage</v>
      </c>
    </row>
    <row r="5" spans="1:29">
      <c r="A5" s="366"/>
      <c r="B5" s="366"/>
      <c r="C5" s="366"/>
      <c r="D5" s="366"/>
      <c r="E5" s="366"/>
      <c r="F5" s="366"/>
      <c r="G5" s="366"/>
      <c r="H5" s="366"/>
      <c r="I5" s="366"/>
      <c r="J5" s="366"/>
      <c r="K5" s="366"/>
      <c r="L5" s="366"/>
      <c r="M5" s="366"/>
      <c r="N5" s="366"/>
      <c r="O5" s="366"/>
      <c r="P5" s="366"/>
      <c r="Q5" s="366"/>
      <c r="R5" s="366"/>
      <c r="S5" s="366"/>
      <c r="T5" s="366"/>
      <c r="U5" s="366"/>
      <c r="V5" s="366"/>
      <c r="W5" s="366"/>
      <c r="X5" s="366"/>
      <c r="Y5" s="366"/>
      <c r="Z5" s="366"/>
      <c r="AA5" s="366"/>
      <c r="AC5" t="str">
        <f>tTargetVsActualIlluminance</f>
        <v>Target vs Actual Avg Illuminance</v>
      </c>
    </row>
    <row r="6" spans="1:29">
      <c r="A6" s="366"/>
      <c r="B6" s="366"/>
      <c r="C6" s="366"/>
      <c r="D6" s="366"/>
      <c r="E6" s="366"/>
      <c r="F6" s="366"/>
      <c r="G6" s="366"/>
      <c r="H6" s="366"/>
      <c r="I6" s="366"/>
      <c r="J6" s="366"/>
      <c r="K6" s="366"/>
      <c r="L6" s="366"/>
      <c r="M6" s="366"/>
      <c r="N6" s="366"/>
      <c r="O6" s="366"/>
      <c r="P6" s="366"/>
      <c r="Q6" s="366"/>
      <c r="R6" s="366"/>
      <c r="S6" s="366"/>
      <c r="T6" s="366"/>
      <c r="U6" s="366"/>
      <c r="V6" s="366"/>
      <c r="W6" s="366"/>
      <c r="X6" s="366"/>
      <c r="Y6" s="366"/>
      <c r="Z6" s="366"/>
      <c r="AA6" s="366"/>
      <c r="AC6" t="str">
        <f>tUniformityIlluminance</f>
        <v>Uniformity (Illuminance)</v>
      </c>
    </row>
    <row r="7" spans="1:29">
      <c r="A7" s="366"/>
      <c r="B7" s="366"/>
      <c r="C7" s="366"/>
      <c r="D7" s="366"/>
      <c r="E7" s="366"/>
      <c r="F7" s="366"/>
      <c r="G7" s="366"/>
      <c r="H7" s="366"/>
      <c r="I7" s="366"/>
      <c r="J7" s="366"/>
      <c r="K7" s="366"/>
      <c r="L7" s="366"/>
      <c r="M7" s="366"/>
      <c r="N7" s="366"/>
      <c r="O7" s="366"/>
      <c r="P7" s="366"/>
      <c r="Q7" s="366"/>
      <c r="R7" s="366"/>
      <c r="S7" s="366"/>
      <c r="T7" s="366"/>
      <c r="U7" s="366"/>
      <c r="V7" s="366"/>
      <c r="W7" s="366"/>
      <c r="X7" s="366"/>
      <c r="Y7" s="366"/>
      <c r="Z7" s="366"/>
      <c r="AA7" s="366"/>
      <c r="AC7" t="str">
        <f>tLuminanceVsWattage</f>
        <v>Luminance vs Wattage</v>
      </c>
    </row>
    <row r="8" spans="1:29">
      <c r="A8" s="366"/>
      <c r="B8" s="366"/>
      <c r="C8" s="366"/>
      <c r="D8" s="366"/>
      <c r="E8" s="366"/>
      <c r="F8" s="366"/>
      <c r="G8" s="366"/>
      <c r="H8" s="366"/>
      <c r="I8" s="366"/>
      <c r="J8" s="366"/>
      <c r="K8" s="366"/>
      <c r="L8" s="366"/>
      <c r="M8" s="366"/>
      <c r="N8" s="366"/>
      <c r="O8" s="366"/>
      <c r="P8" s="366"/>
      <c r="Q8" s="366"/>
      <c r="R8" s="366"/>
      <c r="S8" s="366"/>
      <c r="T8" s="366"/>
      <c r="U8" s="366"/>
      <c r="V8" s="366"/>
      <c r="W8" s="366"/>
      <c r="X8" s="366"/>
      <c r="Y8" s="366"/>
      <c r="Z8" s="366"/>
      <c r="AA8" s="366"/>
      <c r="AC8" t="str">
        <f>tTargetVsActualLuminance</f>
        <v>Target vs Actual Avg Luminance</v>
      </c>
    </row>
    <row r="9" spans="1:29">
      <c r="A9" s="366"/>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C9" t="str">
        <f>tUniformityLuminance</f>
        <v>Uniformity (Luminance)</v>
      </c>
    </row>
    <row r="10" spans="1:29">
      <c r="A10" s="366"/>
      <c r="B10" s="366"/>
      <c r="C10" s="366"/>
      <c r="D10" s="366"/>
      <c r="E10" s="366"/>
      <c r="F10" s="366"/>
      <c r="G10" s="366"/>
      <c r="H10" s="366"/>
      <c r="I10" s="366"/>
      <c r="J10" s="366"/>
      <c r="K10" s="366"/>
      <c r="L10" s="366"/>
      <c r="M10" s="366"/>
      <c r="N10" s="366"/>
      <c r="O10" s="366"/>
      <c r="P10" s="366"/>
      <c r="Q10" s="366"/>
      <c r="R10" s="366"/>
      <c r="S10" s="366"/>
      <c r="T10" s="366"/>
      <c r="U10" s="366"/>
      <c r="V10" s="366"/>
      <c r="W10" s="366"/>
      <c r="X10" s="366"/>
      <c r="Y10" s="366"/>
      <c r="Z10" s="366"/>
      <c r="AA10" s="366"/>
      <c r="AC10" t="str">
        <f>tNetPresentValue</f>
        <v>Net Present Value - Total Cost of Ownership</v>
      </c>
    </row>
    <row r="11" spans="1:29">
      <c r="A11" s="366"/>
      <c r="B11" s="366"/>
      <c r="C11" s="366"/>
      <c r="D11" s="366"/>
      <c r="E11" s="366"/>
      <c r="F11" s="366"/>
      <c r="G11" s="366"/>
      <c r="H11" s="366"/>
      <c r="I11" s="366"/>
      <c r="J11" s="366"/>
      <c r="K11" s="366"/>
      <c r="L11" s="366"/>
      <c r="M11" s="366"/>
      <c r="N11" s="366"/>
      <c r="O11" s="366"/>
      <c r="P11" s="366"/>
      <c r="Q11" s="366"/>
      <c r="R11" s="366"/>
      <c r="S11" s="366"/>
      <c r="T11" s="366"/>
      <c r="U11" s="366"/>
      <c r="V11" s="366"/>
      <c r="W11" s="366"/>
      <c r="X11" s="366"/>
      <c r="Y11" s="366"/>
      <c r="Z11" s="366"/>
      <c r="AA11" s="366"/>
      <c r="AC11" t="str">
        <f>tDashboard</f>
        <v>Dashboard</v>
      </c>
    </row>
    <row r="12" spans="1:29">
      <c r="A12" s="366"/>
      <c r="B12" s="366"/>
      <c r="C12" s="366"/>
      <c r="D12" s="366"/>
      <c r="E12" s="366"/>
      <c r="F12" s="366"/>
      <c r="G12" s="366"/>
      <c r="H12" s="366"/>
      <c r="I12" s="366"/>
      <c r="J12" s="366"/>
      <c r="K12" s="366"/>
      <c r="L12" s="366"/>
      <c r="M12" s="366"/>
      <c r="N12" s="366"/>
      <c r="O12" s="366"/>
      <c r="P12" s="366"/>
      <c r="Q12" s="366"/>
      <c r="R12" s="366"/>
      <c r="S12" s="366"/>
      <c r="T12" s="366"/>
      <c r="U12" s="366"/>
      <c r="V12" s="366"/>
      <c r="W12" s="366"/>
      <c r="X12" s="366"/>
      <c r="Y12" s="366"/>
      <c r="Z12" s="366"/>
      <c r="AA12" s="366"/>
      <c r="AC12" t="str">
        <f>tInputs</f>
        <v>Inputs</v>
      </c>
    </row>
    <row r="13" spans="1:29">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C13" t="str">
        <f>tSimID</f>
        <v>Simulation ID</v>
      </c>
    </row>
    <row r="14" spans="1:29">
      <c r="A14" s="366"/>
      <c r="B14" s="366"/>
      <c r="C14" s="366"/>
      <c r="D14" s="366"/>
      <c r="E14" s="366"/>
      <c r="F14" s="366"/>
      <c r="G14" s="366"/>
      <c r="H14" s="366"/>
      <c r="I14" s="366"/>
      <c r="J14" s="366"/>
      <c r="K14" s="366"/>
      <c r="L14" s="366"/>
      <c r="M14" s="366"/>
      <c r="N14" s="366"/>
      <c r="O14" s="366"/>
      <c r="P14" s="366"/>
      <c r="Q14" s="366"/>
      <c r="R14" s="366"/>
      <c r="S14" s="366"/>
      <c r="T14" s="366"/>
      <c r="U14" s="366"/>
      <c r="V14" s="366"/>
      <c r="W14" s="366"/>
      <c r="X14" s="366"/>
      <c r="Y14" s="366"/>
      <c r="Z14" s="366"/>
      <c r="AA14" s="366"/>
      <c r="AC14" t="str">
        <f>tFixtureName</f>
        <v>Fixture Name</v>
      </c>
    </row>
    <row r="15" spans="1:29">
      <c r="A15" s="366"/>
      <c r="B15" s="366"/>
      <c r="C15" s="366"/>
      <c r="D15" s="366"/>
      <c r="E15" s="366"/>
      <c r="F15" s="366"/>
      <c r="G15" s="366"/>
      <c r="H15" s="366"/>
      <c r="I15" s="366"/>
      <c r="J15" s="366"/>
      <c r="K15" s="366"/>
      <c r="L15" s="366"/>
      <c r="M15" s="366"/>
      <c r="N15" s="366"/>
      <c r="O15" s="366"/>
      <c r="P15" s="366"/>
      <c r="Q15" s="366"/>
      <c r="R15" s="366"/>
      <c r="S15" s="366"/>
      <c r="T15" s="366"/>
      <c r="U15" s="366"/>
      <c r="V15" s="366"/>
      <c r="W15" s="366"/>
      <c r="X15" s="366"/>
      <c r="Y15" s="366"/>
      <c r="Z15" s="366"/>
      <c r="AA15" s="366"/>
      <c r="AC15" t="str">
        <f>tType</f>
        <v>Type</v>
      </c>
    </row>
    <row r="16" spans="1:29">
      <c r="A16" s="366"/>
      <c r="B16" s="366"/>
      <c r="C16" s="366"/>
      <c r="D16" s="366"/>
      <c r="E16" s="366"/>
      <c r="F16" s="366"/>
      <c r="G16" s="366"/>
      <c r="H16" s="366"/>
      <c r="I16" s="366"/>
      <c r="J16" s="366"/>
      <c r="K16" s="366"/>
      <c r="L16" s="366"/>
      <c r="M16" s="366"/>
      <c r="N16" s="366"/>
      <c r="O16" s="366"/>
      <c r="P16" s="366"/>
      <c r="Q16" s="366"/>
      <c r="R16" s="366"/>
      <c r="S16" s="366"/>
      <c r="T16" s="366"/>
      <c r="U16" s="366"/>
      <c r="V16" s="366"/>
      <c r="W16" s="366"/>
      <c r="X16" s="366"/>
      <c r="Y16" s="366"/>
      <c r="Z16" s="366"/>
      <c r="AA16" s="366"/>
    </row>
    <row r="17" spans="1:29">
      <c r="A17" s="366"/>
      <c r="B17" s="366"/>
      <c r="C17" s="366"/>
      <c r="D17" s="366"/>
      <c r="E17" s="366"/>
      <c r="F17" s="366"/>
      <c r="G17" s="366"/>
      <c r="H17" s="366"/>
      <c r="I17" s="366"/>
      <c r="J17" s="366"/>
      <c r="K17" s="366"/>
      <c r="L17" s="366"/>
      <c r="M17" s="366"/>
      <c r="N17" s="366"/>
      <c r="O17" s="366"/>
      <c r="P17" s="366"/>
      <c r="Q17" s="366"/>
      <c r="R17" s="366"/>
      <c r="S17" s="366"/>
      <c r="T17" s="366"/>
      <c r="U17" s="366"/>
      <c r="V17" s="366"/>
      <c r="W17" s="366"/>
      <c r="X17" s="366"/>
      <c r="Y17" s="366"/>
      <c r="Z17" s="601"/>
      <c r="AA17" s="366"/>
      <c r="AC17" t="str">
        <f>tIlluminance</f>
        <v>Illuminance</v>
      </c>
    </row>
    <row r="18" spans="1:29">
      <c r="A18" s="366"/>
      <c r="B18" s="366"/>
      <c r="C18" s="366"/>
      <c r="D18" s="366"/>
      <c r="E18" s="366"/>
      <c r="F18" s="366"/>
      <c r="G18" s="366"/>
      <c r="H18" s="366"/>
      <c r="I18" s="366"/>
      <c r="J18" s="366"/>
      <c r="K18" s="366"/>
      <c r="L18" s="366"/>
      <c r="M18" s="366"/>
      <c r="N18" s="366"/>
      <c r="O18" s="366"/>
      <c r="P18" s="366"/>
      <c r="Q18" s="366"/>
      <c r="R18" s="366"/>
      <c r="S18" s="366"/>
      <c r="T18" s="366"/>
      <c r="U18" s="366"/>
      <c r="V18" s="366"/>
      <c r="W18" s="366"/>
      <c r="X18" s="366"/>
      <c r="Y18" s="366"/>
      <c r="Z18" s="601"/>
      <c r="AA18" s="366"/>
      <c r="AC18" t="str">
        <f>tLuminance</f>
        <v>Luminance</v>
      </c>
    </row>
    <row r="19" spans="1:29">
      <c r="A19" s="366"/>
      <c r="B19" s="366"/>
      <c r="C19" s="366"/>
      <c r="D19" s="366"/>
      <c r="E19" s="366"/>
      <c r="F19" s="366"/>
      <c r="G19" s="366"/>
      <c r="H19" s="366"/>
      <c r="I19" s="366"/>
      <c r="J19" s="366"/>
      <c r="K19" s="366"/>
      <c r="L19" s="366"/>
      <c r="M19" s="366"/>
      <c r="N19" s="366"/>
      <c r="O19" s="366"/>
      <c r="P19" s="366"/>
      <c r="Q19" s="366"/>
      <c r="R19" s="366"/>
      <c r="S19" s="366"/>
      <c r="T19" s="366"/>
      <c r="U19" s="366"/>
      <c r="V19" s="366"/>
      <c r="W19" s="366"/>
      <c r="X19" s="366"/>
      <c r="Y19" s="366"/>
      <c r="Z19" s="366"/>
      <c r="AA19" s="366"/>
      <c r="AC19" t="str">
        <f>tWattage</f>
        <v>Wattage</v>
      </c>
    </row>
    <row r="20" spans="1:29">
      <c r="A20" s="366"/>
      <c r="B20" s="366"/>
      <c r="C20" s="366"/>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C20" t="str">
        <f>tBaseline</f>
        <v>Baseline</v>
      </c>
    </row>
    <row r="21" spans="1:29">
      <c r="A21" s="366"/>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C21" t="str">
        <f>tPasses</f>
        <v>Passes</v>
      </c>
    </row>
    <row r="22" spans="1:29">
      <c r="A22" s="366"/>
      <c r="B22" s="366"/>
      <c r="C22" s="366"/>
      <c r="D22" s="366"/>
      <c r="E22" s="366"/>
      <c r="F22" s="366"/>
      <c r="G22" s="366"/>
      <c r="H22" s="366"/>
      <c r="I22" s="366"/>
      <c r="J22" s="366"/>
      <c r="K22" s="366"/>
      <c r="L22" s="366"/>
      <c r="M22" s="366"/>
      <c r="N22" s="366"/>
      <c r="O22" s="366"/>
      <c r="P22" s="366"/>
      <c r="Q22" s="366"/>
      <c r="R22" s="366"/>
      <c r="S22" s="366"/>
      <c r="T22" s="366"/>
      <c r="U22" s="366"/>
      <c r="V22" s="366"/>
      <c r="W22" s="366"/>
      <c r="X22" s="366"/>
      <c r="Y22" s="366"/>
      <c r="Z22" s="366"/>
      <c r="AA22" s="366"/>
      <c r="AC22" t="str">
        <f>tFails</f>
        <v>Fails</v>
      </c>
    </row>
    <row r="23" spans="1:29">
      <c r="A23" s="366"/>
      <c r="B23" s="366"/>
      <c r="C23" s="366"/>
      <c r="D23" s="366"/>
      <c r="E23" s="366"/>
      <c r="F23" s="366"/>
      <c r="G23" s="366"/>
      <c r="H23" s="366"/>
      <c r="I23" s="366"/>
      <c r="J23" s="366"/>
      <c r="K23" s="366"/>
      <c r="L23" s="366"/>
      <c r="M23" s="366"/>
      <c r="N23" s="366"/>
      <c r="O23" s="366"/>
      <c r="P23" s="366"/>
      <c r="Q23" s="366"/>
      <c r="R23" s="366"/>
      <c r="S23" s="366"/>
      <c r="T23" s="366"/>
      <c r="U23" s="366"/>
      <c r="V23" s="366"/>
      <c r="W23" s="366"/>
      <c r="X23" s="366"/>
      <c r="Y23" s="366"/>
      <c r="Z23" s="366"/>
      <c r="AA23" s="366"/>
    </row>
    <row r="24" spans="1:29">
      <c r="A24" s="366"/>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C24" t="str">
        <f>tTargetAvgIlluminance</f>
        <v>Target-Average Illuminance</v>
      </c>
    </row>
    <row r="25" spans="1:29">
      <c r="A25" s="366"/>
      <c r="B25" s="366"/>
      <c r="C25" s="366"/>
      <c r="D25" s="366"/>
      <c r="E25" s="366"/>
      <c r="F25" s="366"/>
      <c r="G25" s="366"/>
      <c r="H25" s="366"/>
      <c r="I25" s="366"/>
      <c r="J25" s="366"/>
      <c r="K25" s="366"/>
      <c r="L25" s="366"/>
      <c r="M25" s="366"/>
      <c r="N25" s="366"/>
      <c r="O25" s="366"/>
      <c r="P25" s="366"/>
      <c r="Q25" s="366"/>
      <c r="R25" s="366"/>
      <c r="S25" s="366"/>
      <c r="T25" s="366"/>
      <c r="U25" s="366"/>
      <c r="V25" s="366"/>
      <c r="W25" s="366"/>
      <c r="X25" s="366"/>
      <c r="Y25" s="366"/>
      <c r="Z25" s="366"/>
      <c r="AA25" s="366"/>
      <c r="AC25" t="str">
        <f>tAverageIlluminance</f>
        <v>Average Illuminance</v>
      </c>
    </row>
    <row r="26" spans="1:29">
      <c r="A26" s="366"/>
      <c r="B26" s="366"/>
      <c r="C26" s="366"/>
      <c r="D26" s="366"/>
      <c r="E26" s="366"/>
      <c r="F26" s="366"/>
      <c r="G26" s="366"/>
      <c r="H26" s="366"/>
      <c r="I26" s="366"/>
      <c r="J26" s="366"/>
      <c r="K26" s="366"/>
      <c r="L26" s="366"/>
      <c r="M26" s="366"/>
      <c r="N26" s="366"/>
      <c r="O26" s="366"/>
      <c r="P26" s="366"/>
      <c r="Q26" s="366"/>
      <c r="R26" s="366"/>
      <c r="S26" s="366"/>
      <c r="T26" s="366"/>
      <c r="U26" s="366"/>
      <c r="V26" s="366"/>
      <c r="W26" s="366"/>
      <c r="X26" s="366"/>
      <c r="Y26" s="366"/>
      <c r="Z26" s="366"/>
      <c r="AA26" s="366"/>
      <c r="AC26" t="str">
        <f>tTargetAverageLuminance</f>
        <v>Target-Average Luminance</v>
      </c>
    </row>
    <row r="27" spans="1:29">
      <c r="A27" s="366"/>
      <c r="B27" s="366"/>
      <c r="C27" s="366"/>
      <c r="D27" s="366"/>
      <c r="E27" s="366"/>
      <c r="F27" s="366"/>
      <c r="G27" s="366"/>
      <c r="H27" s="366"/>
      <c r="I27" s="366"/>
      <c r="J27" s="366"/>
      <c r="K27" s="366"/>
      <c r="L27" s="366"/>
      <c r="M27" s="366"/>
      <c r="N27" s="366"/>
      <c r="O27" s="366"/>
      <c r="P27" s="366"/>
      <c r="Q27" s="366"/>
      <c r="R27" s="366"/>
      <c r="S27" s="366"/>
      <c r="T27" s="366"/>
      <c r="U27" s="366"/>
      <c r="V27" s="366"/>
      <c r="W27" s="366"/>
      <c r="X27" s="366"/>
      <c r="Y27" s="366"/>
      <c r="Z27" s="366"/>
      <c r="AA27" s="366"/>
      <c r="AC27" t="str">
        <f>tAverageLuminance</f>
        <v>Average Luminance</v>
      </c>
    </row>
    <row r="28" spans="1:29">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C28" t="str">
        <f>Translation!B500</f>
        <v>Min to Avg</v>
      </c>
    </row>
    <row r="29" spans="1:29">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C29" s="481" t="str">
        <f>Translation!B501</f>
        <v>Min to Max</v>
      </c>
    </row>
    <row r="30" spans="1:29">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C30" s="481" t="str">
        <f>Translation!B502</f>
        <v>Avg to Min</v>
      </c>
    </row>
    <row r="31" spans="1:29">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C31" s="481" t="str">
        <f>Translation!B503</f>
        <v>Max to Min</v>
      </c>
    </row>
    <row r="32" spans="1:29">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row>
    <row r="33" spans="1:27">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row>
    <row r="34" spans="1:27">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row>
    <row r="35" spans="1:27">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row>
    <row r="36" spans="1:27">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row>
    <row r="37" spans="1:27">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row>
    <row r="38" spans="1:27">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row>
    <row r="39" spans="1:27">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row>
    <row r="40" spans="1:27">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row>
    <row r="41" spans="1:27">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row>
    <row r="42" spans="1:27">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row>
    <row r="43" spans="1:27">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row>
    <row r="44" spans="1:27">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row>
    <row r="45" spans="1:27">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row>
    <row r="46" spans="1:27">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row>
    <row r="47" spans="1:27">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row>
    <row r="48" spans="1:27">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row>
    <row r="49" spans="1:27">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row>
    <row r="50" spans="1:27">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row>
    <row r="51" spans="1:27">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row>
    <row r="52" spans="1:27">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row>
    <row r="53" spans="1:27">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row>
    <row r="54" spans="1:27">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row>
    <row r="55" spans="1:27">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row>
    <row r="56" spans="1:27">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row>
    <row r="57" spans="1:27">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row>
    <row r="58" spans="1:27">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row>
    <row r="59" spans="1:27">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row>
    <row r="60" spans="1:27">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row>
    <row r="61" spans="1:27">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6"/>
  <sheetViews>
    <sheetView showGridLines="0" workbookViewId="0">
      <selection activeCell="P3" sqref="P3"/>
    </sheetView>
  </sheetViews>
  <sheetFormatPr defaultRowHeight="15"/>
  <cols>
    <col min="1" max="1" width="5.85546875" style="387" customWidth="1"/>
    <col min="2" max="2" width="16.85546875" style="387" customWidth="1"/>
    <col min="3" max="3" width="25.140625" style="387" customWidth="1"/>
    <col min="4" max="4" width="9.140625" style="387"/>
    <col min="5" max="5" width="9.140625" style="417"/>
    <col min="6" max="6" width="11.85546875" style="419" customWidth="1"/>
    <col min="7" max="7" width="10.7109375" style="417" customWidth="1"/>
    <col min="8" max="8" width="12.5703125" style="419" customWidth="1"/>
    <col min="9" max="9" width="13.140625" style="419" hidden="1" customWidth="1"/>
    <col min="10" max="10" width="11.7109375" style="419" customWidth="1"/>
    <col min="11" max="11" width="14.85546875" style="424" customWidth="1"/>
    <col min="12" max="12" width="22.42578125" style="419" customWidth="1"/>
    <col min="13" max="13" width="12.7109375" style="419" customWidth="1"/>
    <col min="14" max="14" width="13.85546875" style="419" customWidth="1"/>
    <col min="15" max="15" width="10.85546875" style="419" customWidth="1"/>
    <col min="16" max="16" width="21" style="419" customWidth="1"/>
    <col min="17"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6" ht="46.5" customHeight="1">
      <c r="B1" s="427" t="str">
        <f>Translation!B424</f>
        <v>Inputs</v>
      </c>
      <c r="C1" s="400"/>
      <c r="D1" s="400"/>
      <c r="E1" s="407"/>
      <c r="F1" s="401"/>
      <c r="G1" s="407"/>
      <c r="H1" s="401"/>
      <c r="I1" s="401"/>
      <c r="J1" s="401"/>
      <c r="K1" s="420"/>
      <c r="L1" s="401"/>
      <c r="M1" s="401"/>
      <c r="N1" s="401"/>
      <c r="O1" s="401"/>
      <c r="P1" s="401"/>
    </row>
    <row r="2" spans="2:16" ht="18.75">
      <c r="B2" s="402"/>
      <c r="C2" s="402"/>
      <c r="D2" s="402"/>
      <c r="E2" s="413"/>
      <c r="F2" s="403"/>
      <c r="G2" s="413"/>
      <c r="H2" s="403"/>
      <c r="I2" s="403"/>
      <c r="J2" s="403"/>
      <c r="K2" s="421"/>
      <c r="L2" s="403"/>
      <c r="M2" s="403"/>
      <c r="N2" s="403"/>
      <c r="O2" s="403"/>
      <c r="P2" s="403"/>
    </row>
    <row r="3" spans="2:16" s="440" customFormat="1" ht="36.75" customHeight="1">
      <c r="B3" s="437" t="str">
        <f>Translation!B425</f>
        <v>Simulation ID</v>
      </c>
      <c r="C3" s="437" t="str">
        <f>Translation!B426</f>
        <v>Fixture Name</v>
      </c>
      <c r="D3" s="437" t="str">
        <f>Translation!B427</f>
        <v>Type</v>
      </c>
      <c r="E3" s="438" t="str">
        <f>Translation!B428</f>
        <v>Watts</v>
      </c>
      <c r="F3" s="439" t="str">
        <f>Translation!B429</f>
        <v>Fixtures/km</v>
      </c>
      <c r="G3" s="438" t="str">
        <f>Translation!B430</f>
        <v>Number of Lanes</v>
      </c>
      <c r="H3" s="439" t="str">
        <f>Translation!B431</f>
        <v>Lane Width</v>
      </c>
      <c r="I3" s="439"/>
      <c r="J3" s="439" t="str">
        <f>Translation!B433</f>
        <v>Median Width</v>
      </c>
      <c r="K3" s="442" t="str">
        <f>Translation!B434</f>
        <v>Pole Placement</v>
      </c>
      <c r="L3" s="439" t="str">
        <f>Translation!B435</f>
        <v>Luminaire Mounting Height</v>
      </c>
      <c r="M3" s="439" t="str">
        <f>Translation!B436</f>
        <v>Pole Spacing</v>
      </c>
      <c r="N3" s="439" t="str">
        <f>Translation!B437</f>
        <v>Pole Setback</v>
      </c>
      <c r="O3" s="439" t="str">
        <f>Translation!B438</f>
        <v>Arm Length</v>
      </c>
      <c r="P3" s="439" t="str">
        <f>Translation!B439</f>
        <v>Lighting Output Multiplier</v>
      </c>
    </row>
    <row r="4" spans="2:16">
      <c r="B4" s="404" t="s">
        <v>22</v>
      </c>
      <c r="C4" s="404" t="s">
        <v>3359</v>
      </c>
      <c r="D4" s="404" t="s">
        <v>65</v>
      </c>
      <c r="E4" s="414">
        <v>134</v>
      </c>
      <c r="F4" s="405">
        <v>28.571428571428573</v>
      </c>
      <c r="G4" s="414">
        <v>6</v>
      </c>
      <c r="H4" s="405">
        <v>4</v>
      </c>
      <c r="I4" s="405"/>
      <c r="J4" s="405">
        <v>2</v>
      </c>
      <c r="K4" s="422" t="s">
        <v>1183</v>
      </c>
      <c r="L4" s="405">
        <v>10</v>
      </c>
      <c r="M4" s="405">
        <v>35</v>
      </c>
      <c r="N4" s="405">
        <v>0</v>
      </c>
      <c r="O4" s="405">
        <v>2</v>
      </c>
      <c r="P4" s="405">
        <v>0.66</v>
      </c>
    </row>
    <row r="5" spans="2:16">
      <c r="B5" s="412" t="s">
        <v>1994</v>
      </c>
      <c r="C5" s="412" t="s">
        <v>3359</v>
      </c>
      <c r="D5" s="412" t="s">
        <v>65</v>
      </c>
      <c r="E5" s="415">
        <v>134</v>
      </c>
      <c r="F5" s="418">
        <v>28.571428571428573</v>
      </c>
      <c r="G5" s="415">
        <v>6</v>
      </c>
      <c r="H5" s="418">
        <v>4</v>
      </c>
      <c r="I5" s="418"/>
      <c r="J5" s="418">
        <v>2</v>
      </c>
      <c r="K5" s="423" t="s">
        <v>1183</v>
      </c>
      <c r="L5" s="418">
        <v>10</v>
      </c>
      <c r="M5" s="418">
        <v>35</v>
      </c>
      <c r="N5" s="418">
        <v>0</v>
      </c>
      <c r="O5" s="418">
        <v>2</v>
      </c>
      <c r="P5" s="418">
        <v>0.66</v>
      </c>
    </row>
    <row r="6" spans="2:16">
      <c r="B6" s="412" t="s">
        <v>3343</v>
      </c>
      <c r="C6" s="412" t="s">
        <v>3383</v>
      </c>
      <c r="D6" s="412" t="s">
        <v>65</v>
      </c>
      <c r="E6" s="415">
        <v>134</v>
      </c>
      <c r="F6" s="418">
        <v>28.571428571428573</v>
      </c>
      <c r="G6" s="415">
        <v>6</v>
      </c>
      <c r="H6" s="418">
        <v>4</v>
      </c>
      <c r="I6" s="418"/>
      <c r="J6" s="418">
        <v>2</v>
      </c>
      <c r="K6" s="423" t="s">
        <v>1183</v>
      </c>
      <c r="L6" s="418">
        <v>10</v>
      </c>
      <c r="M6" s="418">
        <v>35</v>
      </c>
      <c r="N6" s="418">
        <v>0</v>
      </c>
      <c r="O6" s="418">
        <v>2</v>
      </c>
      <c r="P6" s="418">
        <v>0.66</v>
      </c>
    </row>
  </sheetData>
  <pageMargins left="0.7" right="0.7" top="0.75" bottom="0.75" header="0.3" footer="0.3"/>
  <pageSetup orientation="portrait" horizont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12"/>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4.7109375" style="419" bestFit="1" customWidth="1"/>
    <col min="7" max="7" width="21.42578125" style="419" bestFit="1" customWidth="1"/>
    <col min="8"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7" ht="46.5" customHeight="1">
      <c r="B1" s="427" t="str">
        <f>Translation!B440</f>
        <v>Annual Energy</v>
      </c>
      <c r="C1" s="400"/>
      <c r="D1" s="400"/>
      <c r="E1" s="407"/>
      <c r="F1" s="401"/>
      <c r="G1" s="401"/>
    </row>
    <row r="2" spans="2:7">
      <c r="B2" s="294"/>
      <c r="C2" s="294"/>
      <c r="D2" s="294"/>
      <c r="E2" s="416"/>
      <c r="F2" s="406"/>
      <c r="G2" s="406"/>
    </row>
    <row r="3" spans="2:7" s="440" customFormat="1" ht="21" customHeight="1">
      <c r="B3" s="443" t="str">
        <f>Translation!B425</f>
        <v>Simulation ID</v>
      </c>
      <c r="C3" s="443" t="str">
        <f>Translation!B426</f>
        <v>Fixture Name</v>
      </c>
      <c r="D3" s="443" t="str">
        <f>Translation!B427</f>
        <v>Type</v>
      </c>
      <c r="E3" s="444" t="str">
        <f>Translation!B428</f>
        <v>Watts</v>
      </c>
      <c r="F3" s="445" t="str">
        <f>Translation!B441</f>
        <v>kWh/fixture</v>
      </c>
      <c r="G3" s="445" t="str">
        <f>Translation!B442</f>
        <v>kWh/kilometer/yr</v>
      </c>
    </row>
    <row r="4" spans="2:7" ht="15.75">
      <c r="B4" s="625" t="s">
        <v>22</v>
      </c>
      <c r="C4" s="625" t="s">
        <v>3359</v>
      </c>
      <c r="D4" s="625" t="s">
        <v>65</v>
      </c>
      <c r="E4" s="626">
        <v>134</v>
      </c>
      <c r="F4" s="627">
        <v>0</v>
      </c>
      <c r="G4" s="627">
        <v>0</v>
      </c>
    </row>
    <row r="5" spans="2:7">
      <c r="B5" s="412" t="s">
        <v>1994</v>
      </c>
      <c r="C5" s="412" t="s">
        <v>3359</v>
      </c>
      <c r="D5" s="412" t="s">
        <v>65</v>
      </c>
      <c r="E5" s="415">
        <v>134</v>
      </c>
      <c r="F5" s="418">
        <v>0</v>
      </c>
      <c r="G5" s="418">
        <v>0</v>
      </c>
    </row>
    <row r="6" spans="2:7">
      <c r="B6" s="699" t="s">
        <v>3343</v>
      </c>
      <c r="C6" s="699" t="s">
        <v>3383</v>
      </c>
      <c r="D6" s="699" t="s">
        <v>65</v>
      </c>
      <c r="E6" s="700">
        <v>134</v>
      </c>
      <c r="F6" s="701">
        <v>0</v>
      </c>
      <c r="G6" s="701">
        <v>0</v>
      </c>
    </row>
    <row r="12" spans="2:7">
      <c r="B12" s="294"/>
      <c r="C12" s="294"/>
      <c r="D12" s="294"/>
      <c r="E12" s="416"/>
      <c r="F12" s="406"/>
      <c r="G12" s="406"/>
    </row>
  </sheetData>
  <sortState ref="B6:G6">
    <sortCondition ref="F5:F6"/>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cols>
    <col min="1" max="1" width="8.42578125" style="387" customWidth="1"/>
    <col min="2" max="2" width="16.85546875" style="387" customWidth="1"/>
    <col min="3" max="3" width="24.5703125" style="387" customWidth="1"/>
    <col min="4" max="4" width="9.140625" style="387"/>
    <col min="5" max="5" width="9.140625" style="417"/>
    <col min="6" max="6" width="13.85546875" style="419" bestFit="1" customWidth="1"/>
    <col min="7" max="7" width="17.42578125" style="419" bestFit="1" customWidth="1"/>
    <col min="8" max="9" width="14.28515625" style="419" customWidth="1"/>
    <col min="10" max="10" width="14" style="419" customWidth="1"/>
    <col min="11" max="11" width="23.140625" style="419" customWidth="1"/>
    <col min="12" max="12" width="17.42578125" style="387" customWidth="1"/>
    <col min="13" max="17" width="14.5703125" style="425" customWidth="1"/>
    <col min="18" max="18" width="14.28515625" style="425" customWidth="1"/>
    <col min="19" max="19" width="14.28515625" style="450" customWidth="1"/>
    <col min="20" max="27" width="14.28515625" style="425" customWidth="1"/>
    <col min="28" max="28" width="11.5703125" style="425" bestFit="1" customWidth="1"/>
    <col min="29" max="29" width="14.28515625" style="425" bestFit="1" customWidth="1"/>
    <col min="30" max="30" width="16.7109375" style="425" customWidth="1"/>
    <col min="31" max="32" width="14.28515625" style="387" customWidth="1"/>
    <col min="33" max="33" width="6.42578125" style="387" bestFit="1" customWidth="1"/>
    <col min="34" max="34" width="6.85546875" style="387" bestFit="1" customWidth="1"/>
    <col min="35" max="38" width="6.42578125" style="387" bestFit="1" customWidth="1"/>
    <col min="39" max="53" width="8" style="387" bestFit="1" customWidth="1"/>
    <col min="54" max="54" width="9" style="387" bestFit="1" customWidth="1"/>
    <col min="55" max="58" width="9.140625" style="387"/>
    <col min="59" max="59" width="20.42578125" style="387" customWidth="1"/>
    <col min="60" max="64" width="9.140625" style="387"/>
    <col min="65" max="65" width="10.5703125" style="387" customWidth="1"/>
    <col min="66" max="69" width="14.28515625" style="387" customWidth="1"/>
    <col min="70" max="70" width="18.140625" style="387" customWidth="1"/>
    <col min="71" max="71" width="14.28515625" style="387" customWidth="1"/>
    <col min="72" max="72" width="9.140625" style="387"/>
    <col min="73" max="73" width="16.7109375" style="387" bestFit="1" customWidth="1"/>
    <col min="74" max="16384" width="9.140625" style="387"/>
  </cols>
  <sheetData>
    <row r="1" spans="2:30" ht="46.5" customHeight="1">
      <c r="B1" s="427" t="str">
        <f>Translation!B443</f>
        <v>Illuminance</v>
      </c>
      <c r="C1" s="400"/>
      <c r="D1" s="400"/>
      <c r="E1" s="407"/>
      <c r="F1" s="401"/>
      <c r="G1" s="401"/>
      <c r="H1" s="401"/>
      <c r="I1" s="401"/>
      <c r="J1" s="401"/>
      <c r="K1" s="401"/>
      <c r="L1" s="407"/>
      <c r="AA1" s="425" t="s">
        <v>1321</v>
      </c>
      <c r="AC1" s="425" t="s">
        <v>1321</v>
      </c>
    </row>
    <row r="2" spans="2:30">
      <c r="B2" s="294"/>
      <c r="C2" s="294"/>
      <c r="D2" s="294"/>
      <c r="E2" s="416"/>
      <c r="F2" s="406"/>
      <c r="G2" s="406"/>
      <c r="H2" s="406"/>
      <c r="I2" s="406"/>
      <c r="J2" s="406"/>
      <c r="K2" s="406"/>
      <c r="L2" s="294"/>
      <c r="O2" s="450" t="s">
        <v>1339</v>
      </c>
    </row>
    <row r="3" spans="2:30" s="440" customFormat="1" ht="57"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tr">
        <f>Translation!B447</f>
        <v>Uniformity</v>
      </c>
      <c r="J3" s="439" t="str">
        <f>Translation!B448</f>
        <v>Target Average</v>
      </c>
      <c r="K3" s="439" t="str">
        <f>IF(FixtureData!$B$23="IES",Translation!B294,Translation!B459)</f>
        <v>Target - Uniformity (average/minimum)</v>
      </c>
      <c r="L3" s="438" t="str">
        <f>Translation!B450</f>
        <v>Meets Illuminance?</v>
      </c>
      <c r="M3" s="441"/>
      <c r="N3" s="441"/>
      <c r="O3" s="450" t="s">
        <v>48</v>
      </c>
      <c r="P3" s="450"/>
      <c r="Q3" s="450" t="s">
        <v>38</v>
      </c>
      <c r="R3" s="450"/>
      <c r="S3" s="450" t="s">
        <v>21</v>
      </c>
      <c r="T3" s="441"/>
      <c r="U3" s="441"/>
      <c r="V3" s="441"/>
      <c r="W3" s="441"/>
      <c r="X3" s="441"/>
      <c r="Y3" s="441"/>
      <c r="Z3" s="441"/>
      <c r="AA3" s="441"/>
      <c r="AB3" s="441"/>
      <c r="AC3" s="441"/>
      <c r="AD3" s="441"/>
    </row>
    <row r="4" spans="2:30" ht="15.75">
      <c r="B4" s="625" t="s">
        <v>22</v>
      </c>
      <c r="C4" s="625" t="s">
        <v>3359</v>
      </c>
      <c r="D4" s="625" t="s">
        <v>65</v>
      </c>
      <c r="E4" s="626">
        <v>134</v>
      </c>
      <c r="F4" s="627">
        <v>25.462663990094374</v>
      </c>
      <c r="G4" s="627">
        <v>13.557567158579584</v>
      </c>
      <c r="H4" s="627">
        <v>54.697823628757327</v>
      </c>
      <c r="I4" s="627">
        <v>1.8781145387121267</v>
      </c>
      <c r="J4" s="627">
        <v>6</v>
      </c>
      <c r="K4" s="627">
        <v>3</v>
      </c>
      <c r="L4" s="628">
        <v>1</v>
      </c>
      <c r="M4" s="450"/>
      <c r="N4" s="450"/>
      <c r="O4" s="450" t="s">
        <v>1315</v>
      </c>
      <c r="P4" s="450" t="s">
        <v>1316</v>
      </c>
      <c r="Q4" s="450" t="s">
        <v>1315</v>
      </c>
      <c r="R4" s="450" t="s">
        <v>1316</v>
      </c>
      <c r="S4" s="450">
        <v>0</v>
      </c>
      <c r="T4" s="425">
        <v>398.58</v>
      </c>
    </row>
    <row r="5" spans="2:30">
      <c r="B5" s="412" t="s">
        <v>1994</v>
      </c>
      <c r="C5" s="412" t="s">
        <v>3359</v>
      </c>
      <c r="D5" s="412" t="s">
        <v>65</v>
      </c>
      <c r="E5" s="415">
        <v>134</v>
      </c>
      <c r="F5" s="418">
        <v>25.462663990094374</v>
      </c>
      <c r="G5" s="418">
        <v>13.557567158579584</v>
      </c>
      <c r="H5" s="418">
        <v>54.697823628757327</v>
      </c>
      <c r="I5" s="418">
        <v>1.8781145387121267</v>
      </c>
      <c r="J5" s="418">
        <v>6</v>
      </c>
      <c r="K5" s="418">
        <v>3</v>
      </c>
      <c r="L5" s="412">
        <v>1</v>
      </c>
      <c r="M5" s="450"/>
      <c r="N5" s="450"/>
      <c r="O5" s="450">
        <f t="shared" ref="O5:O14" si="0">IF($L5=1,$E5,NA())</f>
        <v>134</v>
      </c>
      <c r="P5" s="450" t="e">
        <f t="shared" ref="P5:P14" si="1">IF(AND($L5=0,$L5&lt;&gt;""),$E5,NA())</f>
        <v>#N/A</v>
      </c>
      <c r="Q5" s="450">
        <f t="shared" ref="Q5:Q40" si="2">IF(L5=1,F5,NA())</f>
        <v>25.462663990094374</v>
      </c>
      <c r="R5" s="450" t="e">
        <f t="shared" ref="R5:R14" si="3">IF(P5&lt;&gt;"",F5,NA())</f>
        <v>#N/A</v>
      </c>
      <c r="S5" s="450">
        <v>0</v>
      </c>
      <c r="T5" s="425">
        <v>148.92000000000002</v>
      </c>
    </row>
    <row r="6" spans="2:30">
      <c r="B6" s="699" t="s">
        <v>3343</v>
      </c>
      <c r="C6" s="699" t="s">
        <v>3383</v>
      </c>
      <c r="D6" s="699" t="s">
        <v>65</v>
      </c>
      <c r="E6" s="700">
        <v>134</v>
      </c>
      <c r="F6" s="701">
        <v>13.672274214442398</v>
      </c>
      <c r="G6" s="701">
        <v>8.1894527102970009</v>
      </c>
      <c r="H6" s="701">
        <v>24.499505540348149</v>
      </c>
      <c r="I6" s="701">
        <v>1.6694979137313506</v>
      </c>
      <c r="J6" s="701">
        <v>6</v>
      </c>
      <c r="K6" s="701">
        <v>3</v>
      </c>
      <c r="L6" s="699">
        <v>1</v>
      </c>
      <c r="M6" s="450"/>
      <c r="N6" s="450"/>
      <c r="O6" s="450">
        <f>IF($L6=1,$E6,NA())</f>
        <v>134</v>
      </c>
      <c r="P6" s="450" t="e">
        <f>IF(AND($L6=0,$L6&lt;&gt;""),$E6,NA())</f>
        <v>#N/A</v>
      </c>
      <c r="Q6" s="450">
        <f>IF(L6=1,F6,NA())</f>
        <v>13.672274214442398</v>
      </c>
      <c r="R6" s="450" t="e">
        <f>IF(P6&lt;&gt;"",F6,NA())</f>
        <v>#N/A</v>
      </c>
      <c r="S6" s="450">
        <v>0</v>
      </c>
      <c r="T6" s="425">
        <v>586.92000000000007</v>
      </c>
    </row>
    <row r="7" spans="2:30">
      <c r="M7" s="450"/>
      <c r="N7" s="450"/>
      <c r="O7" s="450" t="e">
        <f>IF($L7=1,$E7,NA())</f>
        <v>#N/A</v>
      </c>
      <c r="P7" s="450" t="e">
        <f>IF(AND($L7=0,$L7&lt;&gt;""),$E7,NA())</f>
        <v>#N/A</v>
      </c>
      <c r="Q7" s="450" t="e">
        <f>IF(L7=1,F7,NA())</f>
        <v>#N/A</v>
      </c>
      <c r="R7" s="450" t="e">
        <f>IF(P7&lt;&gt;"",F7,NA())</f>
        <v>#N/A</v>
      </c>
    </row>
    <row r="8" spans="2:30">
      <c r="M8" s="450"/>
      <c r="N8" s="450"/>
      <c r="O8" s="450" t="e">
        <f>IF($L8=1,$E8,NA())</f>
        <v>#N/A</v>
      </c>
      <c r="P8" s="450" t="e">
        <f>IF(AND($L8=0,$L8&lt;&gt;""),$E8,NA())</f>
        <v>#N/A</v>
      </c>
      <c r="Q8" s="450" t="e">
        <f>IF(L8=1,F8,NA())</f>
        <v>#N/A</v>
      </c>
      <c r="R8" s="450" t="e">
        <f>IF(P8&lt;&gt;"",F8,NA())</f>
        <v>#N/A</v>
      </c>
    </row>
    <row r="9" spans="2:30">
      <c r="M9" s="450"/>
      <c r="N9" s="450"/>
      <c r="O9" s="450" t="e">
        <f>IF($L9=1,$E9,NA())</f>
        <v>#N/A</v>
      </c>
      <c r="P9" s="450" t="e">
        <f>IF(AND($L9=0,$L9&lt;&gt;""),$E9,NA())</f>
        <v>#N/A</v>
      </c>
      <c r="Q9" s="450" t="e">
        <f>IF(L9=1,F9,NA())</f>
        <v>#N/A</v>
      </c>
      <c r="R9" s="450" t="e">
        <f>IF(P9&lt;&gt;"",F9,NA())</f>
        <v>#N/A</v>
      </c>
    </row>
    <row r="10" spans="2:30">
      <c r="M10" s="450"/>
      <c r="N10" s="450"/>
      <c r="O10" s="450" t="e">
        <f t="shared" si="0"/>
        <v>#N/A</v>
      </c>
      <c r="P10" s="450" t="e">
        <f t="shared" si="1"/>
        <v>#N/A</v>
      </c>
      <c r="Q10" s="450" t="e">
        <f t="shared" ref="Q10:Q14" si="4">IF(L10=1,F10,NA())</f>
        <v>#N/A</v>
      </c>
      <c r="R10" s="450" t="e">
        <f t="shared" si="3"/>
        <v>#N/A</v>
      </c>
    </row>
    <row r="11" spans="2:30">
      <c r="B11" s="294"/>
      <c r="C11" s="294"/>
      <c r="D11" s="294"/>
      <c r="E11" s="416"/>
      <c r="F11" s="406"/>
      <c r="G11" s="406"/>
      <c r="H11" s="406"/>
      <c r="I11" s="406"/>
      <c r="J11" s="406"/>
      <c r="K11" s="406"/>
      <c r="L11" s="294"/>
      <c r="M11" s="450"/>
      <c r="N11" s="450"/>
      <c r="O11" s="450" t="e">
        <f t="shared" si="0"/>
        <v>#N/A</v>
      </c>
      <c r="P11" s="450" t="e">
        <f t="shared" si="1"/>
        <v>#N/A</v>
      </c>
      <c r="Q11" s="450" t="e">
        <f t="shared" si="4"/>
        <v>#N/A</v>
      </c>
      <c r="R11" s="450" t="e">
        <f t="shared" si="3"/>
        <v>#N/A</v>
      </c>
    </row>
    <row r="12" spans="2:30">
      <c r="M12" s="450"/>
      <c r="N12" s="450"/>
      <c r="O12" s="450" t="e">
        <f t="shared" si="0"/>
        <v>#N/A</v>
      </c>
      <c r="P12" s="450" t="e">
        <f t="shared" si="1"/>
        <v>#N/A</v>
      </c>
      <c r="Q12" s="450" t="e">
        <f t="shared" si="4"/>
        <v>#N/A</v>
      </c>
      <c r="R12" s="450" t="e">
        <f t="shared" si="3"/>
        <v>#N/A</v>
      </c>
    </row>
    <row r="13" spans="2:30">
      <c r="M13" s="450"/>
      <c r="N13" s="450"/>
      <c r="O13" s="450" t="e">
        <f t="shared" si="0"/>
        <v>#N/A</v>
      </c>
      <c r="P13" s="450" t="e">
        <f t="shared" si="1"/>
        <v>#N/A</v>
      </c>
      <c r="Q13" s="450" t="e">
        <f t="shared" si="4"/>
        <v>#N/A</v>
      </c>
      <c r="R13" s="450" t="e">
        <f t="shared" si="3"/>
        <v>#N/A</v>
      </c>
    </row>
    <row r="14" spans="2:30">
      <c r="B14" s="294"/>
      <c r="C14" s="294"/>
      <c r="D14" s="294"/>
      <c r="E14" s="416"/>
      <c r="F14" s="406"/>
      <c r="G14" s="406"/>
      <c r="H14" s="406"/>
      <c r="I14" s="406"/>
      <c r="J14" s="406"/>
      <c r="K14" s="406"/>
      <c r="L14" s="294"/>
      <c r="M14" s="450"/>
      <c r="N14" s="450"/>
      <c r="O14" s="450" t="e">
        <f t="shared" si="0"/>
        <v>#N/A</v>
      </c>
      <c r="P14" s="450" t="e">
        <f t="shared" si="1"/>
        <v>#N/A</v>
      </c>
      <c r="Q14" s="450" t="e">
        <f t="shared" si="4"/>
        <v>#N/A</v>
      </c>
      <c r="R14" s="450" t="e">
        <f t="shared" si="3"/>
        <v>#N/A</v>
      </c>
    </row>
    <row r="15" spans="2:30">
      <c r="M15" s="450"/>
      <c r="N15" s="450"/>
      <c r="O15" s="450" t="e">
        <f t="shared" ref="O15:O69" si="5">IF($L15=1,$E15,NA())</f>
        <v>#N/A</v>
      </c>
      <c r="P15" s="450" t="e">
        <f t="shared" ref="P15:P69" si="6">IF(AND($L15=0,$L15&lt;&gt;""),$E15,NA())</f>
        <v>#N/A</v>
      </c>
      <c r="Q15" s="450" t="e">
        <f t="shared" si="2"/>
        <v>#N/A</v>
      </c>
      <c r="R15" s="450" t="e">
        <f t="shared" ref="R15:R46" si="7">IF(P15&lt;&gt;"",F15,NA())</f>
        <v>#N/A</v>
      </c>
    </row>
    <row r="16" spans="2:30">
      <c r="M16" s="450"/>
      <c r="N16" s="450"/>
      <c r="O16" s="450" t="e">
        <f t="shared" si="5"/>
        <v>#N/A</v>
      </c>
      <c r="P16" s="450" t="e">
        <f t="shared" si="6"/>
        <v>#N/A</v>
      </c>
      <c r="Q16" s="450" t="e">
        <f t="shared" si="2"/>
        <v>#N/A</v>
      </c>
      <c r="R16" s="450" t="e">
        <f t="shared" si="7"/>
        <v>#N/A</v>
      </c>
    </row>
    <row r="17" spans="13:18">
      <c r="M17" s="450"/>
      <c r="N17" s="450"/>
      <c r="O17" s="450" t="e">
        <f t="shared" si="5"/>
        <v>#N/A</v>
      </c>
      <c r="P17" s="450" t="e">
        <f t="shared" si="6"/>
        <v>#N/A</v>
      </c>
      <c r="Q17" s="450" t="e">
        <f t="shared" si="2"/>
        <v>#N/A</v>
      </c>
      <c r="R17" s="450" t="e">
        <f t="shared" si="7"/>
        <v>#N/A</v>
      </c>
    </row>
    <row r="18" spans="13:18">
      <c r="M18" s="450"/>
      <c r="N18" s="450"/>
      <c r="O18" s="450" t="e">
        <f t="shared" si="5"/>
        <v>#N/A</v>
      </c>
      <c r="P18" s="450" t="e">
        <f t="shared" si="6"/>
        <v>#N/A</v>
      </c>
      <c r="Q18" s="450" t="e">
        <f t="shared" si="2"/>
        <v>#N/A</v>
      </c>
      <c r="R18" s="450" t="e">
        <f t="shared" si="7"/>
        <v>#N/A</v>
      </c>
    </row>
    <row r="19" spans="13:18">
      <c r="M19" s="450"/>
      <c r="N19" s="450"/>
      <c r="O19" s="450" t="e">
        <f t="shared" si="5"/>
        <v>#N/A</v>
      </c>
      <c r="P19" s="450" t="e">
        <f t="shared" si="6"/>
        <v>#N/A</v>
      </c>
      <c r="Q19" s="450" t="e">
        <f t="shared" si="2"/>
        <v>#N/A</v>
      </c>
      <c r="R19" s="450" t="e">
        <f t="shared" si="7"/>
        <v>#N/A</v>
      </c>
    </row>
    <row r="20" spans="13:18">
      <c r="M20" s="450"/>
      <c r="N20" s="450"/>
      <c r="O20" s="450" t="e">
        <f t="shared" si="5"/>
        <v>#N/A</v>
      </c>
      <c r="P20" s="450" t="e">
        <f t="shared" si="6"/>
        <v>#N/A</v>
      </c>
      <c r="Q20" s="450" t="e">
        <f t="shared" si="2"/>
        <v>#N/A</v>
      </c>
      <c r="R20" s="450" t="e">
        <f t="shared" si="7"/>
        <v>#N/A</v>
      </c>
    </row>
    <row r="21" spans="13:18">
      <c r="M21" s="450"/>
      <c r="N21" s="450"/>
      <c r="O21" s="450" t="e">
        <f t="shared" si="5"/>
        <v>#N/A</v>
      </c>
      <c r="P21" s="450" t="e">
        <f t="shared" si="6"/>
        <v>#N/A</v>
      </c>
      <c r="Q21" s="450" t="e">
        <f t="shared" si="2"/>
        <v>#N/A</v>
      </c>
      <c r="R21" s="450" t="e">
        <f t="shared" si="7"/>
        <v>#N/A</v>
      </c>
    </row>
    <row r="22" spans="13:18">
      <c r="M22" s="450"/>
      <c r="N22" s="450"/>
      <c r="O22" s="450" t="e">
        <f t="shared" si="5"/>
        <v>#N/A</v>
      </c>
      <c r="P22" s="450" t="e">
        <f t="shared" si="6"/>
        <v>#N/A</v>
      </c>
      <c r="Q22" s="450" t="e">
        <f t="shared" si="2"/>
        <v>#N/A</v>
      </c>
      <c r="R22" s="450" t="e">
        <f t="shared" si="7"/>
        <v>#N/A</v>
      </c>
    </row>
    <row r="23" spans="13:18">
      <c r="M23" s="450"/>
      <c r="N23" s="450"/>
      <c r="O23" s="450" t="e">
        <f t="shared" si="5"/>
        <v>#N/A</v>
      </c>
      <c r="P23" s="450" t="e">
        <f t="shared" si="6"/>
        <v>#N/A</v>
      </c>
      <c r="Q23" s="450" t="e">
        <f t="shared" si="2"/>
        <v>#N/A</v>
      </c>
      <c r="R23" s="450" t="e">
        <f t="shared" si="7"/>
        <v>#N/A</v>
      </c>
    </row>
    <row r="24" spans="13:18">
      <c r="M24" s="450"/>
      <c r="N24" s="450"/>
      <c r="O24" s="450" t="e">
        <f t="shared" si="5"/>
        <v>#N/A</v>
      </c>
      <c r="P24" s="450" t="e">
        <f t="shared" si="6"/>
        <v>#N/A</v>
      </c>
      <c r="Q24" s="450" t="e">
        <f t="shared" si="2"/>
        <v>#N/A</v>
      </c>
      <c r="R24" s="450" t="e">
        <f t="shared" si="7"/>
        <v>#N/A</v>
      </c>
    </row>
    <row r="25" spans="13:18">
      <c r="M25" s="450"/>
      <c r="N25" s="450"/>
      <c r="O25" s="450" t="e">
        <f t="shared" si="5"/>
        <v>#N/A</v>
      </c>
      <c r="P25" s="450" t="e">
        <f t="shared" si="6"/>
        <v>#N/A</v>
      </c>
      <c r="Q25" s="450" t="e">
        <f t="shared" si="2"/>
        <v>#N/A</v>
      </c>
      <c r="R25" s="450" t="e">
        <f t="shared" si="7"/>
        <v>#N/A</v>
      </c>
    </row>
    <row r="26" spans="13:18">
      <c r="M26" s="450"/>
      <c r="N26" s="450"/>
      <c r="O26" s="450" t="e">
        <f t="shared" si="5"/>
        <v>#N/A</v>
      </c>
      <c r="P26" s="450" t="e">
        <f t="shared" si="6"/>
        <v>#N/A</v>
      </c>
      <c r="Q26" s="450" t="e">
        <f t="shared" si="2"/>
        <v>#N/A</v>
      </c>
      <c r="R26" s="450" t="e">
        <f t="shared" si="7"/>
        <v>#N/A</v>
      </c>
    </row>
    <row r="27" spans="13:18">
      <c r="M27" s="450"/>
      <c r="N27" s="450"/>
      <c r="O27" s="450" t="e">
        <f t="shared" si="5"/>
        <v>#N/A</v>
      </c>
      <c r="P27" s="450" t="e">
        <f t="shared" si="6"/>
        <v>#N/A</v>
      </c>
      <c r="Q27" s="450" t="e">
        <f t="shared" si="2"/>
        <v>#N/A</v>
      </c>
      <c r="R27" s="450" t="e">
        <f t="shared" si="7"/>
        <v>#N/A</v>
      </c>
    </row>
    <row r="28" spans="13:18">
      <c r="M28" s="450"/>
      <c r="N28" s="450"/>
      <c r="O28" s="450" t="e">
        <f t="shared" si="5"/>
        <v>#N/A</v>
      </c>
      <c r="P28" s="450" t="e">
        <f t="shared" si="6"/>
        <v>#N/A</v>
      </c>
      <c r="Q28" s="450" t="e">
        <f t="shared" si="2"/>
        <v>#N/A</v>
      </c>
      <c r="R28" s="450" t="e">
        <f t="shared" si="7"/>
        <v>#N/A</v>
      </c>
    </row>
    <row r="29" spans="13:18">
      <c r="M29" s="450"/>
      <c r="N29" s="450"/>
      <c r="O29" s="450" t="e">
        <f t="shared" si="5"/>
        <v>#N/A</v>
      </c>
      <c r="P29" s="450" t="e">
        <f t="shared" si="6"/>
        <v>#N/A</v>
      </c>
      <c r="Q29" s="450" t="e">
        <f t="shared" si="2"/>
        <v>#N/A</v>
      </c>
      <c r="R29" s="450" t="e">
        <f t="shared" si="7"/>
        <v>#N/A</v>
      </c>
    </row>
    <row r="30" spans="13:18">
      <c r="M30" s="450"/>
      <c r="N30" s="450"/>
      <c r="O30" s="450" t="e">
        <f t="shared" si="5"/>
        <v>#N/A</v>
      </c>
      <c r="P30" s="450" t="e">
        <f t="shared" si="6"/>
        <v>#N/A</v>
      </c>
      <c r="Q30" s="450" t="e">
        <f t="shared" si="2"/>
        <v>#N/A</v>
      </c>
      <c r="R30" s="450" t="e">
        <f t="shared" si="7"/>
        <v>#N/A</v>
      </c>
    </row>
    <row r="31" spans="13:18">
      <c r="M31" s="450"/>
      <c r="N31" s="450"/>
      <c r="O31" s="450" t="e">
        <f t="shared" si="5"/>
        <v>#N/A</v>
      </c>
      <c r="P31" s="450" t="e">
        <f t="shared" si="6"/>
        <v>#N/A</v>
      </c>
      <c r="Q31" s="450" t="e">
        <f t="shared" si="2"/>
        <v>#N/A</v>
      </c>
      <c r="R31" s="450" t="e">
        <f t="shared" si="7"/>
        <v>#N/A</v>
      </c>
    </row>
    <row r="32" spans="13:18">
      <c r="M32" s="450"/>
      <c r="N32" s="450"/>
      <c r="O32" s="450" t="e">
        <f t="shared" si="5"/>
        <v>#N/A</v>
      </c>
      <c r="P32" s="450" t="e">
        <f t="shared" si="6"/>
        <v>#N/A</v>
      </c>
      <c r="Q32" s="450" t="e">
        <f t="shared" si="2"/>
        <v>#N/A</v>
      </c>
      <c r="R32" s="450" t="e">
        <f t="shared" si="7"/>
        <v>#N/A</v>
      </c>
    </row>
    <row r="33" spans="13:18">
      <c r="M33" s="450"/>
      <c r="N33" s="450"/>
      <c r="O33" s="450" t="e">
        <f t="shared" si="5"/>
        <v>#N/A</v>
      </c>
      <c r="P33" s="450" t="e">
        <f t="shared" si="6"/>
        <v>#N/A</v>
      </c>
      <c r="Q33" s="450" t="e">
        <f t="shared" si="2"/>
        <v>#N/A</v>
      </c>
      <c r="R33" s="450" t="e">
        <f t="shared" si="7"/>
        <v>#N/A</v>
      </c>
    </row>
    <row r="34" spans="13:18">
      <c r="M34" s="450"/>
      <c r="N34" s="450"/>
      <c r="O34" s="450" t="e">
        <f t="shared" si="5"/>
        <v>#N/A</v>
      </c>
      <c r="P34" s="450" t="e">
        <f t="shared" si="6"/>
        <v>#N/A</v>
      </c>
      <c r="Q34" s="450" t="e">
        <f t="shared" si="2"/>
        <v>#N/A</v>
      </c>
      <c r="R34" s="450" t="e">
        <f t="shared" si="7"/>
        <v>#N/A</v>
      </c>
    </row>
    <row r="35" spans="13:18">
      <c r="M35" s="450"/>
      <c r="N35" s="450"/>
      <c r="O35" s="450" t="e">
        <f t="shared" si="5"/>
        <v>#N/A</v>
      </c>
      <c r="P35" s="450" t="e">
        <f t="shared" si="6"/>
        <v>#N/A</v>
      </c>
      <c r="Q35" s="450" t="e">
        <f t="shared" si="2"/>
        <v>#N/A</v>
      </c>
      <c r="R35" s="450" t="e">
        <f t="shared" si="7"/>
        <v>#N/A</v>
      </c>
    </row>
    <row r="36" spans="13:18">
      <c r="M36" s="450"/>
      <c r="N36" s="450"/>
      <c r="O36" s="450" t="e">
        <f t="shared" si="5"/>
        <v>#N/A</v>
      </c>
      <c r="P36" s="450" t="e">
        <f t="shared" si="6"/>
        <v>#N/A</v>
      </c>
      <c r="Q36" s="450" t="e">
        <f t="shared" si="2"/>
        <v>#N/A</v>
      </c>
      <c r="R36" s="450" t="e">
        <f t="shared" si="7"/>
        <v>#N/A</v>
      </c>
    </row>
    <row r="37" spans="13:18">
      <c r="M37" s="450"/>
      <c r="N37" s="450"/>
      <c r="O37" s="450" t="e">
        <f t="shared" si="5"/>
        <v>#N/A</v>
      </c>
      <c r="P37" s="450" t="e">
        <f t="shared" si="6"/>
        <v>#N/A</v>
      </c>
      <c r="Q37" s="450" t="e">
        <f t="shared" si="2"/>
        <v>#N/A</v>
      </c>
      <c r="R37" s="450" t="e">
        <f t="shared" si="7"/>
        <v>#N/A</v>
      </c>
    </row>
    <row r="38" spans="13:18">
      <c r="M38" s="450"/>
      <c r="N38" s="450"/>
      <c r="O38" s="450" t="e">
        <f t="shared" si="5"/>
        <v>#N/A</v>
      </c>
      <c r="P38" s="450" t="e">
        <f t="shared" si="6"/>
        <v>#N/A</v>
      </c>
      <c r="Q38" s="450" t="e">
        <f t="shared" si="2"/>
        <v>#N/A</v>
      </c>
      <c r="R38" s="450" t="e">
        <f t="shared" si="7"/>
        <v>#N/A</v>
      </c>
    </row>
    <row r="39" spans="13:18">
      <c r="M39" s="450"/>
      <c r="N39" s="450"/>
      <c r="O39" s="450" t="e">
        <f t="shared" si="5"/>
        <v>#N/A</v>
      </c>
      <c r="P39" s="450" t="e">
        <f t="shared" si="6"/>
        <v>#N/A</v>
      </c>
      <c r="Q39" s="450" t="e">
        <f t="shared" si="2"/>
        <v>#N/A</v>
      </c>
      <c r="R39" s="450" t="e">
        <f t="shared" si="7"/>
        <v>#N/A</v>
      </c>
    </row>
    <row r="40" spans="13:18">
      <c r="M40" s="450"/>
      <c r="N40" s="450"/>
      <c r="O40" s="450" t="e">
        <f t="shared" si="5"/>
        <v>#N/A</v>
      </c>
      <c r="P40" s="450" t="e">
        <f t="shared" si="6"/>
        <v>#N/A</v>
      </c>
      <c r="Q40" s="450" t="e">
        <f t="shared" si="2"/>
        <v>#N/A</v>
      </c>
      <c r="R40" s="450" t="e">
        <f t="shared" si="7"/>
        <v>#N/A</v>
      </c>
    </row>
    <row r="41" spans="13:18">
      <c r="M41" s="450"/>
      <c r="N41" s="450"/>
      <c r="O41" s="450" t="e">
        <f t="shared" si="5"/>
        <v>#N/A</v>
      </c>
      <c r="P41" s="450" t="e">
        <f t="shared" si="6"/>
        <v>#N/A</v>
      </c>
      <c r="Q41" s="450" t="e">
        <f>IF(L41=1,F41,NA())</f>
        <v>#N/A</v>
      </c>
      <c r="R41" s="450" t="e">
        <f t="shared" si="7"/>
        <v>#N/A</v>
      </c>
    </row>
    <row r="42" spans="13:18">
      <c r="M42" s="450"/>
      <c r="N42" s="450"/>
      <c r="O42" s="450" t="e">
        <f t="shared" si="5"/>
        <v>#N/A</v>
      </c>
      <c r="P42" s="450" t="e">
        <f t="shared" si="6"/>
        <v>#N/A</v>
      </c>
      <c r="Q42" s="450" t="e">
        <f>IF(L42=1,F42,NA())</f>
        <v>#N/A</v>
      </c>
      <c r="R42" s="450" t="e">
        <f t="shared" si="7"/>
        <v>#N/A</v>
      </c>
    </row>
    <row r="43" spans="13:18">
      <c r="M43" s="450"/>
      <c r="N43" s="450"/>
      <c r="O43" s="450" t="e">
        <f t="shared" si="5"/>
        <v>#N/A</v>
      </c>
      <c r="P43" s="450" t="e">
        <f t="shared" si="6"/>
        <v>#N/A</v>
      </c>
      <c r="Q43" s="450" t="e">
        <f>IF(L43=1,F43,NA())</f>
        <v>#N/A</v>
      </c>
      <c r="R43" s="450" t="e">
        <f t="shared" si="7"/>
        <v>#N/A</v>
      </c>
    </row>
    <row r="44" spans="13:18">
      <c r="M44" s="450"/>
      <c r="N44" s="450"/>
      <c r="O44" s="450" t="e">
        <f t="shared" si="5"/>
        <v>#N/A</v>
      </c>
      <c r="P44" s="450" t="e">
        <f t="shared" si="6"/>
        <v>#N/A</v>
      </c>
      <c r="Q44" s="450" t="e">
        <f>IF(L44=1,F44,NA())</f>
        <v>#N/A</v>
      </c>
      <c r="R44" s="450" t="e">
        <f t="shared" si="7"/>
        <v>#N/A</v>
      </c>
    </row>
    <row r="45" spans="13:18">
      <c r="M45" s="450"/>
      <c r="N45" s="450"/>
      <c r="O45" s="450" t="e">
        <f t="shared" si="5"/>
        <v>#N/A</v>
      </c>
      <c r="P45" s="450" t="e">
        <f t="shared" si="6"/>
        <v>#N/A</v>
      </c>
      <c r="Q45" s="450" t="e">
        <f>IF(L45=1,F45,NA())</f>
        <v>#N/A</v>
      </c>
      <c r="R45" s="450" t="e">
        <f t="shared" si="7"/>
        <v>#N/A</v>
      </c>
    </row>
    <row r="46" spans="13:18">
      <c r="M46" s="450"/>
      <c r="N46" s="450"/>
      <c r="O46" s="450" t="e">
        <f t="shared" si="5"/>
        <v>#N/A</v>
      </c>
      <c r="P46" s="450" t="e">
        <f t="shared" si="6"/>
        <v>#N/A</v>
      </c>
      <c r="Q46" s="450" t="e">
        <f t="shared" ref="Q46:Q77" si="8">IF(L46=1,F46,NA())</f>
        <v>#N/A</v>
      </c>
      <c r="R46" s="450" t="e">
        <f t="shared" si="7"/>
        <v>#N/A</v>
      </c>
    </row>
    <row r="47" spans="13:18">
      <c r="M47" s="450"/>
      <c r="N47" s="450"/>
      <c r="O47" s="450" t="e">
        <f t="shared" si="5"/>
        <v>#N/A</v>
      </c>
      <c r="P47" s="450" t="e">
        <f t="shared" si="6"/>
        <v>#N/A</v>
      </c>
      <c r="Q47" s="450" t="e">
        <f t="shared" si="8"/>
        <v>#N/A</v>
      </c>
      <c r="R47" s="450" t="e">
        <f t="shared" ref="R47:R78" si="9">IF(P47&lt;&gt;"",F47,NA())</f>
        <v>#N/A</v>
      </c>
    </row>
    <row r="48" spans="13:18">
      <c r="M48" s="450"/>
      <c r="N48" s="450"/>
      <c r="O48" s="450" t="e">
        <f t="shared" si="5"/>
        <v>#N/A</v>
      </c>
      <c r="P48" s="450" t="e">
        <f t="shared" si="6"/>
        <v>#N/A</v>
      </c>
      <c r="Q48" s="450" t="e">
        <f t="shared" si="8"/>
        <v>#N/A</v>
      </c>
      <c r="R48" s="450" t="e">
        <f t="shared" si="9"/>
        <v>#N/A</v>
      </c>
    </row>
    <row r="49" spans="13:18">
      <c r="M49" s="450"/>
      <c r="N49" s="450"/>
      <c r="O49" s="450" t="e">
        <f t="shared" si="5"/>
        <v>#N/A</v>
      </c>
      <c r="P49" s="450" t="e">
        <f t="shared" si="6"/>
        <v>#N/A</v>
      </c>
      <c r="Q49" s="450" t="e">
        <f t="shared" si="8"/>
        <v>#N/A</v>
      </c>
      <c r="R49" s="450" t="e">
        <f t="shared" si="9"/>
        <v>#N/A</v>
      </c>
    </row>
    <row r="50" spans="13:18">
      <c r="M50" s="450"/>
      <c r="N50" s="450"/>
      <c r="O50" s="450" t="e">
        <f t="shared" si="5"/>
        <v>#N/A</v>
      </c>
      <c r="P50" s="450" t="e">
        <f t="shared" si="6"/>
        <v>#N/A</v>
      </c>
      <c r="Q50" s="450" t="e">
        <f t="shared" si="8"/>
        <v>#N/A</v>
      </c>
      <c r="R50" s="450" t="e">
        <f t="shared" si="9"/>
        <v>#N/A</v>
      </c>
    </row>
    <row r="51" spans="13:18">
      <c r="M51" s="450"/>
      <c r="N51" s="450"/>
      <c r="O51" s="450" t="e">
        <f t="shared" si="5"/>
        <v>#N/A</v>
      </c>
      <c r="P51" s="450" t="e">
        <f t="shared" si="6"/>
        <v>#N/A</v>
      </c>
      <c r="Q51" s="450" t="e">
        <f t="shared" si="8"/>
        <v>#N/A</v>
      </c>
      <c r="R51" s="450" t="e">
        <f t="shared" si="9"/>
        <v>#N/A</v>
      </c>
    </row>
    <row r="52" spans="13:18">
      <c r="M52" s="450"/>
      <c r="N52" s="450"/>
      <c r="O52" s="450" t="e">
        <f t="shared" si="5"/>
        <v>#N/A</v>
      </c>
      <c r="P52" s="450" t="e">
        <f t="shared" si="6"/>
        <v>#N/A</v>
      </c>
      <c r="Q52" s="450" t="e">
        <f t="shared" si="8"/>
        <v>#N/A</v>
      </c>
      <c r="R52" s="450" t="e">
        <f t="shared" si="9"/>
        <v>#N/A</v>
      </c>
    </row>
    <row r="53" spans="13:18">
      <c r="M53" s="450"/>
      <c r="N53" s="450"/>
      <c r="O53" s="450" t="e">
        <f t="shared" si="5"/>
        <v>#N/A</v>
      </c>
      <c r="P53" s="450" t="e">
        <f t="shared" si="6"/>
        <v>#N/A</v>
      </c>
      <c r="Q53" s="450" t="e">
        <f t="shared" si="8"/>
        <v>#N/A</v>
      </c>
      <c r="R53" s="450" t="e">
        <f t="shared" si="9"/>
        <v>#N/A</v>
      </c>
    </row>
    <row r="54" spans="13:18">
      <c r="M54" s="450"/>
      <c r="N54" s="450"/>
      <c r="O54" s="450" t="e">
        <f t="shared" si="5"/>
        <v>#N/A</v>
      </c>
      <c r="P54" s="450" t="e">
        <f t="shared" si="6"/>
        <v>#N/A</v>
      </c>
      <c r="Q54" s="450" t="e">
        <f t="shared" si="8"/>
        <v>#N/A</v>
      </c>
      <c r="R54" s="450" t="e">
        <f t="shared" si="9"/>
        <v>#N/A</v>
      </c>
    </row>
    <row r="55" spans="13:18">
      <c r="M55" s="450"/>
      <c r="N55" s="450"/>
      <c r="O55" s="450" t="e">
        <f t="shared" si="5"/>
        <v>#N/A</v>
      </c>
      <c r="P55" s="450" t="e">
        <f t="shared" si="6"/>
        <v>#N/A</v>
      </c>
      <c r="Q55" s="450" t="e">
        <f t="shared" si="8"/>
        <v>#N/A</v>
      </c>
      <c r="R55" s="450" t="e">
        <f t="shared" si="9"/>
        <v>#N/A</v>
      </c>
    </row>
    <row r="56" spans="13:18">
      <c r="M56" s="450"/>
      <c r="N56" s="450"/>
      <c r="O56" s="450" t="e">
        <f t="shared" si="5"/>
        <v>#N/A</v>
      </c>
      <c r="P56" s="450" t="e">
        <f t="shared" si="6"/>
        <v>#N/A</v>
      </c>
      <c r="Q56" s="450" t="e">
        <f t="shared" si="8"/>
        <v>#N/A</v>
      </c>
      <c r="R56" s="450" t="e">
        <f t="shared" si="9"/>
        <v>#N/A</v>
      </c>
    </row>
    <row r="57" spans="13:18">
      <c r="M57" s="450"/>
      <c r="N57" s="450"/>
      <c r="O57" s="450" t="e">
        <f t="shared" si="5"/>
        <v>#N/A</v>
      </c>
      <c r="P57" s="450" t="e">
        <f t="shared" si="6"/>
        <v>#N/A</v>
      </c>
      <c r="Q57" s="450" t="e">
        <f t="shared" si="8"/>
        <v>#N/A</v>
      </c>
      <c r="R57" s="450" t="e">
        <f t="shared" si="9"/>
        <v>#N/A</v>
      </c>
    </row>
    <row r="58" spans="13:18">
      <c r="M58" s="450"/>
      <c r="N58" s="450"/>
      <c r="O58" s="450" t="e">
        <f t="shared" si="5"/>
        <v>#N/A</v>
      </c>
      <c r="P58" s="450" t="e">
        <f t="shared" si="6"/>
        <v>#N/A</v>
      </c>
      <c r="Q58" s="450" t="e">
        <f t="shared" si="8"/>
        <v>#N/A</v>
      </c>
      <c r="R58" s="450" t="e">
        <f t="shared" si="9"/>
        <v>#N/A</v>
      </c>
    </row>
    <row r="59" spans="13:18">
      <c r="M59" s="450"/>
      <c r="N59" s="450"/>
      <c r="O59" s="450" t="e">
        <f t="shared" si="5"/>
        <v>#N/A</v>
      </c>
      <c r="P59" s="450" t="e">
        <f t="shared" si="6"/>
        <v>#N/A</v>
      </c>
      <c r="Q59" s="450" t="e">
        <f t="shared" si="8"/>
        <v>#N/A</v>
      </c>
      <c r="R59" s="450" t="e">
        <f t="shared" si="9"/>
        <v>#N/A</v>
      </c>
    </row>
    <row r="60" spans="13:18">
      <c r="M60" s="450"/>
      <c r="N60" s="450"/>
      <c r="O60" s="450" t="e">
        <f t="shared" si="5"/>
        <v>#N/A</v>
      </c>
      <c r="P60" s="450" t="e">
        <f t="shared" si="6"/>
        <v>#N/A</v>
      </c>
      <c r="Q60" s="450" t="e">
        <f t="shared" si="8"/>
        <v>#N/A</v>
      </c>
      <c r="R60" s="450" t="e">
        <f t="shared" si="9"/>
        <v>#N/A</v>
      </c>
    </row>
    <row r="61" spans="13:18">
      <c r="M61" s="450"/>
      <c r="N61" s="450"/>
      <c r="O61" s="450" t="e">
        <f t="shared" si="5"/>
        <v>#N/A</v>
      </c>
      <c r="P61" s="450" t="e">
        <f t="shared" si="6"/>
        <v>#N/A</v>
      </c>
      <c r="Q61" s="450" t="e">
        <f t="shared" si="8"/>
        <v>#N/A</v>
      </c>
      <c r="R61" s="450" t="e">
        <f t="shared" si="9"/>
        <v>#N/A</v>
      </c>
    </row>
    <row r="62" spans="13:18">
      <c r="M62" s="450"/>
      <c r="N62" s="450"/>
      <c r="O62" s="450" t="e">
        <f t="shared" si="5"/>
        <v>#N/A</v>
      </c>
      <c r="P62" s="450" t="e">
        <f t="shared" si="6"/>
        <v>#N/A</v>
      </c>
      <c r="Q62" s="450" t="e">
        <f t="shared" si="8"/>
        <v>#N/A</v>
      </c>
      <c r="R62" s="450" t="e">
        <f t="shared" si="9"/>
        <v>#N/A</v>
      </c>
    </row>
    <row r="63" spans="13:18">
      <c r="M63" s="450"/>
      <c r="N63" s="450"/>
      <c r="O63" s="450" t="e">
        <f t="shared" si="5"/>
        <v>#N/A</v>
      </c>
      <c r="P63" s="450" t="e">
        <f t="shared" si="6"/>
        <v>#N/A</v>
      </c>
      <c r="Q63" s="450" t="e">
        <f t="shared" si="8"/>
        <v>#N/A</v>
      </c>
      <c r="R63" s="450" t="e">
        <f t="shared" si="9"/>
        <v>#N/A</v>
      </c>
    </row>
    <row r="64" spans="13:18">
      <c r="M64" s="450"/>
      <c r="N64" s="450"/>
      <c r="O64" s="450" t="e">
        <f t="shared" si="5"/>
        <v>#N/A</v>
      </c>
      <c r="P64" s="450" t="e">
        <f t="shared" si="6"/>
        <v>#N/A</v>
      </c>
      <c r="Q64" s="450" t="e">
        <f t="shared" si="8"/>
        <v>#N/A</v>
      </c>
      <c r="R64" s="450" t="e">
        <f t="shared" si="9"/>
        <v>#N/A</v>
      </c>
    </row>
    <row r="65" spans="13:18">
      <c r="M65" s="450"/>
      <c r="N65" s="450"/>
      <c r="O65" s="450" t="e">
        <f t="shared" si="5"/>
        <v>#N/A</v>
      </c>
      <c r="P65" s="450" t="e">
        <f t="shared" si="6"/>
        <v>#N/A</v>
      </c>
      <c r="Q65" s="450" t="e">
        <f t="shared" si="8"/>
        <v>#N/A</v>
      </c>
      <c r="R65" s="450" t="e">
        <f t="shared" si="9"/>
        <v>#N/A</v>
      </c>
    </row>
    <row r="66" spans="13:18">
      <c r="M66" s="450"/>
      <c r="N66" s="450"/>
      <c r="O66" s="450" t="e">
        <f t="shared" si="5"/>
        <v>#N/A</v>
      </c>
      <c r="P66" s="450" t="e">
        <f t="shared" si="6"/>
        <v>#N/A</v>
      </c>
      <c r="Q66" s="450" t="e">
        <f t="shared" si="8"/>
        <v>#N/A</v>
      </c>
      <c r="R66" s="450" t="e">
        <f t="shared" si="9"/>
        <v>#N/A</v>
      </c>
    </row>
    <row r="67" spans="13:18">
      <c r="M67" s="450"/>
      <c r="N67" s="450"/>
      <c r="O67" s="450" t="e">
        <f t="shared" si="5"/>
        <v>#N/A</v>
      </c>
      <c r="P67" s="450" t="e">
        <f t="shared" si="6"/>
        <v>#N/A</v>
      </c>
      <c r="Q67" s="450" t="e">
        <f t="shared" si="8"/>
        <v>#N/A</v>
      </c>
      <c r="R67" s="450" t="e">
        <f t="shared" si="9"/>
        <v>#N/A</v>
      </c>
    </row>
    <row r="68" spans="13:18">
      <c r="M68" s="450"/>
      <c r="N68" s="450"/>
      <c r="O68" s="450" t="e">
        <f t="shared" si="5"/>
        <v>#N/A</v>
      </c>
      <c r="P68" s="450" t="e">
        <f t="shared" si="6"/>
        <v>#N/A</v>
      </c>
      <c r="Q68" s="450" t="e">
        <f t="shared" si="8"/>
        <v>#N/A</v>
      </c>
      <c r="R68" s="450" t="e">
        <f t="shared" si="9"/>
        <v>#N/A</v>
      </c>
    </row>
    <row r="69" spans="13:18">
      <c r="M69" s="450"/>
      <c r="N69" s="450"/>
      <c r="O69" s="450" t="e">
        <f t="shared" si="5"/>
        <v>#N/A</v>
      </c>
      <c r="P69" s="450" t="e">
        <f t="shared" si="6"/>
        <v>#N/A</v>
      </c>
      <c r="Q69" s="450" t="e">
        <f t="shared" si="8"/>
        <v>#N/A</v>
      </c>
      <c r="R69" s="450" t="e">
        <f t="shared" si="9"/>
        <v>#N/A</v>
      </c>
    </row>
    <row r="70" spans="13:18">
      <c r="M70" s="450"/>
      <c r="N70" s="450"/>
      <c r="O70" s="450" t="e">
        <f t="shared" ref="O70:O100" si="10">IF($L70=1,$E70,NA())</f>
        <v>#N/A</v>
      </c>
      <c r="P70" s="450" t="e">
        <f t="shared" ref="P70:P100" si="11">IF(AND($L70=0,$L70&lt;&gt;""),$E70,NA())</f>
        <v>#N/A</v>
      </c>
      <c r="Q70" s="450" t="e">
        <f t="shared" si="8"/>
        <v>#N/A</v>
      </c>
      <c r="R70" s="450" t="e">
        <f t="shared" si="9"/>
        <v>#N/A</v>
      </c>
    </row>
    <row r="71" spans="13:18">
      <c r="M71" s="450"/>
      <c r="N71" s="450"/>
      <c r="O71" s="450" t="e">
        <f t="shared" si="10"/>
        <v>#N/A</v>
      </c>
      <c r="P71" s="450" t="e">
        <f t="shared" si="11"/>
        <v>#N/A</v>
      </c>
      <c r="Q71" s="450" t="e">
        <f t="shared" si="8"/>
        <v>#N/A</v>
      </c>
      <c r="R71" s="450" t="e">
        <f t="shared" si="9"/>
        <v>#N/A</v>
      </c>
    </row>
    <row r="72" spans="13:18">
      <c r="M72" s="450"/>
      <c r="N72" s="450"/>
      <c r="O72" s="450" t="e">
        <f t="shared" si="10"/>
        <v>#N/A</v>
      </c>
      <c r="P72" s="450" t="e">
        <f t="shared" si="11"/>
        <v>#N/A</v>
      </c>
      <c r="Q72" s="450" t="e">
        <f t="shared" si="8"/>
        <v>#N/A</v>
      </c>
      <c r="R72" s="450" t="e">
        <f t="shared" si="9"/>
        <v>#N/A</v>
      </c>
    </row>
    <row r="73" spans="13:18">
      <c r="M73" s="450"/>
      <c r="N73" s="450"/>
      <c r="O73" s="450" t="e">
        <f t="shared" si="10"/>
        <v>#N/A</v>
      </c>
      <c r="P73" s="450" t="e">
        <f t="shared" si="11"/>
        <v>#N/A</v>
      </c>
      <c r="Q73" s="450" t="e">
        <f t="shared" si="8"/>
        <v>#N/A</v>
      </c>
      <c r="R73" s="450" t="e">
        <f t="shared" si="9"/>
        <v>#N/A</v>
      </c>
    </row>
    <row r="74" spans="13:18">
      <c r="M74" s="450"/>
      <c r="N74" s="450"/>
      <c r="O74" s="450" t="e">
        <f t="shared" si="10"/>
        <v>#N/A</v>
      </c>
      <c r="P74" s="450" t="e">
        <f t="shared" si="11"/>
        <v>#N/A</v>
      </c>
      <c r="Q74" s="450" t="e">
        <f t="shared" si="8"/>
        <v>#N/A</v>
      </c>
      <c r="R74" s="450" t="e">
        <f t="shared" si="9"/>
        <v>#N/A</v>
      </c>
    </row>
    <row r="75" spans="13:18">
      <c r="M75" s="450"/>
      <c r="N75" s="450"/>
      <c r="O75" s="450" t="e">
        <f t="shared" si="10"/>
        <v>#N/A</v>
      </c>
      <c r="P75" s="450" t="e">
        <f t="shared" si="11"/>
        <v>#N/A</v>
      </c>
      <c r="Q75" s="450" t="e">
        <f t="shared" si="8"/>
        <v>#N/A</v>
      </c>
      <c r="R75" s="450" t="e">
        <f t="shared" si="9"/>
        <v>#N/A</v>
      </c>
    </row>
    <row r="76" spans="13:18">
      <c r="M76" s="450"/>
      <c r="N76" s="450"/>
      <c r="O76" s="450" t="e">
        <f t="shared" si="10"/>
        <v>#N/A</v>
      </c>
      <c r="P76" s="450" t="e">
        <f t="shared" si="11"/>
        <v>#N/A</v>
      </c>
      <c r="Q76" s="450" t="e">
        <f t="shared" si="8"/>
        <v>#N/A</v>
      </c>
      <c r="R76" s="450" t="e">
        <f t="shared" si="9"/>
        <v>#N/A</v>
      </c>
    </row>
    <row r="77" spans="13:18">
      <c r="M77" s="450"/>
      <c r="N77" s="450"/>
      <c r="O77" s="450" t="e">
        <f t="shared" si="10"/>
        <v>#N/A</v>
      </c>
      <c r="P77" s="450" t="e">
        <f t="shared" si="11"/>
        <v>#N/A</v>
      </c>
      <c r="Q77" s="450" t="e">
        <f t="shared" si="8"/>
        <v>#N/A</v>
      </c>
      <c r="R77" s="450" t="e">
        <f t="shared" si="9"/>
        <v>#N/A</v>
      </c>
    </row>
    <row r="78" spans="13:18">
      <c r="M78" s="450"/>
      <c r="N78" s="450"/>
      <c r="O78" s="450" t="e">
        <f t="shared" si="10"/>
        <v>#N/A</v>
      </c>
      <c r="P78" s="450" t="e">
        <f t="shared" si="11"/>
        <v>#N/A</v>
      </c>
      <c r="Q78" s="450" t="e">
        <f t="shared" ref="Q78:Q100" si="12">IF(L78=1,F78,NA())</f>
        <v>#N/A</v>
      </c>
      <c r="R78" s="450" t="e">
        <f t="shared" si="9"/>
        <v>#N/A</v>
      </c>
    </row>
    <row r="79" spans="13:18">
      <c r="M79" s="450"/>
      <c r="N79" s="450"/>
      <c r="O79" s="450" t="e">
        <f t="shared" si="10"/>
        <v>#N/A</v>
      </c>
      <c r="P79" s="450" t="e">
        <f t="shared" si="11"/>
        <v>#N/A</v>
      </c>
      <c r="Q79" s="450" t="e">
        <f t="shared" si="12"/>
        <v>#N/A</v>
      </c>
      <c r="R79" s="450" t="e">
        <f t="shared" ref="R79:R100" si="13">IF(P79&lt;&gt;"",F79,NA())</f>
        <v>#N/A</v>
      </c>
    </row>
    <row r="80" spans="13:18">
      <c r="M80" s="450"/>
      <c r="N80" s="450"/>
      <c r="O80" s="450" t="e">
        <f t="shared" si="10"/>
        <v>#N/A</v>
      </c>
      <c r="P80" s="450" t="e">
        <f t="shared" si="11"/>
        <v>#N/A</v>
      </c>
      <c r="Q80" s="450" t="e">
        <f t="shared" si="12"/>
        <v>#N/A</v>
      </c>
      <c r="R80" s="450" t="e">
        <f t="shared" si="13"/>
        <v>#N/A</v>
      </c>
    </row>
    <row r="81" spans="13:18">
      <c r="M81" s="450"/>
      <c r="N81" s="450"/>
      <c r="O81" s="450" t="e">
        <f t="shared" si="10"/>
        <v>#N/A</v>
      </c>
      <c r="P81" s="450" t="e">
        <f t="shared" si="11"/>
        <v>#N/A</v>
      </c>
      <c r="Q81" s="450" t="e">
        <f t="shared" si="12"/>
        <v>#N/A</v>
      </c>
      <c r="R81" s="450" t="e">
        <f t="shared" si="13"/>
        <v>#N/A</v>
      </c>
    </row>
    <row r="82" spans="13:18">
      <c r="M82" s="450"/>
      <c r="N82" s="450"/>
      <c r="O82" s="450" t="e">
        <f t="shared" si="10"/>
        <v>#N/A</v>
      </c>
      <c r="P82" s="450" t="e">
        <f t="shared" si="11"/>
        <v>#N/A</v>
      </c>
      <c r="Q82" s="450" t="e">
        <f t="shared" si="12"/>
        <v>#N/A</v>
      </c>
      <c r="R82" s="450" t="e">
        <f t="shared" si="13"/>
        <v>#N/A</v>
      </c>
    </row>
    <row r="83" spans="13:18">
      <c r="M83" s="450"/>
      <c r="N83" s="450"/>
      <c r="O83" s="450" t="e">
        <f t="shared" si="10"/>
        <v>#N/A</v>
      </c>
      <c r="P83" s="450" t="e">
        <f t="shared" si="11"/>
        <v>#N/A</v>
      </c>
      <c r="Q83" s="450" t="e">
        <f t="shared" si="12"/>
        <v>#N/A</v>
      </c>
      <c r="R83" s="450" t="e">
        <f t="shared" si="13"/>
        <v>#N/A</v>
      </c>
    </row>
    <row r="84" spans="13:18">
      <c r="M84" s="450"/>
      <c r="N84" s="450"/>
      <c r="O84" s="450" t="e">
        <f t="shared" si="10"/>
        <v>#N/A</v>
      </c>
      <c r="P84" s="450" t="e">
        <f t="shared" si="11"/>
        <v>#N/A</v>
      </c>
      <c r="Q84" s="450" t="e">
        <f t="shared" si="12"/>
        <v>#N/A</v>
      </c>
      <c r="R84" s="450" t="e">
        <f t="shared" si="13"/>
        <v>#N/A</v>
      </c>
    </row>
    <row r="85" spans="13:18">
      <c r="M85" s="450"/>
      <c r="N85" s="450"/>
      <c r="O85" s="450" t="e">
        <f t="shared" si="10"/>
        <v>#N/A</v>
      </c>
      <c r="P85" s="450" t="e">
        <f t="shared" si="11"/>
        <v>#N/A</v>
      </c>
      <c r="Q85" s="450" t="e">
        <f t="shared" si="12"/>
        <v>#N/A</v>
      </c>
      <c r="R85" s="450" t="e">
        <f t="shared" si="13"/>
        <v>#N/A</v>
      </c>
    </row>
    <row r="86" spans="13:18">
      <c r="M86" s="450"/>
      <c r="N86" s="450"/>
      <c r="O86" s="450" t="e">
        <f t="shared" si="10"/>
        <v>#N/A</v>
      </c>
      <c r="P86" s="450" t="e">
        <f t="shared" si="11"/>
        <v>#N/A</v>
      </c>
      <c r="Q86" s="450" t="e">
        <f t="shared" si="12"/>
        <v>#N/A</v>
      </c>
      <c r="R86" s="450" t="e">
        <f t="shared" si="13"/>
        <v>#N/A</v>
      </c>
    </row>
    <row r="87" spans="13:18">
      <c r="M87" s="450"/>
      <c r="N87" s="450"/>
      <c r="O87" s="450" t="e">
        <f t="shared" si="10"/>
        <v>#N/A</v>
      </c>
      <c r="P87" s="450" t="e">
        <f t="shared" si="11"/>
        <v>#N/A</v>
      </c>
      <c r="Q87" s="450" t="e">
        <f t="shared" si="12"/>
        <v>#N/A</v>
      </c>
      <c r="R87" s="450" t="e">
        <f t="shared" si="13"/>
        <v>#N/A</v>
      </c>
    </row>
    <row r="88" spans="13:18">
      <c r="M88" s="450"/>
      <c r="N88" s="450"/>
      <c r="O88" s="450" t="e">
        <f t="shared" si="10"/>
        <v>#N/A</v>
      </c>
      <c r="P88" s="450" t="e">
        <f t="shared" si="11"/>
        <v>#N/A</v>
      </c>
      <c r="Q88" s="450" t="e">
        <f t="shared" si="12"/>
        <v>#N/A</v>
      </c>
      <c r="R88" s="450" t="e">
        <f t="shared" si="13"/>
        <v>#N/A</v>
      </c>
    </row>
    <row r="89" spans="13:18">
      <c r="M89" s="450"/>
      <c r="N89" s="450"/>
      <c r="O89" s="450" t="e">
        <f t="shared" si="10"/>
        <v>#N/A</v>
      </c>
      <c r="P89" s="450" t="e">
        <f t="shared" si="11"/>
        <v>#N/A</v>
      </c>
      <c r="Q89" s="450" t="e">
        <f t="shared" si="12"/>
        <v>#N/A</v>
      </c>
      <c r="R89" s="450" t="e">
        <f t="shared" si="13"/>
        <v>#N/A</v>
      </c>
    </row>
    <row r="90" spans="13:18">
      <c r="M90" s="450"/>
      <c r="N90" s="450"/>
      <c r="O90" s="450" t="e">
        <f t="shared" si="10"/>
        <v>#N/A</v>
      </c>
      <c r="P90" s="450" t="e">
        <f t="shared" si="11"/>
        <v>#N/A</v>
      </c>
      <c r="Q90" s="450" t="e">
        <f t="shared" si="12"/>
        <v>#N/A</v>
      </c>
      <c r="R90" s="450" t="e">
        <f t="shared" si="13"/>
        <v>#N/A</v>
      </c>
    </row>
    <row r="91" spans="13:18">
      <c r="M91" s="450"/>
      <c r="N91" s="450"/>
      <c r="O91" s="450" t="e">
        <f t="shared" si="10"/>
        <v>#N/A</v>
      </c>
      <c r="P91" s="450" t="e">
        <f t="shared" si="11"/>
        <v>#N/A</v>
      </c>
      <c r="Q91" s="450" t="e">
        <f t="shared" si="12"/>
        <v>#N/A</v>
      </c>
      <c r="R91" s="450" t="e">
        <f t="shared" si="13"/>
        <v>#N/A</v>
      </c>
    </row>
    <row r="92" spans="13:18">
      <c r="M92" s="450"/>
      <c r="N92" s="450"/>
      <c r="O92" s="450" t="e">
        <f t="shared" si="10"/>
        <v>#N/A</v>
      </c>
      <c r="P92" s="450" t="e">
        <f t="shared" si="11"/>
        <v>#N/A</v>
      </c>
      <c r="Q92" s="450" t="e">
        <f t="shared" si="12"/>
        <v>#N/A</v>
      </c>
      <c r="R92" s="450" t="e">
        <f t="shared" si="13"/>
        <v>#N/A</v>
      </c>
    </row>
    <row r="93" spans="13:18">
      <c r="M93" s="450"/>
      <c r="N93" s="450"/>
      <c r="O93" s="450" t="e">
        <f t="shared" si="10"/>
        <v>#N/A</v>
      </c>
      <c r="P93" s="450" t="e">
        <f t="shared" si="11"/>
        <v>#N/A</v>
      </c>
      <c r="Q93" s="450" t="e">
        <f t="shared" si="12"/>
        <v>#N/A</v>
      </c>
      <c r="R93" s="450" t="e">
        <f t="shared" si="13"/>
        <v>#N/A</v>
      </c>
    </row>
    <row r="94" spans="13:18">
      <c r="M94" s="450"/>
      <c r="N94" s="450"/>
      <c r="O94" s="450" t="e">
        <f t="shared" si="10"/>
        <v>#N/A</v>
      </c>
      <c r="P94" s="450" t="e">
        <f t="shared" si="11"/>
        <v>#N/A</v>
      </c>
      <c r="Q94" s="450" t="e">
        <f t="shared" si="12"/>
        <v>#N/A</v>
      </c>
      <c r="R94" s="450" t="e">
        <f t="shared" si="13"/>
        <v>#N/A</v>
      </c>
    </row>
    <row r="95" spans="13:18">
      <c r="M95" s="450"/>
      <c r="N95" s="450"/>
      <c r="O95" s="450" t="e">
        <f t="shared" si="10"/>
        <v>#N/A</v>
      </c>
      <c r="P95" s="450" t="e">
        <f t="shared" si="11"/>
        <v>#N/A</v>
      </c>
      <c r="Q95" s="450" t="e">
        <f t="shared" si="12"/>
        <v>#N/A</v>
      </c>
      <c r="R95" s="450" t="e">
        <f t="shared" si="13"/>
        <v>#N/A</v>
      </c>
    </row>
    <row r="96" spans="13:18">
      <c r="M96" s="450"/>
      <c r="N96" s="450"/>
      <c r="O96" s="450" t="e">
        <f t="shared" si="10"/>
        <v>#N/A</v>
      </c>
      <c r="P96" s="450" t="e">
        <f t="shared" si="11"/>
        <v>#N/A</v>
      </c>
      <c r="Q96" s="450" t="e">
        <f t="shared" si="12"/>
        <v>#N/A</v>
      </c>
      <c r="R96" s="450" t="e">
        <f t="shared" si="13"/>
        <v>#N/A</v>
      </c>
    </row>
    <row r="97" spans="13:18">
      <c r="M97" s="450"/>
      <c r="N97" s="450"/>
      <c r="O97" s="450" t="e">
        <f t="shared" si="10"/>
        <v>#N/A</v>
      </c>
      <c r="P97" s="450" t="e">
        <f t="shared" si="11"/>
        <v>#N/A</v>
      </c>
      <c r="Q97" s="450" t="e">
        <f t="shared" si="12"/>
        <v>#N/A</v>
      </c>
      <c r="R97" s="450" t="e">
        <f t="shared" si="13"/>
        <v>#N/A</v>
      </c>
    </row>
    <row r="98" spans="13:18">
      <c r="M98" s="450"/>
      <c r="N98" s="450"/>
      <c r="O98" s="450" t="e">
        <f t="shared" si="10"/>
        <v>#N/A</v>
      </c>
      <c r="P98" s="450" t="e">
        <f t="shared" si="11"/>
        <v>#N/A</v>
      </c>
      <c r="Q98" s="450" t="e">
        <f t="shared" si="12"/>
        <v>#N/A</v>
      </c>
      <c r="R98" s="450" t="e">
        <f t="shared" si="13"/>
        <v>#N/A</v>
      </c>
    </row>
    <row r="99" spans="13:18">
      <c r="M99" s="450"/>
      <c r="N99" s="450"/>
      <c r="O99" s="450" t="e">
        <f t="shared" si="10"/>
        <v>#N/A</v>
      </c>
      <c r="P99" s="450" t="e">
        <f t="shared" si="11"/>
        <v>#N/A</v>
      </c>
      <c r="Q99" s="450" t="e">
        <f t="shared" si="12"/>
        <v>#N/A</v>
      </c>
      <c r="R99" s="450" t="e">
        <f t="shared" si="13"/>
        <v>#N/A</v>
      </c>
    </row>
    <row r="100" spans="13:18">
      <c r="M100" s="450"/>
      <c r="N100" s="450"/>
      <c r="O100" s="450" t="e">
        <f t="shared" si="10"/>
        <v>#N/A</v>
      </c>
      <c r="P100" s="450" t="e">
        <f t="shared" si="11"/>
        <v>#N/A</v>
      </c>
      <c r="Q100" s="450" t="e">
        <f t="shared" si="12"/>
        <v>#N/A</v>
      </c>
      <c r="R100" s="450" t="e">
        <f t="shared" si="13"/>
        <v>#N/A</v>
      </c>
    </row>
  </sheetData>
  <sortState ref="B6:S6">
    <sortCondition descending="1" ref="N5:N6"/>
    <sortCondition ref="S5:S6"/>
  </sortState>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B4" sqref="B4"/>
    </sheetView>
  </sheetViews>
  <sheetFormatPr defaultRowHeight="15"/>
  <cols>
    <col min="1" max="1" width="5.7109375" style="387" customWidth="1"/>
    <col min="2" max="2" width="16.85546875" style="387" customWidth="1"/>
    <col min="3" max="3" width="25.42578125" style="387" customWidth="1"/>
    <col min="4" max="4" width="9.140625" style="387"/>
    <col min="5" max="5" width="9.140625" style="417"/>
    <col min="6" max="6" width="13.85546875" style="419" bestFit="1" customWidth="1"/>
    <col min="7" max="7" width="17.42578125" style="419" bestFit="1" customWidth="1"/>
    <col min="8" max="8" width="12.28515625" style="419" bestFit="1" customWidth="1"/>
    <col min="9" max="9" width="21.42578125" style="419" customWidth="1"/>
    <col min="10" max="10" width="27.42578125" style="419" customWidth="1"/>
    <col min="11" max="11" width="15.28515625" style="419" customWidth="1"/>
    <col min="12" max="12" width="26.7109375" style="419" customWidth="1"/>
    <col min="13" max="13" width="25.5703125" style="419" customWidth="1"/>
    <col min="14" max="14" width="16.42578125" style="417" customWidth="1"/>
    <col min="15" max="16" width="9.140625" style="425"/>
    <col min="17" max="17" width="14.28515625" style="425" customWidth="1"/>
    <col min="18" max="18" width="14.28515625" style="450" customWidth="1"/>
    <col min="19" max="20" width="9.140625" style="450"/>
    <col min="21" max="22" width="14.28515625" style="450" customWidth="1"/>
    <col min="23" max="23" width="14.28515625" style="425" customWidth="1"/>
    <col min="24" max="25" width="14.28515625" style="448" customWidth="1"/>
    <col min="26" max="26" width="11.5703125" style="448"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26" ht="46.5" customHeight="1">
      <c r="B1" s="427" t="str">
        <f>Translation!B451</f>
        <v>Luminance</v>
      </c>
      <c r="C1" s="400"/>
      <c r="D1" s="400"/>
      <c r="E1" s="407"/>
      <c r="F1" s="401"/>
      <c r="G1" s="401"/>
      <c r="H1" s="401"/>
      <c r="I1" s="401"/>
      <c r="J1" s="401"/>
      <c r="K1" s="401"/>
      <c r="L1" s="401"/>
      <c r="M1" s="401"/>
      <c r="N1" s="407"/>
      <c r="R1" s="425"/>
      <c r="S1" s="425"/>
      <c r="T1" s="425"/>
      <c r="U1" s="425"/>
      <c r="V1" s="425"/>
    </row>
    <row r="2" spans="2:26">
      <c r="B2" s="294"/>
      <c r="C2" s="294"/>
      <c r="D2" s="294"/>
      <c r="E2" s="416"/>
      <c r="F2" s="406"/>
      <c r="G2" s="406"/>
      <c r="H2" s="406"/>
      <c r="I2" s="406"/>
      <c r="J2" s="406"/>
      <c r="K2" s="406"/>
      <c r="L2" s="406"/>
      <c r="M2" s="406"/>
      <c r="N2" s="416"/>
      <c r="R2" s="425"/>
      <c r="S2" s="425"/>
      <c r="T2" s="425"/>
      <c r="U2" s="425"/>
      <c r="V2" s="425"/>
    </row>
    <row r="3" spans="2:26" s="440" customFormat="1" ht="35.25"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
        <v>1277</v>
      </c>
      <c r="J3" s="439" t="s">
        <v>1278</v>
      </c>
      <c r="K3" s="439" t="str">
        <f>Translation!B448</f>
        <v>Target Average</v>
      </c>
      <c r="L3" s="439" t="s">
        <v>1279</v>
      </c>
      <c r="M3" s="439" t="s">
        <v>1280</v>
      </c>
      <c r="N3" s="438" t="str">
        <f>Translation!B458</f>
        <v>Meets Luminance?</v>
      </c>
      <c r="O3" s="441"/>
      <c r="P3" s="441"/>
      <c r="Q3" s="441"/>
      <c r="R3" s="451" t="s">
        <v>1340</v>
      </c>
      <c r="S3" s="441"/>
      <c r="T3" s="441"/>
      <c r="U3" s="441"/>
      <c r="V3" s="441"/>
      <c r="W3" s="441"/>
      <c r="X3" s="449"/>
      <c r="Y3" s="449"/>
      <c r="Z3" s="449"/>
    </row>
    <row r="4" spans="2:26" ht="15.75">
      <c r="B4" s="625" t="s">
        <v>22</v>
      </c>
      <c r="C4" s="625" t="s">
        <v>3359</v>
      </c>
      <c r="D4" s="625" t="s">
        <v>65</v>
      </c>
      <c r="E4" s="626">
        <v>134</v>
      </c>
      <c r="F4" s="627">
        <v>1.7968786501053879</v>
      </c>
      <c r="G4" s="627">
        <v>0.66435982931229676</v>
      </c>
      <c r="H4" s="627">
        <v>4.2479383034357658</v>
      </c>
      <c r="I4" s="627">
        <v>2.7046768495401099</v>
      </c>
      <c r="J4" s="627">
        <v>6.3940324444856378</v>
      </c>
      <c r="K4" s="627">
        <v>0</v>
      </c>
      <c r="L4" s="627">
        <v>0</v>
      </c>
      <c r="M4" s="627">
        <v>0</v>
      </c>
      <c r="N4" s="628">
        <v>0</v>
      </c>
      <c r="R4" s="450">
        <v>0</v>
      </c>
    </row>
    <row r="5" spans="2:26">
      <c r="B5" s="412" t="s">
        <v>1994</v>
      </c>
      <c r="C5" s="412" t="s">
        <v>3359</v>
      </c>
      <c r="D5" s="412" t="s">
        <v>65</v>
      </c>
      <c r="E5" s="415">
        <v>134</v>
      </c>
      <c r="F5" s="418">
        <v>1.7968786501053879</v>
      </c>
      <c r="G5" s="418">
        <v>0.66435982931229676</v>
      </c>
      <c r="H5" s="418">
        <v>4.2479383034357658</v>
      </c>
      <c r="I5" s="418">
        <v>2.7046768495401099</v>
      </c>
      <c r="J5" s="418">
        <v>6.3940324444856378</v>
      </c>
      <c r="K5" s="418">
        <v>0</v>
      </c>
      <c r="L5" s="418">
        <v>0</v>
      </c>
      <c r="M5" s="418">
        <v>0</v>
      </c>
      <c r="N5" s="415">
        <v>0</v>
      </c>
      <c r="R5" s="450">
        <v>0</v>
      </c>
      <c r="S5" s="450" t="e">
        <f>IF($N5=1,$E5,NA())</f>
        <v>#N/A</v>
      </c>
      <c r="T5" s="450">
        <f>IF(AND($N5=0,$N5&lt;&gt;""),$E5,NA())</f>
        <v>134</v>
      </c>
      <c r="U5" s="450" t="e">
        <f>IF($N5=1,$F5,NA())</f>
        <v>#N/A</v>
      </c>
      <c r="V5" s="450">
        <f>IF(AND($N5=0,$N5&lt;&gt;""),$F5,NA())</f>
        <v>1.7968786501053879</v>
      </c>
    </row>
    <row r="6" spans="2:26">
      <c r="B6" s="699" t="s">
        <v>3343</v>
      </c>
      <c r="C6" s="699" t="s">
        <v>3383</v>
      </c>
      <c r="D6" s="699" t="s">
        <v>65</v>
      </c>
      <c r="E6" s="700">
        <v>134</v>
      </c>
      <c r="F6" s="701">
        <v>1.2096255981326247</v>
      </c>
      <c r="G6" s="701">
        <v>0.45485820945619898</v>
      </c>
      <c r="H6" s="701">
        <v>2.4094435538580958</v>
      </c>
      <c r="I6" s="701">
        <v>2.6593465237854672</v>
      </c>
      <c r="J6" s="701">
        <v>5.2971310702266559</v>
      </c>
      <c r="K6" s="701">
        <v>0</v>
      </c>
      <c r="L6" s="701">
        <v>0</v>
      </c>
      <c r="M6" s="701">
        <v>0</v>
      </c>
      <c r="N6" s="700">
        <v>0</v>
      </c>
      <c r="R6" s="450">
        <v>0</v>
      </c>
      <c r="S6" s="450" t="e">
        <f t="shared" ref="S6:S69" si="0">IF($N6=1,$E6,NA())</f>
        <v>#N/A</v>
      </c>
      <c r="T6" s="450">
        <f t="shared" ref="T6:T69" si="1">IF(AND($N6=0,$N6&lt;&gt;""),$E6,NA())</f>
        <v>134</v>
      </c>
      <c r="U6" s="450" t="e">
        <f t="shared" ref="U6:U69" si="2">IF($N6=1,$F6,NA())</f>
        <v>#N/A</v>
      </c>
      <c r="V6" s="450">
        <f t="shared" ref="V6:V69" si="3">IF(AND($N6=0,$N6&lt;&gt;""),$F6,NA())</f>
        <v>1.2096255981326247</v>
      </c>
    </row>
    <row r="7" spans="2:26">
      <c r="S7" s="450" t="e">
        <f t="shared" si="0"/>
        <v>#N/A</v>
      </c>
      <c r="T7" s="450" t="e">
        <f t="shared" si="1"/>
        <v>#N/A</v>
      </c>
      <c r="U7" s="450" t="e">
        <f t="shared" si="2"/>
        <v>#N/A</v>
      </c>
      <c r="V7" s="450" t="e">
        <f t="shared" si="3"/>
        <v>#N/A</v>
      </c>
    </row>
    <row r="8" spans="2:26">
      <c r="S8" s="450" t="e">
        <f t="shared" si="0"/>
        <v>#N/A</v>
      </c>
      <c r="T8" s="450" t="e">
        <f t="shared" si="1"/>
        <v>#N/A</v>
      </c>
      <c r="U8" s="450" t="e">
        <f t="shared" si="2"/>
        <v>#N/A</v>
      </c>
      <c r="V8" s="450" t="e">
        <f t="shared" si="3"/>
        <v>#N/A</v>
      </c>
    </row>
    <row r="9" spans="2:26">
      <c r="S9" s="450" t="e">
        <f t="shared" si="0"/>
        <v>#N/A</v>
      </c>
      <c r="T9" s="450" t="e">
        <f t="shared" si="1"/>
        <v>#N/A</v>
      </c>
      <c r="U9" s="450" t="e">
        <f t="shared" si="2"/>
        <v>#N/A</v>
      </c>
      <c r="V9" s="450" t="e">
        <f t="shared" si="3"/>
        <v>#N/A</v>
      </c>
    </row>
    <row r="10" spans="2:26">
      <c r="B10" s="294"/>
      <c r="C10" s="294"/>
      <c r="D10" s="294"/>
      <c r="E10" s="416"/>
      <c r="F10" s="406"/>
      <c r="G10" s="406"/>
      <c r="H10" s="406"/>
      <c r="I10" s="406"/>
      <c r="J10" s="406"/>
      <c r="K10" s="406"/>
      <c r="L10" s="406"/>
      <c r="M10" s="406"/>
      <c r="N10" s="416"/>
      <c r="S10" s="450" t="e">
        <f t="shared" si="0"/>
        <v>#N/A</v>
      </c>
      <c r="T10" s="450" t="e">
        <f t="shared" si="1"/>
        <v>#N/A</v>
      </c>
      <c r="U10" s="450" t="e">
        <f t="shared" si="2"/>
        <v>#N/A</v>
      </c>
      <c r="V10" s="450" t="e">
        <f t="shared" si="3"/>
        <v>#N/A</v>
      </c>
    </row>
    <row r="11" spans="2:26">
      <c r="S11" s="450" t="e">
        <f t="shared" si="0"/>
        <v>#N/A</v>
      </c>
      <c r="T11" s="450" t="e">
        <f t="shared" si="1"/>
        <v>#N/A</v>
      </c>
      <c r="U11" s="450" t="e">
        <f t="shared" si="2"/>
        <v>#N/A</v>
      </c>
      <c r="V11" s="450" t="e">
        <f t="shared" si="3"/>
        <v>#N/A</v>
      </c>
    </row>
    <row r="12" spans="2:26">
      <c r="S12" s="450" t="e">
        <f t="shared" si="0"/>
        <v>#N/A</v>
      </c>
      <c r="T12" s="450" t="e">
        <f t="shared" si="1"/>
        <v>#N/A</v>
      </c>
      <c r="U12" s="450" t="e">
        <f t="shared" si="2"/>
        <v>#N/A</v>
      </c>
      <c r="V12" s="450" t="e">
        <f t="shared" si="3"/>
        <v>#N/A</v>
      </c>
    </row>
    <row r="13" spans="2:26">
      <c r="S13" s="450" t="e">
        <f t="shared" si="0"/>
        <v>#N/A</v>
      </c>
      <c r="T13" s="450" t="e">
        <f t="shared" si="1"/>
        <v>#N/A</v>
      </c>
      <c r="U13" s="450" t="e">
        <f t="shared" si="2"/>
        <v>#N/A</v>
      </c>
      <c r="V13" s="450" t="e">
        <f t="shared" si="3"/>
        <v>#N/A</v>
      </c>
    </row>
    <row r="14" spans="2:26">
      <c r="S14" s="450" t="e">
        <f t="shared" si="0"/>
        <v>#N/A</v>
      </c>
      <c r="T14" s="450" t="e">
        <f t="shared" si="1"/>
        <v>#N/A</v>
      </c>
      <c r="U14" s="450" t="e">
        <f t="shared" si="2"/>
        <v>#N/A</v>
      </c>
      <c r="V14" s="450" t="e">
        <f t="shared" si="3"/>
        <v>#N/A</v>
      </c>
    </row>
    <row r="15" spans="2:26">
      <c r="S15" s="450" t="e">
        <f t="shared" si="0"/>
        <v>#N/A</v>
      </c>
      <c r="T15" s="450" t="e">
        <f t="shared" si="1"/>
        <v>#N/A</v>
      </c>
      <c r="U15" s="450" t="e">
        <f t="shared" si="2"/>
        <v>#N/A</v>
      </c>
      <c r="V15" s="450" t="e">
        <f t="shared" si="3"/>
        <v>#N/A</v>
      </c>
    </row>
    <row r="16" spans="2:26">
      <c r="S16" s="450" t="e">
        <f t="shared" si="0"/>
        <v>#N/A</v>
      </c>
      <c r="T16" s="450" t="e">
        <f t="shared" si="1"/>
        <v>#N/A</v>
      </c>
      <c r="U16" s="450" t="e">
        <f t="shared" si="2"/>
        <v>#N/A</v>
      </c>
      <c r="V16" s="450" t="e">
        <f t="shared" si="3"/>
        <v>#N/A</v>
      </c>
    </row>
    <row r="17" spans="19:22">
      <c r="S17" s="450" t="e">
        <f t="shared" si="0"/>
        <v>#N/A</v>
      </c>
      <c r="T17" s="450" t="e">
        <f t="shared" si="1"/>
        <v>#N/A</v>
      </c>
      <c r="U17" s="450" t="e">
        <f t="shared" si="2"/>
        <v>#N/A</v>
      </c>
      <c r="V17" s="450" t="e">
        <f t="shared" si="3"/>
        <v>#N/A</v>
      </c>
    </row>
    <row r="18" spans="19:22">
      <c r="S18" s="450" t="e">
        <f t="shared" si="0"/>
        <v>#N/A</v>
      </c>
      <c r="T18" s="450" t="e">
        <f t="shared" si="1"/>
        <v>#N/A</v>
      </c>
      <c r="U18" s="450" t="e">
        <f t="shared" si="2"/>
        <v>#N/A</v>
      </c>
      <c r="V18" s="450" t="e">
        <f t="shared" si="3"/>
        <v>#N/A</v>
      </c>
    </row>
    <row r="19" spans="19:22">
      <c r="S19" s="450" t="e">
        <f t="shared" si="0"/>
        <v>#N/A</v>
      </c>
      <c r="T19" s="450" t="e">
        <f t="shared" si="1"/>
        <v>#N/A</v>
      </c>
      <c r="U19" s="450" t="e">
        <f t="shared" si="2"/>
        <v>#N/A</v>
      </c>
      <c r="V19" s="450" t="e">
        <f t="shared" si="3"/>
        <v>#N/A</v>
      </c>
    </row>
    <row r="20" spans="19:22">
      <c r="S20" s="450" t="e">
        <f t="shared" si="0"/>
        <v>#N/A</v>
      </c>
      <c r="T20" s="450" t="e">
        <f t="shared" si="1"/>
        <v>#N/A</v>
      </c>
      <c r="U20" s="450" t="e">
        <f t="shared" si="2"/>
        <v>#N/A</v>
      </c>
      <c r="V20" s="450" t="e">
        <f t="shared" si="3"/>
        <v>#N/A</v>
      </c>
    </row>
    <row r="21" spans="19:22">
      <c r="S21" s="450" t="e">
        <f t="shared" si="0"/>
        <v>#N/A</v>
      </c>
      <c r="T21" s="450" t="e">
        <f t="shared" si="1"/>
        <v>#N/A</v>
      </c>
      <c r="U21" s="450" t="e">
        <f t="shared" si="2"/>
        <v>#N/A</v>
      </c>
      <c r="V21" s="450" t="e">
        <f t="shared" si="3"/>
        <v>#N/A</v>
      </c>
    </row>
    <row r="22" spans="19:22">
      <c r="S22" s="450" t="e">
        <f t="shared" si="0"/>
        <v>#N/A</v>
      </c>
      <c r="T22" s="450" t="e">
        <f t="shared" si="1"/>
        <v>#N/A</v>
      </c>
      <c r="U22" s="450" t="e">
        <f t="shared" si="2"/>
        <v>#N/A</v>
      </c>
      <c r="V22" s="450" t="e">
        <f t="shared" si="3"/>
        <v>#N/A</v>
      </c>
    </row>
    <row r="23" spans="19:22">
      <c r="S23" s="450" t="e">
        <f t="shared" si="0"/>
        <v>#N/A</v>
      </c>
      <c r="T23" s="450" t="e">
        <f t="shared" si="1"/>
        <v>#N/A</v>
      </c>
      <c r="U23" s="450" t="e">
        <f t="shared" si="2"/>
        <v>#N/A</v>
      </c>
      <c r="V23" s="450" t="e">
        <f t="shared" si="3"/>
        <v>#N/A</v>
      </c>
    </row>
    <row r="24" spans="19:22">
      <c r="S24" s="450" t="e">
        <f t="shared" si="0"/>
        <v>#N/A</v>
      </c>
      <c r="T24" s="450" t="e">
        <f t="shared" si="1"/>
        <v>#N/A</v>
      </c>
      <c r="U24" s="450" t="e">
        <f t="shared" si="2"/>
        <v>#N/A</v>
      </c>
      <c r="V24" s="450" t="e">
        <f t="shared" si="3"/>
        <v>#N/A</v>
      </c>
    </row>
    <row r="25" spans="19:22">
      <c r="S25" s="450" t="e">
        <f t="shared" si="0"/>
        <v>#N/A</v>
      </c>
      <c r="T25" s="450" t="e">
        <f t="shared" si="1"/>
        <v>#N/A</v>
      </c>
      <c r="U25" s="450" t="e">
        <f t="shared" si="2"/>
        <v>#N/A</v>
      </c>
      <c r="V25" s="450" t="e">
        <f t="shared" si="3"/>
        <v>#N/A</v>
      </c>
    </row>
    <row r="26" spans="19:22">
      <c r="S26" s="450" t="e">
        <f t="shared" si="0"/>
        <v>#N/A</v>
      </c>
      <c r="T26" s="450" t="e">
        <f t="shared" si="1"/>
        <v>#N/A</v>
      </c>
      <c r="U26" s="450" t="e">
        <f t="shared" si="2"/>
        <v>#N/A</v>
      </c>
      <c r="V26" s="450" t="e">
        <f t="shared" si="3"/>
        <v>#N/A</v>
      </c>
    </row>
    <row r="27" spans="19:22">
      <c r="S27" s="450" t="e">
        <f t="shared" si="0"/>
        <v>#N/A</v>
      </c>
      <c r="T27" s="450" t="e">
        <f t="shared" si="1"/>
        <v>#N/A</v>
      </c>
      <c r="U27" s="450" t="e">
        <f t="shared" si="2"/>
        <v>#N/A</v>
      </c>
      <c r="V27" s="450" t="e">
        <f t="shared" si="3"/>
        <v>#N/A</v>
      </c>
    </row>
    <row r="28" spans="19:22">
      <c r="S28" s="450" t="e">
        <f t="shared" si="0"/>
        <v>#N/A</v>
      </c>
      <c r="T28" s="450" t="e">
        <f t="shared" si="1"/>
        <v>#N/A</v>
      </c>
      <c r="U28" s="450" t="e">
        <f t="shared" si="2"/>
        <v>#N/A</v>
      </c>
      <c r="V28" s="450" t="e">
        <f t="shared" si="3"/>
        <v>#N/A</v>
      </c>
    </row>
    <row r="29" spans="19:22">
      <c r="S29" s="450" t="e">
        <f t="shared" si="0"/>
        <v>#N/A</v>
      </c>
      <c r="T29" s="450" t="e">
        <f t="shared" si="1"/>
        <v>#N/A</v>
      </c>
      <c r="U29" s="450" t="e">
        <f t="shared" si="2"/>
        <v>#N/A</v>
      </c>
      <c r="V29" s="450" t="e">
        <f t="shared" si="3"/>
        <v>#N/A</v>
      </c>
    </row>
    <row r="30" spans="19:22">
      <c r="S30" s="450" t="e">
        <f t="shared" si="0"/>
        <v>#N/A</v>
      </c>
      <c r="T30" s="450" t="e">
        <f t="shared" si="1"/>
        <v>#N/A</v>
      </c>
      <c r="U30" s="450" t="e">
        <f t="shared" si="2"/>
        <v>#N/A</v>
      </c>
      <c r="V30" s="450" t="e">
        <f t="shared" si="3"/>
        <v>#N/A</v>
      </c>
    </row>
    <row r="31" spans="19:22">
      <c r="S31" s="450" t="e">
        <f t="shared" si="0"/>
        <v>#N/A</v>
      </c>
      <c r="T31" s="450" t="e">
        <f t="shared" si="1"/>
        <v>#N/A</v>
      </c>
      <c r="U31" s="450" t="e">
        <f t="shared" si="2"/>
        <v>#N/A</v>
      </c>
      <c r="V31" s="450" t="e">
        <f t="shared" si="3"/>
        <v>#N/A</v>
      </c>
    </row>
    <row r="32" spans="19:22">
      <c r="S32" s="450" t="e">
        <f t="shared" si="0"/>
        <v>#N/A</v>
      </c>
      <c r="T32" s="450" t="e">
        <f t="shared" si="1"/>
        <v>#N/A</v>
      </c>
      <c r="U32" s="450" t="e">
        <f t="shared" si="2"/>
        <v>#N/A</v>
      </c>
      <c r="V32" s="450" t="e">
        <f t="shared" si="3"/>
        <v>#N/A</v>
      </c>
    </row>
    <row r="33" spans="19:22">
      <c r="S33" s="450" t="e">
        <f t="shared" si="0"/>
        <v>#N/A</v>
      </c>
      <c r="T33" s="450" t="e">
        <f t="shared" si="1"/>
        <v>#N/A</v>
      </c>
      <c r="U33" s="450" t="e">
        <f t="shared" si="2"/>
        <v>#N/A</v>
      </c>
      <c r="V33" s="450" t="e">
        <f t="shared" si="3"/>
        <v>#N/A</v>
      </c>
    </row>
    <row r="34" spans="19:22">
      <c r="S34" s="450" t="e">
        <f t="shared" si="0"/>
        <v>#N/A</v>
      </c>
      <c r="T34" s="450" t="e">
        <f t="shared" si="1"/>
        <v>#N/A</v>
      </c>
      <c r="U34" s="450" t="e">
        <f t="shared" si="2"/>
        <v>#N/A</v>
      </c>
      <c r="V34" s="450" t="e">
        <f t="shared" si="3"/>
        <v>#N/A</v>
      </c>
    </row>
    <row r="35" spans="19:22">
      <c r="S35" s="450" t="e">
        <f t="shared" si="0"/>
        <v>#N/A</v>
      </c>
      <c r="T35" s="450" t="e">
        <f t="shared" si="1"/>
        <v>#N/A</v>
      </c>
      <c r="U35" s="450" t="e">
        <f t="shared" si="2"/>
        <v>#N/A</v>
      </c>
      <c r="V35" s="450" t="e">
        <f t="shared" si="3"/>
        <v>#N/A</v>
      </c>
    </row>
    <row r="36" spans="19:22">
      <c r="S36" s="450" t="e">
        <f t="shared" si="0"/>
        <v>#N/A</v>
      </c>
      <c r="T36" s="450" t="e">
        <f t="shared" si="1"/>
        <v>#N/A</v>
      </c>
      <c r="U36" s="450" t="e">
        <f t="shared" si="2"/>
        <v>#N/A</v>
      </c>
      <c r="V36" s="450" t="e">
        <f t="shared" si="3"/>
        <v>#N/A</v>
      </c>
    </row>
    <row r="37" spans="19:22">
      <c r="S37" s="450" t="e">
        <f t="shared" si="0"/>
        <v>#N/A</v>
      </c>
      <c r="T37" s="450" t="e">
        <f t="shared" si="1"/>
        <v>#N/A</v>
      </c>
      <c r="U37" s="450" t="e">
        <f t="shared" si="2"/>
        <v>#N/A</v>
      </c>
      <c r="V37" s="450" t="e">
        <f t="shared" si="3"/>
        <v>#N/A</v>
      </c>
    </row>
    <row r="38" spans="19:22">
      <c r="S38" s="450" t="e">
        <f t="shared" si="0"/>
        <v>#N/A</v>
      </c>
      <c r="T38" s="450" t="e">
        <f t="shared" si="1"/>
        <v>#N/A</v>
      </c>
      <c r="U38" s="450" t="e">
        <f t="shared" si="2"/>
        <v>#N/A</v>
      </c>
      <c r="V38" s="450" t="e">
        <f t="shared" si="3"/>
        <v>#N/A</v>
      </c>
    </row>
    <row r="39" spans="19:22">
      <c r="S39" s="450" t="e">
        <f t="shared" si="0"/>
        <v>#N/A</v>
      </c>
      <c r="T39" s="450" t="e">
        <f t="shared" si="1"/>
        <v>#N/A</v>
      </c>
      <c r="U39" s="450" t="e">
        <f t="shared" si="2"/>
        <v>#N/A</v>
      </c>
      <c r="V39" s="450" t="e">
        <f t="shared" si="3"/>
        <v>#N/A</v>
      </c>
    </row>
    <row r="40" spans="19:22">
      <c r="S40" s="450" t="e">
        <f t="shared" si="0"/>
        <v>#N/A</v>
      </c>
      <c r="T40" s="450" t="e">
        <f t="shared" si="1"/>
        <v>#N/A</v>
      </c>
      <c r="U40" s="450" t="e">
        <f t="shared" si="2"/>
        <v>#N/A</v>
      </c>
      <c r="V40" s="450" t="e">
        <f t="shared" si="3"/>
        <v>#N/A</v>
      </c>
    </row>
    <row r="41" spans="19:22">
      <c r="S41" s="450" t="e">
        <f t="shared" si="0"/>
        <v>#N/A</v>
      </c>
      <c r="T41" s="450" t="e">
        <f t="shared" si="1"/>
        <v>#N/A</v>
      </c>
      <c r="U41" s="450" t="e">
        <f t="shared" si="2"/>
        <v>#N/A</v>
      </c>
      <c r="V41" s="450" t="e">
        <f t="shared" si="3"/>
        <v>#N/A</v>
      </c>
    </row>
    <row r="42" spans="19:22">
      <c r="S42" s="450" t="e">
        <f t="shared" si="0"/>
        <v>#N/A</v>
      </c>
      <c r="T42" s="450" t="e">
        <f t="shared" si="1"/>
        <v>#N/A</v>
      </c>
      <c r="U42" s="450" t="e">
        <f t="shared" si="2"/>
        <v>#N/A</v>
      </c>
      <c r="V42" s="450" t="e">
        <f t="shared" si="3"/>
        <v>#N/A</v>
      </c>
    </row>
    <row r="43" spans="19:22">
      <c r="S43" s="450" t="e">
        <f t="shared" si="0"/>
        <v>#N/A</v>
      </c>
      <c r="T43" s="450" t="e">
        <f t="shared" si="1"/>
        <v>#N/A</v>
      </c>
      <c r="U43" s="450" t="e">
        <f t="shared" si="2"/>
        <v>#N/A</v>
      </c>
      <c r="V43" s="450" t="e">
        <f t="shared" si="3"/>
        <v>#N/A</v>
      </c>
    </row>
    <row r="44" spans="19:22">
      <c r="S44" s="450" t="e">
        <f t="shared" si="0"/>
        <v>#N/A</v>
      </c>
      <c r="T44" s="450" t="e">
        <f t="shared" si="1"/>
        <v>#N/A</v>
      </c>
      <c r="U44" s="450" t="e">
        <f t="shared" si="2"/>
        <v>#N/A</v>
      </c>
      <c r="V44" s="450" t="e">
        <f t="shared" si="3"/>
        <v>#N/A</v>
      </c>
    </row>
    <row r="45" spans="19:22">
      <c r="S45" s="450" t="e">
        <f t="shared" si="0"/>
        <v>#N/A</v>
      </c>
      <c r="T45" s="450" t="e">
        <f t="shared" si="1"/>
        <v>#N/A</v>
      </c>
      <c r="U45" s="450" t="e">
        <f t="shared" si="2"/>
        <v>#N/A</v>
      </c>
      <c r="V45" s="450" t="e">
        <f t="shared" si="3"/>
        <v>#N/A</v>
      </c>
    </row>
    <row r="46" spans="19:22">
      <c r="S46" s="450" t="e">
        <f t="shared" si="0"/>
        <v>#N/A</v>
      </c>
      <c r="T46" s="450" t="e">
        <f t="shared" si="1"/>
        <v>#N/A</v>
      </c>
      <c r="U46" s="450" t="e">
        <f t="shared" si="2"/>
        <v>#N/A</v>
      </c>
      <c r="V46" s="450" t="e">
        <f t="shared" si="3"/>
        <v>#N/A</v>
      </c>
    </row>
    <row r="47" spans="19:22">
      <c r="S47" s="450" t="e">
        <f t="shared" si="0"/>
        <v>#N/A</v>
      </c>
      <c r="T47" s="450" t="e">
        <f t="shared" si="1"/>
        <v>#N/A</v>
      </c>
      <c r="U47" s="450" t="e">
        <f t="shared" si="2"/>
        <v>#N/A</v>
      </c>
      <c r="V47" s="450" t="e">
        <f t="shared" si="3"/>
        <v>#N/A</v>
      </c>
    </row>
    <row r="48" spans="19:22">
      <c r="S48" s="450" t="e">
        <f t="shared" si="0"/>
        <v>#N/A</v>
      </c>
      <c r="T48" s="450" t="e">
        <f t="shared" si="1"/>
        <v>#N/A</v>
      </c>
      <c r="U48" s="450" t="e">
        <f t="shared" si="2"/>
        <v>#N/A</v>
      </c>
      <c r="V48" s="450" t="e">
        <f t="shared" si="3"/>
        <v>#N/A</v>
      </c>
    </row>
    <row r="49" spans="19:22">
      <c r="S49" s="450" t="e">
        <f t="shared" si="0"/>
        <v>#N/A</v>
      </c>
      <c r="T49" s="450" t="e">
        <f t="shared" si="1"/>
        <v>#N/A</v>
      </c>
      <c r="U49" s="450" t="e">
        <f t="shared" si="2"/>
        <v>#N/A</v>
      </c>
      <c r="V49" s="450" t="e">
        <f t="shared" si="3"/>
        <v>#N/A</v>
      </c>
    </row>
    <row r="50" spans="19:22">
      <c r="S50" s="450" t="e">
        <f t="shared" si="0"/>
        <v>#N/A</v>
      </c>
      <c r="T50" s="450" t="e">
        <f t="shared" si="1"/>
        <v>#N/A</v>
      </c>
      <c r="U50" s="450" t="e">
        <f t="shared" si="2"/>
        <v>#N/A</v>
      </c>
      <c r="V50" s="450" t="e">
        <f t="shared" si="3"/>
        <v>#N/A</v>
      </c>
    </row>
    <row r="51" spans="19:22">
      <c r="S51" s="450" t="e">
        <f t="shared" si="0"/>
        <v>#N/A</v>
      </c>
      <c r="T51" s="450" t="e">
        <f t="shared" si="1"/>
        <v>#N/A</v>
      </c>
      <c r="U51" s="450" t="e">
        <f t="shared" si="2"/>
        <v>#N/A</v>
      </c>
      <c r="V51" s="450" t="e">
        <f t="shared" si="3"/>
        <v>#N/A</v>
      </c>
    </row>
    <row r="52" spans="19:22">
      <c r="S52" s="450" t="e">
        <f t="shared" si="0"/>
        <v>#N/A</v>
      </c>
      <c r="T52" s="450" t="e">
        <f t="shared" si="1"/>
        <v>#N/A</v>
      </c>
      <c r="U52" s="450" t="e">
        <f t="shared" si="2"/>
        <v>#N/A</v>
      </c>
      <c r="V52" s="450" t="e">
        <f t="shared" si="3"/>
        <v>#N/A</v>
      </c>
    </row>
    <row r="53" spans="19:22">
      <c r="S53" s="450" t="e">
        <f t="shared" si="0"/>
        <v>#N/A</v>
      </c>
      <c r="T53" s="450" t="e">
        <f t="shared" si="1"/>
        <v>#N/A</v>
      </c>
      <c r="U53" s="450" t="e">
        <f t="shared" si="2"/>
        <v>#N/A</v>
      </c>
      <c r="V53" s="450" t="e">
        <f t="shared" si="3"/>
        <v>#N/A</v>
      </c>
    </row>
    <row r="54" spans="19:22">
      <c r="S54" s="450" t="e">
        <f t="shared" si="0"/>
        <v>#N/A</v>
      </c>
      <c r="T54" s="450" t="e">
        <f t="shared" si="1"/>
        <v>#N/A</v>
      </c>
      <c r="U54" s="450" t="e">
        <f t="shared" si="2"/>
        <v>#N/A</v>
      </c>
      <c r="V54" s="450" t="e">
        <f t="shared" si="3"/>
        <v>#N/A</v>
      </c>
    </row>
    <row r="55" spans="19:22">
      <c r="S55" s="450" t="e">
        <f t="shared" si="0"/>
        <v>#N/A</v>
      </c>
      <c r="T55" s="450" t="e">
        <f t="shared" si="1"/>
        <v>#N/A</v>
      </c>
      <c r="U55" s="450" t="e">
        <f t="shared" si="2"/>
        <v>#N/A</v>
      </c>
      <c r="V55" s="450" t="e">
        <f t="shared" si="3"/>
        <v>#N/A</v>
      </c>
    </row>
    <row r="56" spans="19:22">
      <c r="S56" s="450" t="e">
        <f t="shared" si="0"/>
        <v>#N/A</v>
      </c>
      <c r="T56" s="450" t="e">
        <f t="shared" si="1"/>
        <v>#N/A</v>
      </c>
      <c r="U56" s="450" t="e">
        <f t="shared" si="2"/>
        <v>#N/A</v>
      </c>
      <c r="V56" s="450" t="e">
        <f t="shared" si="3"/>
        <v>#N/A</v>
      </c>
    </row>
    <row r="57" spans="19:22">
      <c r="S57" s="450" t="e">
        <f t="shared" si="0"/>
        <v>#N/A</v>
      </c>
      <c r="T57" s="450" t="e">
        <f t="shared" si="1"/>
        <v>#N/A</v>
      </c>
      <c r="U57" s="450" t="e">
        <f t="shared" si="2"/>
        <v>#N/A</v>
      </c>
      <c r="V57" s="450" t="e">
        <f t="shared" si="3"/>
        <v>#N/A</v>
      </c>
    </row>
    <row r="58" spans="19:22">
      <c r="S58" s="450" t="e">
        <f t="shared" si="0"/>
        <v>#N/A</v>
      </c>
      <c r="T58" s="450" t="e">
        <f t="shared" si="1"/>
        <v>#N/A</v>
      </c>
      <c r="U58" s="450" t="e">
        <f t="shared" si="2"/>
        <v>#N/A</v>
      </c>
      <c r="V58" s="450" t="e">
        <f t="shared" si="3"/>
        <v>#N/A</v>
      </c>
    </row>
    <row r="59" spans="19:22">
      <c r="S59" s="450" t="e">
        <f t="shared" si="0"/>
        <v>#N/A</v>
      </c>
      <c r="T59" s="450" t="e">
        <f t="shared" si="1"/>
        <v>#N/A</v>
      </c>
      <c r="U59" s="450" t="e">
        <f t="shared" si="2"/>
        <v>#N/A</v>
      </c>
      <c r="V59" s="450" t="e">
        <f t="shared" si="3"/>
        <v>#N/A</v>
      </c>
    </row>
    <row r="60" spans="19:22">
      <c r="S60" s="450" t="e">
        <f t="shared" si="0"/>
        <v>#N/A</v>
      </c>
      <c r="T60" s="450" t="e">
        <f t="shared" si="1"/>
        <v>#N/A</v>
      </c>
      <c r="U60" s="450" t="e">
        <f t="shared" si="2"/>
        <v>#N/A</v>
      </c>
      <c r="V60" s="450" t="e">
        <f t="shared" si="3"/>
        <v>#N/A</v>
      </c>
    </row>
    <row r="61" spans="19:22">
      <c r="S61" s="450" t="e">
        <f t="shared" si="0"/>
        <v>#N/A</v>
      </c>
      <c r="T61" s="450" t="e">
        <f t="shared" si="1"/>
        <v>#N/A</v>
      </c>
      <c r="U61" s="450" t="e">
        <f t="shared" si="2"/>
        <v>#N/A</v>
      </c>
      <c r="V61" s="450" t="e">
        <f t="shared" si="3"/>
        <v>#N/A</v>
      </c>
    </row>
    <row r="62" spans="19:22">
      <c r="S62" s="450" t="e">
        <f t="shared" si="0"/>
        <v>#N/A</v>
      </c>
      <c r="T62" s="450" t="e">
        <f t="shared" si="1"/>
        <v>#N/A</v>
      </c>
      <c r="U62" s="450" t="e">
        <f t="shared" si="2"/>
        <v>#N/A</v>
      </c>
      <c r="V62" s="450" t="e">
        <f t="shared" si="3"/>
        <v>#N/A</v>
      </c>
    </row>
    <row r="63" spans="19:22">
      <c r="S63" s="450" t="e">
        <f t="shared" si="0"/>
        <v>#N/A</v>
      </c>
      <c r="T63" s="450" t="e">
        <f t="shared" si="1"/>
        <v>#N/A</v>
      </c>
      <c r="U63" s="450" t="e">
        <f t="shared" si="2"/>
        <v>#N/A</v>
      </c>
      <c r="V63" s="450" t="e">
        <f t="shared" si="3"/>
        <v>#N/A</v>
      </c>
    </row>
    <row r="64" spans="19:22">
      <c r="S64" s="450" t="e">
        <f t="shared" si="0"/>
        <v>#N/A</v>
      </c>
      <c r="T64" s="450" t="e">
        <f t="shared" si="1"/>
        <v>#N/A</v>
      </c>
      <c r="U64" s="450" t="e">
        <f t="shared" si="2"/>
        <v>#N/A</v>
      </c>
      <c r="V64" s="450" t="e">
        <f t="shared" si="3"/>
        <v>#N/A</v>
      </c>
    </row>
    <row r="65" spans="19:22">
      <c r="S65" s="450" t="e">
        <f t="shared" si="0"/>
        <v>#N/A</v>
      </c>
      <c r="T65" s="450" t="e">
        <f t="shared" si="1"/>
        <v>#N/A</v>
      </c>
      <c r="U65" s="450" t="e">
        <f t="shared" si="2"/>
        <v>#N/A</v>
      </c>
      <c r="V65" s="450" t="e">
        <f t="shared" si="3"/>
        <v>#N/A</v>
      </c>
    </row>
    <row r="66" spans="19:22">
      <c r="S66" s="450" t="e">
        <f t="shared" si="0"/>
        <v>#N/A</v>
      </c>
      <c r="T66" s="450" t="e">
        <f t="shared" si="1"/>
        <v>#N/A</v>
      </c>
      <c r="U66" s="450" t="e">
        <f t="shared" si="2"/>
        <v>#N/A</v>
      </c>
      <c r="V66" s="450" t="e">
        <f t="shared" si="3"/>
        <v>#N/A</v>
      </c>
    </row>
    <row r="67" spans="19:22">
      <c r="S67" s="450" t="e">
        <f t="shared" si="0"/>
        <v>#N/A</v>
      </c>
      <c r="T67" s="450" t="e">
        <f t="shared" si="1"/>
        <v>#N/A</v>
      </c>
      <c r="U67" s="450" t="e">
        <f t="shared" si="2"/>
        <v>#N/A</v>
      </c>
      <c r="V67" s="450" t="e">
        <f t="shared" si="3"/>
        <v>#N/A</v>
      </c>
    </row>
    <row r="68" spans="19:22">
      <c r="S68" s="450" t="e">
        <f t="shared" si="0"/>
        <v>#N/A</v>
      </c>
      <c r="T68" s="450" t="e">
        <f t="shared" si="1"/>
        <v>#N/A</v>
      </c>
      <c r="U68" s="450" t="e">
        <f t="shared" si="2"/>
        <v>#N/A</v>
      </c>
      <c r="V68" s="450" t="e">
        <f t="shared" si="3"/>
        <v>#N/A</v>
      </c>
    </row>
    <row r="69" spans="19:22">
      <c r="S69" s="450" t="e">
        <f t="shared" si="0"/>
        <v>#N/A</v>
      </c>
      <c r="T69" s="450" t="e">
        <f t="shared" si="1"/>
        <v>#N/A</v>
      </c>
      <c r="U69" s="450" t="e">
        <f t="shared" si="2"/>
        <v>#N/A</v>
      </c>
      <c r="V69" s="450" t="e">
        <f t="shared" si="3"/>
        <v>#N/A</v>
      </c>
    </row>
    <row r="70" spans="19:22">
      <c r="S70" s="450" t="e">
        <f t="shared" ref="S70:S100" si="4">IF($N70=1,$E70,NA())</f>
        <v>#N/A</v>
      </c>
      <c r="T70" s="450" t="e">
        <f t="shared" ref="T70:T100" si="5">IF(AND($N70=0,$N70&lt;&gt;""),$E70,NA())</f>
        <v>#N/A</v>
      </c>
      <c r="U70" s="450" t="e">
        <f t="shared" ref="U70:U100" si="6">IF($N70=1,$F70,NA())</f>
        <v>#N/A</v>
      </c>
      <c r="V70" s="450" t="e">
        <f t="shared" ref="V70:V100" si="7">IF(AND($N70=0,$N70&lt;&gt;""),$F70,NA())</f>
        <v>#N/A</v>
      </c>
    </row>
    <row r="71" spans="19:22">
      <c r="S71" s="450" t="e">
        <f t="shared" si="4"/>
        <v>#N/A</v>
      </c>
      <c r="T71" s="450" t="e">
        <f t="shared" si="5"/>
        <v>#N/A</v>
      </c>
      <c r="U71" s="450" t="e">
        <f t="shared" si="6"/>
        <v>#N/A</v>
      </c>
      <c r="V71" s="450" t="e">
        <f t="shared" si="7"/>
        <v>#N/A</v>
      </c>
    </row>
    <row r="72" spans="19:22">
      <c r="S72" s="450" t="e">
        <f t="shared" si="4"/>
        <v>#N/A</v>
      </c>
      <c r="T72" s="450" t="e">
        <f t="shared" si="5"/>
        <v>#N/A</v>
      </c>
      <c r="U72" s="450" t="e">
        <f t="shared" si="6"/>
        <v>#N/A</v>
      </c>
      <c r="V72" s="450" t="e">
        <f t="shared" si="7"/>
        <v>#N/A</v>
      </c>
    </row>
    <row r="73" spans="19:22">
      <c r="S73" s="450" t="e">
        <f t="shared" si="4"/>
        <v>#N/A</v>
      </c>
      <c r="T73" s="450" t="e">
        <f t="shared" si="5"/>
        <v>#N/A</v>
      </c>
      <c r="U73" s="450" t="e">
        <f t="shared" si="6"/>
        <v>#N/A</v>
      </c>
      <c r="V73" s="450" t="e">
        <f t="shared" si="7"/>
        <v>#N/A</v>
      </c>
    </row>
    <row r="74" spans="19:22">
      <c r="S74" s="450" t="e">
        <f t="shared" si="4"/>
        <v>#N/A</v>
      </c>
      <c r="T74" s="450" t="e">
        <f t="shared" si="5"/>
        <v>#N/A</v>
      </c>
      <c r="U74" s="450" t="e">
        <f t="shared" si="6"/>
        <v>#N/A</v>
      </c>
      <c r="V74" s="450" t="e">
        <f t="shared" si="7"/>
        <v>#N/A</v>
      </c>
    </row>
    <row r="75" spans="19:22">
      <c r="S75" s="450" t="e">
        <f t="shared" si="4"/>
        <v>#N/A</v>
      </c>
      <c r="T75" s="450" t="e">
        <f t="shared" si="5"/>
        <v>#N/A</v>
      </c>
      <c r="U75" s="450" t="e">
        <f t="shared" si="6"/>
        <v>#N/A</v>
      </c>
      <c r="V75" s="450" t="e">
        <f t="shared" si="7"/>
        <v>#N/A</v>
      </c>
    </row>
    <row r="76" spans="19:22">
      <c r="S76" s="450" t="e">
        <f t="shared" si="4"/>
        <v>#N/A</v>
      </c>
      <c r="T76" s="450" t="e">
        <f t="shared" si="5"/>
        <v>#N/A</v>
      </c>
      <c r="U76" s="450" t="e">
        <f t="shared" si="6"/>
        <v>#N/A</v>
      </c>
      <c r="V76" s="450" t="e">
        <f t="shared" si="7"/>
        <v>#N/A</v>
      </c>
    </row>
    <row r="77" spans="19:22">
      <c r="S77" s="450" t="e">
        <f t="shared" si="4"/>
        <v>#N/A</v>
      </c>
      <c r="T77" s="450" t="e">
        <f t="shared" si="5"/>
        <v>#N/A</v>
      </c>
      <c r="U77" s="450" t="e">
        <f t="shared" si="6"/>
        <v>#N/A</v>
      </c>
      <c r="V77" s="450" t="e">
        <f t="shared" si="7"/>
        <v>#N/A</v>
      </c>
    </row>
    <row r="78" spans="19:22">
      <c r="S78" s="450" t="e">
        <f t="shared" si="4"/>
        <v>#N/A</v>
      </c>
      <c r="T78" s="450" t="e">
        <f t="shared" si="5"/>
        <v>#N/A</v>
      </c>
      <c r="U78" s="450" t="e">
        <f t="shared" si="6"/>
        <v>#N/A</v>
      </c>
      <c r="V78" s="450" t="e">
        <f t="shared" si="7"/>
        <v>#N/A</v>
      </c>
    </row>
    <row r="79" spans="19:22">
      <c r="S79" s="450" t="e">
        <f t="shared" si="4"/>
        <v>#N/A</v>
      </c>
      <c r="T79" s="450" t="e">
        <f t="shared" si="5"/>
        <v>#N/A</v>
      </c>
      <c r="U79" s="450" t="e">
        <f t="shared" si="6"/>
        <v>#N/A</v>
      </c>
      <c r="V79" s="450" t="e">
        <f t="shared" si="7"/>
        <v>#N/A</v>
      </c>
    </row>
    <row r="80" spans="19:22">
      <c r="S80" s="450" t="e">
        <f t="shared" si="4"/>
        <v>#N/A</v>
      </c>
      <c r="T80" s="450" t="e">
        <f t="shared" si="5"/>
        <v>#N/A</v>
      </c>
      <c r="U80" s="450" t="e">
        <f t="shared" si="6"/>
        <v>#N/A</v>
      </c>
      <c r="V80" s="450" t="e">
        <f t="shared" si="7"/>
        <v>#N/A</v>
      </c>
    </row>
    <row r="81" spans="19:22">
      <c r="S81" s="450" t="e">
        <f t="shared" si="4"/>
        <v>#N/A</v>
      </c>
      <c r="T81" s="450" t="e">
        <f t="shared" si="5"/>
        <v>#N/A</v>
      </c>
      <c r="U81" s="450" t="e">
        <f t="shared" si="6"/>
        <v>#N/A</v>
      </c>
      <c r="V81" s="450" t="e">
        <f t="shared" si="7"/>
        <v>#N/A</v>
      </c>
    </row>
    <row r="82" spans="19:22">
      <c r="S82" s="450" t="e">
        <f t="shared" si="4"/>
        <v>#N/A</v>
      </c>
      <c r="T82" s="450" t="e">
        <f t="shared" si="5"/>
        <v>#N/A</v>
      </c>
      <c r="U82" s="450" t="e">
        <f t="shared" si="6"/>
        <v>#N/A</v>
      </c>
      <c r="V82" s="450" t="e">
        <f t="shared" si="7"/>
        <v>#N/A</v>
      </c>
    </row>
    <row r="83" spans="19:22">
      <c r="S83" s="450" t="e">
        <f t="shared" si="4"/>
        <v>#N/A</v>
      </c>
      <c r="T83" s="450" t="e">
        <f t="shared" si="5"/>
        <v>#N/A</v>
      </c>
      <c r="U83" s="450" t="e">
        <f t="shared" si="6"/>
        <v>#N/A</v>
      </c>
      <c r="V83" s="450" t="e">
        <f t="shared" si="7"/>
        <v>#N/A</v>
      </c>
    </row>
    <row r="84" spans="19:22">
      <c r="S84" s="450" t="e">
        <f t="shared" si="4"/>
        <v>#N/A</v>
      </c>
      <c r="T84" s="450" t="e">
        <f t="shared" si="5"/>
        <v>#N/A</v>
      </c>
      <c r="U84" s="450" t="e">
        <f t="shared" si="6"/>
        <v>#N/A</v>
      </c>
      <c r="V84" s="450" t="e">
        <f t="shared" si="7"/>
        <v>#N/A</v>
      </c>
    </row>
    <row r="85" spans="19:22">
      <c r="S85" s="450" t="e">
        <f t="shared" si="4"/>
        <v>#N/A</v>
      </c>
      <c r="T85" s="450" t="e">
        <f t="shared" si="5"/>
        <v>#N/A</v>
      </c>
      <c r="U85" s="450" t="e">
        <f t="shared" si="6"/>
        <v>#N/A</v>
      </c>
      <c r="V85" s="450" t="e">
        <f t="shared" si="7"/>
        <v>#N/A</v>
      </c>
    </row>
    <row r="86" spans="19:22">
      <c r="S86" s="450" t="e">
        <f t="shared" si="4"/>
        <v>#N/A</v>
      </c>
      <c r="T86" s="450" t="e">
        <f t="shared" si="5"/>
        <v>#N/A</v>
      </c>
      <c r="U86" s="450" t="e">
        <f t="shared" si="6"/>
        <v>#N/A</v>
      </c>
      <c r="V86" s="450" t="e">
        <f t="shared" si="7"/>
        <v>#N/A</v>
      </c>
    </row>
    <row r="87" spans="19:22">
      <c r="S87" s="450" t="e">
        <f t="shared" si="4"/>
        <v>#N/A</v>
      </c>
      <c r="T87" s="450" t="e">
        <f t="shared" si="5"/>
        <v>#N/A</v>
      </c>
      <c r="U87" s="450" t="e">
        <f t="shared" si="6"/>
        <v>#N/A</v>
      </c>
      <c r="V87" s="450" t="e">
        <f t="shared" si="7"/>
        <v>#N/A</v>
      </c>
    </row>
    <row r="88" spans="19:22">
      <c r="S88" s="450" t="e">
        <f t="shared" si="4"/>
        <v>#N/A</v>
      </c>
      <c r="T88" s="450" t="e">
        <f t="shared" si="5"/>
        <v>#N/A</v>
      </c>
      <c r="U88" s="450" t="e">
        <f t="shared" si="6"/>
        <v>#N/A</v>
      </c>
      <c r="V88" s="450" t="e">
        <f t="shared" si="7"/>
        <v>#N/A</v>
      </c>
    </row>
    <row r="89" spans="19:22">
      <c r="S89" s="450" t="e">
        <f t="shared" si="4"/>
        <v>#N/A</v>
      </c>
      <c r="T89" s="450" t="e">
        <f t="shared" si="5"/>
        <v>#N/A</v>
      </c>
      <c r="U89" s="450" t="e">
        <f t="shared" si="6"/>
        <v>#N/A</v>
      </c>
      <c r="V89" s="450" t="e">
        <f t="shared" si="7"/>
        <v>#N/A</v>
      </c>
    </row>
    <row r="90" spans="19:22">
      <c r="S90" s="450" t="e">
        <f t="shared" si="4"/>
        <v>#N/A</v>
      </c>
      <c r="T90" s="450" t="e">
        <f t="shared" si="5"/>
        <v>#N/A</v>
      </c>
      <c r="U90" s="450" t="e">
        <f t="shared" si="6"/>
        <v>#N/A</v>
      </c>
      <c r="V90" s="450" t="e">
        <f t="shared" si="7"/>
        <v>#N/A</v>
      </c>
    </row>
    <row r="91" spans="19:22">
      <c r="S91" s="450" t="e">
        <f t="shared" si="4"/>
        <v>#N/A</v>
      </c>
      <c r="T91" s="450" t="e">
        <f t="shared" si="5"/>
        <v>#N/A</v>
      </c>
      <c r="U91" s="450" t="e">
        <f t="shared" si="6"/>
        <v>#N/A</v>
      </c>
      <c r="V91" s="450" t="e">
        <f t="shared" si="7"/>
        <v>#N/A</v>
      </c>
    </row>
    <row r="92" spans="19:22">
      <c r="S92" s="450" t="e">
        <f t="shared" si="4"/>
        <v>#N/A</v>
      </c>
      <c r="T92" s="450" t="e">
        <f t="shared" si="5"/>
        <v>#N/A</v>
      </c>
      <c r="U92" s="450" t="e">
        <f t="shared" si="6"/>
        <v>#N/A</v>
      </c>
      <c r="V92" s="450" t="e">
        <f t="shared" si="7"/>
        <v>#N/A</v>
      </c>
    </row>
    <row r="93" spans="19:22">
      <c r="S93" s="450" t="e">
        <f t="shared" si="4"/>
        <v>#N/A</v>
      </c>
      <c r="T93" s="450" t="e">
        <f t="shared" si="5"/>
        <v>#N/A</v>
      </c>
      <c r="U93" s="450" t="e">
        <f t="shared" si="6"/>
        <v>#N/A</v>
      </c>
      <c r="V93" s="450" t="e">
        <f t="shared" si="7"/>
        <v>#N/A</v>
      </c>
    </row>
    <row r="94" spans="19:22">
      <c r="S94" s="450" t="e">
        <f t="shared" si="4"/>
        <v>#N/A</v>
      </c>
      <c r="T94" s="450" t="e">
        <f t="shared" si="5"/>
        <v>#N/A</v>
      </c>
      <c r="U94" s="450" t="e">
        <f t="shared" si="6"/>
        <v>#N/A</v>
      </c>
      <c r="V94" s="450" t="e">
        <f t="shared" si="7"/>
        <v>#N/A</v>
      </c>
    </row>
    <row r="95" spans="19:22">
      <c r="S95" s="450" t="e">
        <f t="shared" si="4"/>
        <v>#N/A</v>
      </c>
      <c r="T95" s="450" t="e">
        <f t="shared" si="5"/>
        <v>#N/A</v>
      </c>
      <c r="U95" s="450" t="e">
        <f t="shared" si="6"/>
        <v>#N/A</v>
      </c>
      <c r="V95" s="450" t="e">
        <f t="shared" si="7"/>
        <v>#N/A</v>
      </c>
    </row>
    <row r="96" spans="19:22">
      <c r="S96" s="450" t="e">
        <f t="shared" si="4"/>
        <v>#N/A</v>
      </c>
      <c r="T96" s="450" t="e">
        <f t="shared" si="5"/>
        <v>#N/A</v>
      </c>
      <c r="U96" s="450" t="e">
        <f t="shared" si="6"/>
        <v>#N/A</v>
      </c>
      <c r="V96" s="450" t="e">
        <f t="shared" si="7"/>
        <v>#N/A</v>
      </c>
    </row>
    <row r="97" spans="19:22">
      <c r="S97" s="450" t="e">
        <f t="shared" si="4"/>
        <v>#N/A</v>
      </c>
      <c r="T97" s="450" t="e">
        <f t="shared" si="5"/>
        <v>#N/A</v>
      </c>
      <c r="U97" s="450" t="e">
        <f t="shared" si="6"/>
        <v>#N/A</v>
      </c>
      <c r="V97" s="450" t="e">
        <f t="shared" si="7"/>
        <v>#N/A</v>
      </c>
    </row>
    <row r="98" spans="19:22">
      <c r="S98" s="450" t="e">
        <f t="shared" si="4"/>
        <v>#N/A</v>
      </c>
      <c r="T98" s="450" t="e">
        <f t="shared" si="5"/>
        <v>#N/A</v>
      </c>
      <c r="U98" s="450" t="e">
        <f t="shared" si="6"/>
        <v>#N/A</v>
      </c>
      <c r="V98" s="450" t="e">
        <f t="shared" si="7"/>
        <v>#N/A</v>
      </c>
    </row>
    <row r="99" spans="19:22">
      <c r="S99" s="450" t="e">
        <f t="shared" si="4"/>
        <v>#N/A</v>
      </c>
      <c r="T99" s="450" t="e">
        <f t="shared" si="5"/>
        <v>#N/A</v>
      </c>
      <c r="U99" s="450" t="e">
        <f t="shared" si="6"/>
        <v>#N/A</v>
      </c>
      <c r="V99" s="450" t="e">
        <f t="shared" si="7"/>
        <v>#N/A</v>
      </c>
    </row>
    <row r="100" spans="19:22">
      <c r="S100" s="450" t="e">
        <f t="shared" si="4"/>
        <v>#N/A</v>
      </c>
      <c r="T100" s="450" t="e">
        <f t="shared" si="5"/>
        <v>#N/A</v>
      </c>
      <c r="U100" s="450" t="e">
        <f t="shared" si="6"/>
        <v>#N/A</v>
      </c>
      <c r="V100" s="450" t="e">
        <f t="shared" si="7"/>
        <v>#N/A</v>
      </c>
    </row>
  </sheetData>
  <sortState ref="B6:R6">
    <sortCondition descending="1" ref="N5:N6"/>
    <sortCondition ref="R5:R6"/>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6"/>
  <sheetViews>
    <sheetView showGridLines="0" workbookViewId="0">
      <selection activeCell="B4" sqref="B4"/>
    </sheetView>
  </sheetViews>
  <sheetFormatPr defaultRowHeight="15"/>
  <cols>
    <col min="1" max="1" width="10.140625" style="387" customWidth="1"/>
    <col min="2" max="2" width="16.85546875" style="387" customWidth="1"/>
    <col min="3" max="3" width="24.85546875" style="387" customWidth="1"/>
    <col min="4" max="4" width="9.140625" style="387"/>
    <col min="5" max="5" width="9.140625" style="417"/>
    <col min="6" max="6" width="19.7109375" style="426" customWidth="1"/>
    <col min="7" max="7" width="14.5703125" style="426" customWidth="1"/>
    <col min="8" max="8" width="30.42578125" style="426" customWidth="1"/>
    <col min="9" max="9" width="24.42578125" style="426" customWidth="1"/>
    <col min="10" max="10" width="18.5703125" style="419" bestFit="1" customWidth="1"/>
    <col min="11"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0" ht="46.5" customHeight="1">
      <c r="B1" s="427" t="str">
        <f>Translation!B461</f>
        <v>Simple Payback</v>
      </c>
      <c r="C1" s="400"/>
      <c r="D1" s="400"/>
      <c r="E1" s="407"/>
      <c r="F1" s="408"/>
      <c r="G1" s="408"/>
      <c r="H1" s="408"/>
      <c r="I1" s="408"/>
      <c r="J1" s="401"/>
    </row>
    <row r="2" spans="2:10" ht="18.75">
      <c r="B2" s="402"/>
      <c r="C2" s="402"/>
      <c r="D2" s="402"/>
      <c r="E2" s="413"/>
      <c r="F2" s="409"/>
      <c r="G2" s="409"/>
      <c r="H2" s="409"/>
      <c r="I2" s="409"/>
      <c r="J2" s="403"/>
    </row>
    <row r="3" spans="2:10" s="440" customFormat="1" ht="37.5" customHeight="1">
      <c r="B3" s="443" t="str">
        <f>Translation!B425</f>
        <v>Simulation ID</v>
      </c>
      <c r="C3" s="443" t="str">
        <f>Translation!B426</f>
        <v>Fixture Name</v>
      </c>
      <c r="D3" s="443" t="str">
        <f>Translation!B427</f>
        <v>Type</v>
      </c>
      <c r="E3" s="444" t="str">
        <f>Translation!B428</f>
        <v>Watts</v>
      </c>
      <c r="F3" s="446" t="str">
        <f>Translation!B462</f>
        <v>Total Installation Cost</v>
      </c>
      <c r="G3" s="446" t="str">
        <f>Translation!B463</f>
        <v>Total Annual Cost</v>
      </c>
      <c r="H3" s="446" t="str">
        <f>Translation!B464</f>
        <v>Installation Cost Difference (to baseline)</v>
      </c>
      <c r="I3" s="446" t="str">
        <f>Translation!B465</f>
        <v>Annual Cost Savings (to baseline)</v>
      </c>
      <c r="J3" s="445" t="str">
        <f>Translation!B466</f>
        <v>Simple Payback</v>
      </c>
    </row>
    <row r="4" spans="2:10" ht="15.75">
      <c r="B4" s="625" t="s">
        <v>22</v>
      </c>
      <c r="C4" s="625" t="s">
        <v>3359</v>
      </c>
      <c r="D4" s="625" t="s">
        <v>65</v>
      </c>
      <c r="E4" s="626">
        <v>134</v>
      </c>
      <c r="F4" s="676">
        <v>0</v>
      </c>
      <c r="G4" s="676">
        <v>25</v>
      </c>
      <c r="H4" s="676"/>
      <c r="I4" s="676"/>
      <c r="J4" s="627"/>
    </row>
    <row r="5" spans="2:10">
      <c r="B5" s="412" t="s">
        <v>1994</v>
      </c>
      <c r="C5" s="412" t="s">
        <v>3359</v>
      </c>
      <c r="D5" s="412" t="s">
        <v>65</v>
      </c>
      <c r="E5" s="415">
        <v>134</v>
      </c>
      <c r="F5" s="677">
        <v>600</v>
      </c>
      <c r="G5" s="677">
        <v>25</v>
      </c>
      <c r="H5" s="677">
        <v>600</v>
      </c>
      <c r="I5" s="677">
        <v>0</v>
      </c>
      <c r="J5" s="418">
        <v>0</v>
      </c>
    </row>
    <row r="6" spans="2:10">
      <c r="B6" s="412" t="s">
        <v>3343</v>
      </c>
      <c r="C6" s="412" t="s">
        <v>3383</v>
      </c>
      <c r="D6" s="412" t="s">
        <v>65</v>
      </c>
      <c r="E6" s="415">
        <v>134</v>
      </c>
      <c r="F6" s="702">
        <v>600</v>
      </c>
      <c r="G6" s="702">
        <v>25</v>
      </c>
      <c r="H6" s="702">
        <v>600</v>
      </c>
      <c r="I6" s="702">
        <v>0</v>
      </c>
      <c r="J6" s="418">
        <v>0</v>
      </c>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3.85546875" style="426" bestFit="1" customWidth="1"/>
    <col min="7" max="7" width="15.42578125" style="426" customWidth="1"/>
    <col min="8" max="13" width="14.28515625" style="426" customWidth="1"/>
    <col min="14" max="14" width="10.7109375" style="426" customWidth="1"/>
    <col min="15" max="15" width="11" style="426" customWidth="1"/>
    <col min="16" max="25" width="14.28515625" style="426" customWidth="1"/>
    <col min="26" max="26" width="11.5703125" style="426" bestFit="1" customWidth="1"/>
    <col min="27" max="27" width="14.28515625" style="387" bestFit="1" customWidth="1"/>
    <col min="28" max="28" width="17.28515625" style="387" customWidth="1"/>
    <col min="29" max="30" width="14.28515625" style="450" customWidth="1"/>
    <col min="31" max="31" width="6.42578125" style="450" bestFit="1" customWidth="1"/>
    <col min="32" max="32" width="6.85546875" style="450" bestFit="1" customWidth="1"/>
    <col min="33" max="36" width="6.42578125" style="450" bestFit="1" customWidth="1"/>
    <col min="37" max="51" width="8" style="450" bestFit="1" customWidth="1"/>
    <col min="52" max="52" width="9" style="450" bestFit="1" customWidth="1"/>
    <col min="53" max="56" width="9.140625" style="450"/>
    <col min="57" max="57" width="20.42578125" style="450" customWidth="1"/>
    <col min="58" max="62" width="9.140625" style="450"/>
    <col min="63" max="63" width="10.5703125" style="450" customWidth="1"/>
    <col min="64" max="67" width="14.28515625" style="450" customWidth="1"/>
    <col min="68" max="68" width="18.140625" style="450" customWidth="1"/>
    <col min="69" max="69" width="14.28515625" style="450" customWidth="1"/>
    <col min="70" max="70" width="9.140625" style="450"/>
    <col min="71" max="71" width="16.7109375" style="450" bestFit="1" customWidth="1"/>
    <col min="72" max="16384" width="9.140625" style="450"/>
  </cols>
  <sheetData>
    <row r="1" spans="2:29" s="387" customFormat="1" ht="46.5" customHeight="1">
      <c r="B1" s="427" t="str">
        <f>Translation!B467</f>
        <v>Net Present Value - Total Cost of Ownership</v>
      </c>
      <c r="C1" s="400"/>
      <c r="D1" s="400"/>
      <c r="E1" s="407"/>
      <c r="F1" s="410"/>
      <c r="G1" s="410"/>
      <c r="H1" s="410"/>
      <c r="I1" s="410"/>
      <c r="J1" s="410"/>
      <c r="K1" s="410"/>
      <c r="L1" s="410"/>
      <c r="M1" s="410"/>
      <c r="N1" s="410"/>
      <c r="O1" s="410"/>
      <c r="P1" s="410"/>
      <c r="Q1" s="410"/>
      <c r="R1" s="410"/>
      <c r="S1" s="410"/>
      <c r="T1" s="410"/>
      <c r="U1" s="410"/>
      <c r="V1" s="410"/>
      <c r="W1" s="410"/>
      <c r="X1" s="410"/>
      <c r="Y1" s="410"/>
      <c r="Z1" s="410"/>
    </row>
    <row r="2" spans="2:29" s="387" customFormat="1">
      <c r="B2" s="294"/>
      <c r="C2" s="294"/>
      <c r="D2" s="294"/>
      <c r="E2" s="416"/>
      <c r="F2" s="411"/>
      <c r="G2" s="411"/>
      <c r="H2" s="411"/>
      <c r="I2" s="411"/>
      <c r="J2" s="411"/>
      <c r="K2" s="411"/>
      <c r="L2" s="411"/>
      <c r="M2" s="411"/>
      <c r="N2" s="411"/>
      <c r="O2" s="411"/>
      <c r="P2" s="411"/>
      <c r="Q2" s="411"/>
      <c r="R2" s="411"/>
      <c r="S2" s="411"/>
      <c r="T2" s="411"/>
      <c r="U2" s="411"/>
      <c r="V2" s="411"/>
      <c r="W2" s="411"/>
      <c r="X2" s="411"/>
      <c r="Y2" s="411"/>
      <c r="Z2" s="411"/>
    </row>
    <row r="3" spans="2:29" s="440" customFormat="1" ht="21" customHeight="1">
      <c r="B3" s="443" t="str">
        <f>Translation!B425</f>
        <v>Simulation ID</v>
      </c>
      <c r="C3" s="443" t="str">
        <f>Translation!B426</f>
        <v>Fixture Name</v>
      </c>
      <c r="D3" s="443" t="str">
        <f>Translation!B427</f>
        <v>Type</v>
      </c>
      <c r="E3" s="444" t="str">
        <f>Translation!B428</f>
        <v>Watts</v>
      </c>
      <c r="F3" s="447" t="str">
        <f>Translation!B468</f>
        <v>Year 0</v>
      </c>
      <c r="G3" s="447" t="str">
        <f>Translation!B469</f>
        <v>Year 1</v>
      </c>
      <c r="H3" s="447" t="str">
        <f>Translation!B470</f>
        <v>Year 2</v>
      </c>
      <c r="I3" s="447" t="str">
        <f>Translation!B471</f>
        <v>Year 3</v>
      </c>
      <c r="J3" s="447" t="str">
        <f>Translation!B472</f>
        <v>Year 4</v>
      </c>
      <c r="K3" s="447" t="str">
        <f>Translation!B473</f>
        <v>Year 5</v>
      </c>
      <c r="L3" s="447" t="str">
        <f>Translation!B474</f>
        <v>Year 6</v>
      </c>
      <c r="M3" s="447" t="str">
        <f>Translation!B475</f>
        <v>Year 7</v>
      </c>
      <c r="N3" s="447" t="str">
        <f>Translation!B476</f>
        <v>Year 8</v>
      </c>
      <c r="O3" s="447" t="str">
        <f>Translation!B477</f>
        <v>Year 9</v>
      </c>
      <c r="P3" s="447" t="str">
        <f>Translation!B478</f>
        <v>Year 10</v>
      </c>
      <c r="Q3" s="447" t="str">
        <f>Translation!B479</f>
        <v>Year 11</v>
      </c>
      <c r="R3" s="447" t="str">
        <f>Translation!B480</f>
        <v>Year 12</v>
      </c>
      <c r="S3" s="447" t="str">
        <f>Translation!B481</f>
        <v>Year 13</v>
      </c>
      <c r="T3" s="447" t="str">
        <f>Translation!B482</f>
        <v>Year 14</v>
      </c>
      <c r="U3" s="447" t="str">
        <f>Translation!B483</f>
        <v>Year 15</v>
      </c>
      <c r="V3" s="447" t="str">
        <f>Translation!B484</f>
        <v>Year 16</v>
      </c>
      <c r="W3" s="447" t="str">
        <f>Translation!B485</f>
        <v>Year 17</v>
      </c>
      <c r="X3" s="447" t="str">
        <f>Translation!B486</f>
        <v>Year 18</v>
      </c>
      <c r="Y3" s="447" t="str">
        <f>Translation!B487</f>
        <v>Year 19</v>
      </c>
      <c r="Z3" s="447" t="str">
        <f>Translation!B488</f>
        <v>Year 20</v>
      </c>
      <c r="AB3" s="447" t="str">
        <f>MResults!F2</f>
        <v>kWh/fixture</v>
      </c>
      <c r="AC3" s="441"/>
    </row>
    <row r="4" spans="2:29" s="387" customFormat="1" ht="15.75">
      <c r="B4" s="625" t="s">
        <v>22</v>
      </c>
      <c r="C4" s="625" t="s">
        <v>3359</v>
      </c>
      <c r="D4" s="625" t="s">
        <v>65</v>
      </c>
      <c r="E4" s="626">
        <v>134</v>
      </c>
      <c r="F4" s="678">
        <v>0</v>
      </c>
      <c r="G4" s="678">
        <v>25.5</v>
      </c>
      <c r="H4" s="678">
        <v>51.51</v>
      </c>
      <c r="I4" s="678">
        <v>78.040000000000006</v>
      </c>
      <c r="J4" s="678">
        <v>105.1</v>
      </c>
      <c r="K4" s="678">
        <v>132.69999999999999</v>
      </c>
      <c r="L4" s="678">
        <v>160.86000000000001</v>
      </c>
      <c r="M4" s="678">
        <v>189.57</v>
      </c>
      <c r="N4" s="678">
        <v>218.87</v>
      </c>
      <c r="O4" s="678">
        <v>248.74</v>
      </c>
      <c r="P4" s="678">
        <v>279.22000000000003</v>
      </c>
      <c r="Q4" s="678">
        <v>310.3</v>
      </c>
      <c r="R4" s="678">
        <v>342.01</v>
      </c>
      <c r="S4" s="678">
        <v>374.35</v>
      </c>
      <c r="T4" s="678">
        <v>407.34</v>
      </c>
      <c r="U4" s="678">
        <v>440.98</v>
      </c>
      <c r="V4" s="678">
        <v>475.3</v>
      </c>
      <c r="W4" s="678">
        <v>510.31</v>
      </c>
      <c r="X4" s="678">
        <v>546.01</v>
      </c>
      <c r="Y4" s="678">
        <v>582.42999999999995</v>
      </c>
      <c r="Z4" s="678">
        <v>619.58000000000004</v>
      </c>
      <c r="AB4" s="503">
        <v>0</v>
      </c>
      <c r="AC4" s="425"/>
    </row>
    <row r="5" spans="2:29">
      <c r="B5" s="412" t="s">
        <v>1994</v>
      </c>
      <c r="C5" s="412" t="s">
        <v>3359</v>
      </c>
      <c r="D5" s="412" t="s">
        <v>65</v>
      </c>
      <c r="E5" s="415">
        <v>134</v>
      </c>
      <c r="F5" s="677">
        <v>600</v>
      </c>
      <c r="G5" s="677">
        <v>625.5</v>
      </c>
      <c r="H5" s="677">
        <v>651.51</v>
      </c>
      <c r="I5" s="677">
        <v>678.04</v>
      </c>
      <c r="J5" s="677">
        <v>705.1</v>
      </c>
      <c r="K5" s="677">
        <v>732.7</v>
      </c>
      <c r="L5" s="677">
        <v>760.86</v>
      </c>
      <c r="M5" s="677">
        <v>789.57</v>
      </c>
      <c r="N5" s="677">
        <v>818.87</v>
      </c>
      <c r="O5" s="677">
        <v>848.74</v>
      </c>
      <c r="P5" s="677">
        <v>879.22</v>
      </c>
      <c r="Q5" s="677">
        <v>910.3</v>
      </c>
      <c r="R5" s="677">
        <v>942.01</v>
      </c>
      <c r="S5" s="677">
        <v>974.35</v>
      </c>
      <c r="T5" s="677">
        <v>1007.34</v>
      </c>
      <c r="U5" s="677">
        <v>1040.98</v>
      </c>
      <c r="V5" s="677">
        <v>1075.3</v>
      </c>
      <c r="W5" s="677">
        <v>1110.31</v>
      </c>
      <c r="X5" s="677">
        <v>1146.01</v>
      </c>
      <c r="Y5" s="677">
        <v>1182.43</v>
      </c>
      <c r="Z5" s="677">
        <v>1219.58</v>
      </c>
      <c r="AB5" s="503">
        <v>0</v>
      </c>
    </row>
    <row r="6" spans="2:29">
      <c r="B6" s="412" t="s">
        <v>3343</v>
      </c>
      <c r="C6" s="412" t="s">
        <v>3383</v>
      </c>
      <c r="D6" s="412" t="s">
        <v>65</v>
      </c>
      <c r="E6" s="415">
        <v>134</v>
      </c>
      <c r="F6" s="677">
        <v>600</v>
      </c>
      <c r="G6" s="677">
        <v>625.5</v>
      </c>
      <c r="H6" s="677">
        <v>651.51</v>
      </c>
      <c r="I6" s="677">
        <v>678.04</v>
      </c>
      <c r="J6" s="677">
        <v>705.1</v>
      </c>
      <c r="K6" s="677">
        <v>732.7</v>
      </c>
      <c r="L6" s="677">
        <v>760.86</v>
      </c>
      <c r="M6" s="677">
        <v>789.57</v>
      </c>
      <c r="N6" s="677">
        <v>818.87</v>
      </c>
      <c r="O6" s="677">
        <v>848.74</v>
      </c>
      <c r="P6" s="677">
        <v>879.22</v>
      </c>
      <c r="Q6" s="677">
        <v>910.3</v>
      </c>
      <c r="R6" s="677">
        <v>942.01</v>
      </c>
      <c r="S6" s="677">
        <v>974.35</v>
      </c>
      <c r="T6" s="677">
        <v>1007.34</v>
      </c>
      <c r="U6" s="677">
        <v>1040.98</v>
      </c>
      <c r="V6" s="677">
        <v>1075.3</v>
      </c>
      <c r="W6" s="677">
        <v>1110.31</v>
      </c>
      <c r="X6" s="677">
        <v>1146.01</v>
      </c>
      <c r="Y6" s="677">
        <v>1182.43</v>
      </c>
      <c r="Z6" s="677">
        <v>1219.58</v>
      </c>
      <c r="AB6" s="503">
        <v>0</v>
      </c>
    </row>
    <row r="7" spans="2:29">
      <c r="B7" s="294"/>
      <c r="C7" s="294"/>
      <c r="D7" s="294"/>
      <c r="E7" s="416"/>
      <c r="F7" s="411"/>
      <c r="G7" s="411"/>
      <c r="H7" s="411"/>
      <c r="I7" s="411"/>
      <c r="J7" s="411"/>
      <c r="K7" s="411"/>
      <c r="L7" s="411"/>
      <c r="M7" s="411"/>
      <c r="N7" s="411"/>
      <c r="O7" s="411"/>
      <c r="P7" s="411"/>
      <c r="Q7" s="411"/>
      <c r="R7" s="411"/>
      <c r="S7" s="411"/>
      <c r="T7" s="411"/>
      <c r="U7" s="411"/>
      <c r="V7" s="411"/>
      <c r="W7" s="411"/>
      <c r="X7" s="411"/>
      <c r="Y7" s="411"/>
      <c r="Z7" s="411"/>
      <c r="AB7" s="503"/>
    </row>
    <row r="8" spans="2:29">
      <c r="B8" s="294"/>
      <c r="C8" s="294"/>
      <c r="D8" s="294"/>
      <c r="E8" s="416"/>
      <c r="F8" s="411"/>
      <c r="G8" s="411"/>
      <c r="H8" s="411"/>
      <c r="I8" s="411"/>
      <c r="J8" s="411"/>
      <c r="K8" s="411"/>
      <c r="L8" s="411"/>
      <c r="M8" s="411"/>
      <c r="N8" s="411"/>
      <c r="O8" s="411"/>
      <c r="P8" s="411"/>
      <c r="Q8" s="411"/>
      <c r="R8" s="411"/>
      <c r="S8" s="411"/>
      <c r="T8" s="411"/>
      <c r="U8" s="411"/>
      <c r="V8" s="411"/>
      <c r="W8" s="411"/>
      <c r="X8" s="411"/>
      <c r="Y8" s="411"/>
      <c r="Z8" s="411"/>
      <c r="AB8" s="503"/>
    </row>
    <row r="9" spans="2:29">
      <c r="B9" s="294"/>
      <c r="C9" s="294"/>
      <c r="D9" s="294"/>
      <c r="E9" s="416"/>
      <c r="F9" s="411"/>
      <c r="G9" s="411"/>
      <c r="H9" s="411"/>
      <c r="I9" s="411"/>
      <c r="J9" s="411"/>
      <c r="K9" s="411"/>
      <c r="L9" s="411"/>
      <c r="M9" s="411"/>
      <c r="N9" s="411"/>
      <c r="O9" s="411"/>
      <c r="P9" s="411"/>
      <c r="Q9" s="411"/>
      <c r="R9" s="411"/>
      <c r="S9" s="411"/>
      <c r="T9" s="411"/>
      <c r="U9" s="411"/>
      <c r="V9" s="411"/>
      <c r="W9" s="411"/>
      <c r="X9" s="411"/>
      <c r="Y9" s="411"/>
      <c r="Z9" s="411"/>
      <c r="AB9" s="503"/>
    </row>
    <row r="10" spans="2:29">
      <c r="B10" s="294"/>
      <c r="C10" s="294"/>
      <c r="D10" s="294"/>
      <c r="E10" s="416"/>
      <c r="F10" s="411"/>
      <c r="G10" s="411"/>
      <c r="H10" s="411"/>
      <c r="I10" s="411"/>
      <c r="J10" s="411"/>
      <c r="K10" s="411"/>
      <c r="L10" s="411"/>
      <c r="M10" s="411"/>
      <c r="N10" s="411"/>
      <c r="O10" s="411"/>
      <c r="P10" s="411"/>
      <c r="Q10" s="411"/>
      <c r="R10" s="411"/>
      <c r="S10" s="411"/>
      <c r="T10" s="411"/>
      <c r="U10" s="411"/>
      <c r="V10" s="411"/>
      <c r="W10" s="411"/>
      <c r="X10" s="411"/>
      <c r="Y10" s="411"/>
      <c r="Z10" s="411"/>
      <c r="AB10" s="503"/>
    </row>
    <row r="11" spans="2:29">
      <c r="B11" s="294"/>
      <c r="C11" s="294"/>
      <c r="D11" s="294"/>
      <c r="E11" s="416"/>
      <c r="F11" s="411"/>
      <c r="G11" s="411"/>
      <c r="H11" s="411"/>
      <c r="I11" s="411"/>
      <c r="J11" s="411"/>
      <c r="K11" s="411"/>
      <c r="L11" s="411"/>
      <c r="M11" s="411"/>
      <c r="N11" s="411"/>
      <c r="O11" s="411"/>
      <c r="P11" s="411"/>
      <c r="Q11" s="411"/>
      <c r="R11" s="411"/>
      <c r="S11" s="411"/>
      <c r="T11" s="411"/>
      <c r="U11" s="411"/>
      <c r="V11" s="411"/>
      <c r="W11" s="411"/>
      <c r="X11" s="411"/>
      <c r="Y11" s="411"/>
      <c r="Z11" s="411"/>
      <c r="AB11" s="503"/>
    </row>
    <row r="12" spans="2:29">
      <c r="AB12" s="503"/>
    </row>
    <row r="13" spans="2:29">
      <c r="B13" s="294"/>
      <c r="C13" s="294"/>
      <c r="D13" s="294"/>
      <c r="E13" s="416"/>
      <c r="F13" s="411"/>
      <c r="G13" s="411"/>
      <c r="H13" s="411"/>
      <c r="I13" s="411"/>
      <c r="J13" s="411"/>
      <c r="K13" s="411"/>
      <c r="L13" s="411"/>
      <c r="M13" s="411"/>
      <c r="N13" s="411"/>
      <c r="O13" s="411"/>
      <c r="P13" s="411"/>
      <c r="Q13" s="411"/>
      <c r="R13" s="411"/>
      <c r="S13" s="411"/>
      <c r="T13" s="411"/>
      <c r="U13" s="411"/>
      <c r="V13" s="411"/>
      <c r="W13" s="411"/>
      <c r="X13" s="411"/>
      <c r="Y13" s="411"/>
      <c r="Z13" s="411"/>
      <c r="AB13" s="503"/>
    </row>
    <row r="14" spans="2:29">
      <c r="B14" s="294"/>
      <c r="C14" s="294"/>
      <c r="D14" s="294"/>
      <c r="E14" s="416"/>
      <c r="F14" s="411"/>
      <c r="G14" s="411"/>
      <c r="H14" s="411"/>
      <c r="I14" s="411"/>
      <c r="J14" s="411"/>
      <c r="K14" s="411"/>
      <c r="L14" s="411"/>
      <c r="M14" s="411"/>
      <c r="N14" s="411"/>
      <c r="O14" s="411"/>
      <c r="P14" s="411"/>
      <c r="Q14" s="411"/>
      <c r="R14" s="411"/>
      <c r="S14" s="411"/>
      <c r="T14" s="411"/>
      <c r="U14" s="411"/>
      <c r="V14" s="411"/>
      <c r="W14" s="411"/>
      <c r="X14" s="411"/>
      <c r="Y14" s="411"/>
      <c r="Z14" s="411"/>
      <c r="AB14" s="503"/>
    </row>
    <row r="15" spans="2:29">
      <c r="B15" s="294"/>
      <c r="C15" s="294"/>
      <c r="D15" s="294"/>
      <c r="E15" s="416"/>
      <c r="F15" s="411"/>
      <c r="G15" s="411"/>
      <c r="H15" s="411"/>
      <c r="I15" s="411"/>
      <c r="J15" s="411"/>
      <c r="K15" s="411"/>
      <c r="L15" s="411"/>
      <c r="M15" s="411"/>
      <c r="N15" s="411"/>
      <c r="O15" s="411"/>
      <c r="P15" s="411"/>
      <c r="Q15" s="411"/>
      <c r="R15" s="411"/>
      <c r="S15" s="411"/>
      <c r="T15" s="411"/>
      <c r="U15" s="411"/>
      <c r="V15" s="411"/>
      <c r="W15" s="411"/>
      <c r="X15" s="411"/>
      <c r="Y15" s="411"/>
      <c r="Z15" s="411"/>
      <c r="AB15" s="503"/>
    </row>
    <row r="16" spans="2:29">
      <c r="B16" s="294"/>
      <c r="C16" s="294"/>
      <c r="D16" s="294"/>
      <c r="E16" s="416"/>
      <c r="F16" s="411"/>
      <c r="G16" s="411"/>
      <c r="H16" s="411"/>
      <c r="I16" s="411"/>
      <c r="J16" s="411"/>
      <c r="K16" s="411"/>
      <c r="L16" s="411"/>
      <c r="M16" s="411"/>
      <c r="N16" s="411"/>
      <c r="O16" s="411"/>
      <c r="P16" s="411"/>
      <c r="Q16" s="411"/>
      <c r="R16" s="411"/>
      <c r="S16" s="411"/>
      <c r="T16" s="411"/>
      <c r="U16" s="411"/>
      <c r="V16" s="411"/>
      <c r="W16" s="411"/>
      <c r="X16" s="411"/>
      <c r="Y16" s="411"/>
      <c r="Z16" s="411"/>
      <c r="AB16" s="503"/>
    </row>
    <row r="17" spans="2:28">
      <c r="B17" s="294"/>
      <c r="C17" s="294"/>
      <c r="D17" s="294"/>
      <c r="E17" s="416"/>
      <c r="F17" s="411"/>
      <c r="G17" s="411"/>
      <c r="H17" s="411"/>
      <c r="I17" s="411"/>
      <c r="J17" s="411"/>
      <c r="K17" s="411"/>
      <c r="L17" s="411"/>
      <c r="M17" s="411"/>
      <c r="N17" s="411"/>
      <c r="O17" s="411"/>
      <c r="P17" s="411"/>
      <c r="Q17" s="411"/>
      <c r="R17" s="411"/>
      <c r="S17" s="411"/>
      <c r="T17" s="411"/>
      <c r="U17" s="411"/>
      <c r="V17" s="411"/>
      <c r="W17" s="411"/>
      <c r="X17" s="411"/>
      <c r="Y17" s="411"/>
      <c r="Z17" s="411"/>
      <c r="AB17" s="503"/>
    </row>
    <row r="18" spans="2:28">
      <c r="B18" s="294"/>
      <c r="C18" s="294"/>
      <c r="D18" s="294"/>
      <c r="E18" s="416"/>
      <c r="F18" s="411"/>
      <c r="G18" s="411"/>
      <c r="H18" s="411"/>
      <c r="I18" s="411"/>
      <c r="J18" s="411"/>
      <c r="K18" s="411"/>
      <c r="L18" s="411"/>
      <c r="M18" s="411"/>
      <c r="N18" s="411"/>
      <c r="O18" s="411"/>
      <c r="P18" s="411"/>
      <c r="Q18" s="411"/>
      <c r="R18" s="411"/>
      <c r="S18" s="411"/>
      <c r="T18" s="411"/>
      <c r="U18" s="411"/>
      <c r="V18" s="411"/>
      <c r="W18" s="411"/>
      <c r="X18" s="411"/>
      <c r="Y18" s="411"/>
      <c r="Z18" s="411"/>
      <c r="AB18" s="503"/>
    </row>
    <row r="19" spans="2:28">
      <c r="B19" s="294"/>
      <c r="C19" s="294"/>
      <c r="D19" s="294"/>
      <c r="E19" s="416"/>
      <c r="F19" s="411"/>
      <c r="G19" s="411"/>
      <c r="H19" s="411"/>
      <c r="I19" s="411"/>
      <c r="J19" s="411"/>
      <c r="K19" s="411"/>
      <c r="L19" s="411"/>
      <c r="M19" s="411"/>
      <c r="N19" s="411"/>
      <c r="O19" s="411"/>
      <c r="P19" s="411"/>
      <c r="Q19" s="411"/>
      <c r="R19" s="411"/>
      <c r="S19" s="411"/>
      <c r="T19" s="411"/>
      <c r="U19" s="411"/>
      <c r="V19" s="411"/>
      <c r="W19" s="411"/>
      <c r="X19" s="411"/>
      <c r="Y19" s="411"/>
      <c r="Z19" s="411"/>
      <c r="AB19" s="503"/>
    </row>
    <row r="21" spans="2:28">
      <c r="B21" s="294"/>
      <c r="C21" s="294"/>
      <c r="D21" s="294"/>
      <c r="E21" s="416"/>
      <c r="F21" s="411"/>
      <c r="G21" s="411"/>
      <c r="H21" s="411"/>
      <c r="I21" s="411"/>
      <c r="J21" s="411"/>
      <c r="K21" s="411"/>
      <c r="L21" s="411"/>
      <c r="M21" s="411"/>
      <c r="N21" s="411"/>
      <c r="O21" s="411"/>
      <c r="P21" s="411"/>
      <c r="Q21" s="411"/>
      <c r="R21" s="411"/>
      <c r="S21" s="411"/>
      <c r="T21" s="411"/>
      <c r="U21" s="411"/>
      <c r="V21" s="411"/>
      <c r="W21" s="411"/>
      <c r="X21" s="411"/>
      <c r="Y21" s="411"/>
      <c r="Z21" s="411"/>
    </row>
    <row r="23" spans="2:28">
      <c r="B23" s="294"/>
      <c r="C23" s="294"/>
      <c r="D23" s="294"/>
      <c r="E23" s="416"/>
      <c r="F23" s="411"/>
      <c r="G23" s="411"/>
      <c r="H23" s="411"/>
      <c r="I23" s="411"/>
      <c r="J23" s="411"/>
      <c r="K23" s="411"/>
      <c r="L23" s="411"/>
      <c r="M23" s="411"/>
      <c r="N23" s="411"/>
      <c r="O23" s="411"/>
      <c r="P23" s="411"/>
      <c r="Q23" s="411"/>
      <c r="R23" s="411"/>
      <c r="S23" s="411"/>
      <c r="T23" s="411"/>
      <c r="U23" s="411"/>
      <c r="V23" s="411"/>
      <c r="W23" s="411"/>
      <c r="X23" s="411"/>
      <c r="Y23" s="411"/>
      <c r="Z23" s="411"/>
    </row>
  </sheetData>
  <sortState ref="B6:AB6">
    <sortCondition ref="AB5:AB6"/>
  </sortState>
  <pageMargins left="0.7" right="0.7" top="0.75" bottom="0.75" header="0.3" footer="0.3"/>
  <pageSetup orientation="portrait" horizont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cols>
    <col min="1" max="26" width="9.140625" style="387"/>
    <col min="27" max="27" width="17.28515625" style="450" customWidth="1"/>
    <col min="28" max="16384" width="9.140625" style="387"/>
  </cols>
  <sheetData>
    <row r="1" spans="1:28" ht="46.5" customHeight="1">
      <c r="B1" s="427" t="str">
        <f>Translation!B508</f>
        <v>Return on Investment (after 'x' years)</v>
      </c>
      <c r="C1" s="400"/>
      <c r="D1" s="400"/>
      <c r="E1" s="407"/>
      <c r="F1" s="410"/>
      <c r="G1" s="410"/>
      <c r="H1" s="410"/>
      <c r="I1" s="410"/>
      <c r="J1" s="410"/>
      <c r="K1" s="410"/>
      <c r="L1" s="410"/>
      <c r="M1" s="410"/>
      <c r="N1" s="410"/>
      <c r="O1" s="410"/>
      <c r="P1" s="410"/>
      <c r="Q1" s="410"/>
      <c r="R1" s="410"/>
      <c r="S1" s="410"/>
      <c r="T1" s="410"/>
      <c r="U1" s="410"/>
      <c r="V1" s="410"/>
      <c r="W1" s="410"/>
      <c r="X1" s="410"/>
      <c r="Y1" s="410"/>
      <c r="AA1" s="387"/>
    </row>
    <row r="2" spans="1:28">
      <c r="B2" s="294" t="str">
        <f>Translation!B511</f>
        <v>Return on Investment is calculated using the Internal Rate of Return (IRR) method, including maintenance and energy escalation rates but not the user-entered discount rate</v>
      </c>
      <c r="C2" s="294"/>
      <c r="D2" s="294"/>
      <c r="E2" s="416"/>
      <c r="F2" s="411"/>
      <c r="G2" s="411"/>
      <c r="H2" s="411"/>
      <c r="I2" s="411"/>
      <c r="J2" s="411"/>
      <c r="K2" s="411"/>
      <c r="L2" s="411"/>
      <c r="M2" s="411"/>
      <c r="N2" s="411"/>
      <c r="O2" s="411"/>
      <c r="P2" s="411"/>
      <c r="Q2" s="411"/>
      <c r="R2" s="411"/>
      <c r="S2" s="411"/>
      <c r="T2" s="411"/>
      <c r="U2" s="411"/>
      <c r="V2" s="411"/>
      <c r="W2" s="411"/>
      <c r="X2" s="411"/>
      <c r="Y2" s="411"/>
      <c r="AA2" s="387"/>
    </row>
    <row r="3" spans="1:28" s="440" customFormat="1" ht="21" customHeight="1">
      <c r="B3" s="443" t="str">
        <f>Translation!B425</f>
        <v>Simulation ID</v>
      </c>
      <c r="C3" s="443" t="str">
        <f>Translation!B426</f>
        <v>Fixture Name</v>
      </c>
      <c r="D3" s="443" t="str">
        <f>Translation!B427</f>
        <v>Type</v>
      </c>
      <c r="E3" s="444" t="str">
        <f>Translation!B428</f>
        <v>Watts</v>
      </c>
      <c r="F3" s="447" t="str">
        <f>Translation!B469</f>
        <v>Year 1</v>
      </c>
      <c r="G3" s="447" t="str">
        <f>Translation!B470</f>
        <v>Year 2</v>
      </c>
      <c r="H3" s="447" t="str">
        <f>Translation!B471</f>
        <v>Year 3</v>
      </c>
      <c r="I3" s="447" t="str">
        <f>Translation!B472</f>
        <v>Year 4</v>
      </c>
      <c r="J3" s="447" t="str">
        <f>Translation!B473</f>
        <v>Year 5</v>
      </c>
      <c r="K3" s="447" t="str">
        <f>Translation!B474</f>
        <v>Year 6</v>
      </c>
      <c r="L3" s="447" t="str">
        <f>Translation!B475</f>
        <v>Year 7</v>
      </c>
      <c r="M3" s="447" t="str">
        <f>Translation!B476</f>
        <v>Year 8</v>
      </c>
      <c r="N3" s="447" t="str">
        <f>Translation!B477</f>
        <v>Year 9</v>
      </c>
      <c r="O3" s="447" t="str">
        <f>Translation!B478</f>
        <v>Year 10</v>
      </c>
      <c r="P3" s="447" t="str">
        <f>Translation!B479</f>
        <v>Year 11</v>
      </c>
      <c r="Q3" s="447" t="str">
        <f>Translation!B480</f>
        <v>Year 12</v>
      </c>
      <c r="R3" s="447" t="str">
        <f>Translation!B481</f>
        <v>Year 13</v>
      </c>
      <c r="S3" s="447" t="str">
        <f>Translation!B482</f>
        <v>Year 14</v>
      </c>
      <c r="T3" s="447" t="str">
        <f>Translation!B483</f>
        <v>Year 15</v>
      </c>
      <c r="U3" s="447" t="str">
        <f>Translation!B484</f>
        <v>Year 16</v>
      </c>
      <c r="V3" s="447" t="str">
        <f>Translation!B485</f>
        <v>Year 17</v>
      </c>
      <c r="W3" s="447" t="str">
        <f>Translation!B486</f>
        <v>Year 18</v>
      </c>
      <c r="X3" s="447" t="str">
        <f>Translation!B487</f>
        <v>Year 19</v>
      </c>
      <c r="Y3" s="447" t="str">
        <f>Translation!B488</f>
        <v>Year 20</v>
      </c>
      <c r="AA3" s="447" t="str">
        <f>MResults!F2</f>
        <v>kWh/fixture</v>
      </c>
      <c r="AB3" s="441"/>
    </row>
    <row r="4" spans="1:28" ht="15.75">
      <c r="B4" s="625" t="s">
        <v>22</v>
      </c>
      <c r="C4" s="625" t="s">
        <v>3359</v>
      </c>
      <c r="D4" s="625" t="s">
        <v>65</v>
      </c>
      <c r="E4" s="626">
        <v>134</v>
      </c>
      <c r="F4" s="629"/>
      <c r="G4" s="629"/>
      <c r="H4" s="629"/>
      <c r="I4" s="629"/>
      <c r="J4" s="629"/>
      <c r="K4" s="629"/>
      <c r="L4" s="629"/>
      <c r="M4" s="629"/>
      <c r="N4" s="629"/>
      <c r="O4" s="629"/>
      <c r="P4" s="629"/>
      <c r="Q4" s="629"/>
      <c r="R4" s="629"/>
      <c r="S4" s="629"/>
      <c r="T4" s="629"/>
      <c r="U4" s="629"/>
      <c r="V4" s="629"/>
      <c r="W4" s="629"/>
      <c r="X4" s="629"/>
      <c r="Y4" s="629"/>
      <c r="AA4" s="450">
        <v>0</v>
      </c>
      <c r="AB4" s="425"/>
    </row>
    <row r="5" spans="1:28" s="450" customFormat="1">
      <c r="A5" s="387"/>
      <c r="B5" s="412" t="s">
        <v>1994</v>
      </c>
      <c r="C5" s="412" t="s">
        <v>3359</v>
      </c>
      <c r="D5" s="412" t="s">
        <v>65</v>
      </c>
      <c r="E5" s="415">
        <v>134</v>
      </c>
      <c r="F5" s="630" t="e">
        <v>#NUM!</v>
      </c>
      <c r="G5" s="630" t="e">
        <v>#NUM!</v>
      </c>
      <c r="H5" s="630" t="e">
        <v>#NUM!</v>
      </c>
      <c r="I5" s="630" t="e">
        <v>#NUM!</v>
      </c>
      <c r="J5" s="630" t="e">
        <v>#NUM!</v>
      </c>
      <c r="K5" s="630" t="e">
        <v>#NUM!</v>
      </c>
      <c r="L5" s="630" t="e">
        <v>#NUM!</v>
      </c>
      <c r="M5" s="630" t="e">
        <v>#NUM!</v>
      </c>
      <c r="N5" s="630" t="e">
        <v>#NUM!</v>
      </c>
      <c r="O5" s="630" t="e">
        <v>#NUM!</v>
      </c>
      <c r="P5" s="630" t="e">
        <v>#NUM!</v>
      </c>
      <c r="Q5" s="630" t="e">
        <v>#NUM!</v>
      </c>
      <c r="R5" s="630" t="e">
        <v>#NUM!</v>
      </c>
      <c r="S5" s="630" t="e">
        <v>#NUM!</v>
      </c>
      <c r="T5" s="630" t="e">
        <v>#NUM!</v>
      </c>
      <c r="U5" s="630" t="e">
        <v>#NUM!</v>
      </c>
      <c r="V5" s="630" t="e">
        <v>#NUM!</v>
      </c>
      <c r="W5" s="630" t="e">
        <v>#NUM!</v>
      </c>
      <c r="X5" s="630" t="e">
        <v>#NUM!</v>
      </c>
      <c r="Y5" s="630" t="e">
        <v>#NUM!</v>
      </c>
      <c r="Z5" s="387"/>
      <c r="AA5" s="450">
        <v>0</v>
      </c>
    </row>
    <row r="6" spans="1:28" s="450" customFormat="1">
      <c r="A6" s="387"/>
      <c r="B6" s="412" t="s">
        <v>3343</v>
      </c>
      <c r="C6" s="412" t="s">
        <v>3383</v>
      </c>
      <c r="D6" s="412" t="s">
        <v>65</v>
      </c>
      <c r="E6" s="415">
        <v>134</v>
      </c>
      <c r="F6" s="630" t="e">
        <v>#NUM!</v>
      </c>
      <c r="G6" s="630" t="e">
        <v>#NUM!</v>
      </c>
      <c r="H6" s="630" t="e">
        <v>#NUM!</v>
      </c>
      <c r="I6" s="630" t="e">
        <v>#NUM!</v>
      </c>
      <c r="J6" s="630" t="e">
        <v>#NUM!</v>
      </c>
      <c r="K6" s="630" t="e">
        <v>#NUM!</v>
      </c>
      <c r="L6" s="630" t="e">
        <v>#NUM!</v>
      </c>
      <c r="M6" s="630" t="e">
        <v>#NUM!</v>
      </c>
      <c r="N6" s="630" t="e">
        <v>#NUM!</v>
      </c>
      <c r="O6" s="630" t="e">
        <v>#NUM!</v>
      </c>
      <c r="P6" s="630" t="e">
        <v>#NUM!</v>
      </c>
      <c r="Q6" s="630" t="e">
        <v>#NUM!</v>
      </c>
      <c r="R6" s="630" t="e">
        <v>#NUM!</v>
      </c>
      <c r="S6" s="630" t="e">
        <v>#NUM!</v>
      </c>
      <c r="T6" s="630" t="e">
        <v>#NUM!</v>
      </c>
      <c r="U6" s="630" t="e">
        <v>#NUM!</v>
      </c>
      <c r="V6" s="630" t="e">
        <v>#NUM!</v>
      </c>
      <c r="W6" s="630" t="e">
        <v>#NUM!</v>
      </c>
      <c r="X6" s="630" t="e">
        <v>#NUM!</v>
      </c>
      <c r="Y6" s="630" t="e">
        <v>#NUM!</v>
      </c>
      <c r="Z6" s="387"/>
      <c r="AA6" s="450">
        <v>0</v>
      </c>
    </row>
    <row r="7" spans="1:28" s="450" customFormat="1">
      <c r="A7" s="387"/>
      <c r="B7" s="387"/>
      <c r="C7" s="387"/>
      <c r="D7" s="387"/>
      <c r="E7" s="416"/>
      <c r="F7" s="516"/>
      <c r="G7" s="516"/>
      <c r="H7" s="516"/>
      <c r="I7" s="516"/>
      <c r="J7" s="516"/>
      <c r="K7" s="516"/>
      <c r="L7" s="516"/>
      <c r="M7" s="516"/>
      <c r="N7" s="516"/>
      <c r="O7" s="516"/>
      <c r="P7" s="516"/>
      <c r="Q7" s="516"/>
      <c r="R7" s="516"/>
      <c r="S7" s="516"/>
      <c r="T7" s="516"/>
      <c r="U7" s="516"/>
      <c r="V7" s="516"/>
      <c r="W7" s="516"/>
      <c r="X7" s="516"/>
      <c r="Y7" s="516"/>
      <c r="Z7" s="387"/>
    </row>
    <row r="8" spans="1:28">
      <c r="B8" s="294"/>
      <c r="C8" s="294"/>
      <c r="D8" s="294"/>
      <c r="E8" s="416"/>
      <c r="F8" s="516"/>
      <c r="G8" s="516"/>
      <c r="H8" s="516"/>
      <c r="I8" s="516"/>
      <c r="J8" s="516"/>
      <c r="K8" s="516"/>
      <c r="L8" s="516"/>
      <c r="M8" s="516"/>
      <c r="N8" s="516"/>
      <c r="O8" s="516"/>
      <c r="P8" s="516"/>
      <c r="Q8" s="516"/>
      <c r="R8" s="516"/>
      <c r="S8" s="516"/>
      <c r="T8" s="516"/>
      <c r="U8" s="516"/>
      <c r="V8" s="516"/>
      <c r="W8" s="516"/>
      <c r="X8" s="516"/>
      <c r="Y8" s="516"/>
    </row>
    <row r="9" spans="1:28">
      <c r="B9" s="294"/>
      <c r="C9" s="294"/>
      <c r="D9" s="294"/>
      <c r="E9" s="416"/>
      <c r="F9" s="516"/>
      <c r="G9" s="516"/>
      <c r="H9" s="516"/>
      <c r="I9" s="516"/>
      <c r="J9" s="516"/>
      <c r="K9" s="516"/>
      <c r="L9" s="516"/>
      <c r="M9" s="516"/>
      <c r="N9" s="516"/>
      <c r="O9" s="516"/>
      <c r="P9" s="516"/>
      <c r="Q9" s="516"/>
      <c r="R9" s="516"/>
      <c r="S9" s="516"/>
      <c r="T9" s="516"/>
      <c r="U9" s="516"/>
      <c r="V9" s="516"/>
      <c r="W9" s="516"/>
      <c r="X9" s="516"/>
      <c r="Y9" s="516"/>
    </row>
    <row r="10" spans="1:28">
      <c r="B10" s="294"/>
      <c r="C10" s="294"/>
      <c r="D10" s="294"/>
      <c r="E10" s="416"/>
      <c r="F10" s="516"/>
      <c r="G10" s="516"/>
      <c r="H10" s="516"/>
      <c r="I10" s="516"/>
      <c r="J10" s="516"/>
      <c r="K10" s="516"/>
      <c r="L10" s="516"/>
      <c r="M10" s="516"/>
      <c r="N10" s="516"/>
      <c r="O10" s="516"/>
      <c r="P10" s="516"/>
      <c r="Q10" s="516"/>
      <c r="R10" s="516"/>
      <c r="S10" s="516"/>
      <c r="T10" s="516"/>
      <c r="U10" s="516"/>
      <c r="V10" s="516"/>
      <c r="W10" s="516"/>
      <c r="X10" s="516"/>
      <c r="Y10" s="516"/>
    </row>
    <row r="11" spans="1:28">
      <c r="B11" s="294"/>
      <c r="C11" s="294"/>
      <c r="D11" s="294"/>
      <c r="E11" s="416"/>
      <c r="F11" s="516"/>
      <c r="G11" s="516"/>
      <c r="H11" s="516"/>
      <c r="I11" s="516"/>
      <c r="J11" s="516"/>
      <c r="K11" s="516"/>
      <c r="L11" s="516"/>
      <c r="M11" s="516"/>
      <c r="N11" s="516"/>
      <c r="O11" s="516"/>
      <c r="P11" s="516"/>
      <c r="Q11" s="516"/>
      <c r="R11" s="516"/>
      <c r="S11" s="516"/>
      <c r="T11" s="516"/>
      <c r="U11" s="516"/>
      <c r="V11" s="516"/>
      <c r="W11" s="516"/>
      <c r="X11" s="516"/>
      <c r="Y11" s="516"/>
    </row>
    <row r="12" spans="1:28">
      <c r="E12" s="416"/>
      <c r="F12" s="516"/>
      <c r="G12" s="516"/>
      <c r="H12" s="516"/>
      <c r="I12" s="516"/>
      <c r="J12" s="516"/>
      <c r="K12" s="516"/>
      <c r="L12" s="516"/>
      <c r="M12" s="516"/>
      <c r="N12" s="516"/>
      <c r="O12" s="516"/>
      <c r="P12" s="516"/>
      <c r="Q12" s="516"/>
      <c r="R12" s="516"/>
      <c r="S12" s="516"/>
      <c r="T12" s="516"/>
      <c r="U12" s="516"/>
      <c r="V12" s="516"/>
      <c r="W12" s="516"/>
      <c r="X12" s="516"/>
      <c r="Y12" s="516"/>
    </row>
    <row r="13" spans="1:28">
      <c r="B13" s="294"/>
      <c r="C13" s="294"/>
      <c r="D13" s="294"/>
      <c r="E13" s="416"/>
      <c r="F13" s="516"/>
      <c r="G13" s="516"/>
      <c r="H13" s="516"/>
      <c r="I13" s="516"/>
      <c r="J13" s="516"/>
      <c r="K13" s="516"/>
      <c r="L13" s="516"/>
      <c r="M13" s="516"/>
      <c r="N13" s="516"/>
      <c r="O13" s="516"/>
      <c r="P13" s="516"/>
      <c r="Q13" s="516"/>
      <c r="R13" s="516"/>
      <c r="S13" s="516"/>
      <c r="T13" s="516"/>
      <c r="U13" s="516"/>
      <c r="V13" s="516"/>
      <c r="W13" s="516"/>
      <c r="X13" s="516"/>
      <c r="Y13" s="516"/>
    </row>
    <row r="14" spans="1:28">
      <c r="E14" s="416"/>
      <c r="F14" s="516"/>
      <c r="G14" s="516"/>
      <c r="H14" s="516"/>
      <c r="I14" s="516"/>
      <c r="J14" s="516"/>
      <c r="K14" s="516"/>
      <c r="L14" s="516"/>
      <c r="M14" s="516"/>
      <c r="N14" s="516"/>
      <c r="O14" s="516"/>
      <c r="P14" s="516"/>
      <c r="Q14" s="516"/>
      <c r="R14" s="516"/>
      <c r="S14" s="516"/>
      <c r="T14" s="516"/>
      <c r="U14" s="516"/>
      <c r="V14" s="516"/>
      <c r="W14" s="516"/>
      <c r="X14" s="516"/>
      <c r="Y14" s="516"/>
    </row>
    <row r="15" spans="1:28">
      <c r="E15" s="416"/>
      <c r="F15" s="516"/>
      <c r="G15" s="516"/>
      <c r="H15" s="516"/>
      <c r="I15" s="516"/>
      <c r="J15" s="516"/>
      <c r="K15" s="516"/>
      <c r="L15" s="516"/>
      <c r="M15" s="516"/>
      <c r="N15" s="516"/>
      <c r="O15" s="516"/>
      <c r="P15" s="516"/>
      <c r="Q15" s="516"/>
      <c r="R15" s="516"/>
      <c r="S15" s="516"/>
      <c r="T15" s="516"/>
      <c r="U15" s="516"/>
      <c r="V15" s="516"/>
      <c r="W15" s="516"/>
      <c r="X15" s="516"/>
      <c r="Y15" s="516"/>
    </row>
    <row r="16" spans="1:28">
      <c r="B16" s="294"/>
      <c r="C16" s="294"/>
      <c r="D16" s="294"/>
      <c r="E16" s="416"/>
      <c r="F16" s="516"/>
      <c r="G16" s="516"/>
      <c r="H16" s="516"/>
      <c r="I16" s="516"/>
      <c r="J16" s="516"/>
      <c r="K16" s="516"/>
      <c r="L16" s="516"/>
      <c r="M16" s="516"/>
      <c r="N16" s="516"/>
      <c r="O16" s="516"/>
      <c r="P16" s="516"/>
      <c r="Q16" s="516"/>
      <c r="R16" s="516"/>
      <c r="S16" s="516"/>
      <c r="T16" s="516"/>
      <c r="U16" s="516"/>
      <c r="V16" s="516"/>
      <c r="W16" s="516"/>
      <c r="X16" s="516"/>
      <c r="Y16" s="516"/>
    </row>
    <row r="17" spans="5:25">
      <c r="E17" s="416"/>
      <c r="F17" s="516"/>
      <c r="G17" s="516"/>
      <c r="H17" s="516"/>
      <c r="I17" s="516"/>
      <c r="J17" s="516"/>
      <c r="K17" s="516"/>
      <c r="L17" s="516"/>
      <c r="M17" s="516"/>
      <c r="N17" s="516"/>
      <c r="O17" s="516"/>
      <c r="P17" s="516"/>
      <c r="Q17" s="516"/>
      <c r="R17" s="516"/>
      <c r="S17" s="516"/>
      <c r="T17" s="516"/>
      <c r="U17" s="516"/>
      <c r="V17" s="516"/>
      <c r="W17" s="516"/>
      <c r="X17" s="516"/>
      <c r="Y17" s="516"/>
    </row>
    <row r="18" spans="5:25">
      <c r="E18" s="416"/>
      <c r="F18" s="516"/>
      <c r="G18" s="516"/>
      <c r="H18" s="516"/>
      <c r="I18" s="516"/>
      <c r="J18" s="516"/>
      <c r="K18" s="516"/>
      <c r="L18" s="516"/>
      <c r="M18" s="516"/>
      <c r="N18" s="516"/>
      <c r="O18" s="516"/>
      <c r="P18" s="516"/>
      <c r="Q18" s="516"/>
      <c r="R18" s="516"/>
      <c r="S18" s="516"/>
      <c r="T18" s="516"/>
      <c r="U18" s="516"/>
      <c r="V18" s="516"/>
      <c r="W18" s="516"/>
      <c r="X18" s="516"/>
      <c r="Y18" s="516"/>
    </row>
    <row r="19" spans="5:25">
      <c r="E19" s="416"/>
      <c r="F19" s="516"/>
      <c r="G19" s="516"/>
      <c r="H19" s="516"/>
      <c r="I19" s="516"/>
      <c r="J19" s="516"/>
      <c r="K19" s="516"/>
      <c r="L19" s="516"/>
      <c r="M19" s="516"/>
      <c r="N19" s="516"/>
      <c r="O19" s="516"/>
      <c r="P19" s="516"/>
      <c r="Q19" s="516"/>
      <c r="R19" s="516"/>
      <c r="S19" s="516"/>
      <c r="T19" s="516"/>
      <c r="U19" s="516"/>
      <c r="V19" s="516"/>
      <c r="W19" s="516"/>
      <c r="X19" s="516"/>
      <c r="Y19" s="516"/>
    </row>
    <row r="20" spans="5:25">
      <c r="E20" s="416"/>
      <c r="F20" s="516"/>
      <c r="G20" s="516"/>
      <c r="H20" s="516"/>
      <c r="I20" s="516"/>
      <c r="J20" s="516"/>
      <c r="K20" s="516"/>
      <c r="L20" s="516"/>
      <c r="M20" s="516"/>
      <c r="N20" s="516"/>
      <c r="O20" s="516"/>
      <c r="P20" s="516"/>
      <c r="Q20" s="516"/>
      <c r="R20" s="516"/>
      <c r="S20" s="516"/>
      <c r="T20" s="516"/>
      <c r="U20" s="516"/>
      <c r="V20" s="516"/>
      <c r="W20" s="516"/>
      <c r="X20" s="516"/>
      <c r="Y20" s="516"/>
    </row>
    <row r="21" spans="5:25">
      <c r="E21" s="416"/>
      <c r="F21" s="516"/>
      <c r="G21" s="516"/>
      <c r="H21" s="516"/>
      <c r="I21" s="516"/>
      <c r="J21" s="516"/>
      <c r="K21" s="516"/>
      <c r="L21" s="516"/>
      <c r="M21" s="516"/>
      <c r="N21" s="516"/>
      <c r="O21" s="516"/>
      <c r="P21" s="516"/>
      <c r="Q21" s="516"/>
      <c r="R21" s="516"/>
      <c r="S21" s="516"/>
      <c r="T21" s="516"/>
      <c r="U21" s="516"/>
      <c r="V21" s="516"/>
      <c r="W21" s="516"/>
      <c r="X21" s="516"/>
      <c r="Y21" s="516"/>
    </row>
    <row r="22" spans="5:25">
      <c r="E22" s="416"/>
      <c r="F22" s="516"/>
      <c r="G22" s="516"/>
      <c r="H22" s="516"/>
      <c r="I22" s="516"/>
      <c r="J22" s="516"/>
      <c r="K22" s="516"/>
      <c r="L22" s="516"/>
      <c r="M22" s="516"/>
      <c r="N22" s="516"/>
      <c r="O22" s="516"/>
      <c r="P22" s="516"/>
      <c r="Q22" s="516"/>
      <c r="R22" s="516"/>
      <c r="S22" s="516"/>
      <c r="T22" s="516"/>
      <c r="U22" s="516"/>
      <c r="V22" s="516"/>
      <c r="W22" s="516"/>
      <c r="X22" s="516"/>
      <c r="Y22" s="516"/>
    </row>
    <row r="23" spans="5:25">
      <c r="E23" s="416"/>
      <c r="F23" s="516"/>
      <c r="G23" s="516"/>
      <c r="H23" s="516"/>
      <c r="I23" s="516"/>
      <c r="J23" s="516"/>
      <c r="K23" s="516"/>
      <c r="L23" s="516"/>
      <c r="M23" s="516"/>
      <c r="N23" s="516"/>
      <c r="O23" s="516"/>
      <c r="P23" s="516"/>
      <c r="Q23" s="516"/>
      <c r="R23" s="516"/>
      <c r="S23" s="516"/>
      <c r="T23" s="516"/>
      <c r="U23" s="516"/>
      <c r="V23" s="516"/>
      <c r="W23" s="516"/>
      <c r="X23" s="516"/>
      <c r="Y23" s="516"/>
    </row>
    <row r="24" spans="5:25">
      <c r="E24" s="416"/>
      <c r="F24" s="516"/>
      <c r="G24" s="516"/>
      <c r="H24" s="516"/>
      <c r="I24" s="516"/>
      <c r="J24" s="516"/>
      <c r="K24" s="516"/>
      <c r="L24" s="516"/>
      <c r="M24" s="516"/>
      <c r="N24" s="516"/>
      <c r="O24" s="516"/>
      <c r="P24" s="516"/>
      <c r="Q24" s="516"/>
      <c r="R24" s="516"/>
      <c r="S24" s="516"/>
      <c r="T24" s="516"/>
      <c r="U24" s="516"/>
      <c r="V24" s="516"/>
      <c r="W24" s="516"/>
      <c r="X24" s="516"/>
      <c r="Y24" s="516"/>
    </row>
    <row r="25" spans="5:25">
      <c r="E25" s="416"/>
      <c r="F25" s="516"/>
      <c r="G25" s="516"/>
      <c r="H25" s="516"/>
      <c r="I25" s="516"/>
      <c r="J25" s="516"/>
      <c r="K25" s="516"/>
      <c r="L25" s="516"/>
      <c r="M25" s="516"/>
      <c r="N25" s="516"/>
      <c r="O25" s="516"/>
      <c r="P25" s="516"/>
      <c r="Q25" s="516"/>
      <c r="R25" s="516"/>
      <c r="S25" s="516"/>
      <c r="T25" s="516"/>
      <c r="U25" s="516"/>
      <c r="V25" s="516"/>
      <c r="W25" s="516"/>
      <c r="X25" s="516"/>
      <c r="Y25" s="516"/>
    </row>
    <row r="26" spans="5:25">
      <c r="E26" s="416"/>
      <c r="F26" s="516"/>
      <c r="G26" s="516"/>
      <c r="H26" s="516"/>
      <c r="I26" s="516"/>
      <c r="J26" s="516"/>
      <c r="K26" s="516"/>
      <c r="L26" s="516"/>
      <c r="M26" s="516"/>
      <c r="N26" s="516"/>
      <c r="O26" s="516"/>
      <c r="P26" s="516"/>
      <c r="Q26" s="516"/>
      <c r="R26" s="516"/>
      <c r="S26" s="516"/>
      <c r="T26" s="516"/>
      <c r="U26" s="516"/>
      <c r="V26" s="516"/>
      <c r="W26" s="516"/>
      <c r="X26" s="516"/>
      <c r="Y26" s="516"/>
    </row>
    <row r="27" spans="5:25">
      <c r="E27" s="416"/>
      <c r="F27" s="516"/>
      <c r="G27" s="516"/>
      <c r="H27" s="516"/>
      <c r="I27" s="516"/>
      <c r="J27" s="516"/>
      <c r="K27" s="516"/>
      <c r="L27" s="516"/>
      <c r="M27" s="516"/>
      <c r="N27" s="516"/>
      <c r="O27" s="516"/>
      <c r="P27" s="516"/>
      <c r="Q27" s="516"/>
      <c r="R27" s="516"/>
      <c r="S27" s="516"/>
      <c r="T27" s="516"/>
      <c r="U27" s="516"/>
      <c r="V27" s="516"/>
      <c r="W27" s="516"/>
      <c r="X27" s="516"/>
      <c r="Y27" s="516"/>
    </row>
    <row r="28" spans="5:25">
      <c r="E28" s="416"/>
      <c r="F28" s="516"/>
      <c r="G28" s="516"/>
      <c r="H28" s="516"/>
      <c r="I28" s="516"/>
      <c r="J28" s="516"/>
      <c r="K28" s="516"/>
      <c r="L28" s="516"/>
      <c r="M28" s="516"/>
      <c r="N28" s="516"/>
      <c r="O28" s="516"/>
      <c r="P28" s="516"/>
      <c r="Q28" s="516"/>
      <c r="R28" s="516"/>
      <c r="S28" s="516"/>
      <c r="T28" s="516"/>
      <c r="U28" s="516"/>
      <c r="V28" s="516"/>
      <c r="W28" s="516"/>
      <c r="X28" s="516"/>
      <c r="Y28" s="516"/>
    </row>
    <row r="29" spans="5:25">
      <c r="E29" s="416"/>
      <c r="F29" s="516"/>
      <c r="G29" s="516"/>
      <c r="H29" s="516"/>
      <c r="I29" s="516"/>
      <c r="J29" s="516"/>
      <c r="K29" s="516"/>
      <c r="L29" s="516"/>
      <c r="M29" s="516"/>
      <c r="N29" s="516"/>
      <c r="O29" s="516"/>
      <c r="P29" s="516"/>
      <c r="Q29" s="516"/>
      <c r="R29" s="516"/>
      <c r="S29" s="516"/>
      <c r="T29" s="516"/>
      <c r="U29" s="516"/>
      <c r="V29" s="516"/>
      <c r="W29" s="516"/>
      <c r="X29" s="516"/>
      <c r="Y29" s="516"/>
    </row>
    <row r="30" spans="5:25">
      <c r="E30" s="416"/>
      <c r="F30" s="516"/>
      <c r="G30" s="516"/>
      <c r="H30" s="516"/>
      <c r="I30" s="516"/>
      <c r="J30" s="516"/>
      <c r="K30" s="516"/>
      <c r="L30" s="516"/>
      <c r="M30" s="516"/>
      <c r="N30" s="516"/>
      <c r="O30" s="516"/>
      <c r="P30" s="516"/>
      <c r="Q30" s="516"/>
      <c r="R30" s="516"/>
      <c r="S30" s="516"/>
      <c r="T30" s="516"/>
      <c r="U30" s="516"/>
      <c r="V30" s="516"/>
      <c r="W30" s="516"/>
      <c r="X30" s="516"/>
      <c r="Y30" s="516"/>
    </row>
    <row r="31" spans="5:25">
      <c r="E31" s="416"/>
      <c r="F31" s="516"/>
      <c r="G31" s="516"/>
      <c r="H31" s="516"/>
      <c r="I31" s="516"/>
      <c r="J31" s="516"/>
      <c r="K31" s="516"/>
      <c r="L31" s="516"/>
      <c r="M31" s="516"/>
      <c r="N31" s="516"/>
      <c r="O31" s="516"/>
      <c r="P31" s="516"/>
      <c r="Q31" s="516"/>
      <c r="R31" s="516"/>
      <c r="S31" s="516"/>
      <c r="T31" s="516"/>
      <c r="U31" s="516"/>
      <c r="V31" s="516"/>
      <c r="W31" s="516"/>
      <c r="X31" s="516"/>
      <c r="Y31" s="516"/>
    </row>
    <row r="32" spans="5:25">
      <c r="E32" s="416"/>
      <c r="F32" s="516"/>
      <c r="G32" s="516"/>
      <c r="H32" s="516"/>
      <c r="I32" s="516"/>
      <c r="J32" s="516"/>
      <c r="K32" s="516"/>
      <c r="L32" s="516"/>
      <c r="M32" s="516"/>
      <c r="N32" s="516"/>
      <c r="O32" s="516"/>
      <c r="P32" s="516"/>
      <c r="Q32" s="516"/>
      <c r="R32" s="516"/>
      <c r="S32" s="516"/>
      <c r="T32" s="516"/>
      <c r="U32" s="516"/>
      <c r="V32" s="516"/>
      <c r="W32" s="516"/>
      <c r="X32" s="516"/>
      <c r="Y32" s="516"/>
    </row>
    <row r="33" spans="5:25">
      <c r="E33" s="416"/>
      <c r="F33" s="516"/>
      <c r="G33" s="516"/>
      <c r="H33" s="516"/>
      <c r="I33" s="516"/>
      <c r="J33" s="516"/>
      <c r="K33" s="516"/>
      <c r="L33" s="516"/>
      <c r="M33" s="516"/>
      <c r="N33" s="516"/>
      <c r="O33" s="516"/>
      <c r="P33" s="516"/>
      <c r="Q33" s="516"/>
      <c r="R33" s="516"/>
      <c r="S33" s="516"/>
      <c r="T33" s="516"/>
      <c r="U33" s="516"/>
      <c r="V33" s="516"/>
      <c r="W33" s="516"/>
      <c r="X33" s="516"/>
      <c r="Y33" s="516"/>
    </row>
    <row r="34" spans="5:25">
      <c r="E34" s="416"/>
      <c r="F34" s="516"/>
      <c r="G34" s="516"/>
      <c r="H34" s="516"/>
      <c r="I34" s="516"/>
      <c r="J34" s="516"/>
      <c r="K34" s="516"/>
      <c r="L34" s="516"/>
      <c r="M34" s="516"/>
      <c r="N34" s="516"/>
      <c r="O34" s="516"/>
      <c r="P34" s="516"/>
      <c r="Q34" s="516"/>
      <c r="R34" s="516"/>
      <c r="S34" s="516"/>
      <c r="T34" s="516"/>
      <c r="U34" s="516"/>
      <c r="V34" s="516"/>
      <c r="W34" s="516"/>
      <c r="X34" s="516"/>
      <c r="Y34" s="516"/>
    </row>
    <row r="35" spans="5:25">
      <c r="E35" s="416"/>
      <c r="F35" s="516"/>
      <c r="G35" s="516"/>
      <c r="H35" s="516"/>
      <c r="I35" s="516"/>
      <c r="J35" s="516"/>
      <c r="K35" s="516"/>
      <c r="L35" s="516"/>
      <c r="M35" s="516"/>
      <c r="N35" s="516"/>
      <c r="O35" s="516"/>
      <c r="P35" s="516"/>
      <c r="Q35" s="516"/>
      <c r="R35" s="516"/>
      <c r="S35" s="516"/>
      <c r="T35" s="516"/>
      <c r="U35" s="516"/>
      <c r="V35" s="516"/>
      <c r="W35" s="516"/>
      <c r="X35" s="516"/>
      <c r="Y35" s="516"/>
    </row>
  </sheetData>
  <sortState ref="B6:AA6">
    <sortCondition ref="AA5:AA6"/>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204</vt:i4>
      </vt:variant>
    </vt:vector>
  </HeadingPairs>
  <TitlesOfParts>
    <vt:vector size="237" baseType="lpstr">
      <vt:lpstr>Start</vt:lpstr>
      <vt:lpstr>Introduction</vt:lpstr>
      <vt:lpstr>Examples</vt:lpstr>
      <vt:lpstr>Road Geometry</vt:lpstr>
      <vt:lpstr>Lighting Standards</vt:lpstr>
      <vt:lpstr>Fixtures</vt:lpstr>
      <vt:lpstr>Costs</vt:lpstr>
      <vt:lpstr>Confirmation</vt:lpstr>
      <vt:lpstr>Delete IES</vt:lpstr>
      <vt:lpstr>Add IES Files</vt:lpstr>
      <vt:lpstr>MResults</vt:lpstr>
      <vt:lpstr>Info</vt:lpstr>
      <vt:lpstr>CostCalcs</vt:lpstr>
      <vt:lpstr>Assumptions</vt:lpstr>
      <vt:lpstr>FixtureData</vt:lpstr>
      <vt:lpstr>Chart Data Baseline</vt:lpstr>
      <vt:lpstr>Chart Data Upgrade</vt:lpstr>
      <vt:lpstr>Illuminance Calcs</vt:lpstr>
      <vt:lpstr>Luminance Calcs</vt:lpstr>
      <vt:lpstr>Luminance Calcs CIE</vt:lpstr>
      <vt:lpstr>InfoBoxes</vt:lpstr>
      <vt:lpstr>Rtables</vt:lpstr>
      <vt:lpstr>Translation</vt:lpstr>
      <vt:lpstr>Versions</vt:lpstr>
      <vt:lpstr>Scratch</vt:lpstr>
      <vt:lpstr>Dashboard</vt:lpstr>
      <vt:lpstr>Input</vt:lpstr>
      <vt:lpstr>Annual Energy</vt:lpstr>
      <vt:lpstr>Illuminance</vt:lpstr>
      <vt:lpstr>Luminance</vt:lpstr>
      <vt:lpstr>Simple Payback</vt:lpstr>
      <vt:lpstr>Net Present Value</vt:lpstr>
      <vt:lpstr>ROI</vt:lpstr>
      <vt:lpstr>'Add IES Files'!_FilterDatabase</vt:lpstr>
      <vt:lpstr>MResults!_FilterDatabase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FixtureTypeChoice</vt:lpstr>
      <vt:lpstr>FxLib_Selectedfixture</vt:lpstr>
      <vt:lpstr>FxLib_start</vt:lpstr>
      <vt:lpstr>GoBack</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SB0_</vt:lpstr>
      <vt:lpstr>SB1_</vt:lpstr>
      <vt:lpstr>Sb1_B</vt:lpstr>
      <vt:lpstr>Sb1_u</vt:lpstr>
      <vt:lpstr>Sb2_</vt:lpstr>
      <vt:lpstr>Sb3_</vt:lpstr>
      <vt:lpstr>selectedFixturesPerPole</vt:lpstr>
      <vt:lpstr>selectedLLF</vt:lpstr>
      <vt:lpstr>selectedSeparationAngle</vt:lpstr>
      <vt:lpstr>selectedTilt</vt:lpstr>
      <vt:lpstr>SelectIESPathmsg</vt:lpstr>
      <vt:lpstr>t</vt:lpstr>
      <vt:lpstr>tAddFiles</vt:lpstr>
      <vt:lpstr>tAddFixture</vt:lpstr>
      <vt:lpstr>tAverageIlluminance</vt:lpstr>
      <vt:lpstr>tAverageLuminance</vt:lpstr>
      <vt:lpstr>tAvgToMin</vt:lpstr>
      <vt:lpstr>tBaseline</vt:lpstr>
      <vt:lpstr>tBeginUpload</vt:lpstr>
      <vt:lpstr>tBlue</vt:lpstr>
      <vt:lpstr>tCalculateScenario</vt:lpstr>
      <vt:lpstr>tChooseFixtures</vt:lpstr>
      <vt:lpstr>tCieIesChoice</vt:lpstr>
      <vt:lpstr>tConfirmInputs</vt:lpstr>
      <vt:lpstr>tDashboard</vt:lpstr>
      <vt:lpstr>tDeleteFixture</vt:lpstr>
      <vt:lpstr>tDescribeRoad</vt:lpstr>
      <vt:lpstr>tFails</vt:lpstr>
      <vt:lpstr>tFixtureName</vt:lpstr>
      <vt:lpstr>tIdentifyCosts</vt:lpstr>
      <vt:lpstr>tIlluminance</vt:lpstr>
      <vt:lpstr>tIlluminanceVsWattage</vt:lpstr>
      <vt:lpstr>tInputs</vt:lpstr>
      <vt:lpstr>tLuminance</vt:lpstr>
      <vt:lpstr>tLuminanceVsWattage</vt:lpstr>
      <vt:lpstr>tMaxToMin</vt:lpstr>
      <vt:lpstr>tMinToAvg</vt:lpstr>
      <vt:lpstr>tMinToMax</vt:lpstr>
      <vt:lpstr>tMissingRoadGeometry</vt:lpstr>
      <vt:lpstr>tMsg1</vt:lpstr>
      <vt:lpstr>tMsg2</vt:lpstr>
      <vt:lpstr>tMsg3</vt:lpstr>
      <vt:lpstr>tMsg4</vt:lpstr>
      <vt:lpstr>tMsg5</vt:lpstr>
      <vt:lpstr>tMsg6</vt:lpstr>
      <vt:lpstr>tMsg7</vt:lpstr>
      <vt:lpstr>tMsg8</vt:lpstr>
      <vt:lpstr>tMsg9</vt:lpstr>
      <vt:lpstr>tNetPresentValue</vt:lpstr>
      <vt:lpstr>tNext</vt:lpstr>
      <vt:lpstr>ToolExpiration</vt:lpstr>
      <vt:lpstr>TotalAnnualCost</vt:lpstr>
      <vt:lpstr>TotalAnnualCostwInflation</vt:lpstr>
      <vt:lpstr>TotalInstallCost</vt:lpstr>
      <vt:lpstr>tPasses</vt:lpstr>
      <vt:lpstr>tPerformingCalcs</vt:lpstr>
      <vt:lpstr>tPrevious</vt:lpstr>
      <vt:lpstr>tResults</vt:lpstr>
      <vt:lpstr>tSetLightingTargets</vt:lpstr>
      <vt:lpstr>tSimID</vt:lpstr>
      <vt:lpstr>tStatusHeader</vt:lpstr>
      <vt:lpstr>tTargetAverageLuminance</vt:lpstr>
      <vt:lpstr>tTargetAvgIlluminance</vt:lpstr>
      <vt:lpstr>tTargetVsActualIlluminance</vt:lpstr>
      <vt:lpstr>tTargetVsActualLuminance</vt:lpstr>
      <vt:lpstr>tType</vt:lpstr>
      <vt:lpstr>tUniformityIlluminance</vt:lpstr>
      <vt:lpstr>tUniformityLuminance</vt:lpstr>
      <vt:lpstr>tUpdateBaseline</vt:lpstr>
      <vt:lpstr>tUpdateUpgrade</vt:lpstr>
      <vt:lpstr>tUpgrade</vt:lpstr>
      <vt:lpstr>tUploadComplete</vt:lpstr>
      <vt:lpstr>tUploadingFixtures</vt:lpstr>
      <vt:lpstr>tViewInputs</vt:lpstr>
      <vt:lpstr>tWattage</vt:lpstr>
      <vt:lpstr>tYellow</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2015-02-16T18:00:40Z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